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jpe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embeddings/oleObject1.bin" ContentType="application/vnd.openxmlformats-officedocument.oleObject"/>
  <Override PartName="/xl/charts/chart1.xml" ContentType="application/vnd.openxmlformats-officedocument.drawingml.chart+xml"/>
  <Override PartName="/xl/theme/themeOverride1.xml" ContentType="application/vnd.openxmlformats-officedocument.themeOverride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 codeName="ThisWorkbook"/>
  <mc:AlternateContent xmlns:mc="http://schemas.openxmlformats.org/markup-compatibility/2006">
    <mc:Choice Requires="x15">
      <x15ac:absPath xmlns:x15ac="http://schemas.microsoft.com/office/spreadsheetml/2010/11/ac" url="G:\Mi unidad\3.0 Formatos e informes\2026\1.0 Informe de ensayo\1.1 Informe Suelo\INFORME ACREDITADO-E ISO\"/>
    </mc:Choice>
  </mc:AlternateContent>
  <xr:revisionPtr revIDLastSave="0" documentId="13_ncr:1_{83CB10A4-D8C2-4A78-8CE2-3645BCB75D3E}" xr6:coauthVersionLast="47" xr6:coauthVersionMax="47" xr10:uidLastSave="{00000000-0000-0000-0000-000000000000}"/>
  <bookViews>
    <workbookView xWindow="-120" yWindow="-120" windowWidth="29040" windowHeight="15720" tabRatio="723" firstSheet="1" activeTab="2" xr2:uid="{00000000-000D-0000-FFFF-FFFF00000000}"/>
  </bookViews>
  <sheets>
    <sheet name="informe NTP" sheetId="91" state="hidden" r:id="rId1"/>
    <sheet name="Resumen" sheetId="97" r:id="rId2"/>
    <sheet name="informe ASTM" sheetId="92" r:id="rId3"/>
    <sheet name="Datos ensayo" sheetId="95" r:id="rId4"/>
    <sheet name="Incertidumbre" sheetId="93" r:id="rId5"/>
    <sheet name="Balanza" sheetId="94" r:id="rId6"/>
    <sheet name="precision" sheetId="96" r:id="rId7"/>
    <sheet name="Hoja1" sheetId="49" state="hidden" r:id="rId8"/>
  </sheets>
  <externalReferences>
    <externalReference r:id="rId9"/>
    <externalReference r:id="rId10"/>
    <externalReference r:id="rId11"/>
    <externalReference r:id="rId12"/>
    <externalReference r:id="rId13"/>
    <externalReference r:id="rId14"/>
  </externalReferences>
  <definedNames>
    <definedName name="___CC2">[1]Sucs!$L$6</definedName>
    <definedName name="__CC2">[1]Sucs!$L$6</definedName>
    <definedName name="_CC1">[2]Sucs!$L$6</definedName>
    <definedName name="_CC2">[1]Sucs!$L$6</definedName>
    <definedName name="_CU1">[2]Sucs!$L$5</definedName>
    <definedName name="_IP1">[2]Sucs!$L$4</definedName>
    <definedName name="_L1" localSheetId="5">#REF!</definedName>
    <definedName name="_L1" localSheetId="4">#REF!</definedName>
    <definedName name="_L1">#REF!</definedName>
    <definedName name="_Ll1">[2]Sucs!$L$3</definedName>
    <definedName name="_W1" localSheetId="5">#REF!</definedName>
    <definedName name="_W1" localSheetId="4">#REF!</definedName>
    <definedName name="_W1">#REF!</definedName>
    <definedName name="Abra">[3]Sucs!$C$3</definedName>
    <definedName name="_xlnm.Print_Area" localSheetId="3">'Datos ensayo'!$A$1:$L$53</definedName>
    <definedName name="_xlnm.Print_Area" localSheetId="2">'informe ASTM'!$A$1:$N$52</definedName>
    <definedName name="_xlnm.Print_Area" localSheetId="0">'informe NTP'!$A$1:$K$52</definedName>
    <definedName name="CC" localSheetId="5">#REF!</definedName>
    <definedName name="CC" localSheetId="4">#REF!</definedName>
    <definedName name="CC">#REF!</definedName>
    <definedName name="CCf">'[2]Sucs(Fino)'!$L$6</definedName>
    <definedName name="CCVB">[4]Sucs!$L$3</definedName>
    <definedName name="CM">[5]BGA!$H$9</definedName>
    <definedName name="CU" localSheetId="5">#REF!</definedName>
    <definedName name="CU" localSheetId="4">#REF!</definedName>
    <definedName name="CU">#REF!</definedName>
    <definedName name="CUf">'[2]Sucs(Fino)'!$L$5</definedName>
    <definedName name="hh" localSheetId="5">#REF!</definedName>
    <definedName name="hh" localSheetId="4">#REF!</definedName>
    <definedName name="hh">#REF!</definedName>
    <definedName name="IP" localSheetId="5">#REF!</definedName>
    <definedName name="IP" localSheetId="4">#REF!</definedName>
    <definedName name="IP">#REF!</definedName>
    <definedName name="IPf">'[2]Sucs(Fino)'!$L$4</definedName>
    <definedName name="L" localSheetId="5">#REF!</definedName>
    <definedName name="L" localSheetId="4">#REF!</definedName>
    <definedName name="L">#REF!</definedName>
    <definedName name="LIf">'[2]Sucs(Fino)'!$L$3</definedName>
    <definedName name="Ll" localSheetId="5">#REF!</definedName>
    <definedName name="Ll" localSheetId="4">#REF!</definedName>
    <definedName name="Ll">#REF!</definedName>
    <definedName name="MORA">[5]BGA!$H$13</definedName>
    <definedName name="N_10" localSheetId="5">#REF!</definedName>
    <definedName name="N_10" localSheetId="4">#REF!</definedName>
    <definedName name="N_10">#REF!</definedName>
    <definedName name="N_101">[2]Sucs!$C$5</definedName>
    <definedName name="N_10f">'[2]Sucs(Fino)'!$C$5</definedName>
    <definedName name="N_200" localSheetId="5">#REF!</definedName>
    <definedName name="N_200" localSheetId="4">#REF!</definedName>
    <definedName name="N_200">#REF!</definedName>
    <definedName name="N_2001">[2]Sucs!$C$3</definedName>
    <definedName name="N_200f">'[2]Sucs(Fino)'!$C$3</definedName>
    <definedName name="N_40" localSheetId="5">#REF!</definedName>
    <definedName name="N_40" localSheetId="4">#REF!</definedName>
    <definedName name="N_40">#REF!</definedName>
    <definedName name="N_401">[2]Sucs!$C$4</definedName>
    <definedName name="N_40f">'[2]Sucs(Fino)'!$C$4</definedName>
    <definedName name="PC">[4]Sucs!$C$5</definedName>
    <definedName name="TABLA" localSheetId="5">#REF!</definedName>
    <definedName name="TABLA" localSheetId="4">#REF!</definedName>
    <definedName name="TABLA">#REF!</definedName>
    <definedName name="tipodegranulometria" localSheetId="5">'[6]G-LL '!$X$2:$X$3</definedName>
    <definedName name="tipodegranulometria" localSheetId="4">'[6]G-LL '!$X$2:$X$3</definedName>
    <definedName name="tipodegranulometria">'[6]G-LL '!$X$2:$X$3</definedName>
    <definedName name="tipodemateria" localSheetId="5">'[6]G-LL '!$X$5:$X$6</definedName>
    <definedName name="tipodemateria" localSheetId="4">'[6]G-LL '!$X$5:$X$6</definedName>
    <definedName name="tipodemateria">'[6]G-LL '!$X$5:$X$6</definedName>
    <definedName name="W" localSheetId="5">#REF!</definedName>
    <definedName name="W" localSheetId="4">#REF!</definedName>
    <definedName name="W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N7" i="92" l="1"/>
  <c r="N8" i="92"/>
  <c r="N16" i="92"/>
  <c r="N15" i="92"/>
  <c r="E15" i="92"/>
  <c r="E14" i="92"/>
  <c r="N6" i="92"/>
  <c r="C6" i="92"/>
  <c r="C7" i="92"/>
  <c r="C8" i="92"/>
  <c r="C5" i="92"/>
  <c r="Q16" i="92" l="1"/>
  <c r="N14" i="92"/>
  <c r="E15" i="95"/>
  <c r="F5" i="95"/>
  <c r="D13" i="95" l="1"/>
  <c r="K37" i="92"/>
  <c r="K38" i="92"/>
  <c r="D9" i="95"/>
  <c r="F7" i="95"/>
  <c r="L30" i="92" l="1"/>
  <c r="E16" i="92"/>
  <c r="L32" i="92"/>
  <c r="L33" i="92"/>
  <c r="L34" i="92"/>
  <c r="L31" i="92"/>
  <c r="G19" i="95"/>
  <c r="G20" i="95"/>
  <c r="G21" i="95"/>
  <c r="G22" i="95"/>
  <c r="G18" i="95"/>
  <c r="D11" i="95" l="1"/>
  <c r="E11" i="95" s="1"/>
  <c r="K10" i="95" l="1"/>
  <c r="H10" i="95"/>
  <c r="K9" i="95"/>
  <c r="H9" i="95"/>
  <c r="J10" i="95"/>
  <c r="J9" i="95"/>
  <c r="F8" i="95" l="1"/>
  <c r="H19" i="95" s="1"/>
  <c r="K20" i="92"/>
  <c r="H20" i="95" l="1"/>
  <c r="H22" i="95"/>
  <c r="H21" i="95"/>
  <c r="N17" i="92"/>
  <c r="H27" i="95" l="1"/>
  <c r="H23" i="95"/>
  <c r="E20" i="94"/>
  <c r="F20" i="94"/>
  <c r="G20" i="94"/>
  <c r="H20" i="94"/>
  <c r="D20" i="94"/>
  <c r="I39" i="93" l="1"/>
  <c r="L21" i="94"/>
  <c r="C52" i="93" l="1"/>
  <c r="C48" i="93"/>
  <c r="C44" i="93"/>
  <c r="K21" i="94"/>
  <c r="N21" i="94"/>
  <c r="M21" i="94"/>
  <c r="B53" i="93" l="1"/>
  <c r="F53" i="93" l="1"/>
  <c r="F25" i="94"/>
  <c r="K21" i="92"/>
  <c r="G24" i="95"/>
  <c r="G23" i="95"/>
  <c r="D21" i="94"/>
  <c r="E21" i="94"/>
  <c r="F21" i="94"/>
  <c r="G21" i="94"/>
  <c r="H21" i="94"/>
  <c r="F44" i="93"/>
  <c r="F48" i="93"/>
  <c r="F52" i="93"/>
  <c r="B61" i="93"/>
  <c r="B62" i="93"/>
  <c r="B63" i="93"/>
  <c r="B64" i="93"/>
  <c r="H53" i="93" l="1"/>
  <c r="C64" i="93" s="1"/>
  <c r="G25" i="95"/>
  <c r="M24" i="94"/>
  <c r="N24" i="94" s="1"/>
  <c r="F24" i="94"/>
  <c r="G24" i="94" s="1"/>
  <c r="G25" i="94"/>
  <c r="M25" i="94"/>
  <c r="N25" i="94" s="1"/>
  <c r="F23" i="94"/>
  <c r="B41" i="93" s="1"/>
  <c r="C43" i="93" s="1"/>
  <c r="M23" i="94"/>
  <c r="N23" i="94" s="1"/>
  <c r="K24" i="92"/>
  <c r="K22" i="92"/>
  <c r="H28" i="95"/>
  <c r="H24" i="95"/>
  <c r="K26" i="92" s="1"/>
  <c r="K23" i="92"/>
  <c r="V31" i="91"/>
  <c r="V29" i="91"/>
  <c r="V28" i="91"/>
  <c r="V27" i="91"/>
  <c r="V26" i="91"/>
  <c r="U32" i="91"/>
  <c r="U30" i="91"/>
  <c r="R32" i="91"/>
  <c r="R30" i="91"/>
  <c r="S28" i="91"/>
  <c r="H28" i="91" s="1"/>
  <c r="S29" i="91"/>
  <c r="H29" i="91" s="1"/>
  <c r="S31" i="91"/>
  <c r="H31" i="91" s="1"/>
  <c r="S27" i="91"/>
  <c r="H27" i="91" s="1"/>
  <c r="S26" i="91"/>
  <c r="S42" i="91"/>
  <c r="S44" i="91" s="1"/>
  <c r="A8" i="91"/>
  <c r="C50" i="93" l="1"/>
  <c r="C46" i="93"/>
  <c r="F46" i="93" s="1"/>
  <c r="B45" i="93"/>
  <c r="C47" i="93" s="1"/>
  <c r="F47" i="93" s="1"/>
  <c r="G23" i="94"/>
  <c r="C42" i="93" s="1"/>
  <c r="H25" i="95"/>
  <c r="F43" i="93"/>
  <c r="K25" i="92"/>
  <c r="H29" i="95"/>
  <c r="S30" i="91"/>
  <c r="H32" i="91"/>
  <c r="S32" i="91"/>
  <c r="D44" i="91"/>
  <c r="V30" i="91"/>
  <c r="V32" i="91"/>
  <c r="U33" i="91"/>
  <c r="H26" i="91"/>
  <c r="H30" i="91" s="1"/>
  <c r="S43" i="91"/>
  <c r="F45" i="93" l="1"/>
  <c r="F42" i="93"/>
  <c r="F41" i="93" s="1"/>
  <c r="B49" i="93"/>
  <c r="C51" i="93" s="1"/>
  <c r="F50" i="93"/>
  <c r="K27" i="92"/>
  <c r="H26" i="95"/>
  <c r="S33" i="91"/>
  <c r="H33" i="91" s="1"/>
  <c r="S47" i="91"/>
  <c r="S46" i="91"/>
  <c r="V33" i="91"/>
  <c r="G41" i="93" l="1"/>
  <c r="H41" i="93" s="1"/>
  <c r="C61" i="93" s="1"/>
  <c r="G45" i="93"/>
  <c r="H45" i="93" s="1"/>
  <c r="C62" i="93" s="1"/>
  <c r="G49" i="93"/>
  <c r="B40" i="93"/>
  <c r="H25" i="91"/>
  <c r="H24" i="91"/>
  <c r="F51" i="93" l="1"/>
  <c r="F49" i="93" s="1"/>
  <c r="H49" i="93" s="1"/>
  <c r="C63" i="93" s="1"/>
  <c r="R33" i="91"/>
  <c r="C65" i="93" l="1"/>
  <c r="F54" i="93"/>
  <c r="F55" i="93" s="1"/>
  <c r="B3" i="49"/>
  <c r="C3" i="49" s="1"/>
  <c r="J3" i="49"/>
  <c r="K3" i="49" s="1"/>
  <c r="L3" i="49" s="1"/>
  <c r="C4" i="49"/>
  <c r="J4" i="49"/>
  <c r="K4" i="49" s="1"/>
  <c r="L4" i="49" s="1"/>
  <c r="J5" i="49"/>
  <c r="K5" i="49" s="1"/>
  <c r="L5" i="49" s="1"/>
  <c r="C6" i="49"/>
  <c r="J6" i="49"/>
  <c r="K6" i="49" s="1"/>
  <c r="L6" i="49" s="1"/>
  <c r="J7" i="49"/>
  <c r="K7" i="49" s="1"/>
  <c r="L7" i="49" s="1"/>
  <c r="C8" i="49"/>
  <c r="J8" i="49"/>
  <c r="K8" i="49" s="1"/>
  <c r="L8" i="49" s="1"/>
  <c r="D64" i="93" l="1"/>
  <c r="D65" i="93"/>
  <c r="D62" i="93"/>
  <c r="D61" i="93"/>
  <c r="D63" i="93"/>
  <c r="A5" i="49"/>
  <c r="B5" i="49" l="1"/>
  <c r="A7" i="49" s="1"/>
  <c r="C5" i="49" l="1"/>
  <c r="B7" i="49"/>
  <c r="C7" i="49" s="1"/>
</calcChain>
</file>

<file path=xl/sharedStrings.xml><?xml version="1.0" encoding="utf-8"?>
<sst xmlns="http://schemas.openxmlformats.org/spreadsheetml/2006/main" count="544" uniqueCount="318">
  <si>
    <t>LABORATORIO DE ENSAYO DE MATERIALES</t>
  </si>
  <si>
    <t>CLIENTE</t>
  </si>
  <si>
    <t>:</t>
  </si>
  <si>
    <t>METRO</t>
  </si>
  <si>
    <t>DIRECCION **</t>
  </si>
  <si>
    <t>LIMA - AV. JAGSKSHD / PONER LA DIRECCION O DIRECCION FISCAL</t>
  </si>
  <si>
    <t xml:space="preserve">                 CÓDIGO</t>
  </si>
  <si>
    <t>F-LEM-P-SU.12.02</t>
  </si>
  <si>
    <t>PROYECTO **</t>
  </si>
  <si>
    <t>CONJUNTO RESIDENCIAL SAN BORJA HOMETOWN</t>
  </si>
  <si>
    <t>N° OT</t>
  </si>
  <si>
    <t>UBICACIÓN **</t>
  </si>
  <si>
    <t xml:space="preserve">CA. DURERO CDRA. 4 S/N, ALT. LA CDRA 13 DE LA AV. SAN </t>
  </si>
  <si>
    <t>N° INFORME.</t>
  </si>
  <si>
    <t>** Datos proporcionados por el cliente</t>
  </si>
  <si>
    <t>METODO DE ENSAYO PARA DETERMINAR EL CONTENIDO DE HUMEDAD DE UN SUELO</t>
  </si>
  <si>
    <t>NORMA  NTP 339.127</t>
  </si>
  <si>
    <t>DATOS DE LA MUESTRA:</t>
  </si>
  <si>
    <t>CODIGO DE LA MUESTRA</t>
  </si>
  <si>
    <t>Informacion para la Correccion por Certificado de Calibración:</t>
  </si>
  <si>
    <t>CANTERA / SONDAJE **</t>
  </si>
  <si>
    <t>C-1</t>
  </si>
  <si>
    <t>FECHA DE RECEPCIÓN</t>
  </si>
  <si>
    <t>Codigo de Balanza al 0.1g</t>
  </si>
  <si>
    <t>Variable 1</t>
  </si>
  <si>
    <t>N° MUESTRA **</t>
  </si>
  <si>
    <t>M-1</t>
  </si>
  <si>
    <t>FECHA DE EJECUCIÓN</t>
  </si>
  <si>
    <t xml:space="preserve">CODIGO </t>
  </si>
  <si>
    <t>TIPO DE MUESTRA**</t>
  </si>
  <si>
    <t>SUELO</t>
  </si>
  <si>
    <t>FECHA DE EMISIÓN</t>
  </si>
  <si>
    <t>Fecha</t>
  </si>
  <si>
    <t>LUGAR DE ENSAYO</t>
  </si>
  <si>
    <t xml:space="preserve"> Laboratorio de Ensayo de Materiales</t>
  </si>
  <si>
    <t>N° de ensayo</t>
  </si>
  <si>
    <t>N°</t>
  </si>
  <si>
    <t>CORRECCION</t>
  </si>
  <si>
    <t>Se realiza el Ensayo N° 2, por cada ORDEN DE TRABAJO</t>
  </si>
  <si>
    <t>Tara Nº</t>
  </si>
  <si>
    <t>Masa de la Tara + suelo húmedo</t>
  </si>
  <si>
    <t xml:space="preserve">g </t>
  </si>
  <si>
    <t>Tara + suelo húmedo</t>
  </si>
  <si>
    <t>Masa de la Tara + suelo seco</t>
  </si>
  <si>
    <t>Tara + suelo seco</t>
  </si>
  <si>
    <t>Masa de la Tara + suelo seco (constante 1)</t>
  </si>
  <si>
    <t>Tara + suelo seco 1</t>
  </si>
  <si>
    <t>Masa de la Tara + suelo seco (constante 2)</t>
  </si>
  <si>
    <t>Tara + suelo seco 2</t>
  </si>
  <si>
    <t>Masa de agua</t>
  </si>
  <si>
    <t>Peso de agua</t>
  </si>
  <si>
    <t>Masa de tara</t>
  </si>
  <si>
    <t>Peso de tara</t>
  </si>
  <si>
    <t>Masa de suelo seco</t>
  </si>
  <si>
    <t>Peso de suelo seco</t>
  </si>
  <si>
    <t>HUMEDAD *</t>
  </si>
  <si>
    <t>%</t>
  </si>
  <si>
    <t>Humedad</t>
  </si>
  <si>
    <t>* Reporte al 1%, indicado por la Norma de ensayo.</t>
  </si>
  <si>
    <t>TABLA  PESO MINIMO HUMEDAD</t>
  </si>
  <si>
    <t>Peso mínimo
B    --  A</t>
  </si>
  <si>
    <t xml:space="preserve">MARCA CON X </t>
  </si>
  <si>
    <t>Condiciones del ensayo (indicado en la Norma de ensayo</t>
  </si>
  <si>
    <t>Fino</t>
  </si>
  <si>
    <t>N°10</t>
  </si>
  <si>
    <t>20 - 20</t>
  </si>
  <si>
    <t>a) Se excluyó algún material de la muestra de ensayo? (Si/No)</t>
  </si>
  <si>
    <t>No</t>
  </si>
  <si>
    <t>Arena</t>
  </si>
  <si>
    <t>N°4</t>
  </si>
  <si>
    <t>100 - 20</t>
  </si>
  <si>
    <t>b) El método de secado diferente a 110°C? (Si/No)</t>
  </si>
  <si>
    <t>GRAVAS</t>
  </si>
  <si>
    <t>500 - 50</t>
  </si>
  <si>
    <t>X</t>
  </si>
  <si>
    <t>c) La muestra de ensayo presenta más de un tipo de suelo (estratificado, etc.) (Si/No)</t>
  </si>
  <si>
    <t>2500-250</t>
  </si>
  <si>
    <t>10000-1000</t>
  </si>
  <si>
    <t>Caracteristicas de la muestra:</t>
  </si>
  <si>
    <t>50000-5000</t>
  </si>
  <si>
    <t>TIPO DE MUESTRA :</t>
  </si>
  <si>
    <t>Tmax =</t>
  </si>
  <si>
    <t>CONDICIÓN DE LA MUESTRA:</t>
  </si>
  <si>
    <t>ALTERADA</t>
  </si>
  <si>
    <t>Metodo "0.1%",  Aproximación 0,1% (g)=</t>
  </si>
  <si>
    <t>TAMAÑO DE PARTICULA (in):</t>
  </si>
  <si>
    <t>Metodo "1%",  Aproximación 1% (g)=</t>
  </si>
  <si>
    <t>FORMA DE PARTICULA:</t>
  </si>
  <si>
    <t>ANGULAR</t>
  </si>
  <si>
    <t>Cambie a 0.1%, sólo si el cliente lo pide. Metodo</t>
  </si>
  <si>
    <t>Verificacion si cumple el peso minimo al 1%</t>
  </si>
  <si>
    <t>Página 1 de 1</t>
  </si>
  <si>
    <t>Verificacion si cumple el peso minimo al 0.1%</t>
  </si>
  <si>
    <t>Versión : 02 (02-01-2021)</t>
  </si>
  <si>
    <t>Estos datos del presente informe de ensayo sólo aplica  a las muestra proporcionada por el cliente. La muestra fue identificada por el cliente.</t>
  </si>
  <si>
    <t>Prohibida la reproducción total o parcial del presente informe de ensayo sin la autorización escrita de GEOFAL SAC</t>
  </si>
  <si>
    <t xml:space="preserve">Los resultados de los ensayos no deben ser utilizados como una certificación de conformidad con normas de productos o como certificado del sistema de calidad de la entidad que lo produce. Los resultados corresponden a los ensayos realizados sobre las muestras proporcionadas por el cliente al Laboratorio. </t>
  </si>
  <si>
    <t>Fin del Documento</t>
  </si>
  <si>
    <t>Observaciones:</t>
  </si>
  <si>
    <t>F-LEM-P-SU.20.02</t>
  </si>
  <si>
    <t>DIRECCIÓN **</t>
  </si>
  <si>
    <t>FECHA EMISIÓN</t>
  </si>
  <si>
    <t xml:space="preserve"> Standard Test Methods for Laboratory Determination of Water (Moisture) Content of Soil and Rock by Mass</t>
  </si>
  <si>
    <t>ASTM D2216-19</t>
  </si>
  <si>
    <t>CANTERA/SONDAJE **</t>
  </si>
  <si>
    <t>CÓDIGO DE LA MUESTRA</t>
  </si>
  <si>
    <t>Suelo</t>
  </si>
  <si>
    <t>REALIZADO POR</t>
  </si>
  <si>
    <t>Descripción</t>
  </si>
  <si>
    <t>Und</t>
  </si>
  <si>
    <t>Datos</t>
  </si>
  <si>
    <t>Recipiente Nº</t>
  </si>
  <si>
    <t>Masa del recipiente y muestra húmeda</t>
  </si>
  <si>
    <t>Masa del recipiente y muestra seca al horno</t>
  </si>
  <si>
    <t>Masa del recipiente</t>
  </si>
  <si>
    <t>Masa del agua</t>
  </si>
  <si>
    <t>Masa de muestra seca al horno</t>
  </si>
  <si>
    <t>CONTENIDO DE AGUA (HUMEDAD) *</t>
  </si>
  <si>
    <t>Condiciones del ensayo:</t>
  </si>
  <si>
    <t>- Método de prueba utilizado</t>
  </si>
  <si>
    <t>- La muestra de ensayo tiene una masa menor que la mínima requerida por la norma. (Si/No)</t>
  </si>
  <si>
    <t>- La muestra de ensayo presenta más de un tipo de material (en capas, etc.) (Si/No)</t>
  </si>
  <si>
    <t>- La temperatura de secado es diferente a 110 ± 5°C. (Si/No)</t>
  </si>
  <si>
    <t>- Se excluyó algún material (tamaño y cantidad) de la muestra de prueba. (Si/No)</t>
  </si>
  <si>
    <t>Nota:</t>
  </si>
  <si>
    <t>Fin del Informe</t>
  </si>
  <si>
    <t>METODO A o B</t>
  </si>
  <si>
    <t>METODO A: se reporta al 1%</t>
  </si>
  <si>
    <t>METODO B: se reporta al 0.1%</t>
  </si>
  <si>
    <t>PRECISIÓN BALANZA (0.1g o 0.01g)</t>
  </si>
  <si>
    <t>Correccion</t>
  </si>
  <si>
    <t>Codigo balanza</t>
  </si>
  <si>
    <t>EQP-0046</t>
  </si>
  <si>
    <t>EQP-0045</t>
  </si>
  <si>
    <t>Perdida de masa seca adicional</t>
  </si>
  <si>
    <t xml:space="preserve">Perdida de masa seca constante (adicional), para metodo A es &lt; 1% </t>
  </si>
  <si>
    <t xml:space="preserve">Perdida de masa seca constante (adicional), para metodo B es &lt; 0.1% </t>
  </si>
  <si>
    <t>metodo A</t>
  </si>
  <si>
    <t>Tamaño maximo de la particula que pasa</t>
  </si>
  <si>
    <t>masa minima</t>
  </si>
  <si>
    <t>balanza</t>
  </si>
  <si>
    <t>3 in.</t>
  </si>
  <si>
    <t>5 kg</t>
  </si>
  <si>
    <t>1.1/2 in.</t>
  </si>
  <si>
    <t>1 kg</t>
  </si>
  <si>
    <t>3/4 in.</t>
  </si>
  <si>
    <t>250 g</t>
  </si>
  <si>
    <t>metodo B</t>
  </si>
  <si>
    <t>500 g</t>
  </si>
  <si>
    <t>No. 4</t>
  </si>
  <si>
    <t>100 g</t>
  </si>
  <si>
    <t>No. 10</t>
  </si>
  <si>
    <t>20 g</t>
  </si>
  <si>
    <t>INFORME DE ESTIMACIÓN DE INCERTIDUMBRE</t>
  </si>
  <si>
    <t>Código:</t>
  </si>
  <si>
    <t>F-LEM-P-10.01</t>
  </si>
  <si>
    <t>Versión:</t>
  </si>
  <si>
    <t>Fecha:</t>
  </si>
  <si>
    <t>Página:</t>
  </si>
  <si>
    <t>1 de 1</t>
  </si>
  <si>
    <t>Método:</t>
  </si>
  <si>
    <t>Standard Test Methods for Laboratory Determination of Water (Moisture) Content of Soil and Rock by Mass</t>
  </si>
  <si>
    <t>Norma:</t>
  </si>
  <si>
    <t>Matriz:</t>
  </si>
  <si>
    <t>Agua presente en la matriz de Suelo</t>
  </si>
  <si>
    <t>Variables:</t>
  </si>
  <si>
    <t>Masa humeda (Mcms)</t>
  </si>
  <si>
    <t>Masa seca ( Mcdc)</t>
  </si>
  <si>
    <t>Masa tara (Mc)</t>
  </si>
  <si>
    <t>Fórmula:</t>
  </si>
  <si>
    <t>Equipos a utilizar:</t>
  </si>
  <si>
    <t>Balanza con resulución de lectura de 0.1g o 0.01g</t>
  </si>
  <si>
    <t>Paso 2. Definición de las variables aleatorias</t>
  </si>
  <si>
    <t>Fuentes</t>
  </si>
  <si>
    <t>Valor</t>
  </si>
  <si>
    <t>Incertidumbre Original</t>
  </si>
  <si>
    <t>Unidades</t>
  </si>
  <si>
    <t>Distribución</t>
  </si>
  <si>
    <r>
      <t xml:space="preserve">Incertidumbre Estándar </t>
    </r>
    <r>
      <rPr>
        <i/>
        <sz val="10"/>
        <rFont val="Arial"/>
        <family val="2"/>
      </rPr>
      <t>u(x</t>
    </r>
    <r>
      <rPr>
        <i/>
        <vertAlign val="subscript"/>
        <sz val="10"/>
        <rFont val="Arial"/>
        <family val="2"/>
      </rPr>
      <t>i</t>
    </r>
    <r>
      <rPr>
        <i/>
        <sz val="10"/>
        <rFont val="Arial"/>
        <family val="2"/>
      </rPr>
      <t>)</t>
    </r>
  </si>
  <si>
    <t>Coeficiente de Sensibilidad</t>
  </si>
  <si>
    <r>
      <t xml:space="preserve">Contribución </t>
    </r>
    <r>
      <rPr>
        <i/>
        <sz val="10"/>
        <rFont val="Arial"/>
        <family val="2"/>
      </rPr>
      <t>u</t>
    </r>
    <r>
      <rPr>
        <i/>
        <vertAlign val="subscript"/>
        <sz val="10"/>
        <rFont val="Arial"/>
        <family val="2"/>
      </rPr>
      <t>i</t>
    </r>
    <r>
      <rPr>
        <i/>
        <sz val="10"/>
        <rFont val="Arial"/>
        <family val="2"/>
      </rPr>
      <t>(y)</t>
    </r>
  </si>
  <si>
    <t>Humedad (%)</t>
  </si>
  <si>
    <t>---</t>
  </si>
  <si>
    <t>Masa Humeda  y tara</t>
  </si>
  <si>
    <t>g</t>
  </si>
  <si>
    <t>Repetibilidad de la pesada</t>
  </si>
  <si>
    <t>Normal, K=1</t>
  </si>
  <si>
    <t>Certificado de Calibración</t>
  </si>
  <si>
    <t>Normal, K=2 (/2)</t>
  </si>
  <si>
    <t>Resolución</t>
  </si>
  <si>
    <t>Rectangular</t>
  </si>
  <si>
    <t>Masa Seca y tara</t>
  </si>
  <si>
    <t>Masa Tara</t>
  </si>
  <si>
    <t>factor de presición</t>
  </si>
  <si>
    <t>Norma, K=1</t>
  </si>
  <si>
    <t>Incertidumbre Estándar Combinada</t>
  </si>
  <si>
    <t>PASO 7</t>
  </si>
  <si>
    <t>Incertidumbre Expandida, K = 2</t>
  </si>
  <si>
    <t>PASO 8</t>
  </si>
  <si>
    <t>Factor de Influencia</t>
  </si>
  <si>
    <t xml:space="preserve">% </t>
  </si>
  <si>
    <t>CALIBRACION DE LA BALANZA</t>
  </si>
  <si>
    <t>Variables</t>
  </si>
  <si>
    <t>Ecuacion</t>
  </si>
  <si>
    <t>Resolucion</t>
  </si>
  <si>
    <t>0.01</t>
  </si>
  <si>
    <t xml:space="preserve">Codigo </t>
  </si>
  <si>
    <t>MES</t>
  </si>
  <si>
    <t>DESV STD</t>
  </si>
  <si>
    <t>Busqueda de Repetibilidad de la masa</t>
  </si>
  <si>
    <r>
      <t>Desviacion Estándar Repetibilidad (S</t>
    </r>
    <r>
      <rPr>
        <vertAlign val="subscript"/>
        <sz val="10"/>
        <rFont val="Arial"/>
        <family val="2"/>
      </rPr>
      <t>r</t>
    </r>
    <r>
      <rPr>
        <sz val="10"/>
        <rFont val="Arial"/>
        <family val="2"/>
      </rPr>
      <t>)</t>
    </r>
  </si>
  <si>
    <r>
      <t>Desviacion Estándar Reproducibilidad (S</t>
    </r>
    <r>
      <rPr>
        <vertAlign val="subscript"/>
        <sz val="10"/>
        <rFont val="Arial"/>
        <family val="2"/>
      </rPr>
      <t>R</t>
    </r>
    <r>
      <rPr>
        <sz val="10"/>
        <rFont val="Arial"/>
        <family val="2"/>
      </rPr>
      <t>)</t>
    </r>
  </si>
  <si>
    <t>CODIGO</t>
  </si>
  <si>
    <t>CONCATENADOS</t>
  </si>
  <si>
    <t>DESCRIPCION</t>
  </si>
  <si>
    <t>FC</t>
  </si>
  <si>
    <t>F. MOLDEO</t>
  </si>
  <si>
    <t>DIA</t>
  </si>
  <si>
    <t>DIAMETRO</t>
  </si>
  <si>
    <t>CARGA</t>
  </si>
  <si>
    <t>AREA</t>
  </si>
  <si>
    <t>RESIS. CONCRETO</t>
  </si>
  <si>
    <t>% RESIS</t>
  </si>
  <si>
    <t>TIPO DE FALLA</t>
  </si>
  <si>
    <t>Columnas C-9;5-3/G.H</t>
  </si>
  <si>
    <t>E</t>
  </si>
  <si>
    <t>F</t>
  </si>
  <si>
    <t>3/8 in.</t>
  </si>
  <si>
    <t>Descripción de la muestra:</t>
  </si>
  <si>
    <t>Forma de la particula</t>
  </si>
  <si>
    <t>Tamaño máximo de partícula (in)</t>
  </si>
  <si>
    <t>Masa del recipiente y muestra seca al horno (constante)</t>
  </si>
  <si>
    <t>TIPO DE MUESTRA</t>
  </si>
  <si>
    <t>RECEPCIÓN N°</t>
  </si>
  <si>
    <t>-</t>
  </si>
  <si>
    <t>FECHA CALIBRACION</t>
  </si>
  <si>
    <t>MASA MINIMA</t>
  </si>
  <si>
    <t>(in.)</t>
  </si>
  <si>
    <t>Cantidad mínima:</t>
  </si>
  <si>
    <t>TM</t>
  </si>
  <si>
    <t>(g)</t>
  </si>
  <si>
    <t>Precisiòn</t>
  </si>
  <si>
    <t>0,1 g</t>
  </si>
  <si>
    <t>F. calibraciòn</t>
  </si>
  <si>
    <t>0,01 g</t>
  </si>
  <si>
    <t>Forma particula</t>
  </si>
  <si>
    <t>Tamaño máximo TM:</t>
  </si>
  <si>
    <t>1/2</t>
  </si>
  <si>
    <t>3/8</t>
  </si>
  <si>
    <t>ÍTEM</t>
  </si>
  <si>
    <t>FORMATO N° F-LEM-P-SU-20.01</t>
  </si>
  <si>
    <t>MUESTRA</t>
  </si>
  <si>
    <t>FECHA DE ENSAYO</t>
  </si>
  <si>
    <t>REALIZADO</t>
  </si>
  <si>
    <t>Condiciones del ensayo</t>
  </si>
  <si>
    <t>- La muestra de ensayo presenta más de un tipo de material (capas, etc.) (Si/No)</t>
  </si>
  <si>
    <t>Descripción de la muestra</t>
  </si>
  <si>
    <t>Tipo de muestra:</t>
  </si>
  <si>
    <t>Condición de la muestra:</t>
  </si>
  <si>
    <t>Tamaño máximo de la particula (visual) (in):</t>
  </si>
  <si>
    <t>1 1/2</t>
  </si>
  <si>
    <t>DESCRIPCIÓN</t>
  </si>
  <si>
    <t>UND</t>
  </si>
  <si>
    <t>ENSAYO</t>
  </si>
  <si>
    <t>2</t>
  </si>
  <si>
    <t>Masa del recipiente y muestra seca al horno constante</t>
  </si>
  <si>
    <t>Masa de muestra seca al horno (5-6)</t>
  </si>
  <si>
    <t>CONTENIDO DE AGUA (HUMEDAD) *          (7/8*100)</t>
  </si>
  <si>
    <t>Método A</t>
  </si>
  <si>
    <t>Equipo utilizado</t>
  </si>
  <si>
    <t>Tamaño máximo de la partícula que pasa</t>
  </si>
  <si>
    <t>Masa mínima</t>
  </si>
  <si>
    <t>Legibilidad de la balanza</t>
  </si>
  <si>
    <t>Balanza 0.1 g</t>
  </si>
  <si>
    <t>3 in</t>
  </si>
  <si>
    <t>0.1 g</t>
  </si>
  <si>
    <t>Balanza 0.01 g</t>
  </si>
  <si>
    <t>1 1/2 in</t>
  </si>
  <si>
    <t>3/4 in</t>
  </si>
  <si>
    <t>Horno 110ºC</t>
  </si>
  <si>
    <t>Método B</t>
  </si>
  <si>
    <t>3/8 in</t>
  </si>
  <si>
    <t>0.01 g</t>
  </si>
  <si>
    <t>Fuente: Elaboración propia en base a la Norma ASTM D2216-19.</t>
  </si>
  <si>
    <t>Prohibido reproducir sin  autorización</t>
  </si>
  <si>
    <t>WEB: www.geofal.com.pe   E-MAIL: laboratorio@geofal.com.pe                                                                                                                                                                         Av. Marañon 763, Los Olivos-Lima / Teléfono  01 754-3070</t>
  </si>
  <si>
    <t>MÉTODO PRUEBA</t>
  </si>
  <si>
    <t>MÉTODO "A" o "B"</t>
  </si>
  <si>
    <t>Forma de la partìcula:</t>
  </si>
  <si>
    <t>2 1/2</t>
  </si>
  <si>
    <t>3</t>
  </si>
  <si>
    <t>1</t>
  </si>
  <si>
    <t>3/4</t>
  </si>
  <si>
    <t xml:space="preserve">Descripción material excluido: </t>
  </si>
  <si>
    <t>Masa del agua (3-5)</t>
  </si>
  <si>
    <t>Versión: 05 (23-02-2026)</t>
  </si>
  <si>
    <t>F. EMISIÓN</t>
  </si>
  <si>
    <t>OT N°</t>
  </si>
  <si>
    <t>2*RAIZ(0.0000443+0.000000000230xR2)</t>
  </si>
  <si>
    <t>2*RAIZ(0.00416+0.000000000243*R2)</t>
  </si>
  <si>
    <t>Fecha calibracion</t>
  </si>
  <si>
    <t>Factor de precision del operador CONTENIDO HUMEDAD SUELO</t>
  </si>
  <si>
    <t>Mensurando:</t>
  </si>
  <si>
    <t>Paso 1. Definición del proceso de medición</t>
  </si>
  <si>
    <t>CÁLCULOS</t>
  </si>
  <si>
    <t>CONTRIBUCIÓN</t>
  </si>
  <si>
    <t>REVISADO POR:</t>
  </si>
  <si>
    <t>FABIAN LA ROSA</t>
  </si>
  <si>
    <r>
      <rPr>
        <b/>
        <u/>
        <sz val="10"/>
        <color theme="1"/>
        <rFont val="Arial"/>
        <family val="2"/>
      </rPr>
      <t>APROBADO POR</t>
    </r>
    <r>
      <rPr>
        <b/>
        <sz val="10"/>
        <color theme="1"/>
        <rFont val="Arial"/>
        <family val="2"/>
      </rPr>
      <t>:</t>
    </r>
  </si>
  <si>
    <t>IRMA COAQUIRA</t>
  </si>
  <si>
    <r>
      <rPr>
        <b/>
        <u/>
        <sz val="10"/>
        <rFont val="Arial"/>
        <family val="2"/>
      </rPr>
      <t>FECHA DE REVISIÓN</t>
    </r>
    <r>
      <rPr>
        <b/>
        <sz val="10"/>
        <rFont val="Arial"/>
        <family val="2"/>
      </rPr>
      <t>:</t>
    </r>
  </si>
  <si>
    <r>
      <rPr>
        <b/>
        <u/>
        <sz val="10"/>
        <rFont val="Arial"/>
        <family val="2"/>
      </rPr>
      <t>FECHA DE APROBACIÓN</t>
    </r>
    <r>
      <rPr>
        <b/>
        <sz val="10"/>
        <rFont val="Arial"/>
        <family val="2"/>
      </rPr>
      <t>:</t>
    </r>
  </si>
  <si>
    <t>- El cliente es responsable de los datos de identificación de los puntos de ensayo brindados.</t>
  </si>
  <si>
    <t>- Los resultados expresados se refieren únicamente al ensayo realizado en dicho momento y en las condiciones especificadas en este documento, por lo que GEOFAL S.A.C. no será responsable por los ensayos realizados con la presente muestra en condiciones distintas a las aquí señaladas.</t>
  </si>
  <si>
    <t>- GEOFAL S.A.C. no se hace responsable por el uso incorrecto o inadecuado del presente informe.</t>
  </si>
  <si>
    <t>- Los resultados de los ensayos realizados no deben ser utilizados como una certificación de conformidad con normas de producto o como certificado del sistema de calidad de la entidad que lo produce.</t>
  </si>
  <si>
    <t>- De conformidad con lo dispuesto por el artículo 1321 del Código Civil, queda establecido que en ningún caso la responsabilidad de GEOFAL S.A.C. será mayor al valor del servicio prestado.</t>
  </si>
  <si>
    <t>Versión: 07 (11-06-2026)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</si>
</sst>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4">
    <numFmt numFmtId="164" formatCode="0.0"/>
    <numFmt numFmtId="165" formatCode="\L\ \-\ 0000"/>
    <numFmt numFmtId="166" formatCode="dd\-mmm\-yyyy"/>
    <numFmt numFmtId="167" formatCode="000"/>
    <numFmt numFmtId="168" formatCode="0\ &quot;/ CO-06&quot;"/>
    <numFmt numFmtId="169" formatCode="#,##0.0"/>
    <numFmt numFmtId="170" formatCode="&quot;CERTIFICADO N°&quot;000&quot;-2020&quot;"/>
    <numFmt numFmtId="171" formatCode="00\1\-\ &quot;20 SU01&quot;"/>
    <numFmt numFmtId="172" formatCode="dd\-mm\-yy;@"/>
    <numFmt numFmtId="173" formatCode="000\-\ &quot;21&quot;"/>
    <numFmt numFmtId="174" formatCode="000&quot;-21 SU12&quot;"/>
    <numFmt numFmtId="175" formatCode="000&quot;-SU-21&quot;"/>
    <numFmt numFmtId="176" formatCode="&quot;INFORME DE ENSAYO N°&quot;000&quot;-21 SU12&quot;"/>
    <numFmt numFmtId="177" formatCode="0.0000"/>
    <numFmt numFmtId="178" formatCode="0.000"/>
    <numFmt numFmtId="179" formatCode="0.00000"/>
    <numFmt numFmtId="180" formatCode="&quot;0&quot;0"/>
    <numFmt numFmtId="181" formatCode="yyyy\-mm\-dd;@"/>
    <numFmt numFmtId="182" formatCode="0\ &quot;g&quot;"/>
    <numFmt numFmtId="183" formatCode="#,###.0"/>
    <numFmt numFmtId="184" formatCode="&quot;INFORME DE ENSAYO N°&quot;000&quot;-26 SU20&quot;"/>
    <numFmt numFmtId="185" formatCode="000&quot;-SU-26&quot;"/>
    <numFmt numFmtId="186" formatCode="000\-\ &quot;26&quot;"/>
    <numFmt numFmtId="187" formatCode="&quot;FORMATO F-LEM-P-SU-11.01&quot;"/>
  </numFmts>
  <fonts count="82" x14ac:knownFonts="1">
    <font>
      <sz val="10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0"/>
      <name val="Arial"/>
      <family val="2"/>
    </font>
    <font>
      <b/>
      <sz val="11"/>
      <name val="Times New Roman"/>
      <family val="1"/>
    </font>
    <font>
      <sz val="11"/>
      <name val="Times New Roman"/>
      <family val="1"/>
    </font>
    <font>
      <b/>
      <sz val="10"/>
      <name val="Times New Roman"/>
      <family val="1"/>
    </font>
    <font>
      <sz val="10"/>
      <name val="Times New Roman"/>
      <family val="1"/>
    </font>
    <font>
      <sz val="9"/>
      <name val="Times New Roman"/>
      <family val="1"/>
    </font>
    <font>
      <sz val="8"/>
      <name val="Arial"/>
      <family val="2"/>
    </font>
    <font>
      <sz val="8"/>
      <name val="Times New Roman"/>
      <family val="1"/>
    </font>
    <font>
      <b/>
      <sz val="9"/>
      <name val="Times New Roman"/>
      <family val="1"/>
    </font>
    <font>
      <b/>
      <u/>
      <sz val="11"/>
      <name val="Times New Roman"/>
      <family val="1"/>
    </font>
    <font>
      <b/>
      <sz val="12"/>
      <name val="Arial"/>
      <family val="2"/>
    </font>
    <font>
      <sz val="9"/>
      <name val="Arial"/>
      <family val="2"/>
    </font>
    <font>
      <sz val="10"/>
      <color rgb="FF0070C0"/>
      <name val="Arial"/>
      <family val="2"/>
    </font>
    <font>
      <b/>
      <sz val="10"/>
      <color rgb="FF0070C0"/>
      <name val="Times New Roman"/>
      <family val="1"/>
    </font>
    <font>
      <sz val="10"/>
      <color theme="1"/>
      <name val="Times New Roman"/>
      <family val="1"/>
    </font>
    <font>
      <sz val="9"/>
      <color theme="1"/>
      <name val="Times New Roman"/>
      <family val="1"/>
    </font>
    <font>
      <b/>
      <sz val="8"/>
      <name val="Arial"/>
      <family val="2"/>
    </font>
    <font>
      <sz val="11"/>
      <name val="Arial"/>
      <family val="2"/>
    </font>
    <font>
      <sz val="9"/>
      <color theme="1"/>
      <name val="Arial"/>
      <family val="2"/>
    </font>
    <font>
      <b/>
      <u/>
      <sz val="8"/>
      <name val="Arial"/>
      <family val="2"/>
    </font>
    <font>
      <b/>
      <u/>
      <sz val="11"/>
      <name val="Arial"/>
      <family val="2"/>
    </font>
    <font>
      <sz val="9"/>
      <color rgb="FF0000FF"/>
      <name val="Arial"/>
      <family val="2"/>
    </font>
    <font>
      <sz val="6.5"/>
      <name val="Arial"/>
      <family val="2"/>
    </font>
    <font>
      <b/>
      <sz val="6.5"/>
      <name val="Arial"/>
      <family val="2"/>
    </font>
    <font>
      <sz val="7.5"/>
      <name val="Arial"/>
      <family val="2"/>
    </font>
    <font>
      <sz val="7"/>
      <name val="Exo 2"/>
      <family val="3"/>
    </font>
    <font>
      <sz val="5"/>
      <name val="Arial"/>
      <family val="2"/>
    </font>
    <font>
      <sz val="8"/>
      <color theme="1"/>
      <name val="Times New Roman"/>
      <family val="1"/>
    </font>
    <font>
      <b/>
      <i/>
      <u/>
      <sz val="9"/>
      <color theme="1"/>
      <name val="Times New Roman"/>
      <family val="1"/>
    </font>
    <font>
      <b/>
      <sz val="10"/>
      <color rgb="FFFF0000"/>
      <name val="Times New Roman"/>
      <family val="1"/>
    </font>
    <font>
      <sz val="10"/>
      <color rgb="FFFF0000"/>
      <name val="Arial"/>
      <family val="2"/>
    </font>
    <font>
      <b/>
      <sz val="10"/>
      <color indexed="10"/>
      <name val="Times New Roman"/>
      <family val="1"/>
    </font>
    <font>
      <b/>
      <sz val="10"/>
      <color theme="0"/>
      <name val="Times New Roman"/>
      <family val="1"/>
    </font>
    <font>
      <b/>
      <sz val="9"/>
      <name val="Arial"/>
      <family val="2"/>
    </font>
    <font>
      <b/>
      <sz val="11"/>
      <name val="Arial"/>
      <family val="2"/>
    </font>
    <font>
      <b/>
      <sz val="9"/>
      <color rgb="FFFF0000"/>
      <name val="Arial"/>
      <family val="2"/>
    </font>
    <font>
      <b/>
      <sz val="11"/>
      <color rgb="FFFF0000"/>
      <name val="Arial"/>
      <family val="2"/>
    </font>
    <font>
      <b/>
      <sz val="7"/>
      <name val="Arial"/>
      <family val="2"/>
    </font>
    <font>
      <sz val="10"/>
      <color indexed="9"/>
      <name val="Arial"/>
      <family val="2"/>
    </font>
    <font>
      <b/>
      <sz val="10"/>
      <color indexed="8"/>
      <name val="Times New Roman"/>
      <family val="1"/>
    </font>
    <font>
      <sz val="10"/>
      <color indexed="8"/>
      <name val="Arial"/>
      <family val="2"/>
    </font>
    <font>
      <sz val="9"/>
      <color rgb="FFFF0000"/>
      <name val="Arial"/>
      <family val="2"/>
    </font>
    <font>
      <b/>
      <sz val="9"/>
      <color theme="1"/>
      <name val="Arial"/>
      <family val="2"/>
    </font>
    <font>
      <b/>
      <u/>
      <sz val="9"/>
      <name val="Arial"/>
      <family val="2"/>
    </font>
    <font>
      <sz val="11"/>
      <color rgb="FFFFFF00"/>
      <name val="Times New Roman"/>
      <family val="1"/>
    </font>
    <font>
      <sz val="9"/>
      <color theme="0"/>
      <name val="Arial"/>
      <family val="2"/>
    </font>
    <font>
      <b/>
      <sz val="9"/>
      <color theme="0"/>
      <name val="Arial"/>
      <family val="2"/>
    </font>
    <font>
      <b/>
      <sz val="10"/>
      <color rgb="FFFFFF00"/>
      <name val="Times New Roman"/>
      <family val="1"/>
    </font>
    <font>
      <b/>
      <sz val="11"/>
      <color rgb="FFFFFF00"/>
      <name val="Arial"/>
      <family val="2"/>
    </font>
    <font>
      <b/>
      <sz val="9"/>
      <color rgb="FFFFFF00"/>
      <name val="Arial"/>
      <family val="2"/>
    </font>
    <font>
      <b/>
      <sz val="10"/>
      <color rgb="FFFFFF00"/>
      <name val="Arial"/>
      <family val="2"/>
    </font>
    <font>
      <sz val="7"/>
      <name val="Arial"/>
      <family val="2"/>
    </font>
    <font>
      <sz val="6"/>
      <name val="Arial"/>
      <family val="2"/>
    </font>
    <font>
      <b/>
      <i/>
      <u/>
      <sz val="9"/>
      <color theme="1"/>
      <name val="Arial"/>
      <family val="2"/>
    </font>
    <font>
      <sz val="10"/>
      <color theme="1"/>
      <name val="Arial"/>
      <family val="2"/>
    </font>
    <font>
      <i/>
      <sz val="10"/>
      <name val="Arial"/>
      <family val="2"/>
    </font>
    <font>
      <i/>
      <vertAlign val="subscript"/>
      <sz val="10"/>
      <name val="Arial"/>
      <family val="2"/>
    </font>
    <font>
      <b/>
      <sz val="10"/>
      <color theme="1"/>
      <name val="Arial"/>
      <family val="2"/>
    </font>
    <font>
      <sz val="11"/>
      <color theme="1"/>
      <name val="Arial"/>
      <family val="2"/>
    </font>
    <font>
      <b/>
      <sz val="12"/>
      <color theme="1"/>
      <name val="Arial"/>
      <family val="2"/>
    </font>
    <font>
      <b/>
      <u/>
      <sz val="10"/>
      <name val="Arial"/>
      <family val="2"/>
    </font>
    <font>
      <b/>
      <sz val="9"/>
      <color rgb="FF0000FF"/>
      <name val="Arial"/>
      <family val="2"/>
    </font>
    <font>
      <sz val="10"/>
      <color rgb="FF00B0F0"/>
      <name val="Arial"/>
      <family val="2"/>
    </font>
    <font>
      <sz val="10"/>
      <color rgb="FF0000FF"/>
      <name val="Arial"/>
      <family val="2"/>
    </font>
    <font>
      <vertAlign val="subscript"/>
      <sz val="10"/>
      <name val="Arial"/>
      <family val="2"/>
    </font>
    <font>
      <b/>
      <sz val="10"/>
      <color rgb="FF0000FF"/>
      <name val="Arial"/>
      <family val="2"/>
    </font>
    <font>
      <sz val="8"/>
      <color theme="1"/>
      <name val="Arial"/>
      <family val="2"/>
    </font>
    <font>
      <sz val="8"/>
      <color rgb="FF0000FF"/>
      <name val="Arial"/>
      <family val="2"/>
    </font>
    <font>
      <b/>
      <sz val="10"/>
      <color indexed="8"/>
      <name val="Arial"/>
      <family val="2"/>
    </font>
    <font>
      <b/>
      <sz val="10"/>
      <color indexed="10"/>
      <name val="Arial"/>
      <family val="2"/>
    </font>
    <font>
      <u/>
      <sz val="10"/>
      <name val="Arial"/>
      <family val="2"/>
    </font>
    <font>
      <sz val="10"/>
      <color theme="0"/>
      <name val="Arial"/>
      <family val="2"/>
    </font>
    <font>
      <b/>
      <sz val="10"/>
      <color rgb="FFFF0000"/>
      <name val="Arial"/>
      <family val="2"/>
    </font>
    <font>
      <b/>
      <sz val="10"/>
      <color rgb="FFC00000"/>
      <name val="Arial"/>
      <family val="2"/>
    </font>
    <font>
      <sz val="9"/>
      <color rgb="FF000000"/>
      <name val="Arial"/>
      <family val="2"/>
    </font>
    <font>
      <u/>
      <sz val="10"/>
      <color indexed="12"/>
      <name val="Arial"/>
      <family val="2"/>
    </font>
    <font>
      <b/>
      <u/>
      <sz val="10"/>
      <color theme="1"/>
      <name val="Arial"/>
      <family val="2"/>
    </font>
  </fonts>
  <fills count="1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theme="3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theme="0"/>
        <bgColor theme="0"/>
      </patternFill>
    </fill>
    <fill>
      <patternFill patternType="solid">
        <fgColor theme="4" tint="0.79998168889431442"/>
        <bgColor indexed="64"/>
      </patternFill>
    </fill>
  </fills>
  <borders count="5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auto="1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indexed="64"/>
      </right>
      <top style="thin">
        <color auto="1"/>
      </top>
      <bottom style="thin">
        <color auto="1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hair">
        <color auto="1"/>
      </bottom>
      <diagonal/>
    </border>
    <border>
      <left style="double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double">
        <color indexed="64"/>
      </right>
      <top style="double">
        <color indexed="64"/>
      </top>
      <bottom/>
      <diagonal/>
    </border>
    <border>
      <left style="double">
        <color indexed="64"/>
      </left>
      <right/>
      <top/>
      <bottom/>
      <diagonal/>
    </border>
    <border>
      <left/>
      <right style="double">
        <color indexed="64"/>
      </right>
      <top/>
      <bottom/>
      <diagonal/>
    </border>
    <border>
      <left style="double">
        <color indexed="64"/>
      </left>
      <right/>
      <top/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 style="double">
        <color indexed="64"/>
      </right>
      <top/>
      <bottom style="double">
        <color indexed="64"/>
      </bottom>
      <diagonal/>
    </border>
  </borders>
  <cellStyleXfs count="10">
    <xf numFmtId="0" fontId="0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3" fillId="0" borderId="0"/>
    <xf numFmtId="0" fontId="2" fillId="0" borderId="0"/>
    <xf numFmtId="0" fontId="1" fillId="0" borderId="0"/>
    <xf numFmtId="0" fontId="80" fillId="0" borderId="0" applyNumberFormat="0" applyFill="0" applyBorder="0" applyAlignment="0" applyProtection="0">
      <alignment vertical="top"/>
      <protection locked="0"/>
    </xf>
  </cellStyleXfs>
  <cellXfs count="707">
    <xf numFmtId="0" fontId="0" fillId="0" borderId="0" xfId="0"/>
    <xf numFmtId="0" fontId="0" fillId="0" borderId="1" xfId="0" applyBorder="1"/>
    <xf numFmtId="2" fontId="9" fillId="2" borderId="1" xfId="0" applyNumberFormat="1" applyFont="1" applyFill="1" applyBorder="1" applyAlignment="1">
      <alignment vertical="center" wrapText="1"/>
    </xf>
    <xf numFmtId="10" fontId="10" fillId="2" borderId="1" xfId="0" applyNumberFormat="1" applyFont="1" applyFill="1" applyBorder="1" applyAlignment="1">
      <alignment vertical="center" wrapText="1"/>
    </xf>
    <xf numFmtId="0" fontId="5" fillId="0" borderId="1" xfId="0" applyFont="1" applyBorder="1" applyAlignment="1">
      <alignment horizontal="center" vertical="center"/>
    </xf>
    <xf numFmtId="0" fontId="5" fillId="0" borderId="1" xfId="0" applyFont="1" applyBorder="1"/>
    <xf numFmtId="0" fontId="11" fillId="0" borderId="1" xfId="0" applyFont="1" applyBorder="1" applyAlignment="1">
      <alignment horizontal="center"/>
    </xf>
    <xf numFmtId="0" fontId="17" fillId="0" borderId="1" xfId="0" applyFont="1" applyBorder="1"/>
    <xf numFmtId="16" fontId="17" fillId="0" borderId="1" xfId="0" applyNumberFormat="1" applyFont="1" applyBorder="1"/>
    <xf numFmtId="2" fontId="17" fillId="0" borderId="1" xfId="0" applyNumberFormat="1" applyFont="1" applyBorder="1"/>
    <xf numFmtId="2" fontId="18" fillId="2" borderId="1" xfId="0" applyNumberFormat="1" applyFont="1" applyFill="1" applyBorder="1" applyAlignment="1">
      <alignment vertical="center" wrapText="1"/>
    </xf>
    <xf numFmtId="168" fontId="11" fillId="0" borderId="1" xfId="0" applyNumberFormat="1" applyFont="1" applyBorder="1" applyAlignment="1">
      <alignment horizontal="center"/>
    </xf>
    <xf numFmtId="0" fontId="17" fillId="0" borderId="1" xfId="0" applyFont="1" applyBorder="1" applyAlignment="1">
      <alignment horizontal="center"/>
    </xf>
    <xf numFmtId="0" fontId="5" fillId="0" borderId="0" xfId="0" applyFont="1" applyAlignment="1">
      <alignment vertical="center"/>
    </xf>
    <xf numFmtId="0" fontId="15" fillId="0" borderId="0" xfId="0" applyFont="1" applyAlignment="1">
      <alignment vertical="center"/>
    </xf>
    <xf numFmtId="0" fontId="7" fillId="0" borderId="0" xfId="0" applyFont="1" applyProtection="1">
      <protection hidden="1"/>
    </xf>
    <xf numFmtId="0" fontId="6" fillId="0" borderId="0" xfId="0" applyFont="1" applyAlignment="1">
      <alignment vertical="center"/>
    </xf>
    <xf numFmtId="170" fontId="7" fillId="0" borderId="0" xfId="0" applyNumberFormat="1" applyFont="1" applyProtection="1">
      <protection hidden="1"/>
    </xf>
    <xf numFmtId="0" fontId="14" fillId="0" borderId="0" xfId="0" applyFont="1" applyAlignment="1">
      <alignment horizontal="center" vertical="center"/>
    </xf>
    <xf numFmtId="0" fontId="21" fillId="0" borderId="0" xfId="2" applyFont="1" applyAlignment="1">
      <alignment vertical="center"/>
    </xf>
    <xf numFmtId="0" fontId="21" fillId="0" borderId="0" xfId="2" applyFont="1" applyAlignment="1">
      <alignment horizontal="center" vertical="center"/>
    </xf>
    <xf numFmtId="0" fontId="11" fillId="0" borderId="0" xfId="0" applyFont="1" applyAlignment="1">
      <alignment vertical="center"/>
    </xf>
    <xf numFmtId="0" fontId="11" fillId="0" borderId="0" xfId="0" applyFont="1" applyAlignment="1">
      <alignment vertical="center" wrapText="1"/>
    </xf>
    <xf numFmtId="0" fontId="21" fillId="0" borderId="0" xfId="0" applyFont="1" applyAlignment="1">
      <alignment horizontal="right" vertical="center"/>
    </xf>
    <xf numFmtId="0" fontId="21" fillId="0" borderId="0" xfId="0" applyFont="1" applyAlignment="1">
      <alignment horizontal="center" vertical="center"/>
    </xf>
    <xf numFmtId="0" fontId="9" fillId="0" borderId="0" xfId="0" applyFont="1" applyProtection="1">
      <protection hidden="1"/>
    </xf>
    <xf numFmtId="0" fontId="12" fillId="0" borderId="0" xfId="0" applyFont="1" applyAlignment="1">
      <alignment vertical="center"/>
    </xf>
    <xf numFmtId="0" fontId="21" fillId="0" borderId="0" xfId="2" applyFont="1" applyAlignment="1">
      <alignment horizontal="right" vertical="center"/>
    </xf>
    <xf numFmtId="173" fontId="11" fillId="0" borderId="0" xfId="0" applyNumberFormat="1" applyFont="1" applyAlignment="1">
      <alignment horizontal="left" vertical="center"/>
    </xf>
    <xf numFmtId="171" fontId="11" fillId="0" borderId="0" xfId="0" applyNumberFormat="1" applyFont="1" applyAlignment="1">
      <alignment horizontal="left" vertical="center"/>
    </xf>
    <xf numFmtId="0" fontId="7" fillId="0" borderId="0" xfId="0" applyFont="1" applyAlignment="1" applyProtection="1">
      <alignment horizontal="left"/>
      <protection hidden="1"/>
    </xf>
    <xf numFmtId="165" fontId="7" fillId="0" borderId="0" xfId="0" applyNumberFormat="1" applyFont="1" applyAlignment="1" applyProtection="1">
      <alignment horizontal="left" vertical="center"/>
      <protection hidden="1"/>
    </xf>
    <xf numFmtId="174" fontId="11" fillId="0" borderId="0" xfId="0" applyNumberFormat="1" applyFont="1" applyAlignment="1">
      <alignment horizontal="left" vertical="center"/>
    </xf>
    <xf numFmtId="0" fontId="11" fillId="0" borderId="0" xfId="0" applyFont="1" applyAlignment="1">
      <alignment horizontal="left" vertical="center" wrapText="1"/>
    </xf>
    <xf numFmtId="17" fontId="11" fillId="0" borderId="0" xfId="0" applyNumberFormat="1" applyFont="1" applyAlignment="1">
      <alignment vertical="center"/>
    </xf>
    <xf numFmtId="0" fontId="21" fillId="0" borderId="3" xfId="2" applyFont="1" applyBorder="1" applyAlignment="1">
      <alignment horizontal="center" vertical="center"/>
    </xf>
    <xf numFmtId="0" fontId="11" fillId="0" borderId="3" xfId="0" applyFont="1" applyBorder="1" applyAlignment="1">
      <alignment horizontal="left" vertical="center" wrapText="1"/>
    </xf>
    <xf numFmtId="0" fontId="21" fillId="0" borderId="3" xfId="2" applyFont="1" applyBorder="1" applyAlignment="1">
      <alignment horizontal="right" vertical="center"/>
    </xf>
    <xf numFmtId="17" fontId="11" fillId="0" borderId="5" xfId="0" applyNumberFormat="1" applyFont="1" applyBorder="1" applyAlignment="1">
      <alignment vertical="center"/>
    </xf>
    <xf numFmtId="0" fontId="24" fillId="0" borderId="0" xfId="2" applyFont="1" applyAlignment="1">
      <alignment vertical="center"/>
    </xf>
    <xf numFmtId="0" fontId="11" fillId="0" borderId="6" xfId="2" applyFont="1" applyBorder="1" applyAlignment="1">
      <alignment vertical="center"/>
    </xf>
    <xf numFmtId="0" fontId="11" fillId="0" borderId="0" xfId="2" applyFont="1" applyAlignment="1">
      <alignment horizontal="center" vertical="center"/>
    </xf>
    <xf numFmtId="0" fontId="22" fillId="0" borderId="0" xfId="0" applyFont="1" applyProtection="1">
      <protection hidden="1"/>
    </xf>
    <xf numFmtId="0" fontId="11" fillId="0" borderId="0" xfId="2" applyFont="1" applyAlignment="1">
      <alignment horizontal="right" vertical="center"/>
    </xf>
    <xf numFmtId="0" fontId="22" fillId="0" borderId="0" xfId="0" applyFont="1" applyAlignment="1" applyProtection="1">
      <alignment vertical="center"/>
      <protection hidden="1"/>
    </xf>
    <xf numFmtId="175" fontId="11" fillId="0" borderId="7" xfId="0" applyNumberFormat="1" applyFont="1" applyBorder="1" applyAlignment="1" applyProtection="1">
      <alignment horizontal="left" vertical="center"/>
      <protection hidden="1"/>
    </xf>
    <xf numFmtId="172" fontId="11" fillId="0" borderId="7" xfId="0" applyNumberFormat="1" applyFont="1" applyBorder="1" applyAlignment="1" applyProtection="1">
      <alignment horizontal="left" vertical="center"/>
      <protection hidden="1"/>
    </xf>
    <xf numFmtId="0" fontId="7" fillId="0" borderId="2" xfId="0" applyFont="1" applyBorder="1" applyProtection="1">
      <protection hidden="1"/>
    </xf>
    <xf numFmtId="0" fontId="7" fillId="0" borderId="9" xfId="0" applyFont="1" applyBorder="1" applyProtection="1">
      <protection hidden="1"/>
    </xf>
    <xf numFmtId="0" fontId="8" fillId="0" borderId="0" xfId="0" applyFont="1" applyAlignment="1" applyProtection="1">
      <alignment horizontal="center" vertical="center"/>
      <protection hidden="1"/>
    </xf>
    <xf numFmtId="167" fontId="16" fillId="0" borderId="10" xfId="0" quotePrefix="1" applyNumberFormat="1" applyFont="1" applyBorder="1" applyAlignment="1">
      <alignment vertical="center"/>
    </xf>
    <xf numFmtId="167" fontId="16" fillId="0" borderId="11" xfId="0" quotePrefix="1" applyNumberFormat="1" applyFont="1" applyBorder="1" applyAlignment="1">
      <alignment vertical="center"/>
    </xf>
    <xf numFmtId="167" fontId="16" fillId="0" borderId="12" xfId="0" quotePrefix="1" applyNumberFormat="1" applyFont="1" applyBorder="1" applyAlignment="1">
      <alignment vertical="center"/>
    </xf>
    <xf numFmtId="167" fontId="23" fillId="0" borderId="1" xfId="0" quotePrefix="1" applyNumberFormat="1" applyFont="1" applyBorder="1" applyAlignment="1">
      <alignment horizontal="center" vertical="center" wrapText="1"/>
    </xf>
    <xf numFmtId="1" fontId="9" fillId="0" borderId="0" xfId="0" applyNumberFormat="1" applyFont="1" applyAlignment="1">
      <alignment horizontal="center" vertical="center" wrapText="1"/>
    </xf>
    <xf numFmtId="10" fontId="9" fillId="0" borderId="0" xfId="0" applyNumberFormat="1" applyFont="1" applyAlignment="1">
      <alignment horizontal="center" vertical="center" wrapText="1"/>
    </xf>
    <xf numFmtId="167" fontId="26" fillId="0" borderId="1" xfId="0" quotePrefix="1" applyNumberFormat="1" applyFont="1" applyBorder="1" applyAlignment="1">
      <alignment horizontal="center" vertical="center"/>
    </xf>
    <xf numFmtId="0" fontId="4" fillId="0" borderId="10" xfId="3" applyBorder="1" applyAlignment="1">
      <alignment vertical="center"/>
    </xf>
    <xf numFmtId="0" fontId="16" fillId="0" borderId="1" xfId="3" applyFont="1" applyBorder="1" applyAlignment="1">
      <alignment horizontal="center" vertical="center"/>
    </xf>
    <xf numFmtId="0" fontId="26" fillId="0" borderId="1" xfId="3" applyFont="1" applyBorder="1" applyAlignment="1">
      <alignment horizontal="center" vertical="center"/>
    </xf>
    <xf numFmtId="0" fontId="19" fillId="0" borderId="0" xfId="0" applyFont="1" applyProtection="1">
      <protection hidden="1"/>
    </xf>
    <xf numFmtId="0" fontId="8" fillId="0" borderId="0" xfId="0" applyFont="1" applyAlignment="1" applyProtection="1">
      <alignment vertical="center"/>
      <protection hidden="1"/>
    </xf>
    <xf numFmtId="0" fontId="8" fillId="0" borderId="7" xfId="0" applyFont="1" applyBorder="1" applyAlignment="1" applyProtection="1">
      <alignment vertical="center"/>
      <protection hidden="1"/>
    </xf>
    <xf numFmtId="2" fontId="16" fillId="0" borderId="1" xfId="0" quotePrefix="1" applyNumberFormat="1" applyFont="1" applyBorder="1" applyAlignment="1">
      <alignment horizontal="center" vertical="center"/>
    </xf>
    <xf numFmtId="2" fontId="16" fillId="0" borderId="1" xfId="3" applyNumberFormat="1" applyFont="1" applyBorder="1" applyAlignment="1">
      <alignment horizontal="center" vertical="center"/>
    </xf>
    <xf numFmtId="2" fontId="26" fillId="0" borderId="1" xfId="3" applyNumberFormat="1" applyFont="1" applyBorder="1" applyAlignment="1">
      <alignment horizontal="center" vertical="center"/>
    </xf>
    <xf numFmtId="164" fontId="16" fillId="0" borderId="1" xfId="0" quotePrefix="1" applyNumberFormat="1" applyFont="1" applyBorder="1" applyAlignment="1">
      <alignment horizontal="center" vertical="center"/>
    </xf>
    <xf numFmtId="0" fontId="5" fillId="0" borderId="0" xfId="0" applyFont="1" applyAlignment="1" applyProtection="1">
      <alignment vertical="center"/>
      <protection hidden="1"/>
    </xf>
    <xf numFmtId="0" fontId="11" fillId="0" borderId="0" xfId="0" applyFont="1" applyProtection="1">
      <protection hidden="1"/>
    </xf>
    <xf numFmtId="0" fontId="24" fillId="0" borderId="0" xfId="0" applyFont="1" applyAlignment="1">
      <alignment vertical="center"/>
    </xf>
    <xf numFmtId="164" fontId="27" fillId="0" borderId="0" xfId="0" applyNumberFormat="1" applyFont="1" applyAlignment="1">
      <alignment horizontal="center" vertical="center"/>
    </xf>
    <xf numFmtId="0" fontId="0" fillId="0" borderId="7" xfId="0" applyBorder="1"/>
    <xf numFmtId="164" fontId="28" fillId="0" borderId="0" xfId="0" applyNumberFormat="1" applyFont="1" applyAlignment="1">
      <alignment horizontal="center" vertical="center"/>
    </xf>
    <xf numFmtId="0" fontId="27" fillId="0" borderId="0" xfId="0" applyFont="1" applyAlignment="1">
      <alignment horizontal="center" vertical="center" wrapText="1"/>
    </xf>
    <xf numFmtId="0" fontId="31" fillId="0" borderId="6" xfId="0" applyFont="1" applyBorder="1"/>
    <xf numFmtId="0" fontId="31" fillId="0" borderId="8" xfId="0" applyFont="1" applyBorder="1"/>
    <xf numFmtId="0" fontId="31" fillId="0" borderId="0" xfId="0" applyFont="1"/>
    <xf numFmtId="0" fontId="32" fillId="0" borderId="0" xfId="4" applyFont="1" applyAlignment="1" applyProtection="1">
      <alignment horizontal="left" vertical="center"/>
      <protection hidden="1"/>
    </xf>
    <xf numFmtId="2" fontId="8" fillId="2" borderId="4" xfId="0" applyNumberFormat="1" applyFont="1" applyFill="1" applyBorder="1" applyAlignment="1" applyProtection="1">
      <alignment horizontal="left" vertical="center"/>
      <protection hidden="1"/>
    </xf>
    <xf numFmtId="0" fontId="8" fillId="2" borderId="3" xfId="0" applyFont="1" applyFill="1" applyBorder="1" applyAlignment="1" applyProtection="1">
      <alignment horizontal="center"/>
      <protection hidden="1"/>
    </xf>
    <xf numFmtId="0" fontId="4" fillId="2" borderId="3" xfId="0" applyFont="1" applyFill="1" applyBorder="1" applyProtection="1">
      <protection hidden="1"/>
    </xf>
    <xf numFmtId="0" fontId="4" fillId="2" borderId="4" xfId="0" applyFont="1" applyFill="1" applyBorder="1" applyProtection="1">
      <protection hidden="1"/>
    </xf>
    <xf numFmtId="0" fontId="4" fillId="2" borderId="5" xfId="0" applyFont="1" applyFill="1" applyBorder="1" applyProtection="1">
      <protection hidden="1"/>
    </xf>
    <xf numFmtId="0" fontId="0" fillId="2" borderId="3" xfId="0" applyFill="1" applyBorder="1"/>
    <xf numFmtId="0" fontId="0" fillId="2" borderId="5" xfId="0" applyFill="1" applyBorder="1"/>
    <xf numFmtId="2" fontId="8" fillId="2" borderId="6" xfId="0" applyNumberFormat="1" applyFont="1" applyFill="1" applyBorder="1" applyAlignment="1" applyProtection="1">
      <alignment horizontal="left" vertical="center"/>
      <protection hidden="1"/>
    </xf>
    <xf numFmtId="0" fontId="4" fillId="2" borderId="0" xfId="0" applyFont="1" applyFill="1" applyAlignment="1" applyProtection="1">
      <alignment vertical="center"/>
      <protection hidden="1"/>
    </xf>
    <xf numFmtId="0" fontId="4" fillId="2" borderId="0" xfId="0" applyFont="1" applyFill="1" applyProtection="1">
      <protection hidden="1"/>
    </xf>
    <xf numFmtId="0" fontId="4" fillId="2" borderId="7" xfId="0" applyFont="1" applyFill="1" applyBorder="1" applyProtection="1">
      <protection hidden="1"/>
    </xf>
    <xf numFmtId="0" fontId="0" fillId="2" borderId="0" xfId="0" applyFill="1"/>
    <xf numFmtId="0" fontId="0" fillId="2" borderId="7" xfId="0" applyFill="1" applyBorder="1"/>
    <xf numFmtId="0" fontId="34" fillId="2" borderId="6" xfId="0" applyFont="1" applyFill="1" applyBorder="1" applyAlignment="1" applyProtection="1">
      <alignment vertical="center"/>
      <protection hidden="1"/>
    </xf>
    <xf numFmtId="0" fontId="4" fillId="2" borderId="6" xfId="0" applyFont="1" applyFill="1" applyBorder="1" applyProtection="1">
      <protection hidden="1"/>
    </xf>
    <xf numFmtId="0" fontId="8" fillId="2" borderId="8" xfId="0" applyFont="1" applyFill="1" applyBorder="1" applyAlignment="1" applyProtection="1">
      <alignment horizontal="left" vertical="center"/>
      <protection hidden="1"/>
    </xf>
    <xf numFmtId="0" fontId="4" fillId="2" borderId="2" xfId="0" applyFont="1" applyFill="1" applyBorder="1" applyProtection="1">
      <protection hidden="1"/>
    </xf>
    <xf numFmtId="0" fontId="4" fillId="2" borderId="9" xfId="0" applyFont="1" applyFill="1" applyBorder="1" applyProtection="1">
      <protection hidden="1"/>
    </xf>
    <xf numFmtId="0" fontId="0" fillId="2" borderId="2" xfId="0" applyFill="1" applyBorder="1"/>
    <xf numFmtId="0" fontId="0" fillId="2" borderId="9" xfId="0" applyFill="1" applyBorder="1"/>
    <xf numFmtId="0" fontId="4" fillId="0" borderId="0" xfId="0" applyFont="1" applyProtection="1">
      <protection hidden="1"/>
    </xf>
    <xf numFmtId="164" fontId="34" fillId="2" borderId="0" xfId="0" applyNumberFormat="1" applyFont="1" applyFill="1" applyAlignment="1" applyProtection="1">
      <alignment horizontal="center" vertical="center"/>
      <protection hidden="1"/>
    </xf>
    <xf numFmtId="0" fontId="0" fillId="0" borderId="0" xfId="0" applyProtection="1">
      <protection hidden="1"/>
    </xf>
    <xf numFmtId="0" fontId="43" fillId="0" borderId="0" xfId="0" applyFont="1" applyProtection="1">
      <protection hidden="1"/>
    </xf>
    <xf numFmtId="0" fontId="44" fillId="0" borderId="0" xfId="0" applyFont="1" applyAlignment="1" applyProtection="1">
      <alignment horizontal="left" vertical="center"/>
      <protection hidden="1"/>
    </xf>
    <xf numFmtId="0" fontId="16" fillId="9" borderId="1" xfId="0" applyFont="1" applyFill="1" applyBorder="1" applyAlignment="1" applyProtection="1">
      <alignment horizontal="center" vertical="center"/>
      <protection hidden="1"/>
    </xf>
    <xf numFmtId="0" fontId="16" fillId="9" borderId="11" xfId="0" applyFont="1" applyFill="1" applyBorder="1" applyAlignment="1" applyProtection="1">
      <alignment horizontal="center" vertical="center"/>
      <protection hidden="1"/>
    </xf>
    <xf numFmtId="0" fontId="40" fillId="7" borderId="1" xfId="0" applyFont="1" applyFill="1" applyBorder="1" applyAlignment="1" applyProtection="1">
      <alignment horizontal="center" vertical="center"/>
      <protection locked="0"/>
    </xf>
    <xf numFmtId="0" fontId="44" fillId="0" borderId="0" xfId="0" applyFont="1" applyAlignment="1" applyProtection="1">
      <alignment horizontal="right" vertical="center"/>
      <protection hidden="1"/>
    </xf>
    <xf numFmtId="2" fontId="45" fillId="0" borderId="0" xfId="0" applyNumberFormat="1" applyFont="1" applyProtection="1">
      <protection hidden="1"/>
    </xf>
    <xf numFmtId="12" fontId="16" fillId="9" borderId="11" xfId="0" applyNumberFormat="1" applyFont="1" applyFill="1" applyBorder="1" applyAlignment="1" applyProtection="1">
      <alignment horizontal="center" vertical="center"/>
      <protection hidden="1"/>
    </xf>
    <xf numFmtId="2" fontId="44" fillId="0" borderId="0" xfId="0" applyNumberFormat="1" applyFont="1" applyAlignment="1" applyProtection="1">
      <alignment horizontal="right" vertical="center"/>
      <protection hidden="1"/>
    </xf>
    <xf numFmtId="2" fontId="8" fillId="0" borderId="0" xfId="0" applyNumberFormat="1" applyFont="1" applyAlignment="1" applyProtection="1">
      <alignment horizontal="right" vertical="center"/>
      <protection hidden="1"/>
    </xf>
    <xf numFmtId="0" fontId="46" fillId="7" borderId="1" xfId="0" applyFont="1" applyFill="1" applyBorder="1" applyAlignment="1" applyProtection="1">
      <alignment horizontal="center" vertical="center"/>
      <protection locked="0"/>
    </xf>
    <xf numFmtId="0" fontId="46" fillId="2" borderId="0" xfId="0" applyFont="1" applyFill="1" applyAlignment="1" applyProtection="1">
      <alignment horizontal="center" vertical="center"/>
      <protection hidden="1"/>
    </xf>
    <xf numFmtId="0" fontId="0" fillId="2" borderId="0" xfId="0" applyFill="1" applyAlignment="1" applyProtection="1">
      <alignment horizontal="right" vertical="center"/>
      <protection hidden="1"/>
    </xf>
    <xf numFmtId="0" fontId="4" fillId="10" borderId="1" xfId="0" applyFont="1" applyFill="1" applyBorder="1" applyAlignment="1" applyProtection="1">
      <alignment horizontal="center" vertical="center"/>
      <protection hidden="1"/>
    </xf>
    <xf numFmtId="0" fontId="16" fillId="2" borderId="0" xfId="0" applyFont="1" applyFill="1" applyAlignment="1" applyProtection="1">
      <alignment horizontal="right" vertical="center"/>
      <protection hidden="1"/>
    </xf>
    <xf numFmtId="0" fontId="0" fillId="10" borderId="1" xfId="0" applyFill="1" applyBorder="1" applyAlignment="1" applyProtection="1">
      <alignment horizontal="center" vertical="center"/>
      <protection hidden="1"/>
    </xf>
    <xf numFmtId="0" fontId="9" fillId="2" borderId="0" xfId="0" applyFont="1" applyFill="1" applyAlignment="1" applyProtection="1">
      <alignment vertical="center"/>
      <protection hidden="1"/>
    </xf>
    <xf numFmtId="0" fontId="40" fillId="2" borderId="0" xfId="0" applyFont="1" applyFill="1" applyAlignment="1" applyProtection="1">
      <alignment horizontal="center" vertical="center"/>
      <protection hidden="1"/>
    </xf>
    <xf numFmtId="0" fontId="38" fillId="2" borderId="0" xfId="0" applyFont="1" applyFill="1" applyAlignment="1" applyProtection="1">
      <alignment horizontal="right" vertical="center"/>
      <protection hidden="1"/>
    </xf>
    <xf numFmtId="0" fontId="5" fillId="10" borderId="1" xfId="0" applyFont="1" applyFill="1" applyBorder="1" applyAlignment="1" applyProtection="1">
      <alignment horizontal="center" vertical="center"/>
      <protection hidden="1"/>
    </xf>
    <xf numFmtId="0" fontId="0" fillId="2" borderId="0" xfId="0" applyFill="1" applyProtection="1">
      <protection hidden="1"/>
    </xf>
    <xf numFmtId="2" fontId="36" fillId="2" borderId="0" xfId="0" applyNumberFormat="1" applyFont="1" applyFill="1" applyAlignment="1" applyProtection="1">
      <alignment horizontal="right" vertical="center"/>
      <protection locked="0"/>
    </xf>
    <xf numFmtId="10" fontId="4" fillId="10" borderId="1" xfId="0" applyNumberFormat="1" applyFont="1" applyFill="1" applyBorder="1" applyAlignment="1" applyProtection="1">
      <alignment horizontal="center" vertical="center"/>
      <protection hidden="1"/>
    </xf>
    <xf numFmtId="2" fontId="36" fillId="0" borderId="0" xfId="0" applyNumberFormat="1" applyFont="1" applyAlignment="1" applyProtection="1">
      <alignment horizontal="right" vertical="center"/>
      <protection locked="0"/>
    </xf>
    <xf numFmtId="0" fontId="16" fillId="0" borderId="0" xfId="0" applyFont="1" applyAlignment="1" applyProtection="1">
      <alignment horizontal="left" vertical="center" indent="2"/>
      <protection hidden="1"/>
    </xf>
    <xf numFmtId="0" fontId="16" fillId="0" borderId="0" xfId="0" applyFont="1" applyProtection="1">
      <protection hidden="1"/>
    </xf>
    <xf numFmtId="0" fontId="38" fillId="0" borderId="0" xfId="0" applyFont="1" applyAlignment="1" applyProtection="1">
      <alignment vertical="center"/>
      <protection hidden="1"/>
    </xf>
    <xf numFmtId="11" fontId="35" fillId="2" borderId="10" xfId="0" applyNumberFormat="1" applyFont="1" applyFill="1" applyBorder="1" applyAlignment="1" applyProtection="1">
      <alignment horizontal="center" vertical="center"/>
      <protection hidden="1"/>
    </xf>
    <xf numFmtId="2" fontId="49" fillId="0" borderId="1" xfId="0" applyNumberFormat="1" applyFont="1" applyBorder="1" applyAlignment="1" applyProtection="1">
      <alignment horizontal="center"/>
      <protection hidden="1"/>
    </xf>
    <xf numFmtId="2" fontId="50" fillId="0" borderId="1" xfId="0" quotePrefix="1" applyNumberFormat="1" applyFont="1" applyBorder="1" applyAlignment="1">
      <alignment horizontal="center" vertical="center"/>
    </xf>
    <xf numFmtId="164" fontId="51" fillId="0" borderId="1" xfId="0" quotePrefix="1" applyNumberFormat="1" applyFont="1" applyBorder="1" applyAlignment="1">
      <alignment horizontal="center" vertical="center"/>
    </xf>
    <xf numFmtId="0" fontId="21" fillId="3" borderId="0" xfId="0" applyFont="1" applyFill="1" applyAlignment="1" applyProtection="1">
      <alignment vertical="center" wrapText="1"/>
      <protection hidden="1"/>
    </xf>
    <xf numFmtId="164" fontId="41" fillId="0" borderId="0" xfId="0" applyNumberFormat="1" applyFont="1" applyAlignment="1" applyProtection="1">
      <alignment horizontal="center" vertical="center"/>
      <protection hidden="1"/>
    </xf>
    <xf numFmtId="2" fontId="36" fillId="5" borderId="0" xfId="0" applyNumberFormat="1" applyFont="1" applyFill="1" applyAlignment="1" applyProtection="1">
      <alignment horizontal="center" vertical="center"/>
      <protection locked="0"/>
    </xf>
    <xf numFmtId="2" fontId="37" fillId="6" borderId="0" xfId="0" applyNumberFormat="1" applyFont="1" applyFill="1" applyAlignment="1" applyProtection="1">
      <alignment vertical="center"/>
      <protection locked="0"/>
    </xf>
    <xf numFmtId="164" fontId="39" fillId="0" borderId="0" xfId="0" applyNumberFormat="1" applyFont="1" applyAlignment="1" applyProtection="1">
      <alignment horizontal="center"/>
      <protection hidden="1"/>
    </xf>
    <xf numFmtId="2" fontId="39" fillId="7" borderId="0" xfId="0" applyNumberFormat="1" applyFont="1" applyFill="1" applyProtection="1">
      <protection hidden="1"/>
    </xf>
    <xf numFmtId="2" fontId="52" fillId="2" borderId="0" xfId="0" applyNumberFormat="1" applyFont="1" applyFill="1" applyAlignment="1" applyProtection="1">
      <alignment horizontal="right" vertical="center"/>
      <protection locked="0"/>
    </xf>
    <xf numFmtId="164" fontId="53" fillId="7" borderId="20" xfId="0" applyNumberFormat="1" applyFont="1" applyFill="1" applyBorder="1" applyAlignment="1" applyProtection="1">
      <alignment horizontal="center" vertical="center"/>
      <protection hidden="1"/>
    </xf>
    <xf numFmtId="0" fontId="54" fillId="7" borderId="1" xfId="0" applyFont="1" applyFill="1" applyBorder="1" applyAlignment="1" applyProtection="1">
      <alignment horizontal="center" vertical="center"/>
      <protection locked="0"/>
    </xf>
    <xf numFmtId="0" fontId="7" fillId="0" borderId="11" xfId="0" applyFont="1" applyBorder="1" applyProtection="1">
      <protection hidden="1"/>
    </xf>
    <xf numFmtId="167" fontId="38" fillId="0" borderId="10" xfId="0" quotePrefix="1" applyNumberFormat="1" applyFont="1" applyBorder="1" applyAlignment="1">
      <alignment vertical="center"/>
    </xf>
    <xf numFmtId="0" fontId="6" fillId="0" borderId="11" xfId="0" applyFont="1" applyBorder="1" applyProtection="1">
      <protection hidden="1"/>
    </xf>
    <xf numFmtId="167" fontId="38" fillId="0" borderId="11" xfId="0" quotePrefix="1" applyNumberFormat="1" applyFont="1" applyBorder="1" applyAlignment="1">
      <alignment vertical="center"/>
    </xf>
    <xf numFmtId="167" fontId="38" fillId="0" borderId="12" xfId="0" quotePrefix="1" applyNumberFormat="1" applyFont="1" applyBorder="1" applyAlignment="1">
      <alignment vertical="center"/>
    </xf>
    <xf numFmtId="167" fontId="47" fillId="0" borderId="1" xfId="0" quotePrefix="1" applyNumberFormat="1" applyFont="1" applyBorder="1" applyAlignment="1">
      <alignment horizontal="center" vertical="center" wrapText="1"/>
    </xf>
    <xf numFmtId="1" fontId="38" fillId="0" borderId="1" xfId="0" quotePrefix="1" applyNumberFormat="1" applyFont="1" applyBorder="1" applyAlignment="1">
      <alignment horizontal="center" vertical="center"/>
    </xf>
    <xf numFmtId="0" fontId="8" fillId="0" borderId="6" xfId="0" applyFont="1" applyBorder="1" applyAlignment="1" applyProtection="1">
      <alignment vertical="center"/>
      <protection hidden="1"/>
    </xf>
    <xf numFmtId="0" fontId="57" fillId="0" borderId="0" xfId="0" applyFont="1"/>
    <xf numFmtId="0" fontId="11" fillId="0" borderId="0" xfId="0" applyFont="1" applyAlignment="1" applyProtection="1">
      <alignment horizontal="left" vertical="center"/>
      <protection hidden="1"/>
    </xf>
    <xf numFmtId="0" fontId="11" fillId="0" borderId="0" xfId="0" applyFont="1" applyAlignment="1">
      <alignment horizontal="left" vertical="center"/>
    </xf>
    <xf numFmtId="0" fontId="7" fillId="0" borderId="0" xfId="0" applyFont="1" applyAlignment="1" applyProtection="1">
      <alignment horizontal="left" indent="1"/>
      <protection hidden="1"/>
    </xf>
    <xf numFmtId="0" fontId="11" fillId="0" borderId="6" xfId="2" applyFont="1" applyBorder="1" applyAlignment="1">
      <alignment horizontal="left" vertical="center" indent="1"/>
    </xf>
    <xf numFmtId="0" fontId="11" fillId="0" borderId="0" xfId="0" applyFont="1" applyAlignment="1" applyProtection="1">
      <alignment horizontal="left" vertical="center" indent="1"/>
      <protection hidden="1"/>
    </xf>
    <xf numFmtId="0" fontId="11" fillId="0" borderId="8" xfId="2" applyFont="1" applyBorder="1" applyAlignment="1">
      <alignment vertical="center"/>
    </xf>
    <xf numFmtId="0" fontId="11" fillId="0" borderId="2" xfId="2" applyFont="1" applyBorder="1" applyAlignment="1">
      <alignment horizontal="center" vertical="center"/>
    </xf>
    <xf numFmtId="0" fontId="11" fillId="0" borderId="2" xfId="0" applyFont="1" applyBorder="1" applyAlignment="1">
      <alignment vertical="center"/>
    </xf>
    <xf numFmtId="167" fontId="38" fillId="0" borderId="1" xfId="0" quotePrefix="1" applyNumberFormat="1" applyFont="1" applyBorder="1" applyAlignment="1">
      <alignment horizontal="center" vertical="center"/>
    </xf>
    <xf numFmtId="0" fontId="38" fillId="0" borderId="0" xfId="0" applyFont="1" applyAlignment="1">
      <alignment vertical="center"/>
    </xf>
    <xf numFmtId="0" fontId="23" fillId="0" borderId="0" xfId="4" applyFont="1" applyAlignment="1">
      <alignment vertical="center"/>
    </xf>
    <xf numFmtId="0" fontId="23" fillId="0" borderId="0" xfId="4" applyFont="1" applyAlignment="1">
      <alignment horizontal="center" vertical="center"/>
    </xf>
    <xf numFmtId="0" fontId="47" fillId="0" borderId="0" xfId="4" applyFont="1" applyAlignment="1" applyProtection="1">
      <alignment horizontal="center" vertical="center"/>
      <protection hidden="1"/>
    </xf>
    <xf numFmtId="0" fontId="47" fillId="0" borderId="0" xfId="4" applyFont="1" applyAlignment="1" applyProtection="1">
      <alignment horizontal="left" vertical="center"/>
      <protection hidden="1"/>
    </xf>
    <xf numFmtId="0" fontId="23" fillId="0" borderId="0" xfId="4" applyFont="1" applyAlignment="1" applyProtection="1">
      <alignment horizontal="left" vertical="center" indent="1"/>
      <protection hidden="1"/>
    </xf>
    <xf numFmtId="0" fontId="16" fillId="0" borderId="0" xfId="0" applyFont="1" applyAlignment="1">
      <alignment horizontal="left" indent="1"/>
    </xf>
    <xf numFmtId="0" fontId="47" fillId="0" borderId="1" xfId="4" applyFont="1" applyBorder="1" applyAlignment="1" applyProtection="1">
      <alignment horizontal="center" vertical="center" wrapText="1"/>
      <protection locked="0"/>
    </xf>
    <xf numFmtId="0" fontId="56" fillId="0" borderId="2" xfId="0" applyFont="1" applyBorder="1" applyProtection="1">
      <protection hidden="1"/>
    </xf>
    <xf numFmtId="0" fontId="13" fillId="0" borderId="3" xfId="0" applyFont="1" applyBorder="1" applyAlignment="1">
      <alignment horizontal="center" vertical="center" wrapText="1"/>
    </xf>
    <xf numFmtId="2" fontId="20" fillId="0" borderId="0" xfId="0" applyNumberFormat="1" applyFont="1" applyAlignment="1">
      <alignment horizontal="center" vertical="center"/>
    </xf>
    <xf numFmtId="0" fontId="48" fillId="0" borderId="0" xfId="0" applyFont="1" applyAlignment="1">
      <alignment vertical="center"/>
    </xf>
    <xf numFmtId="0" fontId="7" fillId="0" borderId="7" xfId="0" applyFont="1" applyBorder="1" applyProtection="1">
      <protection hidden="1"/>
    </xf>
    <xf numFmtId="0" fontId="4" fillId="2" borderId="7" xfId="3" applyFill="1" applyBorder="1"/>
    <xf numFmtId="0" fontId="4" fillId="2" borderId="0" xfId="3" applyFill="1"/>
    <xf numFmtId="0" fontId="4" fillId="2" borderId="12" xfId="3" applyFill="1" applyBorder="1"/>
    <xf numFmtId="0" fontId="63" fillId="2" borderId="11" xfId="3" applyFont="1" applyFill="1" applyBorder="1" applyAlignment="1">
      <alignment vertical="center"/>
    </xf>
    <xf numFmtId="0" fontId="63" fillId="2" borderId="10" xfId="3" applyFont="1" applyFill="1" applyBorder="1" applyAlignment="1">
      <alignment horizontal="left" vertical="center" indent="1"/>
    </xf>
    <xf numFmtId="0" fontId="11" fillId="0" borderId="0" xfId="2" applyFont="1" applyAlignment="1" applyProtection="1">
      <alignment horizontal="center" vertical="center"/>
      <protection locked="0"/>
    </xf>
    <xf numFmtId="0" fontId="11" fillId="0" borderId="0" xfId="0" applyFont="1" applyAlignment="1" applyProtection="1">
      <alignment vertical="center"/>
      <protection locked="0"/>
    </xf>
    <xf numFmtId="0" fontId="11" fillId="0" borderId="0" xfId="0" applyFont="1" applyAlignment="1" applyProtection="1">
      <alignment horizontal="center" vertical="center"/>
      <protection locked="0"/>
    </xf>
    <xf numFmtId="0" fontId="11" fillId="0" borderId="3" xfId="0" applyFont="1" applyBorder="1" applyAlignment="1" applyProtection="1">
      <alignment horizontal="left" vertical="center" wrapText="1"/>
      <protection locked="0"/>
    </xf>
    <xf numFmtId="17" fontId="11" fillId="0" borderId="5" xfId="0" applyNumberFormat="1" applyFont="1" applyBorder="1" applyAlignment="1" applyProtection="1">
      <alignment vertical="center"/>
      <protection locked="0"/>
    </xf>
    <xf numFmtId="175" fontId="11" fillId="0" borderId="7" xfId="0" applyNumberFormat="1" applyFont="1" applyBorder="1" applyAlignment="1" applyProtection="1">
      <alignment horizontal="left" vertical="center"/>
      <protection locked="0"/>
    </xf>
    <xf numFmtId="0" fontId="11" fillId="0" borderId="2" xfId="0" applyFont="1" applyBorder="1" applyAlignment="1" applyProtection="1">
      <alignment vertical="center"/>
      <protection locked="0"/>
    </xf>
    <xf numFmtId="0" fontId="5" fillId="0" borderId="0" xfId="0" applyFont="1" applyAlignment="1" applyProtection="1">
      <alignment vertical="center"/>
      <protection locked="0"/>
    </xf>
    <xf numFmtId="164" fontId="27" fillId="0" borderId="0" xfId="0" applyNumberFormat="1" applyFont="1" applyAlignment="1" applyProtection="1">
      <alignment horizontal="center" vertical="center"/>
      <protection locked="0"/>
    </xf>
    <xf numFmtId="164" fontId="28" fillId="0" borderId="0" xfId="0" applyNumberFormat="1" applyFont="1" applyAlignment="1" applyProtection="1">
      <alignment horizontal="center" vertical="center"/>
      <protection locked="0"/>
    </xf>
    <xf numFmtId="0" fontId="27" fillId="0" borderId="0" xfId="0" applyFont="1" applyAlignment="1" applyProtection="1">
      <alignment horizontal="center" vertical="center" wrapText="1"/>
      <protection locked="0"/>
    </xf>
    <xf numFmtId="0" fontId="22" fillId="0" borderId="0" xfId="0" applyFont="1" applyAlignment="1">
      <alignment vertical="center"/>
    </xf>
    <xf numFmtId="0" fontId="24" fillId="0" borderId="4" xfId="2" applyFont="1" applyBorder="1" applyAlignment="1">
      <alignment horizontal="left" vertical="center" wrapText="1"/>
    </xf>
    <xf numFmtId="0" fontId="24" fillId="0" borderId="3" xfId="2" applyFont="1" applyBorder="1" applyAlignment="1">
      <alignment horizontal="left" vertical="center" wrapText="1"/>
    </xf>
    <xf numFmtId="0" fontId="47" fillId="0" borderId="0" xfId="4" applyFont="1" applyAlignment="1">
      <alignment horizontal="center" vertical="center"/>
    </xf>
    <xf numFmtId="0" fontId="47" fillId="0" borderId="0" xfId="4" applyFont="1" applyAlignment="1">
      <alignment horizontal="left" vertical="center"/>
    </xf>
    <xf numFmtId="0" fontId="23" fillId="0" borderId="0" xfId="4" applyFont="1" applyAlignment="1">
      <alignment horizontal="left" vertical="center"/>
    </xf>
    <xf numFmtId="0" fontId="16" fillId="0" borderId="0" xfId="4" applyFont="1" applyAlignment="1">
      <alignment horizontal="left" vertical="center"/>
    </xf>
    <xf numFmtId="0" fontId="16" fillId="0" borderId="0" xfId="0" applyFont="1" applyAlignment="1">
      <alignment horizontal="left" vertical="center"/>
    </xf>
    <xf numFmtId="0" fontId="23" fillId="0" borderId="0" xfId="4" quotePrefix="1" applyFont="1" applyAlignment="1">
      <alignment horizontal="left" vertical="center"/>
    </xf>
    <xf numFmtId="0" fontId="4" fillId="2" borderId="0" xfId="0" applyFont="1" applyFill="1" applyAlignment="1" applyProtection="1">
      <alignment vertical="center"/>
      <protection locked="0"/>
    </xf>
    <xf numFmtId="0" fontId="11" fillId="0" borderId="2" xfId="2" applyFont="1" applyBorder="1" applyAlignment="1">
      <alignment vertical="center"/>
    </xf>
    <xf numFmtId="0" fontId="4" fillId="0" borderId="10" xfId="0" applyFont="1" applyBorder="1" applyAlignment="1">
      <alignment vertical="center"/>
    </xf>
    <xf numFmtId="0" fontId="5" fillId="0" borderId="12" xfId="0" applyFont="1" applyBorder="1" applyAlignment="1">
      <alignment vertical="center" wrapText="1"/>
    </xf>
    <xf numFmtId="0" fontId="4" fillId="2" borderId="0" xfId="0" applyFont="1" applyFill="1"/>
    <xf numFmtId="0" fontId="5" fillId="2" borderId="1" xfId="0" applyFont="1" applyFill="1" applyBorder="1" applyAlignment="1">
      <alignment horizontal="center" vertical="center"/>
    </xf>
    <xf numFmtId="0" fontId="65" fillId="2" borderId="1" xfId="3" applyFont="1" applyFill="1" applyBorder="1" applyAlignment="1">
      <alignment horizontal="left"/>
    </xf>
    <xf numFmtId="0" fontId="65" fillId="2" borderId="1" xfId="3" applyFont="1" applyFill="1" applyBorder="1"/>
    <xf numFmtId="0" fontId="5" fillId="2" borderId="0" xfId="3" applyFont="1" applyFill="1" applyAlignment="1">
      <alignment horizontal="left"/>
    </xf>
    <xf numFmtId="0" fontId="5" fillId="2" borderId="0" xfId="3" applyFont="1" applyFill="1"/>
    <xf numFmtId="0" fontId="5" fillId="2" borderId="1" xfId="3" applyFont="1" applyFill="1" applyBorder="1"/>
    <xf numFmtId="0" fontId="4" fillId="2" borderId="1" xfId="3" applyFill="1" applyBorder="1" applyAlignment="1">
      <alignment horizontal="center"/>
    </xf>
    <xf numFmtId="0" fontId="5" fillId="2" borderId="1" xfId="3" applyFont="1" applyFill="1" applyBorder="1" applyAlignment="1">
      <alignment horizontal="center"/>
    </xf>
    <xf numFmtId="164" fontId="4" fillId="2" borderId="0" xfId="3" applyNumberFormat="1" applyFill="1"/>
    <xf numFmtId="179" fontId="4" fillId="2" borderId="1" xfId="3" applyNumberFormat="1" applyFill="1" applyBorder="1" applyAlignment="1">
      <alignment horizontal="center"/>
    </xf>
    <xf numFmtId="2" fontId="4" fillId="2" borderId="12" xfId="3" applyNumberFormat="1" applyFill="1" applyBorder="1" applyAlignment="1">
      <alignment horizontal="center"/>
    </xf>
    <xf numFmtId="0" fontId="4" fillId="2" borderId="4" xfId="3" applyFill="1" applyBorder="1"/>
    <xf numFmtId="0" fontId="4" fillId="2" borderId="3" xfId="3" applyFill="1" applyBorder="1"/>
    <xf numFmtId="0" fontId="4" fillId="2" borderId="5" xfId="3" applyFill="1" applyBorder="1"/>
    <xf numFmtId="0" fontId="4" fillId="2" borderId="6" xfId="3" applyFill="1" applyBorder="1"/>
    <xf numFmtId="0" fontId="4" fillId="2" borderId="0" xfId="3" applyFill="1" applyAlignment="1" applyProtection="1">
      <alignment horizontal="center" vertical="center"/>
      <protection locked="0"/>
    </xf>
    <xf numFmtId="0" fontId="4" fillId="2" borderId="8" xfId="3" applyFill="1" applyBorder="1"/>
    <xf numFmtId="0" fontId="4" fillId="2" borderId="2" xfId="3" applyFill="1" applyBorder="1"/>
    <xf numFmtId="0" fontId="4" fillId="2" borderId="9" xfId="3" applyFill="1" applyBorder="1"/>
    <xf numFmtId="0" fontId="59" fillId="2" borderId="1" xfId="6" applyFont="1" applyFill="1" applyBorder="1" applyAlignment="1">
      <alignment horizontal="center" vertical="center"/>
    </xf>
    <xf numFmtId="180" fontId="59" fillId="2" borderId="1" xfId="6" quotePrefix="1" applyNumberFormat="1" applyFont="1" applyFill="1" applyBorder="1" applyAlignment="1">
      <alignment horizontal="center" vertical="center"/>
    </xf>
    <xf numFmtId="0" fontId="62" fillId="2" borderId="10" xfId="3" applyFont="1" applyFill="1" applyBorder="1" applyAlignment="1">
      <alignment vertical="center"/>
    </xf>
    <xf numFmtId="0" fontId="62" fillId="2" borderId="10" xfId="3" applyFont="1" applyFill="1" applyBorder="1" applyAlignment="1">
      <alignment vertical="center" wrapText="1"/>
    </xf>
    <xf numFmtId="0" fontId="16" fillId="2" borderId="1" xfId="3" applyFont="1" applyFill="1" applyBorder="1" applyAlignment="1" applyProtection="1">
      <alignment horizontal="center" vertical="center"/>
      <protection hidden="1"/>
    </xf>
    <xf numFmtId="177" fontId="16" fillId="2" borderId="1" xfId="3" applyNumberFormat="1" applyFont="1" applyFill="1" applyBorder="1" applyAlignment="1" applyProtection="1">
      <alignment horizontal="center" vertical="center"/>
      <protection hidden="1"/>
    </xf>
    <xf numFmtId="177" fontId="16" fillId="2" borderId="1" xfId="0" applyNumberFormat="1" applyFont="1" applyFill="1" applyBorder="1" applyAlignment="1" applyProtection="1">
      <alignment horizontal="center" vertical="center"/>
      <protection hidden="1"/>
    </xf>
    <xf numFmtId="0" fontId="5" fillId="2" borderId="12" xfId="0" applyFont="1" applyFill="1" applyBorder="1" applyAlignment="1">
      <alignment horizontal="right" vertical="center"/>
    </xf>
    <xf numFmtId="164" fontId="4" fillId="2" borderId="1" xfId="0" applyNumberFormat="1" applyFont="1" applyFill="1" applyBorder="1" applyAlignment="1">
      <alignment horizontal="center" vertical="center"/>
    </xf>
    <xf numFmtId="2" fontId="16" fillId="2" borderId="1" xfId="3" applyNumberFormat="1" applyFont="1" applyFill="1" applyBorder="1" applyAlignment="1" applyProtection="1">
      <alignment vertical="center"/>
      <protection hidden="1"/>
    </xf>
    <xf numFmtId="177" fontId="16" fillId="2" borderId="1" xfId="3" quotePrefix="1" applyNumberFormat="1" applyFont="1" applyFill="1" applyBorder="1" applyAlignment="1" applyProtection="1">
      <alignment horizontal="center" vertical="center" wrapText="1"/>
      <protection hidden="1"/>
    </xf>
    <xf numFmtId="2" fontId="16" fillId="2" borderId="1" xfId="0" applyNumberFormat="1" applyFont="1" applyFill="1" applyBorder="1" applyAlignment="1" applyProtection="1">
      <alignment vertical="center"/>
      <protection hidden="1"/>
    </xf>
    <xf numFmtId="2" fontId="16" fillId="2" borderId="1" xfId="3" applyNumberFormat="1" applyFont="1" applyFill="1" applyBorder="1" applyAlignment="1" applyProtection="1">
      <alignment horizontal="left" vertical="center"/>
      <protection hidden="1"/>
    </xf>
    <xf numFmtId="0" fontId="16" fillId="2" borderId="28" xfId="3" applyFont="1" applyFill="1" applyBorder="1" applyAlignment="1">
      <alignment vertical="center" wrapText="1"/>
    </xf>
    <xf numFmtId="0" fontId="11" fillId="2" borderId="20" xfId="3" applyFont="1" applyFill="1" applyBorder="1" applyAlignment="1">
      <alignment vertical="center" wrapText="1"/>
    </xf>
    <xf numFmtId="177" fontId="16" fillId="2" borderId="31" xfId="3" quotePrefix="1" applyNumberFormat="1" applyFont="1" applyFill="1" applyBorder="1" applyAlignment="1" applyProtection="1">
      <alignment horizontal="center" vertical="center" wrapText="1"/>
      <protection hidden="1"/>
    </xf>
    <xf numFmtId="2" fontId="16" fillId="12" borderId="1" xfId="3" applyNumberFormat="1" applyFont="1" applyFill="1" applyBorder="1" applyAlignment="1" applyProtection="1">
      <alignment horizontal="center" vertical="center"/>
      <protection locked="0" hidden="1"/>
    </xf>
    <xf numFmtId="2" fontId="16" fillId="12" borderId="1" xfId="3" quotePrefix="1" applyNumberFormat="1" applyFont="1" applyFill="1" applyBorder="1" applyAlignment="1" applyProtection="1">
      <alignment horizontal="center" vertical="center"/>
      <protection hidden="1"/>
    </xf>
    <xf numFmtId="177" fontId="16" fillId="12" borderId="1" xfId="3" quotePrefix="1" applyNumberFormat="1" applyFont="1" applyFill="1" applyBorder="1" applyAlignment="1" applyProtection="1">
      <alignment horizontal="center" vertical="center"/>
      <protection hidden="1"/>
    </xf>
    <xf numFmtId="178" fontId="16" fillId="12" borderId="1" xfId="3" applyNumberFormat="1" applyFont="1" applyFill="1" applyBorder="1" applyAlignment="1" applyProtection="1">
      <alignment horizontal="center" vertical="center" wrapText="1"/>
      <protection hidden="1"/>
    </xf>
    <xf numFmtId="11" fontId="16" fillId="12" borderId="1" xfId="3" applyNumberFormat="1" applyFont="1" applyFill="1" applyBorder="1" applyAlignment="1" applyProtection="1">
      <alignment horizontal="center" vertical="center"/>
      <protection hidden="1"/>
    </xf>
    <xf numFmtId="0" fontId="16" fillId="12" borderId="1" xfId="3" applyFont="1" applyFill="1" applyBorder="1" applyAlignment="1" applyProtection="1">
      <alignment horizontal="center" vertical="center"/>
      <protection hidden="1"/>
    </xf>
    <xf numFmtId="179" fontId="16" fillId="12" borderId="1" xfId="3" quotePrefix="1" applyNumberFormat="1" applyFont="1" applyFill="1" applyBorder="1" applyAlignment="1" applyProtection="1">
      <alignment horizontal="center" vertical="center"/>
      <protection hidden="1"/>
    </xf>
    <xf numFmtId="0" fontId="4" fillId="12" borderId="25" xfId="3" applyFill="1" applyBorder="1" applyAlignment="1">
      <alignment horizontal="center" vertical="center"/>
    </xf>
    <xf numFmtId="0" fontId="4" fillId="12" borderId="26" xfId="3" applyFill="1" applyBorder="1" applyAlignment="1">
      <alignment horizontal="center" vertical="center"/>
    </xf>
    <xf numFmtId="0" fontId="4" fillId="12" borderId="26" xfId="3" applyFill="1" applyBorder="1" applyAlignment="1">
      <alignment horizontal="center" vertical="center" wrapText="1"/>
    </xf>
    <xf numFmtId="0" fontId="4" fillId="12" borderId="27" xfId="3" applyFill="1" applyBorder="1" applyAlignment="1">
      <alignment horizontal="center" vertical="center" wrapText="1"/>
    </xf>
    <xf numFmtId="11" fontId="16" fillId="2" borderId="17" xfId="3" applyNumberFormat="1" applyFont="1" applyFill="1" applyBorder="1" applyAlignment="1" applyProtection="1">
      <alignment vertical="center"/>
      <protection hidden="1"/>
    </xf>
    <xf numFmtId="11" fontId="16" fillId="2" borderId="1" xfId="3" applyNumberFormat="1" applyFont="1" applyFill="1" applyBorder="1" applyAlignment="1" applyProtection="1">
      <alignment vertical="center"/>
      <protection hidden="1"/>
    </xf>
    <xf numFmtId="177" fontId="16" fillId="2" borderId="1" xfId="3" applyNumberFormat="1" applyFont="1" applyFill="1" applyBorder="1" applyAlignment="1" applyProtection="1">
      <alignment vertical="center"/>
      <protection hidden="1"/>
    </xf>
    <xf numFmtId="0" fontId="38" fillId="11" borderId="1" xfId="0" applyFont="1" applyFill="1" applyBorder="1" applyAlignment="1">
      <alignment horizontal="center" vertical="center" wrapText="1"/>
    </xf>
    <xf numFmtId="0" fontId="16" fillId="11" borderId="10" xfId="0" applyFont="1" applyFill="1" applyBorder="1" applyAlignment="1">
      <alignment horizontal="right" vertical="center" wrapText="1"/>
    </xf>
    <xf numFmtId="0" fontId="16" fillId="11" borderId="4" xfId="3" applyFont="1" applyFill="1" applyBorder="1" applyAlignment="1">
      <alignment vertical="center" wrapText="1"/>
    </xf>
    <xf numFmtId="2" fontId="16" fillId="11" borderId="17" xfId="0" applyNumberFormat="1" applyFont="1" applyFill="1" applyBorder="1" applyAlignment="1">
      <alignment horizontal="center" vertical="center" wrapText="1"/>
    </xf>
    <xf numFmtId="0" fontId="16" fillId="11" borderId="10" xfId="3" applyFont="1" applyFill="1" applyBorder="1" applyAlignment="1">
      <alignment vertical="center" wrapText="1"/>
    </xf>
    <xf numFmtId="2" fontId="16" fillId="11" borderId="1" xfId="0" applyNumberFormat="1" applyFont="1" applyFill="1" applyBorder="1" applyAlignment="1">
      <alignment horizontal="center" vertical="center" wrapText="1"/>
    </xf>
    <xf numFmtId="0" fontId="16" fillId="11" borderId="8" xfId="3" applyFont="1" applyFill="1" applyBorder="1" applyAlignment="1">
      <alignment vertical="center" wrapText="1"/>
    </xf>
    <xf numFmtId="0" fontId="16" fillId="11" borderId="2" xfId="3" applyFont="1" applyFill="1" applyBorder="1" applyAlignment="1">
      <alignment vertical="center" wrapText="1"/>
    </xf>
    <xf numFmtId="11" fontId="16" fillId="11" borderId="18" xfId="3" applyNumberFormat="1" applyFont="1" applyFill="1" applyBorder="1" applyAlignment="1">
      <alignment vertical="center" wrapText="1"/>
    </xf>
    <xf numFmtId="0" fontId="4" fillId="2" borderId="10" xfId="3" applyFill="1" applyBorder="1"/>
    <xf numFmtId="0" fontId="4" fillId="2" borderId="12" xfId="3" applyFill="1" applyBorder="1" applyAlignment="1">
      <alignment horizontal="right" vertical="center" indent="1"/>
    </xf>
    <xf numFmtId="0" fontId="4" fillId="2" borderId="7" xfId="3" applyFill="1" applyBorder="1" applyAlignment="1">
      <alignment horizontal="right" vertical="center" indent="1"/>
    </xf>
    <xf numFmtId="0" fontId="65" fillId="2" borderId="4" xfId="3" applyFont="1" applyFill="1" applyBorder="1"/>
    <xf numFmtId="0" fontId="5" fillId="2" borderId="6" xfId="3" applyFont="1" applyFill="1" applyBorder="1" applyAlignment="1">
      <alignment vertical="center"/>
    </xf>
    <xf numFmtId="164" fontId="16" fillId="2" borderId="29" xfId="3" quotePrefix="1" applyNumberFormat="1" applyFont="1" applyFill="1" applyBorder="1" applyAlignment="1" applyProtection="1">
      <alignment horizontal="center" vertical="center"/>
      <protection locked="0"/>
    </xf>
    <xf numFmtId="0" fontId="16" fillId="2" borderId="29" xfId="3" quotePrefix="1" applyFont="1" applyFill="1" applyBorder="1" applyAlignment="1">
      <alignment horizontal="center" vertical="center" wrapText="1"/>
    </xf>
    <xf numFmtId="0" fontId="16" fillId="2" borderId="30" xfId="3" quotePrefix="1" applyFont="1" applyFill="1" applyBorder="1" applyAlignment="1">
      <alignment horizontal="center" vertical="center" wrapText="1"/>
    </xf>
    <xf numFmtId="0" fontId="16" fillId="12" borderId="20" xfId="3" applyFont="1" applyFill="1" applyBorder="1" applyAlignment="1">
      <alignment vertical="center" wrapText="1"/>
    </xf>
    <xf numFmtId="178" fontId="16" fillId="12" borderId="31" xfId="3" applyNumberFormat="1" applyFont="1" applyFill="1" applyBorder="1" applyAlignment="1" applyProtection="1">
      <alignment horizontal="center" vertical="center" wrapText="1"/>
      <protection hidden="1"/>
    </xf>
    <xf numFmtId="177" fontId="16" fillId="12" borderId="31" xfId="3" applyNumberFormat="1" applyFont="1" applyFill="1" applyBorder="1" applyAlignment="1" applyProtection="1">
      <alignment horizontal="center" vertical="center"/>
      <protection hidden="1"/>
    </xf>
    <xf numFmtId="179" fontId="16" fillId="12" borderId="31" xfId="3" applyNumberFormat="1" applyFont="1" applyFill="1" applyBorder="1" applyAlignment="1" applyProtection="1">
      <alignment horizontal="center" vertical="center"/>
      <protection hidden="1"/>
    </xf>
    <xf numFmtId="0" fontId="16" fillId="12" borderId="32" xfId="3" applyFont="1" applyFill="1" applyBorder="1" applyAlignment="1">
      <alignment horizontal="left" vertical="center" wrapText="1"/>
    </xf>
    <xf numFmtId="177" fontId="16" fillId="12" borderId="33" xfId="3" quotePrefix="1" applyNumberFormat="1" applyFont="1" applyFill="1" applyBorder="1" applyAlignment="1" applyProtection="1">
      <alignment horizontal="center" vertical="center"/>
      <protection locked="0"/>
    </xf>
    <xf numFmtId="177" fontId="16" fillId="12" borderId="33" xfId="3" quotePrefix="1" applyNumberFormat="1" applyFont="1" applyFill="1" applyBorder="1" applyAlignment="1" applyProtection="1">
      <alignment horizontal="center" vertical="center"/>
      <protection hidden="1"/>
    </xf>
    <xf numFmtId="0" fontId="16" fillId="12" borderId="33" xfId="3" applyFont="1" applyFill="1" applyBorder="1" applyAlignment="1" applyProtection="1">
      <alignment horizontal="center" vertical="center"/>
      <protection hidden="1"/>
    </xf>
    <xf numFmtId="2" fontId="16" fillId="12" borderId="33" xfId="3" applyNumberFormat="1" applyFont="1" applyFill="1" applyBorder="1" applyAlignment="1" applyProtection="1">
      <alignment vertical="center"/>
      <protection hidden="1"/>
    </xf>
    <xf numFmtId="178" fontId="16" fillId="12" borderId="33" xfId="3" applyNumberFormat="1" applyFont="1" applyFill="1" applyBorder="1" applyAlignment="1" applyProtection="1">
      <alignment horizontal="center" vertical="center"/>
      <protection hidden="1"/>
    </xf>
    <xf numFmtId="177" fontId="16" fillId="12" borderId="33" xfId="3" quotePrefix="1" applyNumberFormat="1" applyFont="1" applyFill="1" applyBorder="1" applyAlignment="1" applyProtection="1">
      <alignment horizontal="center" vertical="center" wrapText="1"/>
      <protection hidden="1"/>
    </xf>
    <xf numFmtId="177" fontId="16" fillId="12" borderId="34" xfId="3" applyNumberFormat="1" applyFont="1" applyFill="1" applyBorder="1" applyAlignment="1">
      <alignment horizontal="center" vertical="center"/>
    </xf>
    <xf numFmtId="2" fontId="16" fillId="2" borderId="29" xfId="3" applyNumberFormat="1" applyFont="1" applyFill="1" applyBorder="1" applyAlignment="1">
      <alignment horizontal="center" vertical="center"/>
    </xf>
    <xf numFmtId="2" fontId="16" fillId="2" borderId="29" xfId="3" applyNumberFormat="1" applyFont="1" applyFill="1" applyBorder="1" applyAlignment="1">
      <alignment vertical="center"/>
    </xf>
    <xf numFmtId="2" fontId="16" fillId="2" borderId="33" xfId="3" applyNumberFormat="1" applyFont="1" applyFill="1" applyBorder="1" applyAlignment="1" applyProtection="1">
      <alignment vertical="center"/>
      <protection hidden="1"/>
    </xf>
    <xf numFmtId="0" fontId="4" fillId="2" borderId="1" xfId="0" applyFont="1" applyFill="1" applyBorder="1" applyAlignment="1">
      <alignment horizontal="left" vertical="center" wrapText="1"/>
    </xf>
    <xf numFmtId="0" fontId="59" fillId="2" borderId="0" xfId="0" applyFont="1" applyFill="1"/>
    <xf numFmtId="0" fontId="62" fillId="2" borderId="0" xfId="0" applyFont="1" applyFill="1"/>
    <xf numFmtId="0" fontId="46" fillId="12" borderId="1" xfId="3" quotePrefix="1" applyFont="1" applyFill="1" applyBorder="1" applyAlignment="1" applyProtection="1">
      <alignment horizontal="center" vertical="center"/>
      <protection hidden="1"/>
    </xf>
    <xf numFmtId="0" fontId="4" fillId="2" borderId="11" xfId="3" applyFill="1" applyBorder="1"/>
    <xf numFmtId="179" fontId="4" fillId="2" borderId="1" xfId="3" applyNumberFormat="1" applyFill="1" applyBorder="1" applyAlignment="1">
      <alignment horizontal="left"/>
    </xf>
    <xf numFmtId="0" fontId="4" fillId="2" borderId="0" xfId="3" applyFill="1" applyAlignment="1">
      <alignment horizontal="left"/>
    </xf>
    <xf numFmtId="0" fontId="4" fillId="2" borderId="0" xfId="3" quotePrefix="1" applyFill="1" applyAlignment="1">
      <alignment horizontal="left"/>
    </xf>
    <xf numFmtId="0" fontId="71" fillId="0" borderId="0" xfId="4" applyFont="1" applyAlignment="1">
      <alignment horizontal="left" vertical="center"/>
    </xf>
    <xf numFmtId="177" fontId="16" fillId="2" borderId="1" xfId="3" quotePrefix="1" applyNumberFormat="1" applyFont="1" applyFill="1" applyBorder="1" applyAlignment="1" applyProtection="1">
      <alignment horizontal="center" vertical="center"/>
      <protection locked="0"/>
    </xf>
    <xf numFmtId="2" fontId="16" fillId="2" borderId="1" xfId="3" applyNumberFormat="1" applyFont="1" applyFill="1" applyBorder="1" applyAlignment="1" applyProtection="1">
      <alignment horizontal="center" vertical="center"/>
      <protection locked="0"/>
    </xf>
    <xf numFmtId="178" fontId="16" fillId="2" borderId="1" xfId="3" quotePrefix="1" applyNumberFormat="1" applyFont="1" applyFill="1" applyBorder="1" applyAlignment="1" applyProtection="1">
      <alignment horizontal="center" vertical="center"/>
      <protection locked="0"/>
    </xf>
    <xf numFmtId="0" fontId="4" fillId="2" borderId="12" xfId="3" applyFill="1" applyBorder="1" applyAlignment="1">
      <alignment horizontal="left"/>
    </xf>
    <xf numFmtId="0" fontId="23" fillId="0" borderId="42" xfId="4" quotePrefix="1" applyFont="1" applyBorder="1" applyAlignment="1" applyProtection="1">
      <alignment horizontal="left" vertical="center"/>
      <protection locked="0"/>
    </xf>
    <xf numFmtId="0" fontId="21" fillId="0" borderId="0" xfId="2" applyFont="1" applyAlignment="1">
      <alignment horizontal="left" vertical="center"/>
    </xf>
    <xf numFmtId="0" fontId="66" fillId="12" borderId="1" xfId="3" applyFont="1" applyFill="1" applyBorder="1" applyAlignment="1" applyProtection="1">
      <alignment horizontal="center" vertical="center"/>
      <protection locked="0"/>
    </xf>
    <xf numFmtId="164" fontId="68" fillId="2" borderId="1" xfId="3" applyNumberFormat="1" applyFont="1" applyFill="1" applyBorder="1" applyAlignment="1" applyProtection="1">
      <alignment horizontal="center"/>
      <protection locked="0"/>
    </xf>
    <xf numFmtId="0" fontId="72" fillId="2" borderId="1" xfId="3" applyFont="1" applyFill="1" applyBorder="1" applyAlignment="1" applyProtection="1">
      <alignment horizontal="center"/>
      <protection locked="0"/>
    </xf>
    <xf numFmtId="0" fontId="11" fillId="0" borderId="2" xfId="2" applyFont="1" applyBorder="1" applyAlignment="1">
      <alignment horizontal="right" vertical="center"/>
    </xf>
    <xf numFmtId="0" fontId="22" fillId="0" borderId="2" xfId="0" applyFont="1" applyBorder="1" applyAlignment="1">
      <alignment vertical="center"/>
    </xf>
    <xf numFmtId="172" fontId="11" fillId="0" borderId="9" xfId="0" applyNumberFormat="1" applyFont="1" applyBorder="1" applyAlignment="1" applyProtection="1">
      <alignment horizontal="left" vertical="center"/>
      <protection locked="0"/>
    </xf>
    <xf numFmtId="166" fontId="7" fillId="0" borderId="0" xfId="0" applyNumberFormat="1" applyFont="1" applyAlignment="1" applyProtection="1">
      <alignment horizontal="left"/>
      <protection hidden="1"/>
    </xf>
    <xf numFmtId="3" fontId="10" fillId="0" borderId="0" xfId="0" applyNumberFormat="1" applyFont="1" applyAlignment="1">
      <alignment horizontal="center" vertical="center" wrapText="1"/>
    </xf>
    <xf numFmtId="0" fontId="13" fillId="0" borderId="0" xfId="0" applyFont="1" applyAlignment="1">
      <alignment horizontal="center" vertical="center" wrapText="1"/>
    </xf>
    <xf numFmtId="0" fontId="23" fillId="0" borderId="0" xfId="4" applyFont="1" applyAlignment="1">
      <alignment horizontal="left" vertical="center" wrapText="1"/>
    </xf>
    <xf numFmtId="2" fontId="16" fillId="2" borderId="33" xfId="3" applyNumberFormat="1" applyFont="1" applyFill="1" applyBorder="1" applyAlignment="1" applyProtection="1">
      <alignment horizontal="center" vertical="center"/>
      <protection hidden="1"/>
    </xf>
    <xf numFmtId="0" fontId="39" fillId="0" borderId="0" xfId="0" applyFont="1" applyAlignment="1">
      <alignment vertical="center"/>
    </xf>
    <xf numFmtId="0" fontId="38" fillId="0" borderId="0" xfId="0" applyFont="1" applyAlignment="1">
      <alignment horizontal="center" vertical="center" wrapText="1"/>
    </xf>
    <xf numFmtId="0" fontId="38" fillId="0" borderId="1" xfId="0" applyFont="1" applyBorder="1" applyAlignment="1">
      <alignment horizontal="center" vertical="center" wrapText="1"/>
    </xf>
    <xf numFmtId="3" fontId="16" fillId="0" borderId="0" xfId="0" applyNumberFormat="1" applyFont="1" applyAlignment="1">
      <alignment horizontal="center" vertical="center" wrapText="1"/>
    </xf>
    <xf numFmtId="2" fontId="23" fillId="0" borderId="0" xfId="0" applyNumberFormat="1" applyFont="1" applyAlignment="1">
      <alignment horizontal="center" vertical="center"/>
    </xf>
    <xf numFmtId="0" fontId="5" fillId="0" borderId="7" xfId="0" applyFont="1" applyBorder="1" applyAlignment="1">
      <alignment vertical="center"/>
    </xf>
    <xf numFmtId="0" fontId="5" fillId="0" borderId="6" xfId="0" applyFont="1" applyBorder="1" applyAlignment="1">
      <alignment vertical="center"/>
    </xf>
    <xf numFmtId="0" fontId="22" fillId="0" borderId="0" xfId="0" applyFont="1" applyAlignment="1" applyProtection="1">
      <alignment vertical="center"/>
      <protection locked="0"/>
    </xf>
    <xf numFmtId="0" fontId="4" fillId="0" borderId="0" xfId="0" applyFont="1" applyAlignment="1" applyProtection="1">
      <alignment vertical="center"/>
      <protection locked="0"/>
    </xf>
    <xf numFmtId="0" fontId="56" fillId="0" borderId="0" xfId="0" applyFont="1" applyAlignment="1">
      <alignment vertical="center"/>
    </xf>
    <xf numFmtId="0" fontId="22" fillId="0" borderId="2" xfId="0" applyFont="1" applyBorder="1" applyAlignment="1" applyProtection="1">
      <alignment vertical="center"/>
      <protection locked="0"/>
    </xf>
    <xf numFmtId="0" fontId="22" fillId="0" borderId="7" xfId="0" applyFont="1" applyBorder="1" applyAlignment="1">
      <alignment vertical="center"/>
    </xf>
    <xf numFmtId="0" fontId="39" fillId="0" borderId="11" xfId="0" applyFont="1" applyBorder="1" applyAlignment="1">
      <alignment vertical="center"/>
    </xf>
    <xf numFmtId="0" fontId="22" fillId="0" borderId="11" xfId="0" applyFont="1" applyBorder="1" applyAlignment="1">
      <alignment vertical="center"/>
    </xf>
    <xf numFmtId="0" fontId="59" fillId="0" borderId="0" xfId="0" applyFont="1" applyAlignment="1" applyProtection="1">
      <alignment vertical="center"/>
      <protection locked="0"/>
    </xf>
    <xf numFmtId="0" fontId="16" fillId="0" borderId="0" xfId="0" applyFont="1" applyAlignment="1">
      <alignment vertical="center"/>
    </xf>
    <xf numFmtId="2" fontId="16" fillId="0" borderId="0" xfId="0" applyNumberFormat="1" applyFont="1" applyAlignment="1">
      <alignment vertical="center"/>
    </xf>
    <xf numFmtId="0" fontId="22" fillId="0" borderId="42" xfId="0" applyFont="1" applyBorder="1" applyAlignment="1" applyProtection="1">
      <alignment vertical="center"/>
      <protection locked="0"/>
    </xf>
    <xf numFmtId="0" fontId="31" fillId="0" borderId="0" xfId="0" applyFont="1" applyAlignment="1" applyProtection="1">
      <alignment vertical="center"/>
      <protection locked="0"/>
    </xf>
    <xf numFmtId="0" fontId="43" fillId="0" borderId="0" xfId="0" applyFont="1" applyAlignment="1" applyProtection="1">
      <alignment vertical="center"/>
      <protection locked="0"/>
    </xf>
    <xf numFmtId="2" fontId="45" fillId="0" borderId="0" xfId="0" applyNumberFormat="1" applyFont="1" applyAlignment="1" applyProtection="1">
      <alignment vertical="center"/>
      <protection locked="0"/>
    </xf>
    <xf numFmtId="0" fontId="4" fillId="0" borderId="1" xfId="3" applyBorder="1" applyAlignment="1">
      <alignment horizontal="center" vertical="center"/>
    </xf>
    <xf numFmtId="2" fontId="70" fillId="12" borderId="1" xfId="0" applyNumberFormat="1" applyFont="1" applyFill="1" applyBorder="1" applyAlignment="1" applyProtection="1">
      <alignment horizontal="center" vertical="center"/>
      <protection locked="0"/>
    </xf>
    <xf numFmtId="2" fontId="5" fillId="2" borderId="11" xfId="0" applyNumberFormat="1" applyFont="1" applyFill="1" applyBorder="1" applyAlignment="1" applyProtection="1">
      <alignment horizontal="center" vertical="center"/>
      <protection locked="0"/>
    </xf>
    <xf numFmtId="2" fontId="74" fillId="2" borderId="15" xfId="0" applyNumberFormat="1" applyFont="1" applyFill="1" applyBorder="1" applyAlignment="1" applyProtection="1">
      <alignment horizontal="right" vertical="center"/>
      <protection locked="0"/>
    </xf>
    <xf numFmtId="2" fontId="73" fillId="0" borderId="15" xfId="0" applyNumberFormat="1" applyFont="1" applyBorder="1" applyAlignment="1" applyProtection="1">
      <alignment horizontal="right" vertical="center"/>
      <protection locked="0"/>
    </xf>
    <xf numFmtId="0" fontId="16" fillId="0" borderId="0" xfId="0" applyFont="1" applyAlignment="1" applyProtection="1">
      <alignment vertical="center"/>
      <protection locked="0"/>
    </xf>
    <xf numFmtId="2" fontId="45" fillId="0" borderId="15" xfId="0" applyNumberFormat="1" applyFont="1" applyBorder="1" applyAlignment="1" applyProtection="1">
      <alignment vertical="center"/>
      <protection locked="0"/>
    </xf>
    <xf numFmtId="0" fontId="38" fillId="11" borderId="0" xfId="3" applyFont="1" applyFill="1" applyAlignment="1">
      <alignment vertical="center" wrapText="1"/>
    </xf>
    <xf numFmtId="2" fontId="38" fillId="11" borderId="41" xfId="3" applyNumberFormat="1" applyFont="1" applyFill="1" applyBorder="1" applyAlignment="1">
      <alignment horizontal="center" vertical="center" wrapText="1"/>
    </xf>
    <xf numFmtId="0" fontId="4" fillId="2" borderId="0" xfId="3" applyFill="1" applyAlignment="1">
      <alignment vertical="center"/>
    </xf>
    <xf numFmtId="0" fontId="4" fillId="2" borderId="11" xfId="3" applyFill="1" applyBorder="1" applyAlignment="1">
      <alignment vertical="center"/>
    </xf>
    <xf numFmtId="0" fontId="4" fillId="2" borderId="12" xfId="3" applyFill="1" applyBorder="1" applyAlignment="1">
      <alignment vertical="center"/>
    </xf>
    <xf numFmtId="0" fontId="4" fillId="0" borderId="0" xfId="0" applyFont="1" applyAlignment="1">
      <alignment vertical="center"/>
    </xf>
    <xf numFmtId="0" fontId="16" fillId="2" borderId="0" xfId="3" applyFont="1" applyFill="1" applyAlignment="1">
      <alignment vertical="center"/>
    </xf>
    <xf numFmtId="0" fontId="16" fillId="2" borderId="1" xfId="3" applyFont="1" applyFill="1" applyBorder="1" applyAlignment="1">
      <alignment vertical="center"/>
    </xf>
    <xf numFmtId="0" fontId="65" fillId="2" borderId="0" xfId="3" applyFont="1" applyFill="1" applyAlignment="1">
      <alignment vertical="center"/>
    </xf>
    <xf numFmtId="0" fontId="16" fillId="2" borderId="3" xfId="3" applyFont="1" applyFill="1" applyBorder="1" applyAlignment="1" applyProtection="1">
      <alignment horizontal="right" vertical="center"/>
      <protection hidden="1"/>
    </xf>
    <xf numFmtId="0" fontId="16" fillId="2" borderId="11" xfId="3" applyFont="1" applyFill="1" applyBorder="1" applyAlignment="1" applyProtection="1">
      <alignment horizontal="right" vertical="center"/>
      <protection hidden="1"/>
    </xf>
    <xf numFmtId="11" fontId="4" fillId="2" borderId="0" xfId="3" applyNumberFormat="1" applyFill="1" applyAlignment="1">
      <alignment horizontal="center"/>
    </xf>
    <xf numFmtId="15" fontId="4" fillId="2" borderId="0" xfId="0" applyNumberFormat="1" applyFont="1" applyFill="1" applyAlignment="1" applyProtection="1">
      <alignment horizontal="center"/>
      <protection locked="0"/>
    </xf>
    <xf numFmtId="0" fontId="4" fillId="2" borderId="0" xfId="0" applyFont="1" applyFill="1" applyAlignment="1">
      <alignment vertical="center"/>
    </xf>
    <xf numFmtId="0" fontId="5" fillId="2" borderId="0" xfId="3" applyFont="1" applyFill="1" applyAlignment="1">
      <alignment vertical="center"/>
    </xf>
    <xf numFmtId="0" fontId="4" fillId="2" borderId="0" xfId="3" applyFill="1" applyAlignment="1">
      <alignment horizontal="left" vertical="center" indent="1"/>
    </xf>
    <xf numFmtId="0" fontId="75" fillId="2" borderId="0" xfId="3" applyFont="1" applyFill="1" applyAlignment="1">
      <alignment vertical="center"/>
    </xf>
    <xf numFmtId="0" fontId="23" fillId="0" borderId="0" xfId="4" applyFont="1" applyAlignment="1" applyProtection="1">
      <alignment horizontal="center" vertical="center" wrapText="1"/>
      <protection locked="0"/>
    </xf>
    <xf numFmtId="0" fontId="58" fillId="0" borderId="0" xfId="4" applyFont="1" applyAlignment="1">
      <alignment horizontal="right" vertical="center"/>
    </xf>
    <xf numFmtId="0" fontId="16" fillId="0" borderId="0" xfId="4" quotePrefix="1" applyFont="1" applyAlignment="1">
      <alignment horizontal="left" vertical="center"/>
    </xf>
    <xf numFmtId="0" fontId="23" fillId="0" borderId="0" xfId="4" applyFont="1" applyAlignment="1">
      <alignment horizontal="left" vertical="center" indent="1"/>
    </xf>
    <xf numFmtId="2" fontId="68" fillId="2" borderId="1" xfId="3" applyNumberFormat="1" applyFont="1" applyFill="1" applyBorder="1" applyAlignment="1" applyProtection="1">
      <alignment horizontal="center"/>
      <protection locked="0"/>
    </xf>
    <xf numFmtId="0" fontId="68" fillId="2" borderId="1" xfId="3" applyFont="1" applyFill="1" applyBorder="1" applyAlignment="1" applyProtection="1">
      <alignment horizontal="center" vertical="center"/>
      <protection locked="0"/>
    </xf>
    <xf numFmtId="172" fontId="68" fillId="2" borderId="1" xfId="3" applyNumberFormat="1" applyFont="1" applyFill="1" applyBorder="1" applyAlignment="1" applyProtection="1">
      <alignment horizontal="center" vertical="center"/>
      <protection locked="0"/>
    </xf>
    <xf numFmtId="181" fontId="11" fillId="0" borderId="0" xfId="0" applyNumberFormat="1" applyFont="1" applyAlignment="1" applyProtection="1">
      <alignment horizontal="left" vertical="center"/>
      <protection locked="0"/>
    </xf>
    <xf numFmtId="0" fontId="24" fillId="0" borderId="6" xfId="2" applyFont="1" applyBorder="1" applyAlignment="1">
      <alignment horizontal="left" vertical="center"/>
    </xf>
    <xf numFmtId="0" fontId="24" fillId="0" borderId="0" xfId="2" applyFont="1" applyAlignment="1">
      <alignment horizontal="left" vertical="center"/>
    </xf>
    <xf numFmtId="0" fontId="24" fillId="0" borderId="0" xfId="2" applyFont="1" applyAlignment="1">
      <alignment horizontal="left" vertical="center" wrapText="1"/>
    </xf>
    <xf numFmtId="0" fontId="24" fillId="0" borderId="0" xfId="2" applyFont="1" applyAlignment="1" applyProtection="1">
      <alignment vertical="center"/>
      <protection locked="0"/>
    </xf>
    <xf numFmtId="0" fontId="11" fillId="0" borderId="0" xfId="2" applyFont="1" applyAlignment="1">
      <alignment vertical="center"/>
    </xf>
    <xf numFmtId="181" fontId="11" fillId="0" borderId="7" xfId="0" applyNumberFormat="1" applyFont="1" applyBorder="1" applyAlignment="1" applyProtection="1">
      <alignment horizontal="left" vertical="center"/>
      <protection locked="0"/>
    </xf>
    <xf numFmtId="0" fontId="5" fillId="0" borderId="1" xfId="3" applyFont="1" applyBorder="1" applyAlignment="1">
      <alignment horizontal="center" vertical="center"/>
    </xf>
    <xf numFmtId="0" fontId="5" fillId="0" borderId="1" xfId="3" applyFont="1" applyBorder="1" applyAlignment="1">
      <alignment horizontal="center" vertical="center" wrapText="1"/>
    </xf>
    <xf numFmtId="178" fontId="4" fillId="0" borderId="1" xfId="0" applyNumberFormat="1" applyFont="1" applyBorder="1" applyAlignment="1">
      <alignment horizontal="center" vertical="center"/>
    </xf>
    <xf numFmtId="0" fontId="4" fillId="0" borderId="11" xfId="0" applyFont="1" applyBorder="1" applyAlignment="1">
      <alignment vertical="center"/>
    </xf>
    <xf numFmtId="0" fontId="5" fillId="0" borderId="1" xfId="3" applyFont="1" applyBorder="1" applyAlignment="1">
      <alignment horizontal="left" vertical="center"/>
    </xf>
    <xf numFmtId="14" fontId="4" fillId="0" borderId="1" xfId="3" applyNumberFormat="1" applyBorder="1" applyAlignment="1">
      <alignment horizontal="center" vertical="center"/>
    </xf>
    <xf numFmtId="0" fontId="5" fillId="0" borderId="23" xfId="0" applyFont="1" applyBorder="1" applyAlignment="1">
      <alignment vertical="center" wrapText="1"/>
    </xf>
    <xf numFmtId="2" fontId="5" fillId="2" borderId="0" xfId="0" applyNumberFormat="1" applyFont="1" applyFill="1" applyAlignment="1" applyProtection="1">
      <alignment horizontal="center" vertical="center"/>
      <protection locked="0"/>
    </xf>
    <xf numFmtId="0" fontId="5" fillId="0" borderId="0" xfId="0" applyFont="1" applyAlignment="1">
      <alignment vertical="center" wrapText="1"/>
    </xf>
    <xf numFmtId="0" fontId="5" fillId="2" borderId="23" xfId="0" applyFont="1" applyFill="1" applyBorder="1" applyAlignment="1" applyProtection="1">
      <alignment vertical="center"/>
      <protection locked="0"/>
    </xf>
    <xf numFmtId="0" fontId="5" fillId="2" borderId="23" xfId="0" applyFont="1" applyFill="1" applyBorder="1" applyAlignment="1" applyProtection="1">
      <alignment horizontal="center" vertical="center"/>
      <protection locked="0"/>
    </xf>
    <xf numFmtId="11" fontId="4" fillId="2" borderId="0" xfId="0" applyNumberFormat="1" applyFont="1" applyFill="1" applyAlignment="1" applyProtection="1">
      <alignment horizontal="center" vertical="center"/>
      <protection locked="0"/>
    </xf>
    <xf numFmtId="14" fontId="5" fillId="2" borderId="23" xfId="0" applyNumberFormat="1" applyFont="1" applyFill="1" applyBorder="1" applyAlignment="1" applyProtection="1">
      <alignment vertical="center"/>
      <protection locked="0"/>
    </xf>
    <xf numFmtId="2" fontId="73" fillId="0" borderId="0" xfId="0" applyNumberFormat="1" applyFont="1" applyAlignment="1" applyProtection="1">
      <alignment horizontal="right" vertical="center"/>
      <protection locked="0"/>
    </xf>
    <xf numFmtId="2" fontId="5" fillId="0" borderId="0" xfId="0" applyNumberFormat="1" applyFont="1" applyAlignment="1" applyProtection="1">
      <alignment horizontal="right" vertical="center"/>
      <protection locked="0"/>
    </xf>
    <xf numFmtId="0" fontId="4" fillId="0" borderId="21" xfId="0" applyFont="1" applyBorder="1" applyAlignment="1" applyProtection="1">
      <alignment vertical="center"/>
      <protection locked="0"/>
    </xf>
    <xf numFmtId="0" fontId="4" fillId="0" borderId="13" xfId="0" applyFont="1" applyBorder="1" applyAlignment="1" applyProtection="1">
      <alignment vertical="center"/>
      <protection locked="0"/>
    </xf>
    <xf numFmtId="0" fontId="4" fillId="0" borderId="14" xfId="0" applyFont="1" applyBorder="1" applyAlignment="1" applyProtection="1">
      <alignment vertical="center"/>
      <protection locked="0"/>
    </xf>
    <xf numFmtId="167" fontId="4" fillId="0" borderId="0" xfId="0" quotePrefix="1" applyNumberFormat="1" applyFont="1" applyAlignment="1">
      <alignment vertical="center" wrapText="1"/>
    </xf>
    <xf numFmtId="0" fontId="4" fillId="0" borderId="22" xfId="0" applyFont="1" applyBorder="1" applyAlignment="1" applyProtection="1">
      <alignment vertical="center"/>
      <protection locked="0"/>
    </xf>
    <xf numFmtId="0" fontId="67" fillId="0" borderId="10" xfId="3" applyFont="1" applyBorder="1" applyAlignment="1">
      <alignment horizontal="left" vertical="center" indent="2"/>
    </xf>
    <xf numFmtId="0" fontId="4" fillId="0" borderId="11" xfId="0" applyFont="1" applyBorder="1" applyAlignment="1" applyProtection="1">
      <alignment vertical="center"/>
      <protection locked="0"/>
    </xf>
    <xf numFmtId="167" fontId="5" fillId="0" borderId="1" xfId="0" quotePrefix="1" applyNumberFormat="1" applyFont="1" applyBorder="1" applyAlignment="1">
      <alignment horizontal="center" vertical="center"/>
    </xf>
    <xf numFmtId="0" fontId="5" fillId="0" borderId="1" xfId="0" applyFont="1" applyBorder="1" applyAlignment="1" applyProtection="1">
      <alignment horizontal="center" vertical="center"/>
      <protection locked="0"/>
    </xf>
    <xf numFmtId="0" fontId="4" fillId="0" borderId="1" xfId="0" applyFont="1" applyBorder="1" applyAlignment="1" applyProtection="1">
      <alignment vertical="center"/>
      <protection locked="0"/>
    </xf>
    <xf numFmtId="0" fontId="4" fillId="0" borderId="1" xfId="0" applyFont="1" applyBorder="1" applyAlignment="1" applyProtection="1">
      <alignment horizontal="center" vertical="center"/>
      <protection locked="0"/>
    </xf>
    <xf numFmtId="0" fontId="4" fillId="0" borderId="23" xfId="0" applyFont="1" applyBorder="1" applyAlignment="1" applyProtection="1">
      <alignment vertical="center"/>
      <protection locked="0"/>
    </xf>
    <xf numFmtId="0" fontId="4" fillId="0" borderId="12" xfId="0" applyFont="1" applyBorder="1" applyAlignment="1" applyProtection="1">
      <alignment vertical="center"/>
      <protection locked="0"/>
    </xf>
    <xf numFmtId="0" fontId="4" fillId="0" borderId="20" xfId="0" applyFont="1" applyBorder="1" applyAlignment="1" applyProtection="1">
      <alignment horizontal="center" vertical="center"/>
      <protection locked="0"/>
    </xf>
    <xf numFmtId="167" fontId="4" fillId="0" borderId="1" xfId="0" quotePrefix="1" applyNumberFormat="1" applyFont="1" applyBorder="1" applyAlignment="1">
      <alignment horizontal="center" vertical="center" wrapText="1"/>
    </xf>
    <xf numFmtId="167" fontId="4" fillId="0" borderId="10" xfId="0" quotePrefix="1" applyNumberFormat="1" applyFont="1" applyBorder="1" applyAlignment="1">
      <alignment horizontal="left" vertical="center" indent="1"/>
    </xf>
    <xf numFmtId="167" fontId="59" fillId="0" borderId="1" xfId="0" quotePrefix="1" applyNumberFormat="1" applyFont="1" applyBorder="1" applyAlignment="1">
      <alignment horizontal="center" vertical="center" wrapText="1"/>
    </xf>
    <xf numFmtId="167" fontId="5" fillId="0" borderId="0" xfId="0" quotePrefix="1" applyNumberFormat="1" applyFont="1" applyAlignment="1">
      <alignment vertical="center"/>
    </xf>
    <xf numFmtId="167" fontId="59" fillId="0" borderId="0" xfId="0" quotePrefix="1" applyNumberFormat="1" applyFont="1" applyAlignment="1">
      <alignment horizontal="center" vertical="center" wrapText="1"/>
    </xf>
    <xf numFmtId="1" fontId="4" fillId="0" borderId="0" xfId="0" quotePrefix="1" applyNumberFormat="1" applyFont="1" applyAlignment="1">
      <alignment horizontal="center" vertical="center"/>
    </xf>
    <xf numFmtId="169" fontId="76" fillId="0" borderId="0" xfId="0" applyNumberFormat="1" applyFont="1" applyAlignment="1">
      <alignment horizontal="center" vertical="center"/>
    </xf>
    <xf numFmtId="0" fontId="76" fillId="0" borderId="0" xfId="0" applyFont="1" applyAlignment="1" applyProtection="1">
      <alignment vertical="center"/>
      <protection locked="0"/>
    </xf>
    <xf numFmtId="164" fontId="77" fillId="0" borderId="0" xfId="0" applyNumberFormat="1" applyFont="1" applyAlignment="1" applyProtection="1">
      <alignment horizontal="center" vertical="center"/>
      <protection locked="0"/>
    </xf>
    <xf numFmtId="0" fontId="5" fillId="0" borderId="0" xfId="0" applyFont="1" applyAlignment="1" applyProtection="1">
      <alignment vertical="center" wrapText="1"/>
      <protection locked="0"/>
    </xf>
    <xf numFmtId="0" fontId="4" fillId="0" borderId="24" xfId="0" applyFont="1" applyBorder="1" applyAlignment="1" applyProtection="1">
      <alignment vertical="center"/>
      <protection locked="0"/>
    </xf>
    <xf numFmtId="0" fontId="4" fillId="0" borderId="15" xfId="0" applyFont="1" applyBorder="1" applyAlignment="1" applyProtection="1">
      <alignment vertical="center"/>
      <protection locked="0"/>
    </xf>
    <xf numFmtId="0" fontId="4" fillId="0" borderId="16" xfId="0" applyFont="1" applyBorder="1" applyAlignment="1" applyProtection="1">
      <alignment vertical="center"/>
      <protection locked="0"/>
    </xf>
    <xf numFmtId="164" fontId="78" fillId="0" borderId="1" xfId="3" quotePrefix="1" applyNumberFormat="1" applyFont="1" applyBorder="1" applyAlignment="1">
      <alignment horizontal="center" vertical="center"/>
    </xf>
    <xf numFmtId="12" fontId="70" fillId="12" borderId="1" xfId="0" applyNumberFormat="1" applyFont="1" applyFill="1" applyBorder="1" applyAlignment="1" applyProtection="1">
      <alignment horizontal="center" vertical="center"/>
      <protection locked="0"/>
    </xf>
    <xf numFmtId="172" fontId="66" fillId="12" borderId="1" xfId="0" applyNumberFormat="1" applyFont="1" applyFill="1" applyBorder="1" applyAlignment="1" applyProtection="1">
      <alignment horizontal="center" vertical="center"/>
      <protection locked="0"/>
    </xf>
    <xf numFmtId="11" fontId="4" fillId="2" borderId="1" xfId="3" applyNumberFormat="1" applyFill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 wrapText="1"/>
    </xf>
    <xf numFmtId="0" fontId="4" fillId="2" borderId="1" xfId="0" quotePrefix="1" applyFont="1" applyFill="1" applyBorder="1" applyAlignment="1">
      <alignment horizontal="center" vertical="center" wrapText="1"/>
    </xf>
    <xf numFmtId="164" fontId="4" fillId="0" borderId="1" xfId="0" quotePrefix="1" applyNumberFormat="1" applyFont="1" applyBorder="1" applyAlignment="1">
      <alignment horizontal="center" vertical="center"/>
    </xf>
    <xf numFmtId="169" fontId="4" fillId="0" borderId="1" xfId="0" applyNumberFormat="1" applyFont="1" applyBorder="1" applyAlignment="1">
      <alignment horizontal="center" vertical="center"/>
    </xf>
    <xf numFmtId="182" fontId="4" fillId="2" borderId="1" xfId="0" applyNumberFormat="1" applyFont="1" applyFill="1" applyBorder="1" applyAlignment="1">
      <alignment horizontal="center" vertical="center"/>
    </xf>
    <xf numFmtId="0" fontId="78" fillId="2" borderId="1" xfId="0" applyFont="1" applyFill="1" applyBorder="1" applyAlignment="1">
      <alignment horizontal="center" vertical="center"/>
    </xf>
    <xf numFmtId="183" fontId="4" fillId="0" borderId="1" xfId="3" quotePrefix="1" applyNumberFormat="1" applyBorder="1" applyAlignment="1">
      <alignment horizontal="center" vertical="center"/>
    </xf>
    <xf numFmtId="169" fontId="16" fillId="0" borderId="1" xfId="3" applyNumberFormat="1" applyFont="1" applyBorder="1" applyAlignment="1">
      <alignment horizontal="center" vertical="center"/>
    </xf>
    <xf numFmtId="169" fontId="16" fillId="0" borderId="1" xfId="0" quotePrefix="1" applyNumberFormat="1" applyFont="1" applyBorder="1" applyAlignment="1">
      <alignment horizontal="center" vertical="center"/>
    </xf>
    <xf numFmtId="169" fontId="70" fillId="12" borderId="1" xfId="3" applyNumberFormat="1" applyFont="1" applyFill="1" applyBorder="1" applyAlignment="1" applyProtection="1">
      <alignment horizontal="center" vertical="center"/>
      <protection locked="0"/>
    </xf>
    <xf numFmtId="169" fontId="4" fillId="0" borderId="1" xfId="3" quotePrefix="1" applyNumberFormat="1" applyBorder="1" applyAlignment="1">
      <alignment horizontal="center" vertical="center"/>
    </xf>
    <xf numFmtId="0" fontId="5" fillId="0" borderId="1" xfId="3" quotePrefix="1" applyFont="1" applyBorder="1" applyAlignment="1">
      <alignment horizontal="center" vertical="center"/>
    </xf>
    <xf numFmtId="185" fontId="11" fillId="0" borderId="7" xfId="0" applyNumberFormat="1" applyFont="1" applyBorder="1" applyAlignment="1" applyProtection="1">
      <alignment horizontal="left" vertical="center"/>
      <protection locked="0"/>
    </xf>
    <xf numFmtId="186" fontId="11" fillId="0" borderId="0" xfId="0" applyNumberFormat="1" applyFont="1" applyAlignment="1" applyProtection="1">
      <alignment horizontal="left" vertical="center"/>
      <protection locked="0"/>
    </xf>
    <xf numFmtId="0" fontId="71" fillId="0" borderId="1" xfId="4" applyFont="1" applyBorder="1" applyAlignment="1" applyProtection="1">
      <alignment horizontal="center" vertical="center" wrapText="1"/>
      <protection locked="0"/>
    </xf>
    <xf numFmtId="0" fontId="22" fillId="2" borderId="0" xfId="0" applyFont="1" applyFill="1" applyProtection="1">
      <protection hidden="1"/>
    </xf>
    <xf numFmtId="0" fontId="22" fillId="2" borderId="0" xfId="0" applyFont="1" applyFill="1" applyAlignment="1" applyProtection="1">
      <alignment vertical="center"/>
      <protection hidden="1"/>
    </xf>
    <xf numFmtId="0" fontId="23" fillId="2" borderId="0" xfId="4" applyFont="1" applyFill="1" applyAlignment="1" applyProtection="1">
      <alignment horizontal="left" vertical="center"/>
      <protection hidden="1"/>
    </xf>
    <xf numFmtId="0" fontId="11" fillId="2" borderId="0" xfId="0" applyFont="1" applyFill="1" applyAlignment="1" applyProtection="1">
      <alignment horizontal="center" vertical="center"/>
      <protection hidden="1"/>
    </xf>
    <xf numFmtId="0" fontId="22" fillId="2" borderId="1" xfId="0" applyFont="1" applyFill="1" applyBorder="1" applyAlignment="1" applyProtection="1">
      <alignment horizontal="center" vertical="center"/>
      <protection hidden="1"/>
    </xf>
    <xf numFmtId="0" fontId="5" fillId="2" borderId="0" xfId="0" applyFont="1" applyFill="1" applyAlignment="1" applyProtection="1">
      <alignment vertical="center"/>
      <protection hidden="1"/>
    </xf>
    <xf numFmtId="0" fontId="59" fillId="2" borderId="0" xfId="0" applyFont="1" applyFill="1" applyProtection="1">
      <protection hidden="1"/>
    </xf>
    <xf numFmtId="0" fontId="38" fillId="2" borderId="0" xfId="0" applyFont="1" applyFill="1" applyAlignment="1">
      <alignment vertical="center"/>
    </xf>
    <xf numFmtId="0" fontId="16" fillId="2" borderId="0" xfId="0" applyFont="1" applyFill="1" applyAlignment="1" applyProtection="1">
      <alignment horizontal="left" vertical="center" indent="2"/>
      <protection hidden="1"/>
    </xf>
    <xf numFmtId="0" fontId="24" fillId="2" borderId="0" xfId="0" applyFont="1" applyFill="1" applyAlignment="1">
      <alignment vertical="center"/>
    </xf>
    <xf numFmtId="0" fontId="16" fillId="2" borderId="0" xfId="0" applyFont="1" applyFill="1" applyProtection="1">
      <protection hidden="1"/>
    </xf>
    <xf numFmtId="0" fontId="11" fillId="2" borderId="0" xfId="2" applyFont="1" applyFill="1" applyAlignment="1">
      <alignment horizontal="left" vertical="center" indent="1"/>
    </xf>
    <xf numFmtId="0" fontId="75" fillId="0" borderId="0" xfId="0" applyFont="1" applyAlignment="1" applyProtection="1">
      <alignment horizontal="center" vertical="center"/>
      <protection locked="0"/>
    </xf>
    <xf numFmtId="2" fontId="71" fillId="0" borderId="1" xfId="4" applyNumberFormat="1" applyFont="1" applyBorder="1" applyAlignment="1" applyProtection="1">
      <alignment horizontal="center" vertical="center" wrapText="1"/>
      <protection locked="0"/>
    </xf>
    <xf numFmtId="12" fontId="4" fillId="2" borderId="1" xfId="0" quotePrefix="1" applyNumberFormat="1" applyFont="1" applyFill="1" applyBorder="1" applyAlignment="1">
      <alignment horizontal="center" vertical="center" wrapText="1"/>
    </xf>
    <xf numFmtId="0" fontId="4" fillId="0" borderId="1" xfId="0" quotePrefix="1" applyFont="1" applyBorder="1" applyAlignment="1">
      <alignment horizontal="center" vertical="center"/>
    </xf>
    <xf numFmtId="0" fontId="16" fillId="2" borderId="0" xfId="2" applyFont="1" applyFill="1" applyAlignment="1">
      <alignment vertical="center"/>
    </xf>
    <xf numFmtId="0" fontId="29" fillId="2" borderId="0" xfId="2" applyFont="1" applyFill="1" applyAlignment="1">
      <alignment vertical="center"/>
    </xf>
    <xf numFmtId="0" fontId="22" fillId="2" borderId="0" xfId="0" applyFont="1" applyFill="1" applyAlignment="1" applyProtection="1">
      <alignment horizontal="center" vertical="center"/>
      <protection hidden="1"/>
    </xf>
    <xf numFmtId="0" fontId="75" fillId="0" borderId="0" xfId="0" applyFont="1" applyAlignment="1" applyProtection="1">
      <alignment vertical="center"/>
      <protection locked="0"/>
    </xf>
    <xf numFmtId="0" fontId="21" fillId="2" borderId="0" xfId="2" applyFont="1" applyFill="1" applyAlignment="1">
      <alignment horizontal="right" vertical="center"/>
    </xf>
    <xf numFmtId="0" fontId="4" fillId="2" borderId="17" xfId="0" applyFont="1" applyFill="1" applyBorder="1" applyAlignment="1">
      <alignment horizontal="left" indent="1"/>
    </xf>
    <xf numFmtId="0" fontId="4" fillId="2" borderId="19" xfId="0" applyFont="1" applyFill="1" applyBorder="1" applyAlignment="1">
      <alignment horizontal="left" indent="1"/>
    </xf>
    <xf numFmtId="0" fontId="5" fillId="2" borderId="0" xfId="0" applyFont="1" applyFill="1" applyAlignment="1">
      <alignment horizontal="right"/>
    </xf>
    <xf numFmtId="0" fontId="0" fillId="2" borderId="19" xfId="0" applyFill="1" applyBorder="1" applyAlignment="1">
      <alignment horizontal="left" indent="1"/>
    </xf>
    <xf numFmtId="16" fontId="0" fillId="2" borderId="19" xfId="0" applyNumberFormat="1" applyFill="1" applyBorder="1" applyAlignment="1">
      <alignment horizontal="left" indent="1"/>
    </xf>
    <xf numFmtId="0" fontId="11" fillId="2" borderId="19" xfId="2" applyFont="1" applyFill="1" applyBorder="1" applyAlignment="1">
      <alignment horizontal="left" vertical="center" indent="1"/>
    </xf>
    <xf numFmtId="0" fontId="11" fillId="2" borderId="18" xfId="2" applyFont="1" applyFill="1" applyBorder="1" applyAlignment="1">
      <alignment horizontal="left" vertical="center" indent="1"/>
    </xf>
    <xf numFmtId="0" fontId="21" fillId="0" borderId="0" xfId="2" applyFont="1" applyAlignment="1">
      <alignment horizontal="right" vertical="center" wrapText="1"/>
    </xf>
    <xf numFmtId="181" fontId="4" fillId="2" borderId="1" xfId="3" applyNumberFormat="1" applyFill="1" applyBorder="1" applyAlignment="1">
      <alignment horizontal="center"/>
    </xf>
    <xf numFmtId="15" fontId="4" fillId="2" borderId="0" xfId="0" applyNumberFormat="1" applyFont="1" applyFill="1" applyAlignment="1">
      <alignment horizontal="center"/>
    </xf>
    <xf numFmtId="0" fontId="5" fillId="2" borderId="43" xfId="0" applyFont="1" applyFill="1" applyBorder="1" applyAlignment="1">
      <alignment vertical="center"/>
    </xf>
    <xf numFmtId="0" fontId="5" fillId="2" borderId="44" xfId="0" applyFont="1" applyFill="1" applyBorder="1" applyAlignment="1">
      <alignment vertical="center"/>
    </xf>
    <xf numFmtId="0" fontId="15" fillId="2" borderId="44" xfId="0" applyFont="1" applyFill="1" applyBorder="1" applyAlignment="1">
      <alignment vertical="center"/>
    </xf>
    <xf numFmtId="0" fontId="22" fillId="2" borderId="44" xfId="0" applyFont="1" applyFill="1" applyBorder="1" applyProtection="1">
      <protection hidden="1"/>
    </xf>
    <xf numFmtId="0" fontId="22" fillId="2" borderId="45" xfId="0" applyFont="1" applyFill="1" applyBorder="1" applyProtection="1">
      <protection hidden="1"/>
    </xf>
    <xf numFmtId="0" fontId="5" fillId="2" borderId="46" xfId="0" applyFont="1" applyFill="1" applyBorder="1" applyAlignment="1">
      <alignment vertical="center"/>
    </xf>
    <xf numFmtId="0" fontId="5" fillId="2" borderId="0" xfId="0" applyFont="1" applyFill="1" applyAlignment="1">
      <alignment vertical="center"/>
    </xf>
    <xf numFmtId="0" fontId="15" fillId="2" borderId="0" xfId="0" applyFont="1" applyFill="1" applyAlignment="1">
      <alignment vertical="center"/>
    </xf>
    <xf numFmtId="0" fontId="22" fillId="2" borderId="47" xfId="0" applyFont="1" applyFill="1" applyBorder="1" applyProtection="1">
      <protection hidden="1"/>
    </xf>
    <xf numFmtId="0" fontId="39" fillId="2" borderId="48" xfId="0" applyFont="1" applyFill="1" applyBorder="1" applyAlignment="1">
      <alignment vertical="center"/>
    </xf>
    <xf numFmtId="0" fontId="39" fillId="2" borderId="49" xfId="0" applyFont="1" applyFill="1" applyBorder="1" applyAlignment="1">
      <alignment vertical="center"/>
    </xf>
    <xf numFmtId="0" fontId="39" fillId="2" borderId="50" xfId="0" applyFont="1" applyFill="1" applyBorder="1" applyAlignment="1">
      <alignment vertical="center"/>
    </xf>
    <xf numFmtId="0" fontId="39" fillId="2" borderId="0" xfId="0" applyFont="1" applyFill="1" applyAlignment="1">
      <alignment vertical="center"/>
    </xf>
    <xf numFmtId="0" fontId="25" fillId="2" borderId="0" xfId="0" applyFont="1" applyFill="1" applyAlignment="1">
      <alignment horizontal="center" vertical="center"/>
    </xf>
    <xf numFmtId="0" fontId="79" fillId="2" borderId="1" xfId="0" applyFont="1" applyFill="1" applyBorder="1" applyAlignment="1">
      <alignment horizontal="center" vertical="center"/>
    </xf>
    <xf numFmtId="0" fontId="25" fillId="2" borderId="10" xfId="0" applyFont="1" applyFill="1" applyBorder="1" applyAlignment="1">
      <alignment horizontal="center" vertical="center"/>
    </xf>
    <xf numFmtId="0" fontId="79" fillId="2" borderId="11" xfId="0" applyFont="1" applyFill="1" applyBorder="1" applyAlignment="1">
      <alignment horizontal="center" vertical="center"/>
    </xf>
    <xf numFmtId="0" fontId="25" fillId="2" borderId="12" xfId="0" applyFont="1" applyFill="1" applyBorder="1" applyAlignment="1">
      <alignment horizontal="center" vertical="center"/>
    </xf>
    <xf numFmtId="0" fontId="21" fillId="2" borderId="0" xfId="2" applyFont="1" applyFill="1" applyAlignment="1">
      <alignment vertical="center"/>
    </xf>
    <xf numFmtId="0" fontId="21" fillId="2" borderId="0" xfId="2" applyFont="1" applyFill="1" applyAlignment="1">
      <alignment horizontal="center" vertical="center"/>
    </xf>
    <xf numFmtId="0" fontId="11" fillId="2" borderId="0" xfId="0" applyFont="1" applyFill="1" applyAlignment="1">
      <alignment horizontal="left" vertical="center" wrapText="1"/>
    </xf>
    <xf numFmtId="17" fontId="11" fillId="2" borderId="0" xfId="0" applyNumberFormat="1" applyFont="1" applyFill="1" applyAlignment="1">
      <alignment vertical="center"/>
    </xf>
    <xf numFmtId="0" fontId="21" fillId="2" borderId="4" xfId="2" applyFont="1" applyFill="1" applyBorder="1" applyAlignment="1">
      <alignment vertical="center"/>
    </xf>
    <xf numFmtId="0" fontId="21" fillId="2" borderId="3" xfId="2" applyFont="1" applyFill="1" applyBorder="1" applyAlignment="1">
      <alignment horizontal="center" vertical="center"/>
    </xf>
    <xf numFmtId="0" fontId="11" fillId="2" borderId="3" xfId="0" applyFont="1" applyFill="1" applyBorder="1" applyAlignment="1">
      <alignment horizontal="left" vertical="center" wrapText="1"/>
    </xf>
    <xf numFmtId="17" fontId="11" fillId="2" borderId="5" xfId="0" applyNumberFormat="1" applyFont="1" applyFill="1" applyBorder="1" applyAlignment="1">
      <alignment vertical="center"/>
    </xf>
    <xf numFmtId="14" fontId="11" fillId="2" borderId="7" xfId="0" applyNumberFormat="1" applyFont="1" applyFill="1" applyBorder="1" applyAlignment="1" applyProtection="1">
      <alignment horizontal="left" vertical="center"/>
      <protection hidden="1"/>
    </xf>
    <xf numFmtId="0" fontId="16" fillId="2" borderId="6" xfId="4" quotePrefix="1" applyFont="1" applyFill="1" applyBorder="1" applyAlignment="1">
      <alignment horizontal="left" vertical="center" indent="2"/>
    </xf>
    <xf numFmtId="0" fontId="23" fillId="2" borderId="0" xfId="4" applyFont="1" applyFill="1" applyAlignment="1" applyProtection="1">
      <alignment vertical="center"/>
      <protection hidden="1"/>
    </xf>
    <xf numFmtId="0" fontId="23" fillId="2" borderId="1" xfId="4" applyFont="1" applyFill="1" applyBorder="1" applyAlignment="1" applyProtection="1">
      <alignment horizontal="center" vertical="center" wrapText="1"/>
      <protection locked="0"/>
    </xf>
    <xf numFmtId="0" fontId="16" fillId="2" borderId="6" xfId="4" quotePrefix="1" applyFont="1" applyFill="1" applyBorder="1" applyAlignment="1">
      <alignment horizontal="left" vertical="center" indent="3"/>
    </xf>
    <xf numFmtId="0" fontId="23" fillId="2" borderId="6" xfId="4" applyFont="1" applyFill="1" applyBorder="1" applyAlignment="1" applyProtection="1">
      <alignment horizontal="left" vertical="center"/>
      <protection hidden="1"/>
    </xf>
    <xf numFmtId="0" fontId="29" fillId="2" borderId="6" xfId="2" applyFont="1" applyFill="1" applyBorder="1" applyAlignment="1">
      <alignment horizontal="center" vertical="center"/>
    </xf>
    <xf numFmtId="0" fontId="22" fillId="2" borderId="6" xfId="0" applyFont="1" applyFill="1" applyBorder="1" applyAlignment="1" applyProtection="1">
      <alignment horizontal="center"/>
      <protection hidden="1"/>
    </xf>
    <xf numFmtId="0" fontId="22" fillId="2" borderId="7" xfId="0" applyFont="1" applyFill="1" applyBorder="1" applyProtection="1">
      <protection hidden="1"/>
    </xf>
    <xf numFmtId="0" fontId="38" fillId="2" borderId="4" xfId="0" applyFont="1" applyFill="1" applyBorder="1" applyAlignment="1">
      <alignment horizontal="center" vertical="center" wrapText="1"/>
    </xf>
    <xf numFmtId="0" fontId="22" fillId="2" borderId="11" xfId="0" applyFont="1" applyFill="1" applyBorder="1" applyProtection="1">
      <protection hidden="1"/>
    </xf>
    <xf numFmtId="0" fontId="22" fillId="2" borderId="3" xfId="0" applyFont="1" applyFill="1" applyBorder="1" applyProtection="1">
      <protection hidden="1"/>
    </xf>
    <xf numFmtId="0" fontId="38" fillId="2" borderId="3" xfId="0" applyFont="1" applyFill="1" applyBorder="1" applyAlignment="1">
      <alignment horizontal="center" vertical="center" wrapText="1"/>
    </xf>
    <xf numFmtId="0" fontId="38" fillId="2" borderId="5" xfId="0" applyFont="1" applyFill="1" applyBorder="1" applyAlignment="1">
      <alignment horizontal="center" vertical="center" wrapText="1"/>
    </xf>
    <xf numFmtId="0" fontId="38" fillId="2" borderId="6" xfId="0" applyFont="1" applyFill="1" applyBorder="1" applyAlignment="1">
      <alignment horizontal="center" vertical="center" wrapText="1"/>
    </xf>
    <xf numFmtId="0" fontId="38" fillId="2" borderId="1" xfId="0" applyFont="1" applyFill="1" applyBorder="1" applyAlignment="1" applyProtection="1">
      <alignment horizontal="center" vertical="center"/>
      <protection hidden="1"/>
    </xf>
    <xf numFmtId="0" fontId="38" fillId="2" borderId="7" xfId="0" applyFont="1" applyFill="1" applyBorder="1" applyAlignment="1">
      <alignment horizontal="center" vertical="center" wrapText="1"/>
    </xf>
    <xf numFmtId="0" fontId="22" fillId="2" borderId="6" xfId="0" applyFont="1" applyFill="1" applyBorder="1" applyProtection="1">
      <protection hidden="1"/>
    </xf>
    <xf numFmtId="0" fontId="23" fillId="2" borderId="18" xfId="0" applyFont="1" applyFill="1" applyBorder="1" applyAlignment="1">
      <alignment horizontal="center" vertical="center"/>
    </xf>
    <xf numFmtId="167" fontId="23" fillId="2" borderId="1" xfId="0" quotePrefix="1" applyNumberFormat="1" applyFont="1" applyFill="1" applyBorder="1" applyAlignment="1">
      <alignment horizontal="center" vertical="center" wrapText="1"/>
    </xf>
    <xf numFmtId="2" fontId="16" fillId="2" borderId="1" xfId="0" quotePrefix="1" applyNumberFormat="1" applyFont="1" applyFill="1" applyBorder="1" applyAlignment="1">
      <alignment horizontal="center" vertical="center"/>
    </xf>
    <xf numFmtId="3" fontId="16" fillId="2" borderId="0" xfId="0" applyNumberFormat="1" applyFont="1" applyFill="1" applyAlignment="1">
      <alignment vertical="center" wrapText="1"/>
    </xf>
    <xf numFmtId="3" fontId="16" fillId="2" borderId="7" xfId="0" applyNumberFormat="1" applyFont="1" applyFill="1" applyBorder="1" applyAlignment="1">
      <alignment horizontal="center" vertical="center" wrapText="1"/>
    </xf>
    <xf numFmtId="0" fontId="23" fillId="2" borderId="1" xfId="0" applyFont="1" applyFill="1" applyBorder="1" applyAlignment="1">
      <alignment horizontal="center" vertical="center"/>
    </xf>
    <xf numFmtId="2" fontId="23" fillId="2" borderId="7" xfId="0" applyNumberFormat="1" applyFont="1" applyFill="1" applyBorder="1" applyAlignment="1">
      <alignment horizontal="center" vertical="center"/>
    </xf>
    <xf numFmtId="0" fontId="5" fillId="2" borderId="7" xfId="0" applyFont="1" applyFill="1" applyBorder="1" applyAlignment="1" applyProtection="1">
      <alignment vertical="center"/>
      <protection hidden="1"/>
    </xf>
    <xf numFmtId="0" fontId="23" fillId="2" borderId="0" xfId="0" applyFont="1" applyFill="1" applyAlignment="1">
      <alignment horizontal="center" vertical="center"/>
    </xf>
    <xf numFmtId="3" fontId="16" fillId="2" borderId="2" xfId="0" applyNumberFormat="1" applyFont="1" applyFill="1" applyBorder="1" applyAlignment="1">
      <alignment vertical="center" wrapText="1"/>
    </xf>
    <xf numFmtId="0" fontId="11" fillId="2" borderId="0" xfId="2" applyFont="1" applyFill="1" applyAlignment="1">
      <alignment vertical="center"/>
    </xf>
    <xf numFmtId="0" fontId="38" fillId="2" borderId="1" xfId="0" applyFont="1" applyFill="1" applyBorder="1" applyAlignment="1" applyProtection="1">
      <alignment horizontal="center" vertical="center" wrapText="1"/>
      <protection locked="0"/>
    </xf>
    <xf numFmtId="0" fontId="16" fillId="2" borderId="1" xfId="0" applyFont="1" applyFill="1" applyBorder="1" applyAlignment="1" applyProtection="1">
      <alignment horizontal="center" vertical="center"/>
      <protection locked="0"/>
    </xf>
    <xf numFmtId="0" fontId="16" fillId="2" borderId="0" xfId="0" applyFont="1" applyFill="1" applyAlignment="1" applyProtection="1">
      <alignment horizontal="center" vertical="center"/>
      <protection hidden="1"/>
    </xf>
    <xf numFmtId="0" fontId="16" fillId="2" borderId="0" xfId="0" applyFont="1" applyFill="1" applyAlignment="1" applyProtection="1">
      <alignment horizontal="center" vertical="center"/>
      <protection locked="0"/>
    </xf>
    <xf numFmtId="0" fontId="16" fillId="2" borderId="7" xfId="0" applyFont="1" applyFill="1" applyBorder="1" applyAlignment="1" applyProtection="1">
      <alignment horizontal="center" vertical="center"/>
      <protection locked="0"/>
    </xf>
    <xf numFmtId="0" fontId="22" fillId="2" borderId="8" xfId="0" applyFont="1" applyFill="1" applyBorder="1" applyProtection="1">
      <protection hidden="1"/>
    </xf>
    <xf numFmtId="0" fontId="11" fillId="2" borderId="2" xfId="0" applyFont="1" applyFill="1" applyBorder="1" applyAlignment="1" applyProtection="1">
      <alignment vertical="top"/>
      <protection locked="0"/>
    </xf>
    <xf numFmtId="0" fontId="16" fillId="2" borderId="2" xfId="0" applyFont="1" applyFill="1" applyBorder="1" applyAlignment="1" applyProtection="1">
      <alignment vertical="center"/>
      <protection locked="0"/>
    </xf>
    <xf numFmtId="0" fontId="16" fillId="2" borderId="2" xfId="0" applyFont="1" applyFill="1" applyBorder="1" applyAlignment="1" applyProtection="1">
      <alignment horizontal="center" vertical="center"/>
      <protection locked="0"/>
    </xf>
    <xf numFmtId="0" fontId="38" fillId="2" borderId="2" xfId="0" applyFont="1" applyFill="1" applyBorder="1" applyAlignment="1" applyProtection="1">
      <alignment vertical="center"/>
      <protection hidden="1"/>
    </xf>
    <xf numFmtId="0" fontId="22" fillId="2" borderId="2" xfId="0" applyFont="1" applyFill="1" applyBorder="1" applyProtection="1">
      <protection hidden="1"/>
    </xf>
    <xf numFmtId="0" fontId="5" fillId="2" borderId="2" xfId="0" applyFont="1" applyFill="1" applyBorder="1" applyAlignment="1" applyProtection="1">
      <alignment vertical="center"/>
      <protection hidden="1"/>
    </xf>
    <xf numFmtId="0" fontId="5" fillId="2" borderId="9" xfId="0" applyFont="1" applyFill="1" applyBorder="1" applyAlignment="1" applyProtection="1">
      <alignment vertical="center"/>
      <protection hidden="1"/>
    </xf>
    <xf numFmtId="0" fontId="11" fillId="2" borderId="0" xfId="0" applyFont="1" applyFill="1" applyAlignment="1" applyProtection="1">
      <alignment horizontal="left" vertical="center" indent="2"/>
      <protection hidden="1"/>
    </xf>
    <xf numFmtId="167" fontId="71" fillId="2" borderId="0" xfId="0" quotePrefix="1" applyNumberFormat="1" applyFont="1" applyFill="1" applyAlignment="1">
      <alignment horizontal="center" vertical="center" wrapText="1"/>
    </xf>
    <xf numFmtId="164" fontId="38" fillId="2" borderId="0" xfId="0" applyNumberFormat="1" applyFont="1" applyFill="1" applyAlignment="1">
      <alignment horizontal="center" vertical="center"/>
    </xf>
    <xf numFmtId="0" fontId="5" fillId="2" borderId="0" xfId="0" applyFont="1" applyFill="1" applyAlignment="1" applyProtection="1">
      <alignment horizontal="left" vertical="center"/>
      <protection hidden="1"/>
    </xf>
    <xf numFmtId="0" fontId="11" fillId="2" borderId="2" xfId="0" applyFont="1" applyFill="1" applyBorder="1" applyAlignment="1" applyProtection="1">
      <alignment horizontal="left" vertical="center" indent="2"/>
      <protection hidden="1"/>
    </xf>
    <xf numFmtId="0" fontId="5" fillId="2" borderId="0" xfId="0" applyFont="1" applyFill="1" applyProtection="1">
      <protection hidden="1"/>
    </xf>
    <xf numFmtId="0" fontId="11" fillId="2" borderId="0" xfId="0" applyFont="1" applyFill="1" applyAlignment="1" applyProtection="1">
      <alignment horizontal="left" vertical="center" indent="1"/>
      <protection hidden="1"/>
    </xf>
    <xf numFmtId="0" fontId="11" fillId="2" borderId="0" xfId="0" applyFont="1" applyFill="1" applyAlignment="1" applyProtection="1">
      <alignment horizontal="center" vertical="center"/>
      <protection locked="0"/>
    </xf>
    <xf numFmtId="0" fontId="11" fillId="2" borderId="0" xfId="0" applyFont="1" applyFill="1" applyAlignment="1" applyProtection="1">
      <alignment horizontal="left" indent="1"/>
      <protection hidden="1"/>
    </xf>
    <xf numFmtId="0" fontId="11" fillId="2" borderId="0" xfId="0" applyFont="1" applyFill="1" applyAlignment="1" applyProtection="1">
      <alignment vertical="center"/>
      <protection hidden="1"/>
    </xf>
    <xf numFmtId="0" fontId="16" fillId="2" borderId="0" xfId="0" applyFont="1" applyFill="1" applyAlignment="1" applyProtection="1">
      <alignment vertical="center"/>
      <protection hidden="1"/>
    </xf>
    <xf numFmtId="181" fontId="59" fillId="2" borderId="1" xfId="6" applyNumberFormat="1" applyFont="1" applyFill="1" applyBorder="1" applyAlignment="1">
      <alignment horizontal="center" vertical="center"/>
    </xf>
    <xf numFmtId="0" fontId="81" fillId="0" borderId="0" xfId="0" applyFont="1" applyAlignment="1">
      <alignment horizontal="center" vertical="center"/>
    </xf>
    <xf numFmtId="0" fontId="59" fillId="0" borderId="0" xfId="0" applyFont="1" applyAlignment="1">
      <alignment horizontal="center" vertical="center"/>
    </xf>
    <xf numFmtId="0" fontId="5" fillId="2" borderId="0" xfId="3" applyFont="1" applyFill="1" applyAlignment="1">
      <alignment horizontal="center" vertical="center"/>
    </xf>
    <xf numFmtId="0" fontId="9" fillId="2" borderId="6" xfId="0" applyFont="1" applyFill="1" applyBorder="1" applyAlignment="1" applyProtection="1">
      <alignment horizontal="center" vertical="center" wrapText="1"/>
      <protection hidden="1"/>
    </xf>
    <xf numFmtId="0" fontId="42" fillId="2" borderId="0" xfId="0" applyFont="1" applyFill="1" applyAlignment="1" applyProtection="1">
      <alignment horizontal="center" vertical="center" wrapText="1"/>
      <protection hidden="1"/>
    </xf>
    <xf numFmtId="0" fontId="55" fillId="4" borderId="13" xfId="0" applyFont="1" applyFill="1" applyBorder="1" applyAlignment="1" applyProtection="1">
      <alignment horizontal="center" vertical="center" wrapText="1"/>
      <protection hidden="1"/>
    </xf>
    <xf numFmtId="0" fontId="55" fillId="4" borderId="14" xfId="0" applyFont="1" applyFill="1" applyBorder="1" applyAlignment="1" applyProtection="1">
      <alignment horizontal="center" vertical="center" wrapText="1"/>
      <protection hidden="1"/>
    </xf>
    <xf numFmtId="0" fontId="55" fillId="4" borderId="15" xfId="0" applyFont="1" applyFill="1" applyBorder="1" applyAlignment="1" applyProtection="1">
      <alignment horizontal="center" vertical="center" wrapText="1"/>
      <protection hidden="1"/>
    </xf>
    <xf numFmtId="0" fontId="55" fillId="4" borderId="16" xfId="0" applyFont="1" applyFill="1" applyBorder="1" applyAlignment="1" applyProtection="1">
      <alignment horizontal="center" vertical="center" wrapText="1"/>
      <protection hidden="1"/>
    </xf>
    <xf numFmtId="14" fontId="8" fillId="2" borderId="2" xfId="0" applyNumberFormat="1" applyFont="1" applyFill="1" applyBorder="1" applyAlignment="1" applyProtection="1">
      <alignment horizontal="left" vertical="center"/>
      <protection hidden="1"/>
    </xf>
    <xf numFmtId="0" fontId="21" fillId="3" borderId="1" xfId="0" applyFont="1" applyFill="1" applyBorder="1" applyAlignment="1" applyProtection="1">
      <alignment horizontal="center" vertical="center" wrapText="1"/>
      <protection hidden="1"/>
    </xf>
    <xf numFmtId="0" fontId="23" fillId="0" borderId="0" xfId="4" applyFont="1" applyAlignment="1" applyProtection="1">
      <alignment horizontal="left" vertical="center" wrapText="1" indent="1"/>
      <protection hidden="1"/>
    </xf>
    <xf numFmtId="0" fontId="23" fillId="0" borderId="7" xfId="4" applyFont="1" applyBorder="1" applyAlignment="1" applyProtection="1">
      <alignment horizontal="left" vertical="center" wrapText="1" indent="1"/>
      <protection hidden="1"/>
    </xf>
    <xf numFmtId="0" fontId="16" fillId="9" borderId="17" xfId="0" applyFont="1" applyFill="1" applyBorder="1" applyAlignment="1" applyProtection="1">
      <alignment horizontal="center" vertical="center"/>
      <protection hidden="1"/>
    </xf>
    <xf numFmtId="0" fontId="16" fillId="9" borderId="19" xfId="0" applyFont="1" applyFill="1" applyBorder="1" applyAlignment="1" applyProtection="1">
      <alignment horizontal="center" vertical="center"/>
      <protection hidden="1"/>
    </xf>
    <xf numFmtId="0" fontId="16" fillId="9" borderId="18" xfId="0" applyFont="1" applyFill="1" applyBorder="1" applyAlignment="1" applyProtection="1">
      <alignment horizontal="center" vertical="center"/>
      <protection hidden="1"/>
    </xf>
    <xf numFmtId="0" fontId="29" fillId="0" borderId="4" xfId="0" applyFont="1" applyBorder="1" applyAlignment="1">
      <alignment horizontal="left" vertical="center" indent="1"/>
    </xf>
    <xf numFmtId="0" fontId="29" fillId="0" borderId="6" xfId="0" applyFont="1" applyBorder="1" applyAlignment="1">
      <alignment horizontal="left" vertical="center" indent="1"/>
    </xf>
    <xf numFmtId="0" fontId="30" fillId="0" borderId="3" xfId="0" applyFont="1" applyBorder="1" applyAlignment="1" applyProtection="1">
      <alignment horizontal="left" vertical="center" indent="1"/>
      <protection locked="0"/>
    </xf>
    <xf numFmtId="0" fontId="30" fillId="0" borderId="5" xfId="0" applyFont="1" applyBorder="1" applyAlignment="1" applyProtection="1">
      <alignment horizontal="left" vertical="center" indent="1"/>
      <protection locked="0"/>
    </xf>
    <xf numFmtId="0" fontId="30" fillId="0" borderId="0" xfId="0" applyFont="1" applyAlignment="1" applyProtection="1">
      <alignment horizontal="left" vertical="center" indent="1"/>
      <protection locked="0"/>
    </xf>
    <xf numFmtId="0" fontId="30" fillId="0" borderId="7" xfId="0" applyFont="1" applyBorder="1" applyAlignment="1" applyProtection="1">
      <alignment horizontal="left" vertical="center" indent="1"/>
      <protection locked="0"/>
    </xf>
    <xf numFmtId="0" fontId="30" fillId="0" borderId="2" xfId="0" applyFont="1" applyBorder="1" applyAlignment="1" applyProtection="1">
      <alignment horizontal="left" vertical="center" indent="1"/>
      <protection locked="0"/>
    </xf>
    <xf numFmtId="0" fontId="30" fillId="0" borderId="9" xfId="0" applyFont="1" applyBorder="1" applyAlignment="1" applyProtection="1">
      <alignment horizontal="left" vertical="center" indent="1"/>
      <protection locked="0"/>
    </xf>
    <xf numFmtId="0" fontId="33" fillId="0" borderId="0" xfId="4" applyFont="1" applyAlignment="1">
      <alignment horizontal="center" vertical="center"/>
    </xf>
    <xf numFmtId="0" fontId="32" fillId="0" borderId="0" xfId="4" applyFont="1" applyAlignment="1" applyProtection="1">
      <alignment horizontal="left" vertical="center" wrapText="1"/>
      <protection hidden="1"/>
    </xf>
    <xf numFmtId="0" fontId="25" fillId="0" borderId="0" xfId="0" applyFont="1" applyAlignment="1">
      <alignment horizontal="center" vertical="center"/>
    </xf>
    <xf numFmtId="0" fontId="24" fillId="0" borderId="4" xfId="2" applyFont="1" applyBorder="1" applyAlignment="1">
      <alignment horizontal="left" vertical="center"/>
    </xf>
    <xf numFmtId="0" fontId="24" fillId="0" borderId="3" xfId="2" applyFont="1" applyBorder="1" applyAlignment="1">
      <alignment horizontal="left" vertical="center"/>
    </xf>
    <xf numFmtId="0" fontId="24" fillId="0" borderId="6" xfId="2" applyFont="1" applyBorder="1" applyAlignment="1">
      <alignment horizontal="left" vertical="center"/>
    </xf>
    <xf numFmtId="0" fontId="24" fillId="0" borderId="0" xfId="2" applyFont="1" applyAlignment="1">
      <alignment horizontal="left" vertical="center"/>
    </xf>
    <xf numFmtId="0" fontId="38" fillId="8" borderId="4" xfId="0" applyFont="1" applyFill="1" applyBorder="1" applyAlignment="1" applyProtection="1">
      <alignment horizontal="center" vertical="center" wrapText="1"/>
      <protection hidden="1"/>
    </xf>
    <xf numFmtId="0" fontId="38" fillId="8" borderId="5" xfId="0" applyFont="1" applyFill="1" applyBorder="1" applyAlignment="1" applyProtection="1">
      <alignment horizontal="center" vertical="center" wrapText="1"/>
      <protection hidden="1"/>
    </xf>
    <xf numFmtId="0" fontId="38" fillId="8" borderId="8" xfId="0" applyFont="1" applyFill="1" applyBorder="1" applyAlignment="1" applyProtection="1">
      <alignment horizontal="center" vertical="center" wrapText="1"/>
      <protection hidden="1"/>
    </xf>
    <xf numFmtId="0" fontId="38" fillId="8" borderId="9" xfId="0" applyFont="1" applyFill="1" applyBorder="1" applyAlignment="1" applyProtection="1">
      <alignment horizontal="center" vertical="center" wrapText="1"/>
      <protection hidden="1"/>
    </xf>
    <xf numFmtId="0" fontId="42" fillId="8" borderId="17" xfId="0" applyFont="1" applyFill="1" applyBorder="1" applyAlignment="1" applyProtection="1">
      <alignment horizontal="center" vertical="center" wrapText="1"/>
      <protection hidden="1"/>
    </xf>
    <xf numFmtId="0" fontId="42" fillId="8" borderId="18" xfId="0" applyFont="1" applyFill="1" applyBorder="1" applyAlignment="1" applyProtection="1">
      <alignment horizontal="center" vertical="center" wrapText="1"/>
      <protection hidden="1"/>
    </xf>
    <xf numFmtId="166" fontId="7" fillId="0" borderId="0" xfId="0" applyNumberFormat="1" applyFont="1" applyAlignment="1" applyProtection="1">
      <alignment horizontal="left"/>
      <protection hidden="1"/>
    </xf>
    <xf numFmtId="0" fontId="5" fillId="0" borderId="4" xfId="0" applyFont="1" applyBorder="1" applyAlignment="1" applyProtection="1">
      <alignment horizontal="center" vertical="center" wrapText="1"/>
      <protection hidden="1"/>
    </xf>
    <xf numFmtId="0" fontId="5" fillId="0" borderId="3" xfId="0" applyFont="1" applyBorder="1" applyAlignment="1" applyProtection="1">
      <alignment horizontal="center" vertical="center" wrapText="1"/>
      <protection hidden="1"/>
    </xf>
    <xf numFmtId="0" fontId="5" fillId="0" borderId="5" xfId="0" applyFont="1" applyBorder="1" applyAlignment="1" applyProtection="1">
      <alignment horizontal="center" vertical="center" wrapText="1"/>
      <protection hidden="1"/>
    </xf>
    <xf numFmtId="3" fontId="10" fillId="0" borderId="0" xfId="0" applyNumberFormat="1" applyFont="1" applyAlignment="1">
      <alignment horizontal="center" vertical="center" wrapText="1"/>
    </xf>
    <xf numFmtId="169" fontId="20" fillId="0" borderId="0" xfId="0" applyNumberFormat="1" applyFont="1" applyAlignment="1">
      <alignment horizontal="center" vertical="center" wrapText="1"/>
    </xf>
    <xf numFmtId="0" fontId="5" fillId="0" borderId="8" xfId="0" applyFont="1" applyBorder="1" applyAlignment="1" applyProtection="1">
      <alignment horizontal="center" vertical="center" wrapText="1"/>
      <protection hidden="1"/>
    </xf>
    <xf numFmtId="0" fontId="5" fillId="0" borderId="2" xfId="0" applyFont="1" applyBorder="1" applyAlignment="1" applyProtection="1">
      <alignment horizontal="center" vertical="center" wrapText="1"/>
      <protection hidden="1"/>
    </xf>
    <xf numFmtId="0" fontId="5" fillId="0" borderId="9" xfId="0" applyFont="1" applyBorder="1" applyAlignment="1" applyProtection="1">
      <alignment horizontal="center" vertical="center" wrapText="1"/>
      <protection hidden="1"/>
    </xf>
    <xf numFmtId="176" fontId="25" fillId="0" borderId="0" xfId="0" applyNumberFormat="1" applyFont="1" applyAlignment="1" applyProtection="1">
      <alignment horizontal="center"/>
      <protection hidden="1"/>
    </xf>
    <xf numFmtId="0" fontId="13" fillId="0" borderId="0" xfId="0" applyFont="1" applyAlignment="1">
      <alignment horizontal="center" vertical="center" wrapText="1"/>
    </xf>
    <xf numFmtId="0" fontId="16" fillId="2" borderId="0" xfId="9" applyFont="1" applyFill="1" applyBorder="1" applyAlignment="1" applyProtection="1">
      <alignment horizontal="center" vertical="center" wrapText="1"/>
    </xf>
    <xf numFmtId="0" fontId="16" fillId="2" borderId="1" xfId="2" applyFont="1" applyFill="1" applyBorder="1" applyAlignment="1">
      <alignment horizontal="left" vertical="center" indent="1"/>
    </xf>
    <xf numFmtId="0" fontId="11" fillId="2" borderId="1" xfId="0" applyFont="1" applyFill="1" applyBorder="1" applyAlignment="1" applyProtection="1">
      <alignment horizontal="center" vertical="center"/>
      <protection hidden="1"/>
    </xf>
    <xf numFmtId="16" fontId="16" fillId="2" borderId="1" xfId="0" applyNumberFormat="1" applyFont="1" applyFill="1" applyBorder="1" applyAlignment="1" applyProtection="1">
      <alignment horizontal="center" vertical="center"/>
      <protection locked="0"/>
    </xf>
    <xf numFmtId="0" fontId="16" fillId="2" borderId="0" xfId="0" applyFont="1" applyFill="1" applyAlignment="1" applyProtection="1">
      <alignment horizontal="center" vertical="center"/>
      <protection hidden="1"/>
    </xf>
    <xf numFmtId="0" fontId="16" fillId="2" borderId="0" xfId="0" applyFont="1" applyFill="1" applyAlignment="1" applyProtection="1">
      <alignment horizontal="center" vertical="center"/>
      <protection locked="0"/>
    </xf>
    <xf numFmtId="0" fontId="16" fillId="2" borderId="7" xfId="0" applyFont="1" applyFill="1" applyBorder="1" applyAlignment="1" applyProtection="1">
      <alignment horizontal="center" vertical="center"/>
      <protection locked="0"/>
    </xf>
    <xf numFmtId="0" fontId="16" fillId="2" borderId="1" xfId="0" applyFont="1" applyFill="1" applyBorder="1" applyAlignment="1" applyProtection="1">
      <alignment horizontal="center" vertical="center"/>
      <protection locked="0"/>
    </xf>
    <xf numFmtId="0" fontId="21" fillId="2" borderId="0" xfId="2" applyFont="1" applyFill="1" applyAlignment="1">
      <alignment horizontal="center" vertical="center"/>
    </xf>
    <xf numFmtId="0" fontId="16" fillId="2" borderId="1" xfId="0" applyFont="1" applyFill="1" applyBorder="1" applyAlignment="1" applyProtection="1">
      <alignment horizontal="center" vertical="center"/>
      <protection hidden="1"/>
    </xf>
    <xf numFmtId="0" fontId="16" fillId="2" borderId="3" xfId="0" applyFont="1" applyFill="1" applyBorder="1" applyAlignment="1" applyProtection="1">
      <alignment horizontal="center" vertical="center" wrapText="1"/>
      <protection locked="0"/>
    </xf>
    <xf numFmtId="0" fontId="16" fillId="2" borderId="5" xfId="0" applyFont="1" applyFill="1" applyBorder="1" applyAlignment="1" applyProtection="1">
      <alignment horizontal="center" vertical="center" wrapText="1"/>
      <protection locked="0"/>
    </xf>
    <xf numFmtId="0" fontId="16" fillId="2" borderId="2" xfId="0" applyFont="1" applyFill="1" applyBorder="1" applyAlignment="1" applyProtection="1">
      <alignment horizontal="center" vertical="center" wrapText="1"/>
      <protection locked="0"/>
    </xf>
    <xf numFmtId="0" fontId="16" fillId="2" borderId="9" xfId="0" applyFont="1" applyFill="1" applyBorder="1" applyAlignment="1" applyProtection="1">
      <alignment horizontal="center" vertical="center" wrapText="1"/>
      <protection locked="0"/>
    </xf>
    <xf numFmtId="0" fontId="38" fillId="2" borderId="1" xfId="0" applyFont="1" applyFill="1" applyBorder="1" applyAlignment="1" applyProtection="1">
      <alignment horizontal="center" vertical="center"/>
      <protection locked="0"/>
    </xf>
    <xf numFmtId="167" fontId="16" fillId="2" borderId="10" xfId="0" quotePrefix="1" applyNumberFormat="1" applyFont="1" applyFill="1" applyBorder="1" applyAlignment="1">
      <alignment horizontal="left" vertical="center"/>
    </xf>
    <xf numFmtId="167" fontId="16" fillId="2" borderId="11" xfId="0" quotePrefix="1" applyNumberFormat="1" applyFont="1" applyFill="1" applyBorder="1" applyAlignment="1">
      <alignment horizontal="left" vertical="center"/>
    </xf>
    <xf numFmtId="167" fontId="16" fillId="2" borderId="12" xfId="0" quotePrefix="1" applyNumberFormat="1" applyFont="1" applyFill="1" applyBorder="1" applyAlignment="1">
      <alignment horizontal="left" vertical="center"/>
    </xf>
    <xf numFmtId="0" fontId="38" fillId="2" borderId="10" xfId="0" applyFont="1" applyFill="1" applyBorder="1" applyAlignment="1" applyProtection="1">
      <alignment horizontal="center" vertical="center"/>
      <protection hidden="1"/>
    </xf>
    <xf numFmtId="0" fontId="38" fillId="2" borderId="12" xfId="0" applyFont="1" applyFill="1" applyBorder="1" applyAlignment="1" applyProtection="1">
      <alignment horizontal="center" vertical="center"/>
      <protection hidden="1"/>
    </xf>
    <xf numFmtId="0" fontId="38" fillId="2" borderId="11" xfId="0" applyFont="1" applyFill="1" applyBorder="1" applyAlignment="1" applyProtection="1">
      <alignment horizontal="center" vertical="center"/>
      <protection hidden="1"/>
    </xf>
    <xf numFmtId="0" fontId="38" fillId="2" borderId="1" xfId="0" applyFont="1" applyFill="1" applyBorder="1" applyAlignment="1" applyProtection="1">
      <alignment horizontal="center" vertical="center" wrapText="1"/>
      <protection locked="0"/>
    </xf>
    <xf numFmtId="0" fontId="16" fillId="2" borderId="1" xfId="0" applyFont="1" applyFill="1" applyBorder="1" applyAlignment="1" applyProtection="1">
      <alignment horizontal="center" vertical="center" wrapText="1"/>
      <protection locked="0"/>
    </xf>
    <xf numFmtId="0" fontId="38" fillId="2" borderId="1" xfId="0" applyFont="1" applyFill="1" applyBorder="1" applyAlignment="1" applyProtection="1">
      <alignment horizontal="center" vertical="center"/>
      <protection hidden="1"/>
    </xf>
    <xf numFmtId="0" fontId="38" fillId="2" borderId="0" xfId="0" applyFont="1" applyFill="1" applyAlignment="1">
      <alignment horizontal="center" vertical="center" wrapText="1"/>
    </xf>
    <xf numFmtId="0" fontId="29" fillId="2" borderId="10" xfId="2" applyFont="1" applyFill="1" applyBorder="1" applyAlignment="1">
      <alignment horizontal="center" vertical="center"/>
    </xf>
    <xf numFmtId="0" fontId="29" fillId="2" borderId="11" xfId="2" applyFont="1" applyFill="1" applyBorder="1" applyAlignment="1">
      <alignment horizontal="center" vertical="center"/>
    </xf>
    <xf numFmtId="0" fontId="29" fillId="2" borderId="12" xfId="2" applyFont="1" applyFill="1" applyBorder="1" applyAlignment="1">
      <alignment horizontal="center" vertical="center"/>
    </xf>
    <xf numFmtId="0" fontId="29" fillId="2" borderId="1" xfId="2" applyFont="1" applyFill="1" applyBorder="1" applyAlignment="1">
      <alignment horizontal="center" vertical="center"/>
    </xf>
    <xf numFmtId="0" fontId="48" fillId="2" borderId="6" xfId="0" applyFont="1" applyFill="1" applyBorder="1" applyAlignment="1">
      <alignment horizontal="left" vertical="center"/>
    </xf>
    <xf numFmtId="0" fontId="48" fillId="2" borderId="0" xfId="0" applyFont="1" applyFill="1" applyAlignment="1">
      <alignment horizontal="left" vertical="center"/>
    </xf>
    <xf numFmtId="0" fontId="25" fillId="2" borderId="0" xfId="0" applyFont="1" applyFill="1" applyAlignment="1">
      <alignment horizontal="center" vertical="center"/>
    </xf>
    <xf numFmtId="187" fontId="25" fillId="2" borderId="0" xfId="0" applyNumberFormat="1" applyFont="1" applyFill="1" applyAlignment="1" applyProtection="1">
      <alignment horizontal="center"/>
      <protection hidden="1"/>
    </xf>
    <xf numFmtId="0" fontId="5" fillId="2" borderId="4" xfId="0" applyFont="1" applyFill="1" applyBorder="1" applyAlignment="1" applyProtection="1">
      <alignment horizontal="center" vertical="center" wrapText="1"/>
      <protection hidden="1"/>
    </xf>
    <xf numFmtId="0" fontId="5" fillId="2" borderId="3" xfId="0" applyFont="1" applyFill="1" applyBorder="1" applyAlignment="1" applyProtection="1">
      <alignment horizontal="center" vertical="center" wrapText="1"/>
      <protection hidden="1"/>
    </xf>
    <xf numFmtId="0" fontId="5" fillId="2" borderId="5" xfId="0" applyFont="1" applyFill="1" applyBorder="1" applyAlignment="1" applyProtection="1">
      <alignment horizontal="center" vertical="center" wrapText="1"/>
      <protection hidden="1"/>
    </xf>
    <xf numFmtId="0" fontId="5" fillId="2" borderId="8" xfId="0" applyFont="1" applyFill="1" applyBorder="1" applyAlignment="1" applyProtection="1">
      <alignment horizontal="center" vertical="center" wrapText="1"/>
      <protection hidden="1"/>
    </xf>
    <xf numFmtId="0" fontId="5" fillId="2" borderId="2" xfId="0" applyFont="1" applyFill="1" applyBorder="1" applyAlignment="1" applyProtection="1">
      <alignment horizontal="center" vertical="center" wrapText="1"/>
      <protection hidden="1"/>
    </xf>
    <xf numFmtId="0" fontId="5" fillId="2" borderId="9" xfId="0" applyFont="1" applyFill="1" applyBorder="1" applyAlignment="1" applyProtection="1">
      <alignment horizontal="center" vertical="center" wrapText="1"/>
      <protection hidden="1"/>
    </xf>
    <xf numFmtId="184" fontId="25" fillId="0" borderId="0" xfId="0" applyNumberFormat="1" applyFont="1" applyAlignment="1" applyProtection="1">
      <alignment horizontal="center" vertical="center"/>
      <protection locked="0"/>
    </xf>
    <xf numFmtId="0" fontId="5" fillId="0" borderId="4" xfId="0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5" fillId="0" borderId="5" xfId="0" applyFont="1" applyBorder="1" applyAlignment="1">
      <alignment horizontal="center" vertical="center" wrapText="1"/>
    </xf>
    <xf numFmtId="0" fontId="5" fillId="0" borderId="8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 wrapText="1"/>
    </xf>
    <xf numFmtId="0" fontId="5" fillId="0" borderId="9" xfId="0" applyFont="1" applyBorder="1" applyAlignment="1">
      <alignment horizontal="center" vertical="center" wrapText="1"/>
    </xf>
    <xf numFmtId="0" fontId="16" fillId="0" borderId="0" xfId="4" quotePrefix="1" applyFont="1" applyAlignment="1">
      <alignment horizontal="left" vertical="center" wrapText="1"/>
    </xf>
    <xf numFmtId="3" fontId="16" fillId="0" borderId="0" xfId="0" applyNumberFormat="1" applyFont="1" applyAlignment="1">
      <alignment horizontal="center" vertical="center" wrapText="1"/>
    </xf>
    <xf numFmtId="169" fontId="23" fillId="0" borderId="0" xfId="0" applyNumberFormat="1" applyFont="1" applyAlignment="1">
      <alignment horizontal="center" vertical="center" wrapText="1"/>
    </xf>
    <xf numFmtId="0" fontId="38" fillId="0" borderId="0" xfId="0" applyFont="1" applyAlignment="1">
      <alignment horizontal="center" vertical="center" wrapText="1"/>
    </xf>
    <xf numFmtId="0" fontId="38" fillId="0" borderId="1" xfId="0" applyFont="1" applyBorder="1" applyAlignment="1">
      <alignment horizontal="center" vertical="center" wrapText="1"/>
    </xf>
    <xf numFmtId="0" fontId="71" fillId="0" borderId="1" xfId="4" applyFont="1" applyBorder="1" applyAlignment="1" applyProtection="1">
      <alignment horizontal="center" vertical="center" wrapText="1"/>
      <protection locked="0"/>
    </xf>
    <xf numFmtId="0" fontId="42" fillId="2" borderId="0" xfId="0" applyFont="1" applyFill="1" applyAlignment="1" applyProtection="1">
      <alignment horizontal="center" vertical="center" wrapText="1"/>
      <protection locked="0"/>
    </xf>
    <xf numFmtId="0" fontId="23" fillId="0" borderId="0" xfId="4" applyFont="1" applyAlignment="1">
      <alignment horizontal="left" vertical="center" wrapText="1"/>
    </xf>
    <xf numFmtId="0" fontId="58" fillId="0" borderId="0" xfId="4" applyFont="1" applyAlignment="1">
      <alignment horizontal="right" vertical="center"/>
    </xf>
    <xf numFmtId="0" fontId="23" fillId="0" borderId="0" xfId="4" quotePrefix="1" applyFont="1" applyAlignment="1">
      <alignment horizontal="left" vertical="center" wrapText="1"/>
    </xf>
    <xf numFmtId="0" fontId="11" fillId="0" borderId="0" xfId="2" applyFont="1" applyAlignment="1" applyProtection="1">
      <alignment horizontal="left" vertical="center"/>
      <protection locked="0"/>
    </xf>
    <xf numFmtId="12" fontId="23" fillId="0" borderId="1" xfId="4" applyNumberFormat="1" applyFont="1" applyBorder="1" applyAlignment="1" applyProtection="1">
      <alignment horizontal="center" vertical="center" wrapText="1"/>
      <protection locked="0"/>
    </xf>
    <xf numFmtId="0" fontId="11" fillId="0" borderId="0" xfId="2" applyFont="1" applyAlignment="1" applyProtection="1">
      <alignment horizontal="left" vertical="center" wrapText="1"/>
      <protection locked="0"/>
    </xf>
    <xf numFmtId="0" fontId="16" fillId="0" borderId="0" xfId="4" quotePrefix="1" applyFont="1" applyAlignment="1">
      <alignment horizontal="left" vertical="center"/>
    </xf>
    <xf numFmtId="0" fontId="4" fillId="0" borderId="10" xfId="3" applyBorder="1" applyAlignment="1">
      <alignment horizontal="center" vertical="center"/>
    </xf>
    <xf numFmtId="0" fontId="4" fillId="0" borderId="11" xfId="3" applyBorder="1" applyAlignment="1">
      <alignment horizontal="center" vertical="center"/>
    </xf>
    <xf numFmtId="0" fontId="4" fillId="0" borderId="12" xfId="3" applyBorder="1" applyAlignment="1">
      <alignment horizontal="center" vertical="center"/>
    </xf>
    <xf numFmtId="0" fontId="5" fillId="0" borderId="10" xfId="3" applyFont="1" applyBorder="1" applyAlignment="1">
      <alignment horizontal="center" vertical="center"/>
    </xf>
    <xf numFmtId="0" fontId="5" fillId="0" borderId="11" xfId="3" applyFont="1" applyBorder="1" applyAlignment="1">
      <alignment horizontal="center" vertical="center"/>
    </xf>
    <xf numFmtId="0" fontId="5" fillId="0" borderId="12" xfId="3" applyFont="1" applyBorder="1" applyAlignment="1">
      <alignment horizontal="center" vertical="center"/>
    </xf>
    <xf numFmtId="167" fontId="4" fillId="0" borderId="10" xfId="0" quotePrefix="1" applyNumberFormat="1" applyFont="1" applyBorder="1" applyAlignment="1">
      <alignment horizontal="left" vertical="center" indent="1"/>
    </xf>
    <xf numFmtId="167" fontId="4" fillId="0" borderId="11" xfId="0" quotePrefix="1" applyNumberFormat="1" applyFont="1" applyBorder="1" applyAlignment="1">
      <alignment horizontal="left" vertical="center" indent="1"/>
    </xf>
    <xf numFmtId="167" fontId="4" fillId="0" borderId="12" xfId="0" quotePrefix="1" applyNumberFormat="1" applyFont="1" applyBorder="1" applyAlignment="1">
      <alignment horizontal="left" vertical="center" indent="1"/>
    </xf>
    <xf numFmtId="167" fontId="5" fillId="0" borderId="10" xfId="0" quotePrefix="1" applyNumberFormat="1" applyFont="1" applyBorder="1" applyAlignment="1">
      <alignment horizontal="left" vertical="center" indent="1"/>
    </xf>
    <xf numFmtId="167" fontId="5" fillId="0" borderId="11" xfId="0" quotePrefix="1" applyNumberFormat="1" applyFont="1" applyBorder="1" applyAlignment="1">
      <alignment horizontal="left" vertical="center" indent="1"/>
    </xf>
    <xf numFmtId="167" fontId="5" fillId="0" borderId="12" xfId="0" quotePrefix="1" applyNumberFormat="1" applyFont="1" applyBorder="1" applyAlignment="1">
      <alignment horizontal="left" vertical="center" indent="1"/>
    </xf>
    <xf numFmtId="0" fontId="25" fillId="0" borderId="0" xfId="3" applyFont="1" applyAlignment="1">
      <alignment horizontal="center" vertical="center"/>
    </xf>
    <xf numFmtId="0" fontId="5" fillId="0" borderId="1" xfId="3" applyFont="1" applyBorder="1" applyAlignment="1">
      <alignment horizontal="center" vertical="center"/>
    </xf>
    <xf numFmtId="169" fontId="5" fillId="0" borderId="1" xfId="3" applyNumberFormat="1" applyFont="1" applyBorder="1" applyAlignment="1">
      <alignment horizontal="center" vertical="center"/>
    </xf>
    <xf numFmtId="0" fontId="64" fillId="2" borderId="4" xfId="6" applyFont="1" applyFill="1" applyBorder="1" applyAlignment="1">
      <alignment horizontal="center" vertical="center" wrapText="1"/>
    </xf>
    <xf numFmtId="0" fontId="64" fillId="2" borderId="3" xfId="6" applyFont="1" applyFill="1" applyBorder="1" applyAlignment="1">
      <alignment horizontal="center" vertical="center" wrapText="1"/>
    </xf>
    <xf numFmtId="0" fontId="64" fillId="2" borderId="5" xfId="6" applyFont="1" applyFill="1" applyBorder="1" applyAlignment="1">
      <alignment horizontal="center" vertical="center" wrapText="1"/>
    </xf>
    <xf numFmtId="0" fontId="64" fillId="2" borderId="6" xfId="6" applyFont="1" applyFill="1" applyBorder="1" applyAlignment="1">
      <alignment horizontal="center" vertical="center" wrapText="1"/>
    </xf>
    <xf numFmtId="0" fontId="64" fillId="2" borderId="0" xfId="6" applyFont="1" applyFill="1" applyAlignment="1">
      <alignment horizontal="center" vertical="center" wrapText="1"/>
    </xf>
    <xf numFmtId="0" fontId="64" fillId="2" borderId="7" xfId="6" applyFont="1" applyFill="1" applyBorder="1" applyAlignment="1">
      <alignment horizontal="center" vertical="center" wrapText="1"/>
    </xf>
    <xf numFmtId="0" fontId="64" fillId="2" borderId="8" xfId="6" applyFont="1" applyFill="1" applyBorder="1" applyAlignment="1">
      <alignment horizontal="center" vertical="center" wrapText="1"/>
    </xf>
    <xf numFmtId="0" fontId="64" fillId="2" borderId="2" xfId="6" applyFont="1" applyFill="1" applyBorder="1" applyAlignment="1">
      <alignment horizontal="center" vertical="center" wrapText="1"/>
    </xf>
    <xf numFmtId="0" fontId="64" fillId="2" borderId="9" xfId="6" applyFont="1" applyFill="1" applyBorder="1" applyAlignment="1">
      <alignment horizontal="center" vertical="center" wrapText="1"/>
    </xf>
    <xf numFmtId="0" fontId="63" fillId="2" borderId="4" xfId="6" applyFont="1" applyFill="1" applyBorder="1" applyAlignment="1">
      <alignment horizontal="center" vertical="center"/>
    </xf>
    <xf numFmtId="0" fontId="63" fillId="2" borderId="5" xfId="6" applyFont="1" applyFill="1" applyBorder="1" applyAlignment="1">
      <alignment horizontal="center" vertical="center"/>
    </xf>
    <xf numFmtId="0" fontId="63" fillId="2" borderId="6" xfId="6" applyFont="1" applyFill="1" applyBorder="1" applyAlignment="1">
      <alignment horizontal="center" vertical="center"/>
    </xf>
    <xf numFmtId="0" fontId="63" fillId="2" borderId="7" xfId="6" applyFont="1" applyFill="1" applyBorder="1" applyAlignment="1">
      <alignment horizontal="center" vertical="center"/>
    </xf>
    <xf numFmtId="0" fontId="63" fillId="2" borderId="8" xfId="6" applyFont="1" applyFill="1" applyBorder="1" applyAlignment="1">
      <alignment horizontal="center" vertical="center"/>
    </xf>
    <xf numFmtId="0" fontId="63" fillId="2" borderId="9" xfId="6" applyFont="1" applyFill="1" applyBorder="1" applyAlignment="1">
      <alignment horizontal="center" vertical="center"/>
    </xf>
    <xf numFmtId="178" fontId="16" fillId="2" borderId="29" xfId="3" applyNumberFormat="1" applyFont="1" applyFill="1" applyBorder="1" applyAlignment="1">
      <alignment horizontal="center" vertical="center"/>
    </xf>
    <xf numFmtId="178" fontId="16" fillId="2" borderId="30" xfId="3" applyNumberFormat="1" applyFont="1" applyFill="1" applyBorder="1" applyAlignment="1">
      <alignment horizontal="center" vertical="center"/>
    </xf>
    <xf numFmtId="164" fontId="16" fillId="2" borderId="33" xfId="3" applyNumberFormat="1" applyFont="1" applyFill="1" applyBorder="1" applyAlignment="1" applyProtection="1">
      <alignment horizontal="center" vertical="center"/>
      <protection hidden="1"/>
    </xf>
    <xf numFmtId="164" fontId="16" fillId="2" borderId="34" xfId="3" applyNumberFormat="1" applyFont="1" applyFill="1" applyBorder="1" applyAlignment="1" applyProtection="1">
      <alignment horizontal="center" vertical="center"/>
      <protection hidden="1"/>
    </xf>
    <xf numFmtId="0" fontId="39" fillId="11" borderId="4" xfId="5" applyFont="1" applyFill="1" applyBorder="1" applyAlignment="1">
      <alignment horizontal="center" vertical="center" wrapText="1"/>
    </xf>
    <xf numFmtId="0" fontId="39" fillId="11" borderId="3" xfId="5" applyFont="1" applyFill="1" applyBorder="1" applyAlignment="1">
      <alignment horizontal="center" vertical="center" wrapText="1"/>
    </xf>
    <xf numFmtId="0" fontId="39" fillId="11" borderId="5" xfId="5" applyFont="1" applyFill="1" applyBorder="1" applyAlignment="1">
      <alignment horizontal="center" vertical="center" wrapText="1"/>
    </xf>
    <xf numFmtId="2" fontId="16" fillId="2" borderId="35" xfId="3" applyNumberFormat="1" applyFont="1" applyFill="1" applyBorder="1" applyAlignment="1">
      <alignment horizontal="center" vertical="center"/>
    </xf>
    <xf numFmtId="2" fontId="16" fillId="2" borderId="36" xfId="3" applyNumberFormat="1" applyFont="1" applyFill="1" applyBorder="1" applyAlignment="1">
      <alignment horizontal="center" vertical="center"/>
    </xf>
    <xf numFmtId="2" fontId="16" fillId="2" borderId="37" xfId="3" applyNumberFormat="1" applyFont="1" applyFill="1" applyBorder="1" applyAlignment="1">
      <alignment horizontal="center" vertical="center"/>
    </xf>
    <xf numFmtId="2" fontId="16" fillId="2" borderId="38" xfId="3" applyNumberFormat="1" applyFont="1" applyFill="1" applyBorder="1" applyAlignment="1">
      <alignment horizontal="center" vertical="center"/>
    </xf>
    <xf numFmtId="2" fontId="16" fillId="2" borderId="39" xfId="3" applyNumberFormat="1" applyFont="1" applyFill="1" applyBorder="1" applyAlignment="1">
      <alignment horizontal="center" vertical="center"/>
    </xf>
    <xf numFmtId="2" fontId="16" fillId="2" borderId="40" xfId="3" applyNumberFormat="1" applyFont="1" applyFill="1" applyBorder="1" applyAlignment="1">
      <alignment horizontal="center" vertical="center"/>
    </xf>
    <xf numFmtId="0" fontId="59" fillId="0" borderId="10" xfId="0" applyFont="1" applyBorder="1" applyAlignment="1">
      <alignment horizontal="center" vertical="center"/>
    </xf>
    <xf numFmtId="0" fontId="59" fillId="0" borderId="12" xfId="0" applyFont="1" applyBorder="1" applyAlignment="1">
      <alignment horizontal="center" vertical="center"/>
    </xf>
    <xf numFmtId="0" fontId="62" fillId="0" borderId="0" xfId="0" applyFont="1" applyAlignment="1">
      <alignment horizontal="center" vertical="center"/>
    </xf>
    <xf numFmtId="181" fontId="59" fillId="0" borderId="10" xfId="0" applyNumberFormat="1" applyFont="1" applyBorder="1" applyAlignment="1">
      <alignment horizontal="center" vertical="center"/>
    </xf>
    <xf numFmtId="181" fontId="59" fillId="0" borderId="12" xfId="0" applyNumberFormat="1" applyFont="1" applyBorder="1" applyAlignment="1">
      <alignment horizontal="center" vertical="center"/>
    </xf>
    <xf numFmtId="181" fontId="4" fillId="2" borderId="10" xfId="3" applyNumberFormat="1" applyFill="1" applyBorder="1" applyAlignment="1">
      <alignment horizontal="center" vertical="center"/>
    </xf>
    <xf numFmtId="181" fontId="4" fillId="2" borderId="12" xfId="3" applyNumberFormat="1" applyFill="1" applyBorder="1" applyAlignment="1">
      <alignment horizontal="center" vertical="center"/>
    </xf>
    <xf numFmtId="0" fontId="5" fillId="2" borderId="0" xfId="3" applyFont="1" applyFill="1" applyAlignment="1">
      <alignment horizontal="center" vertical="center"/>
    </xf>
    <xf numFmtId="0" fontId="65" fillId="2" borderId="1" xfId="3" applyFont="1" applyFill="1" applyBorder="1" applyAlignment="1">
      <alignment horizontal="center"/>
    </xf>
    <xf numFmtId="0" fontId="65" fillId="2" borderId="3" xfId="3" applyFont="1" applyFill="1" applyBorder="1" applyAlignment="1">
      <alignment horizontal="center"/>
    </xf>
    <xf numFmtId="0" fontId="65" fillId="2" borderId="10" xfId="3" applyFont="1" applyFill="1" applyBorder="1" applyAlignment="1">
      <alignment horizontal="center"/>
    </xf>
    <xf numFmtId="0" fontId="65" fillId="2" borderId="11" xfId="3" applyFont="1" applyFill="1" applyBorder="1" applyAlignment="1">
      <alignment horizontal="center"/>
    </xf>
    <xf numFmtId="0" fontId="65" fillId="2" borderId="12" xfId="3" applyFont="1" applyFill="1" applyBorder="1" applyAlignment="1">
      <alignment horizontal="center"/>
    </xf>
    <xf numFmtId="179" fontId="4" fillId="0" borderId="1" xfId="0" applyNumberFormat="1" applyFont="1" applyBorder="1" applyAlignment="1">
      <alignment horizontal="center" vertical="center"/>
    </xf>
    <xf numFmtId="0" fontId="5" fillId="0" borderId="1" xfId="0" applyFont="1" applyBorder="1" applyAlignment="1">
      <alignment horizontal="center"/>
    </xf>
  </cellXfs>
  <cellStyles count="10">
    <cellStyle name="Hipervínculo" xfId="9" builtinId="8"/>
    <cellStyle name="Normal" xfId="0" builtinId="0"/>
    <cellStyle name="Normal 2" xfId="3" xr:uid="{00000000-0005-0000-0000-000001000000}"/>
    <cellStyle name="Normal 2 2" xfId="4" xr:uid="{00000000-0005-0000-0000-000002000000}"/>
    <cellStyle name="Normal 3" xfId="7" xr:uid="{00000000-0005-0000-0000-000003000000}"/>
    <cellStyle name="Normal 4" xfId="1" xr:uid="{00000000-0005-0000-0000-000004000000}"/>
    <cellStyle name="Normal 6" xfId="6" xr:uid="{00000000-0005-0000-0000-000005000000}"/>
    <cellStyle name="Normal 6 2" xfId="8" xr:uid="{00000000-0005-0000-0000-000006000000}"/>
    <cellStyle name="Normal_ENSAYOS" xfId="2" xr:uid="{00000000-0005-0000-0000-000007000000}"/>
    <cellStyle name="Normal_Produc. 07-09-99 2" xfId="5" xr:uid="{00000000-0005-0000-0000-000008000000}"/>
  </cellStyles>
  <dxfs count="1">
    <dxf>
      <font>
        <color rgb="FFC00000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externalLink" Target="externalLinks/externalLink5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externalLink" Target="externalLinks/externalLink4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externalLink" Target="externalLinks/externalLink3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externalLink" Target="externalLinks/externalLink2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1.xml"/><Relationship Id="rId14" Type="http://schemas.openxmlformats.org/officeDocument/2006/relationships/externalLink" Target="externalLinks/externalLink6.xml"/></Relationships>
</file>

<file path=xl/charts/_rels/chart1.xml.rels><?xml version="1.0" encoding="UTF-8" standalone="yes"?>
<Relationships xmlns="http://schemas.openxmlformats.org/package/2006/relationships"><Relationship Id="rId1" Type="http://schemas.openxmlformats.org/officeDocument/2006/relationships/themeOverride" Target="../theme/themeOverrid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/>
          <a:lstStyle/>
          <a:p>
            <a:pPr>
              <a:defRPr sz="1050" b="1" u="sng"/>
            </a:pPr>
            <a:r>
              <a:rPr lang="en-US" sz="1050" b="1" u="sng"/>
              <a:t>Gráfico</a:t>
            </a:r>
            <a:r>
              <a:rPr lang="en-US" sz="1050" b="1" u="sng" baseline="0"/>
              <a:t> de Contribución</a:t>
            </a:r>
            <a:endParaRPr lang="en-US" sz="1050" b="1" u="sng"/>
          </a:p>
        </c:rich>
      </c:tx>
      <c:layout>
        <c:manualLayout>
          <c:xMode val="edge"/>
          <c:yMode val="edge"/>
          <c:x val="0.15084978400362845"/>
          <c:y val="5.106382978723404E-2"/>
        </c:manualLayout>
      </c:layout>
      <c:overlay val="0"/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invertIfNegative val="0"/>
          <c:cat>
            <c:strRef>
              <c:f>Incertidumbre!$B$61:$B$64</c:f>
              <c:strCache>
                <c:ptCount val="4"/>
                <c:pt idx="0">
                  <c:v>Masa Humeda  y tara</c:v>
                </c:pt>
                <c:pt idx="1">
                  <c:v>Masa Seca y tara</c:v>
                </c:pt>
                <c:pt idx="2">
                  <c:v>Masa Tara</c:v>
                </c:pt>
                <c:pt idx="3">
                  <c:v>factor de presición</c:v>
                </c:pt>
              </c:strCache>
            </c:strRef>
          </c:cat>
          <c:val>
            <c:numRef>
              <c:f>Incertidumbre!$D$61:$D$64</c:f>
              <c:numCache>
                <c:formatCode>0.00</c:formatCode>
                <c:ptCount val="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2AB-4F27-B646-7B61E8A1A8B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77557120"/>
        <c:axId val="77591296"/>
      </c:barChart>
      <c:catAx>
        <c:axId val="7755712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txPr>
          <a:bodyPr rot="0" vert="horz"/>
          <a:lstStyle/>
          <a:p>
            <a:pPr>
              <a:defRPr sz="9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s-PE"/>
          </a:p>
        </c:txPr>
        <c:crossAx val="77591296"/>
        <c:crosses val="autoZero"/>
        <c:auto val="1"/>
        <c:lblAlgn val="ctr"/>
        <c:lblOffset val="100"/>
        <c:noMultiLvlLbl val="0"/>
      </c:catAx>
      <c:valAx>
        <c:axId val="77591296"/>
        <c:scaling>
          <c:orientation val="minMax"/>
        </c:scaling>
        <c:delete val="0"/>
        <c:axPos val="b"/>
        <c:majorGridlines/>
        <c:numFmt formatCode="0.00" sourceLinked="0"/>
        <c:majorTickMark val="none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s-PE"/>
          </a:p>
        </c:txPr>
        <c:crossAx val="77557120"/>
        <c:crosses val="autoZero"/>
        <c:crossBetween val="between"/>
      </c:valAx>
      <c:spPr>
        <a:solidFill>
          <a:schemeClr val="bg1">
            <a:lumMod val="85000"/>
          </a:schemeClr>
        </a:solidFill>
        <a:ln>
          <a:solidFill>
            <a:schemeClr val="tx1"/>
          </a:solidFill>
        </a:ln>
      </c:spPr>
    </c:plotArea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s-PE"/>
    </a:p>
  </c:txPr>
  <c:printSettings>
    <c:headerFooter/>
    <c:pageMargins b="0.75" l="0.7" r="0.7" t="0.75" header="0.3" footer="0.3"/>
    <c:pageSetup orientation="portrait"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png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image" Target="../media/image7.png"/><Relationship Id="rId2" Type="http://schemas.openxmlformats.org/officeDocument/2006/relationships/image" Target="../media/image6.jpeg"/><Relationship Id="rId1" Type="http://schemas.openxmlformats.org/officeDocument/2006/relationships/image" Target="../media/image5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9.png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image" Target="../media/image12.png"/><Relationship Id="rId2" Type="http://schemas.openxmlformats.org/officeDocument/2006/relationships/image" Target="../media/image11.png"/><Relationship Id="rId1" Type="http://schemas.openxmlformats.org/officeDocument/2006/relationships/chart" Target="../charts/chart1.xml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image" Target="../media/image14.png"/><Relationship Id="rId1" Type="http://schemas.openxmlformats.org/officeDocument/2006/relationships/image" Target="../media/image13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5.png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3.jpeg"/></Relationships>
</file>

<file path=xl/drawings/_rels/vmlDrawing2.vml.rels><?xml version="1.0" encoding="UTF-8" standalone="yes"?>
<Relationships xmlns="http://schemas.openxmlformats.org/package/2006/relationships"><Relationship Id="rId1" Type="http://schemas.openxmlformats.org/officeDocument/2006/relationships/image" Target="../media/image8.jpeg"/></Relationships>
</file>

<file path=xl/drawings/_rels/vmlDrawing3.vml.rels><?xml version="1.0" encoding="UTF-8" standalone="yes"?>
<Relationships xmlns="http://schemas.openxmlformats.org/package/2006/relationships"><Relationship Id="rId1" Type="http://schemas.openxmlformats.org/officeDocument/2006/relationships/image" Target="../media/image10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352427</xdr:colOff>
      <xdr:row>40</xdr:row>
      <xdr:rowOff>171451</xdr:rowOff>
    </xdr:from>
    <xdr:to>
      <xdr:col>7</xdr:col>
      <xdr:colOff>419103</xdr:colOff>
      <xdr:row>49</xdr:row>
      <xdr:rowOff>9527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4234" t="64489" r="69384" b="22538"/>
        <a:stretch/>
      </xdr:blipFill>
      <xdr:spPr>
        <a:xfrm rot="170050">
          <a:off x="3514727" y="8582026"/>
          <a:ext cx="1162051" cy="1304926"/>
        </a:xfrm>
        <a:prstGeom prst="rect">
          <a:avLst/>
        </a:prstGeom>
      </xdr:spPr>
    </xdr:pic>
    <xdr:clientData/>
  </xdr:twoCellAnchor>
  <xdr:twoCellAnchor editAs="oneCell">
    <xdr:from>
      <xdr:col>7</xdr:col>
      <xdr:colOff>352427</xdr:colOff>
      <xdr:row>40</xdr:row>
      <xdr:rowOff>152400</xdr:rowOff>
    </xdr:from>
    <xdr:to>
      <xdr:col>10</xdr:col>
      <xdr:colOff>552452</xdr:colOff>
      <xdr:row>49</xdr:row>
      <xdr:rowOff>38100</xdr:rowOff>
    </xdr:to>
    <xdr:pic>
      <xdr:nvPicPr>
        <xdr:cNvPr id="6" name="Imagen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7330" t="64015" r="40917" b="22538"/>
        <a:stretch/>
      </xdr:blipFill>
      <xdr:spPr>
        <a:xfrm rot="159096">
          <a:off x="4610102" y="8562975"/>
          <a:ext cx="1543050" cy="1352550"/>
        </a:xfrm>
        <a:prstGeom prst="rect">
          <a:avLst/>
        </a:prstGeom>
      </xdr:spPr>
    </xdr:pic>
    <xdr:clientData/>
  </xdr:twoCellAnchor>
  <xdr:twoCellAnchor editAs="oneCell">
    <xdr:from>
      <xdr:col>19</xdr:col>
      <xdr:colOff>200025</xdr:colOff>
      <xdr:row>17</xdr:row>
      <xdr:rowOff>108744</xdr:rowOff>
    </xdr:from>
    <xdr:to>
      <xdr:col>25</xdr:col>
      <xdr:colOff>408618</xdr:colOff>
      <xdr:row>19</xdr:row>
      <xdr:rowOff>199945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2172950" y="3509169"/>
          <a:ext cx="4466268" cy="491251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26670</xdr:colOff>
      <xdr:row>59</xdr:row>
      <xdr:rowOff>169545</xdr:rowOff>
    </xdr:from>
    <xdr:to>
      <xdr:col>11</xdr:col>
      <xdr:colOff>885825</xdr:colOff>
      <xdr:row>59</xdr:row>
      <xdr:rowOff>169545</xdr:rowOff>
    </xdr:to>
    <xdr:cxnSp macro="">
      <xdr:nvCxnSpPr>
        <xdr:cNvPr id="10" name="2 Conector recto">
          <a:extLst>
            <a:ext uri="{FF2B5EF4-FFF2-40B4-BE49-F238E27FC236}">
              <a16:creationId xmlns:a16="http://schemas.microsoft.com/office/drawing/2014/main" id="{00000000-0008-0000-0100-00000A000000}"/>
            </a:ext>
          </a:extLst>
        </xdr:cNvPr>
        <xdr:cNvCxnSpPr>
          <a:cxnSpLocks noChangeShapeType="1"/>
        </xdr:cNvCxnSpPr>
      </xdr:nvCxnSpPr>
      <xdr:spPr bwMode="auto">
        <a:xfrm flipV="1">
          <a:off x="26670" y="12452985"/>
          <a:ext cx="7229475" cy="0"/>
        </a:xfrm>
        <a:prstGeom prst="line">
          <a:avLst/>
        </a:prstGeom>
        <a:noFill/>
        <a:ln w="28575" algn="ctr">
          <a:solidFill>
            <a:srgbClr val="00206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2</xdr:col>
      <xdr:colOff>495300</xdr:colOff>
      <xdr:row>54</xdr:row>
      <xdr:rowOff>19050</xdr:rowOff>
    </xdr:from>
    <xdr:to>
      <xdr:col>5</xdr:col>
      <xdr:colOff>583232</xdr:colOff>
      <xdr:row>57</xdr:row>
      <xdr:rowOff>133350</xdr:rowOff>
    </xdr:to>
    <xdr:sp macro="" textlink="">
      <xdr:nvSpPr>
        <xdr:cNvPr id="11" name="15 CuadroTexto">
          <a:extLst>
            <a:ext uri="{FF2B5EF4-FFF2-40B4-BE49-F238E27FC236}">
              <a16:creationId xmlns:a16="http://schemas.microsoft.com/office/drawing/2014/main" id="{00000000-0008-0000-0100-00000B000000}"/>
            </a:ext>
          </a:extLst>
        </xdr:cNvPr>
        <xdr:cNvSpPr txBox="1"/>
      </xdr:nvSpPr>
      <xdr:spPr>
        <a:xfrm>
          <a:off x="1303020" y="11395710"/>
          <a:ext cx="2572052" cy="746760"/>
        </a:xfrm>
        <a:prstGeom prst="rect">
          <a:avLst/>
        </a:prstGeom>
        <a:solidFill>
          <a:schemeClr val="lt1"/>
        </a:solidFill>
        <a:ln w="9525" cmpd="sng">
          <a:solidFill>
            <a:sysClr val="windowText" lastClr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/>
          <a:r>
            <a:rPr lang="es-PE" sz="1000" b="0">
              <a:latin typeface="Arial" pitchFamily="34" charset="0"/>
              <a:cs typeface="Arial" pitchFamily="34" charset="0"/>
            </a:rPr>
            <a:t>Revisado:</a:t>
          </a:r>
        </a:p>
        <a:p>
          <a:pPr algn="l"/>
          <a:endParaRPr lang="es-PE" sz="1000" b="0">
            <a:latin typeface="Arial" pitchFamily="34" charset="0"/>
            <a:cs typeface="Arial" pitchFamily="34" charset="0"/>
          </a:endParaRPr>
        </a:p>
        <a:p>
          <a:pPr algn="l"/>
          <a:r>
            <a:rPr lang="es-PE" sz="1000" b="0">
              <a:latin typeface="Arial" pitchFamily="34" charset="0"/>
              <a:cs typeface="Arial" pitchFamily="34" charset="0"/>
            </a:rPr>
            <a:t>Fecha:
</a:t>
          </a:r>
        </a:p>
      </xdr:txBody>
    </xdr:sp>
    <xdr:clientData/>
  </xdr:twoCellAnchor>
  <xdr:twoCellAnchor>
    <xdr:from>
      <xdr:col>5</xdr:col>
      <xdr:colOff>630554</xdr:colOff>
      <xdr:row>54</xdr:row>
      <xdr:rowOff>19050</xdr:rowOff>
    </xdr:from>
    <xdr:to>
      <xdr:col>9</xdr:col>
      <xdr:colOff>190500</xdr:colOff>
      <xdr:row>57</xdr:row>
      <xdr:rowOff>133350</xdr:rowOff>
    </xdr:to>
    <xdr:sp macro="" textlink="">
      <xdr:nvSpPr>
        <xdr:cNvPr id="12" name="15 CuadroTexto">
          <a:extLst>
            <a:ext uri="{FF2B5EF4-FFF2-40B4-BE49-F238E27FC236}">
              <a16:creationId xmlns:a16="http://schemas.microsoft.com/office/drawing/2014/main" id="{00000000-0008-0000-0100-00000C000000}"/>
            </a:ext>
          </a:extLst>
        </xdr:cNvPr>
        <xdr:cNvSpPr txBox="1"/>
      </xdr:nvSpPr>
      <xdr:spPr>
        <a:xfrm>
          <a:off x="3922394" y="11395710"/>
          <a:ext cx="2341246" cy="746760"/>
        </a:xfrm>
        <a:prstGeom prst="rect">
          <a:avLst/>
        </a:prstGeom>
        <a:solidFill>
          <a:schemeClr val="lt1"/>
        </a:solidFill>
        <a:ln w="9525" cmpd="sng">
          <a:solidFill>
            <a:sysClr val="windowText" lastClr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/>
          <a:r>
            <a:rPr lang="es-PE" sz="1000" b="0">
              <a:latin typeface="Arial" pitchFamily="34" charset="0"/>
              <a:cs typeface="Arial" pitchFamily="34" charset="0"/>
            </a:rPr>
            <a:t>Aprobado:</a:t>
          </a:r>
        </a:p>
        <a:p>
          <a:pPr algn="l"/>
          <a:endParaRPr lang="es-PE" sz="1000" b="0">
            <a:latin typeface="Arial" pitchFamily="34" charset="0"/>
            <a:cs typeface="Arial" pitchFamily="34" charset="0"/>
          </a:endParaRPr>
        </a:p>
        <a:p>
          <a:pPr algn="l"/>
          <a:r>
            <a:rPr lang="es-PE" sz="1000" b="0">
              <a:latin typeface="Arial" pitchFamily="34" charset="0"/>
              <a:cs typeface="Arial" pitchFamily="34" charset="0"/>
            </a:rPr>
            <a:t>Fecha:
</a:t>
          </a:r>
        </a:p>
      </xdr:txBody>
    </xdr:sp>
    <xdr:clientData/>
  </xdr:twoCellAnchor>
  <xdr:twoCellAnchor editAs="oneCell">
    <xdr:from>
      <xdr:col>4</xdr:col>
      <xdr:colOff>504825</xdr:colOff>
      <xdr:row>0</xdr:row>
      <xdr:rowOff>57150</xdr:rowOff>
    </xdr:from>
    <xdr:to>
      <xdr:col>7</xdr:col>
      <xdr:colOff>0</xdr:colOff>
      <xdr:row>4</xdr:row>
      <xdr:rowOff>103961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981325" y="57150"/>
          <a:ext cx="1171575" cy="694511"/>
        </a:xfrm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0</xdr:col>
      <xdr:colOff>26670</xdr:colOff>
      <xdr:row>59</xdr:row>
      <xdr:rowOff>169545</xdr:rowOff>
    </xdr:from>
    <xdr:to>
      <xdr:col>11</xdr:col>
      <xdr:colOff>885825</xdr:colOff>
      <xdr:row>59</xdr:row>
      <xdr:rowOff>169545</xdr:rowOff>
    </xdr:to>
    <xdr:cxnSp macro="">
      <xdr:nvCxnSpPr>
        <xdr:cNvPr id="6" name="2 Conector recto">
          <a:extLst>
            <a:ext uri="{FF2B5EF4-FFF2-40B4-BE49-F238E27FC236}">
              <a16:creationId xmlns:a16="http://schemas.microsoft.com/office/drawing/2014/main" id="{00000000-0008-0000-0100-000006000000}"/>
            </a:ext>
          </a:extLst>
        </xdr:cNvPr>
        <xdr:cNvCxnSpPr>
          <a:cxnSpLocks noChangeShapeType="1"/>
        </xdr:cNvCxnSpPr>
      </xdr:nvCxnSpPr>
      <xdr:spPr bwMode="auto">
        <a:xfrm flipV="1">
          <a:off x="26670" y="12532995"/>
          <a:ext cx="7021830" cy="0"/>
        </a:xfrm>
        <a:prstGeom prst="line">
          <a:avLst/>
        </a:prstGeom>
        <a:noFill/>
        <a:ln w="28575" algn="ctr">
          <a:solidFill>
            <a:srgbClr val="00206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2</xdr:col>
      <xdr:colOff>495300</xdr:colOff>
      <xdr:row>54</xdr:row>
      <xdr:rowOff>19050</xdr:rowOff>
    </xdr:from>
    <xdr:to>
      <xdr:col>5</xdr:col>
      <xdr:colOff>583232</xdr:colOff>
      <xdr:row>57</xdr:row>
      <xdr:rowOff>133350</xdr:rowOff>
    </xdr:to>
    <xdr:sp macro="" textlink="">
      <xdr:nvSpPr>
        <xdr:cNvPr id="7" name="15 CuadroTexto">
          <a:extLst>
            <a:ext uri="{FF2B5EF4-FFF2-40B4-BE49-F238E27FC236}">
              <a16:creationId xmlns:a16="http://schemas.microsoft.com/office/drawing/2014/main" id="{00000000-0008-0000-0100-000007000000}"/>
            </a:ext>
          </a:extLst>
        </xdr:cNvPr>
        <xdr:cNvSpPr txBox="1"/>
      </xdr:nvSpPr>
      <xdr:spPr>
        <a:xfrm>
          <a:off x="1285875" y="11468100"/>
          <a:ext cx="2497757" cy="752475"/>
        </a:xfrm>
        <a:prstGeom prst="rect">
          <a:avLst/>
        </a:prstGeom>
        <a:solidFill>
          <a:schemeClr val="lt1"/>
        </a:solidFill>
        <a:ln w="9525" cmpd="sng">
          <a:solidFill>
            <a:sysClr val="windowText" lastClr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/>
          <a:r>
            <a:rPr lang="es-PE" sz="1000" b="0">
              <a:latin typeface="Arial" pitchFamily="34" charset="0"/>
              <a:cs typeface="Arial" pitchFamily="34" charset="0"/>
            </a:rPr>
            <a:t>Revisado:</a:t>
          </a:r>
        </a:p>
        <a:p>
          <a:pPr algn="l"/>
          <a:endParaRPr lang="es-PE" sz="1000" b="0">
            <a:latin typeface="Arial" pitchFamily="34" charset="0"/>
            <a:cs typeface="Arial" pitchFamily="34" charset="0"/>
          </a:endParaRPr>
        </a:p>
        <a:p>
          <a:pPr algn="l"/>
          <a:r>
            <a:rPr lang="es-PE" sz="1000" b="0">
              <a:latin typeface="Arial" pitchFamily="34" charset="0"/>
              <a:cs typeface="Arial" pitchFamily="34" charset="0"/>
            </a:rPr>
            <a:t>Fecha: </a:t>
          </a:r>
        </a:p>
      </xdr:txBody>
    </xdr:sp>
    <xdr:clientData/>
  </xdr:twoCellAnchor>
  <xdr:twoCellAnchor>
    <xdr:from>
      <xdr:col>5</xdr:col>
      <xdr:colOff>630554</xdr:colOff>
      <xdr:row>54</xdr:row>
      <xdr:rowOff>19050</xdr:rowOff>
    </xdr:from>
    <xdr:to>
      <xdr:col>9</xdr:col>
      <xdr:colOff>190500</xdr:colOff>
      <xdr:row>57</xdr:row>
      <xdr:rowOff>133350</xdr:rowOff>
    </xdr:to>
    <xdr:sp macro="" textlink="">
      <xdr:nvSpPr>
        <xdr:cNvPr id="8" name="15 CuadroTexto">
          <a:extLst>
            <a:ext uri="{FF2B5EF4-FFF2-40B4-BE49-F238E27FC236}">
              <a16:creationId xmlns:a16="http://schemas.microsoft.com/office/drawing/2014/main" id="{00000000-0008-0000-0100-000008000000}"/>
            </a:ext>
          </a:extLst>
        </xdr:cNvPr>
        <xdr:cNvSpPr txBox="1"/>
      </xdr:nvSpPr>
      <xdr:spPr>
        <a:xfrm>
          <a:off x="3830954" y="11468100"/>
          <a:ext cx="2255521" cy="752475"/>
        </a:xfrm>
        <a:prstGeom prst="rect">
          <a:avLst/>
        </a:prstGeom>
        <a:solidFill>
          <a:schemeClr val="lt1"/>
        </a:solidFill>
        <a:ln w="9525" cmpd="sng">
          <a:solidFill>
            <a:sysClr val="windowText" lastClr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/>
          <a:r>
            <a:rPr lang="es-PE" sz="1000" b="0">
              <a:latin typeface="Arial" pitchFamily="34" charset="0"/>
              <a:cs typeface="Arial" pitchFamily="34" charset="0"/>
            </a:rPr>
            <a:t>Aprobado:</a:t>
          </a:r>
        </a:p>
        <a:p>
          <a:pPr algn="l"/>
          <a:endParaRPr lang="es-PE" sz="1000" b="0">
            <a:latin typeface="Arial" pitchFamily="34" charset="0"/>
            <a:cs typeface="Arial" pitchFamily="34" charset="0"/>
          </a:endParaRPr>
        </a:p>
        <a:p>
          <a:pPr algn="l"/>
          <a:r>
            <a:rPr lang="es-PE" sz="1000" b="0">
              <a:latin typeface="Arial" pitchFamily="34" charset="0"/>
              <a:cs typeface="Arial" pitchFamily="34" charset="0"/>
            </a:rPr>
            <a:t>Fecha: </a:t>
          </a: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7070</xdr:colOff>
      <xdr:row>47</xdr:row>
      <xdr:rowOff>1296</xdr:rowOff>
    </xdr:from>
    <xdr:to>
      <xdr:col>9</xdr:col>
      <xdr:colOff>422845</xdr:colOff>
      <xdr:row>49</xdr:row>
      <xdr:rowOff>43077</xdr:rowOff>
    </xdr:to>
    <xdr:pic>
      <xdr:nvPicPr>
        <xdr:cNvPr id="6" name="Imagen 5">
          <a:extLst>
            <a:ext uri="{FF2B5EF4-FFF2-40B4-BE49-F238E27FC236}">
              <a16:creationId xmlns:a16="http://schemas.microsoft.com/office/drawing/2014/main" id="{00000000-0008-0000-0200-000006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1550" t="18437" r="19247" b="17812"/>
        <a:stretch/>
      </xdr:blipFill>
      <xdr:spPr>
        <a:xfrm rot="60000">
          <a:off x="3041215" y="8895914"/>
          <a:ext cx="1392521" cy="1080872"/>
        </a:xfrm>
        <a:prstGeom prst="rect">
          <a:avLst/>
        </a:prstGeom>
      </xdr:spPr>
    </xdr:pic>
    <xdr:clientData/>
  </xdr:twoCellAnchor>
  <xdr:twoCellAnchor>
    <xdr:from>
      <xdr:col>11</xdr:col>
      <xdr:colOff>387011</xdr:colOff>
      <xdr:row>47</xdr:row>
      <xdr:rowOff>163915</xdr:rowOff>
    </xdr:from>
    <xdr:to>
      <xdr:col>13</xdr:col>
      <xdr:colOff>814049</xdr:colOff>
      <xdr:row>49</xdr:row>
      <xdr:rowOff>119059</xdr:rowOff>
    </xdr:to>
    <xdr:sp macro="" textlink="">
      <xdr:nvSpPr>
        <xdr:cNvPr id="7" name="Rectángulo 6">
          <a:extLst>
            <a:ext uri="{FF2B5EF4-FFF2-40B4-BE49-F238E27FC236}">
              <a16:creationId xmlns:a16="http://schemas.microsoft.com/office/drawing/2014/main" id="{00000000-0008-0000-0200-000007000000}"/>
            </a:ext>
          </a:extLst>
        </xdr:cNvPr>
        <xdr:cNvSpPr/>
      </xdr:nvSpPr>
      <xdr:spPr bwMode="auto">
        <a:xfrm>
          <a:off x="5506699" y="9061853"/>
          <a:ext cx="1101725" cy="994956"/>
        </a:xfrm>
        <a:prstGeom prst="rect">
          <a:avLst/>
        </a:prstGeom>
        <a:noFill/>
        <a:ln w="3175" cap="flat" cmpd="sng" algn="ctr">
          <a:solidFill>
            <a:schemeClr val="bg1">
              <a:lumMod val="85000"/>
            </a:schemeClr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18288" tIns="0" rIns="0" bIns="0" rtlCol="0" anchor="ctr" upright="1"/>
        <a:lstStyle/>
        <a:p>
          <a:pPr algn="l"/>
          <a:endParaRPr lang="es-PE" sz="1100"/>
        </a:p>
      </xdr:txBody>
    </xdr:sp>
    <xdr:clientData/>
  </xdr:twoCellAnchor>
  <xdr:twoCellAnchor editAs="oneCell">
    <xdr:from>
      <xdr:col>10</xdr:col>
      <xdr:colOff>50800</xdr:colOff>
      <xdr:row>47</xdr:row>
      <xdr:rowOff>76200</xdr:rowOff>
    </xdr:from>
    <xdr:to>
      <xdr:col>11</xdr:col>
      <xdr:colOff>348033</xdr:colOff>
      <xdr:row>49</xdr:row>
      <xdr:rowOff>136623</xdr:rowOff>
    </xdr:to>
    <xdr:pic>
      <xdr:nvPicPr>
        <xdr:cNvPr id="8" name="Imagen 7">
          <a:extLst>
            <a:ext uri="{FF2B5EF4-FFF2-40B4-BE49-F238E27FC236}">
              <a16:creationId xmlns:a16="http://schemas.microsoft.com/office/drawing/2014/main" id="{00000000-0008-0000-0200-000008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0875" t="14008" r="10875" b="9598"/>
        <a:stretch/>
      </xdr:blipFill>
      <xdr:spPr bwMode="auto">
        <a:xfrm>
          <a:off x="4495800" y="8921750"/>
          <a:ext cx="1097333" cy="109547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18</xdr:col>
      <xdr:colOff>214745</xdr:colOff>
      <xdr:row>46</xdr:row>
      <xdr:rowOff>228601</xdr:rowOff>
    </xdr:from>
    <xdr:to>
      <xdr:col>22</xdr:col>
      <xdr:colOff>35189</xdr:colOff>
      <xdr:row>50</xdr:row>
      <xdr:rowOff>84208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63000" y="8880765"/>
          <a:ext cx="2646771" cy="131033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53341</xdr:colOff>
      <xdr:row>39</xdr:row>
      <xdr:rowOff>160972</xdr:rowOff>
    </xdr:from>
    <xdr:to>
      <xdr:col>10</xdr:col>
      <xdr:colOff>739141</xdr:colOff>
      <xdr:row>52</xdr:row>
      <xdr:rowOff>14919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00000000-0008-0000-03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73381" y="8123872"/>
          <a:ext cx="8138160" cy="2033267"/>
        </a:xfrm>
        <a:prstGeom prst="rect">
          <a:avLst/>
        </a:prstGeom>
        <a:solidFill>
          <a:schemeClr val="tx1"/>
        </a:solidFill>
        <a:ln>
          <a:solidFill>
            <a:sysClr val="windowText" lastClr="000000"/>
          </a:solidFill>
        </a:ln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>
    <xdr:from>
      <xdr:col>13</xdr:col>
      <xdr:colOff>0</xdr:colOff>
      <xdr:row>22</xdr:row>
      <xdr:rowOff>38100</xdr:rowOff>
    </xdr:from>
    <xdr:ext cx="104775" cy="200025"/>
    <xdr:sp macro="" textlink="">
      <xdr:nvSpPr>
        <xdr:cNvPr id="7" name="Text Box 28">
          <a:extLst>
            <a:ext uri="{FF2B5EF4-FFF2-40B4-BE49-F238E27FC236}">
              <a16:creationId xmlns:a16="http://schemas.microsoft.com/office/drawing/2014/main" id="{00000000-0008-0000-0400-000007000000}"/>
            </a:ext>
          </a:extLst>
        </xdr:cNvPr>
        <xdr:cNvSpPr txBox="1">
          <a:spLocks noChangeArrowheads="1"/>
        </xdr:cNvSpPr>
      </xdr:nvSpPr>
      <xdr:spPr bwMode="auto">
        <a:xfrm>
          <a:off x="2590800" y="4248150"/>
          <a:ext cx="104775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twoCellAnchor>
    <xdr:from>
      <xdr:col>4</xdr:col>
      <xdr:colOff>85726</xdr:colOff>
      <xdr:row>58</xdr:row>
      <xdr:rowOff>57151</xdr:rowOff>
    </xdr:from>
    <xdr:to>
      <xdr:col>7</xdr:col>
      <xdr:colOff>981075</xdr:colOff>
      <xdr:row>67</xdr:row>
      <xdr:rowOff>28575</xdr:rowOff>
    </xdr:to>
    <xdr:graphicFrame macro="">
      <xdr:nvGraphicFramePr>
        <xdr:cNvPr id="24" name="4 Gráfico">
          <a:extLst>
            <a:ext uri="{FF2B5EF4-FFF2-40B4-BE49-F238E27FC236}">
              <a16:creationId xmlns:a16="http://schemas.microsoft.com/office/drawing/2014/main" id="{00000000-0008-0000-0400-000018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771525</xdr:colOff>
          <xdr:row>11</xdr:row>
          <xdr:rowOff>85725</xdr:rowOff>
        </xdr:from>
        <xdr:to>
          <xdr:col>6</xdr:col>
          <xdr:colOff>476250</xdr:colOff>
          <xdr:row>15</xdr:row>
          <xdr:rowOff>57150</xdr:rowOff>
        </xdr:to>
        <xdr:sp macro="" textlink="">
          <xdr:nvSpPr>
            <xdr:cNvPr id="4097" name="Object 1" hidden="1">
              <a:extLst>
                <a:ext uri="{63B3BB69-23CF-44E3-9099-C40C66FF867C}">
                  <a14:compatExt spid="_x0000_s4097"/>
                </a:ext>
                <a:ext uri="{FF2B5EF4-FFF2-40B4-BE49-F238E27FC236}">
                  <a16:creationId xmlns:a16="http://schemas.microsoft.com/office/drawing/2014/main" id="{00000000-0008-0000-0400-000001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>
              <a:noFill/>
            </a:ln>
            <a:extLs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xdr:twoCellAnchor editAs="oneCell">
    <xdr:from>
      <xdr:col>0</xdr:col>
      <xdr:colOff>62802</xdr:colOff>
      <xdr:row>23</xdr:row>
      <xdr:rowOff>104670</xdr:rowOff>
    </xdr:from>
    <xdr:to>
      <xdr:col>4</xdr:col>
      <xdr:colOff>73604</xdr:colOff>
      <xdr:row>34</xdr:row>
      <xdr:rowOff>31400</xdr:rowOff>
    </xdr:to>
    <xdr:pic>
      <xdr:nvPicPr>
        <xdr:cNvPr id="38" name="Imagen 37">
          <a:extLst>
            <a:ext uri="{FF2B5EF4-FFF2-40B4-BE49-F238E27FC236}">
              <a16:creationId xmlns:a16="http://schemas.microsoft.com/office/drawing/2014/main" id="{00000000-0008-0000-0400-000026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/>
        <a:srcRect l="4267" t="7047" r="2519" b="3193"/>
        <a:stretch/>
      </xdr:blipFill>
      <xdr:spPr>
        <a:xfrm>
          <a:off x="62802" y="4469423"/>
          <a:ext cx="3852203" cy="1957335"/>
        </a:xfrm>
        <a:prstGeom prst="rect">
          <a:avLst/>
        </a:prstGeom>
      </xdr:spPr>
    </xdr:pic>
    <xdr:clientData/>
  </xdr:twoCellAnchor>
  <xdr:twoCellAnchor>
    <xdr:from>
      <xdr:col>0</xdr:col>
      <xdr:colOff>523351</xdr:colOff>
      <xdr:row>0</xdr:row>
      <xdr:rowOff>20935</xdr:rowOff>
    </xdr:from>
    <xdr:to>
      <xdr:col>1</xdr:col>
      <xdr:colOff>24074</xdr:colOff>
      <xdr:row>3</xdr:row>
      <xdr:rowOff>122505</xdr:rowOff>
    </xdr:to>
    <xdr:pic>
      <xdr:nvPicPr>
        <xdr:cNvPr id="3" name="Imagen 7">
          <a:extLst>
            <a:ext uri="{FF2B5EF4-FFF2-40B4-BE49-F238E27FC236}">
              <a16:creationId xmlns:a16="http://schemas.microsoft.com/office/drawing/2014/main" id="{00000000-0008-0000-04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3351" y="20935"/>
          <a:ext cx="955641" cy="57258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714375</xdr:colOff>
      <xdr:row>8</xdr:row>
      <xdr:rowOff>17410</xdr:rowOff>
    </xdr:from>
    <xdr:to>
      <xdr:col>15</xdr:col>
      <xdr:colOff>419100</xdr:colOff>
      <xdr:row>11</xdr:row>
      <xdr:rowOff>92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410325" y="1312810"/>
          <a:ext cx="5153025" cy="468457"/>
        </a:xfrm>
        <a:prstGeom prst="rect">
          <a:avLst/>
        </a:prstGeom>
      </xdr:spPr>
    </xdr:pic>
    <xdr:clientData/>
  </xdr:twoCellAnchor>
  <xdr:twoCellAnchor editAs="oneCell">
    <xdr:from>
      <xdr:col>0</xdr:col>
      <xdr:colOff>149312</xdr:colOff>
      <xdr:row>8</xdr:row>
      <xdr:rowOff>19050</xdr:rowOff>
    </xdr:from>
    <xdr:to>
      <xdr:col>8</xdr:col>
      <xdr:colOff>9525</xdr:colOff>
      <xdr:row>10</xdr:row>
      <xdr:rowOff>152400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00000000-0008-0000-05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49312" y="1314450"/>
          <a:ext cx="5556163" cy="457200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99060</xdr:colOff>
      <xdr:row>10</xdr:row>
      <xdr:rowOff>121920</xdr:rowOff>
    </xdr:from>
    <xdr:to>
      <xdr:col>8</xdr:col>
      <xdr:colOff>259080</xdr:colOff>
      <xdr:row>22</xdr:row>
      <xdr:rowOff>7620</xdr:rowOff>
    </xdr:to>
    <xdr:pic>
      <xdr:nvPicPr>
        <xdr:cNvPr id="252341" name="24 Imagen">
          <a:extLst>
            <a:ext uri="{FF2B5EF4-FFF2-40B4-BE49-F238E27FC236}">
              <a16:creationId xmlns:a16="http://schemas.microsoft.com/office/drawing/2014/main" id="{00000000-0008-0000-0700-0000B5D903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31620" y="2301240"/>
          <a:ext cx="6019800" cy="189738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onirsa-sa\Construccion-2006\BG\Cantera%20Mapacho_Vicho_BG_6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FABIAN\geofal\2016\1.-%20Trabajos%202016\1.2.-%20Estudio%20de%20Suelos\EMS-103-16%20Tedagua\C-2\Users\NetSend\AppData\Local\Temp\Rar$DI01.037\PTF-00%20Km%20F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FABIAN\geofal\2016\1.-%20Trabajos%202016\1.2.-%20Estudio%20de%20Suelos\EMS-103-16%20Tedagua\C-2\GEOFAL\2013\09-SETIEMBRE\Maquinarias%20e%20Ingenieros%20S.A.C\2-Afirmado\CBR%20-%20EA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FABIAN\geofal\2016\1.-%20Trabajos%202016\1.2.-%20Estudio%20de%20Suelos\EMS-103-16%20Tedagua\C-2\GEOFAL\2013\07-JULIO\ARENAS%20CONSTRUCTORA\DISE&#209;O%20DE%20MEZCLA\AGREGADO\Grava.xlsx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icus\D\Marcona\BASE%20GRANULAR%20PATRON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d.docs.live.net/Users/PC%206/Desktop/GR-686-19-SU%2002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-------"/>
      <sheetName val="G_LL"/>
      <sheetName val="Pr"/>
      <sheetName val="CBR_Dat"/>
      <sheetName val="CBR_Graf"/>
      <sheetName val="Apoyo"/>
      <sheetName val="E_A"/>
      <sheetName val="G_E"/>
      <sheetName val="SST"/>
      <sheetName val="D_S"/>
      <sheetName val="D_M"/>
      <sheetName val="I_O"/>
      <sheetName val="Sucs"/>
      <sheetName val="Aashto"/>
      <sheetName val="Apoyo 2"/>
      <sheetName val="Sedimentación"/>
      <sheetName val="H.N"/>
      <sheetName val="Caras Fracturadas"/>
      <sheetName val="Chatas y Alarga."/>
      <sheetName val="% que pasa # 200"/>
      <sheetName val="Densidades 1a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>
        <row r="6">
          <cell r="L6">
            <v>1</v>
          </cell>
        </row>
      </sheetData>
      <sheetData sheetId="13"/>
      <sheetData sheetId="14"/>
      <sheetData sheetId="15"/>
      <sheetData sheetId="16"/>
      <sheetData sheetId="17"/>
      <sheetData sheetId="18"/>
      <sheetData sheetId="19"/>
      <sheetData sheetId="2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atos de ecuacion del anillo"/>
      <sheetName val="P1"/>
      <sheetName val="Gran-LLyLP"/>
      <sheetName val="Gran-LLyLP(Fino)"/>
      <sheetName val="Sucs(Fino)"/>
      <sheetName val="Aashto(Fino)"/>
      <sheetName val="Sucs"/>
      <sheetName val="Aashto"/>
      <sheetName val="Apoyo 2"/>
      <sheetName val="DATOS DE CONSOLIDACION"/>
      <sheetName val="Proctor"/>
      <sheetName val="CONO(D.NAT.)"/>
      <sheetName val="DATOS DE DEF"/>
      <sheetName val="informe"/>
      <sheetName val="gráficos"/>
      <sheetName val="ESP"/>
      <sheetName val="COEF.PERM_DNat."/>
      <sheetName val="COEF.PERM_95MDS."/>
    </sheetNames>
    <sheetDataSet>
      <sheetData sheetId="0" refreshError="1"/>
      <sheetData sheetId="1" refreshError="1"/>
      <sheetData sheetId="2">
        <row r="8">
          <cell r="C8" t="str">
            <v>Km. 92+715</v>
          </cell>
        </row>
      </sheetData>
      <sheetData sheetId="3" refreshError="1"/>
      <sheetData sheetId="4">
        <row r="3">
          <cell r="C3" t="e">
            <v>#REF!</v>
          </cell>
          <cell r="L3" t="e">
            <v>#DIV/0!</v>
          </cell>
        </row>
        <row r="4">
          <cell r="C4">
            <v>100</v>
          </cell>
          <cell r="L4" t="e">
            <v>#DIV/0!</v>
          </cell>
        </row>
        <row r="5">
          <cell r="C5" t="e">
            <v>#DIV/0!</v>
          </cell>
          <cell r="L5" t="str">
            <v>---</v>
          </cell>
        </row>
        <row r="6">
          <cell r="L6" t="str">
            <v>---</v>
          </cell>
        </row>
      </sheetData>
      <sheetData sheetId="5" refreshError="1"/>
      <sheetData sheetId="6">
        <row r="3">
          <cell r="C3">
            <v>2.8</v>
          </cell>
          <cell r="L3">
            <v>0</v>
          </cell>
        </row>
        <row r="4">
          <cell r="C4">
            <v>42.2</v>
          </cell>
          <cell r="L4">
            <v>0</v>
          </cell>
        </row>
        <row r="5">
          <cell r="C5" t="str">
            <v>NP</v>
          </cell>
          <cell r="L5" t="str">
            <v>---</v>
          </cell>
        </row>
        <row r="6">
          <cell r="L6" t="str">
            <v>---</v>
          </cell>
        </row>
      </sheetData>
      <sheetData sheetId="7" refreshError="1"/>
      <sheetData sheetId="8" refreshError="1"/>
      <sheetData sheetId="9" refreshError="1"/>
      <sheetData sheetId="10" refreshError="1"/>
      <sheetData sheetId="11"/>
      <sheetData sheetId="12"/>
      <sheetData sheetId="13">
        <row r="25">
          <cell r="B25">
            <v>0.51020408163265307</v>
          </cell>
        </row>
      </sheetData>
      <sheetData sheetId="14" refreshError="1"/>
      <sheetData sheetId="15" refreshError="1"/>
      <sheetData sheetId="16" refreshError="1"/>
      <sheetData sheetId="17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-------"/>
      <sheetName val="Gran-LLyLP"/>
      <sheetName val="Proctor"/>
      <sheetName val="Datos"/>
      <sheetName val="Grafico CBR"/>
      <sheetName val="Apoyo"/>
      <sheetName val="E_A"/>
      <sheetName val="ABRASION"/>
      <sheetName val="G_E"/>
      <sheetName val="Sucs"/>
      <sheetName val="Aashto"/>
      <sheetName val="Apoyo 2"/>
      <sheetName val="Sedimentación"/>
      <sheetName val="H.N"/>
      <sheetName val="Caras Fracturadas"/>
      <sheetName val="Chatas y Alarga."/>
      <sheetName val="% que pasa # 20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>
        <row r="3">
          <cell r="C3">
            <v>5</v>
          </cell>
        </row>
      </sheetData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-------"/>
      <sheetName val="PU-C"/>
      <sheetName val="G_LL"/>
      <sheetName val="PU-S"/>
      <sheetName val="% que pasa # 200"/>
      <sheetName val="D_S"/>
      <sheetName val="D_M"/>
      <sheetName val="CHATAS"/>
      <sheetName val="Sucs"/>
      <sheetName val="Aashto"/>
      <sheetName val="Apoyo 2"/>
      <sheetName val="Sedimentación"/>
      <sheetName val="H.N"/>
      <sheetName val="Caras Fracturadas"/>
      <sheetName val="Chatas y Alarga.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>
        <row r="3">
          <cell r="L3">
            <v>0</v>
          </cell>
        </row>
        <row r="5">
          <cell r="C5" t="str">
            <v>NP</v>
          </cell>
        </row>
      </sheetData>
      <sheetData sheetId="9"/>
      <sheetData sheetId="10"/>
      <sheetData sheetId="11"/>
      <sheetData sheetId="12"/>
      <sheetData sheetId="13"/>
      <sheetData sheetId="14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BGA"/>
      <sheetName val="BGB"/>
      <sheetName val="BGC"/>
      <sheetName val="Hoja1"/>
      <sheetName val="Límites"/>
    </sheetNames>
    <sheetDataSet>
      <sheetData sheetId="0">
        <row r="9">
          <cell r="H9">
            <v>10215</v>
          </cell>
        </row>
        <row r="13">
          <cell r="H13" t="e">
            <v>#DIV/0!</v>
          </cell>
        </row>
      </sheetData>
      <sheetData sheetId="1"/>
      <sheetData sheetId="2"/>
      <sheetData sheetId="3"/>
      <sheetData sheetId="4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-------"/>
      <sheetName val="G-LL "/>
      <sheetName val="LL-LP"/>
      <sheetName val="Sucs "/>
      <sheetName val="Aashto"/>
    </sheetNames>
    <sheetDataSet>
      <sheetData sheetId="0" refreshError="1"/>
      <sheetData sheetId="1">
        <row r="2">
          <cell r="X2" t="str">
            <v>Gruesa</v>
          </cell>
        </row>
        <row r="3">
          <cell r="X3" t="str">
            <v>Fina</v>
          </cell>
        </row>
        <row r="5">
          <cell r="X5" t="str">
            <v>Plastico</v>
          </cell>
        </row>
        <row r="6">
          <cell r="X6" t="str">
            <v>No Plastico</v>
          </cell>
        </row>
      </sheetData>
      <sheetData sheetId="2"/>
      <sheetData sheetId="3" refreshError="1"/>
      <sheetData sheetId="4"/>
    </sheetDataSet>
  </externalBook>
</externalLink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28575" cap="flat" cmpd="sng" algn="ctr">
          <a:solidFill>
            <a:srgbClr val="FF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28575" cap="flat" cmpd="sng" algn="ctr">
          <a:solidFill>
            <a:srgbClr val="FF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theme/themeOverride1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 panose="020F03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Calibri" panose="020F05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3.vml"/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Relationship Id="rId5" Type="http://schemas.openxmlformats.org/officeDocument/2006/relationships/image" Target="../media/image10.emf"/><Relationship Id="rId4" Type="http://schemas.openxmlformats.org/officeDocument/2006/relationships/oleObject" Target="../embeddings/oleObject1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2"/>
  <dimension ref="A1:Z101"/>
  <sheetViews>
    <sheetView showGridLines="0" view="pageBreakPreview" topLeftCell="A13" zoomScaleNormal="100" zoomScaleSheetLayoutView="100" workbookViewId="0">
      <selection activeCell="C34" sqref="C34"/>
    </sheetView>
  </sheetViews>
  <sheetFormatPr baseColWidth="10" defaultColWidth="10.28515625" defaultRowHeight="15" x14ac:dyDescent="0.25"/>
  <cols>
    <col min="1" max="1" width="16.28515625" style="15" customWidth="1"/>
    <col min="2" max="2" width="2" style="15" customWidth="1"/>
    <col min="3" max="5" width="9.7109375" style="15" customWidth="1"/>
    <col min="6" max="6" width="6.7109375" style="15" customWidth="1"/>
    <col min="7" max="8" width="9.7109375" style="15" customWidth="1"/>
    <col min="9" max="9" width="8.85546875" style="15" customWidth="1"/>
    <col min="10" max="10" width="1.5703125" style="15" customWidth="1"/>
    <col min="11" max="11" width="13.5703125" style="15" customWidth="1"/>
    <col min="12" max="13" width="6.42578125" style="15" customWidth="1"/>
    <col min="14" max="14" width="8" style="15" customWidth="1"/>
    <col min="15" max="15" width="10.28515625" style="15"/>
    <col min="16" max="16" width="18.28515625" style="15" customWidth="1"/>
    <col min="17" max="17" width="10.28515625" style="15"/>
    <col min="18" max="18" width="12" style="15" bestFit="1" customWidth="1"/>
    <col min="19" max="19" width="11.42578125" style="15" customWidth="1"/>
    <col min="20" max="21" width="10.28515625" style="15"/>
    <col min="22" max="22" width="12.42578125" style="15" customWidth="1"/>
    <col min="23" max="16384" width="10.28515625" style="15"/>
  </cols>
  <sheetData>
    <row r="1" spans="1:18" ht="15.75" customHeight="1" x14ac:dyDescent="0.25">
      <c r="A1" s="13"/>
      <c r="B1" s="13"/>
      <c r="C1" s="13"/>
      <c r="D1" s="14"/>
      <c r="E1" s="14"/>
      <c r="F1" s="14"/>
      <c r="G1" s="14"/>
      <c r="H1" s="14"/>
    </row>
    <row r="2" spans="1:18" ht="15.75" customHeight="1" x14ac:dyDescent="0.25">
      <c r="A2" s="13"/>
      <c r="B2" s="13"/>
      <c r="C2" s="13"/>
      <c r="D2" s="14"/>
      <c r="E2" s="14"/>
      <c r="F2" s="14"/>
      <c r="G2" s="14"/>
      <c r="H2" s="14"/>
    </row>
    <row r="3" spans="1:18" ht="15.75" customHeight="1" x14ac:dyDescent="0.25">
      <c r="A3" s="13"/>
      <c r="B3" s="13"/>
      <c r="C3" s="13"/>
      <c r="D3" s="14"/>
      <c r="E3" s="14"/>
      <c r="F3" s="14"/>
      <c r="G3" s="14"/>
      <c r="H3" s="14"/>
    </row>
    <row r="4" spans="1:18" ht="15.75" customHeight="1" x14ac:dyDescent="0.25">
      <c r="A4" s="13"/>
      <c r="B4" s="13"/>
      <c r="C4" s="13"/>
      <c r="D4" s="14"/>
      <c r="E4" s="14"/>
      <c r="F4" s="14"/>
      <c r="G4" s="14"/>
      <c r="H4" s="14"/>
    </row>
    <row r="5" spans="1:18" ht="15.75" customHeight="1" x14ac:dyDescent="0.25">
      <c r="A5" s="16"/>
      <c r="B5" s="16"/>
      <c r="C5" s="16"/>
      <c r="D5" s="16"/>
      <c r="E5" s="16"/>
      <c r="F5" s="16"/>
      <c r="G5" s="16"/>
      <c r="H5" s="16"/>
      <c r="I5" s="16"/>
      <c r="J5" s="16"/>
      <c r="K5" s="16"/>
    </row>
    <row r="6" spans="1:18" ht="15.95" customHeight="1" x14ac:dyDescent="0.25">
      <c r="A6" s="16"/>
      <c r="B6" s="16"/>
      <c r="C6" s="16"/>
      <c r="D6" s="16"/>
      <c r="E6" s="16"/>
      <c r="F6" s="16"/>
      <c r="G6" s="16"/>
      <c r="H6" s="16"/>
      <c r="I6" s="16"/>
      <c r="J6" s="16"/>
      <c r="K6" s="16"/>
    </row>
    <row r="7" spans="1:18" ht="15.95" customHeight="1" x14ac:dyDescent="0.25">
      <c r="A7" s="567" t="s">
        <v>0</v>
      </c>
      <c r="B7" s="567"/>
      <c r="C7" s="567"/>
      <c r="D7" s="567"/>
      <c r="E7" s="567"/>
      <c r="F7" s="567"/>
      <c r="G7" s="567"/>
      <c r="H7" s="567"/>
      <c r="I7" s="567"/>
      <c r="J7" s="567"/>
      <c r="K7" s="567"/>
    </row>
    <row r="8" spans="1:18" ht="15.95" customHeight="1" x14ac:dyDescent="0.25">
      <c r="A8" s="587">
        <f>K13</f>
        <v>15</v>
      </c>
      <c r="B8" s="587"/>
      <c r="C8" s="587"/>
      <c r="D8" s="587"/>
      <c r="E8" s="587"/>
      <c r="F8" s="587"/>
      <c r="G8" s="587"/>
      <c r="H8" s="587"/>
      <c r="I8" s="587"/>
      <c r="J8" s="587"/>
      <c r="K8" s="587"/>
    </row>
    <row r="9" spans="1:18" ht="15.95" customHeight="1" x14ac:dyDescent="0.25">
      <c r="P9" s="17"/>
    </row>
    <row r="10" spans="1:18" ht="15.95" customHeight="1" x14ac:dyDescent="0.25">
      <c r="A10" s="19" t="s">
        <v>1</v>
      </c>
      <c r="B10" s="20" t="s">
        <v>2</v>
      </c>
      <c r="C10" s="21" t="s">
        <v>3</v>
      </c>
      <c r="D10" s="18"/>
      <c r="E10" s="18"/>
      <c r="F10" s="18"/>
      <c r="G10" s="18"/>
      <c r="H10" s="18"/>
      <c r="I10" s="18"/>
      <c r="J10" s="18"/>
      <c r="K10" s="18"/>
    </row>
    <row r="11" spans="1:18" ht="15.95" customHeight="1" x14ac:dyDescent="0.25">
      <c r="A11" s="19" t="s">
        <v>4</v>
      </c>
      <c r="B11" s="20" t="s">
        <v>2</v>
      </c>
      <c r="C11" s="21" t="s">
        <v>5</v>
      </c>
      <c r="D11" s="22"/>
      <c r="E11" s="22"/>
      <c r="F11" s="22"/>
      <c r="G11" s="22"/>
      <c r="H11" s="22"/>
      <c r="I11" s="23" t="s">
        <v>6</v>
      </c>
      <c r="J11" s="24" t="s">
        <v>2</v>
      </c>
      <c r="K11" s="21" t="s">
        <v>7</v>
      </c>
      <c r="L11" s="25"/>
      <c r="M11" s="25"/>
      <c r="N11" s="25"/>
      <c r="P11" s="26"/>
    </row>
    <row r="12" spans="1:18" ht="15.95" customHeight="1" x14ac:dyDescent="0.25">
      <c r="A12" s="19" t="s">
        <v>8</v>
      </c>
      <c r="B12" s="20" t="s">
        <v>2</v>
      </c>
      <c r="C12" s="21" t="s">
        <v>9</v>
      </c>
      <c r="D12" s="22"/>
      <c r="E12" s="22"/>
      <c r="F12" s="22"/>
      <c r="G12" s="22"/>
      <c r="H12" s="22"/>
      <c r="I12" s="27" t="s">
        <v>10</v>
      </c>
      <c r="J12" s="20" t="s">
        <v>2</v>
      </c>
      <c r="K12" s="28">
        <v>15</v>
      </c>
      <c r="L12" s="25"/>
      <c r="M12" s="25"/>
      <c r="N12" s="25"/>
      <c r="P12" s="29"/>
      <c r="Q12" s="30"/>
      <c r="R12" s="31"/>
    </row>
    <row r="13" spans="1:18" ht="15.95" customHeight="1" x14ac:dyDescent="0.25">
      <c r="A13" s="19" t="s">
        <v>11</v>
      </c>
      <c r="B13" s="20" t="s">
        <v>2</v>
      </c>
      <c r="C13" s="21" t="s">
        <v>12</v>
      </c>
      <c r="D13" s="22"/>
      <c r="E13" s="22"/>
      <c r="F13" s="22"/>
      <c r="G13" s="22"/>
      <c r="H13" s="22"/>
      <c r="I13" s="27" t="s">
        <v>13</v>
      </c>
      <c r="J13" s="20" t="s">
        <v>2</v>
      </c>
      <c r="K13" s="32">
        <v>15</v>
      </c>
      <c r="L13" s="25"/>
      <c r="M13" s="25"/>
      <c r="N13" s="25"/>
      <c r="Q13" s="578"/>
      <c r="R13" s="578"/>
    </row>
    <row r="14" spans="1:18" ht="15.95" customHeight="1" x14ac:dyDescent="0.25">
      <c r="A14" s="167" t="s">
        <v>14</v>
      </c>
      <c r="B14" s="20"/>
      <c r="C14" s="33"/>
      <c r="D14" s="33"/>
      <c r="E14" s="33"/>
      <c r="F14" s="33"/>
      <c r="G14" s="33"/>
      <c r="H14" s="33"/>
      <c r="I14" s="27"/>
      <c r="J14" s="20"/>
      <c r="K14" s="34"/>
      <c r="L14" s="25"/>
      <c r="M14" s="25"/>
      <c r="N14" s="25"/>
      <c r="Q14" s="304"/>
      <c r="R14" s="304"/>
    </row>
    <row r="15" spans="1:18" ht="18" customHeight="1" x14ac:dyDescent="0.25">
      <c r="A15" s="579" t="s">
        <v>15</v>
      </c>
      <c r="B15" s="580"/>
      <c r="C15" s="580"/>
      <c r="D15" s="580"/>
      <c r="E15" s="580"/>
      <c r="F15" s="580"/>
      <c r="G15" s="580"/>
      <c r="H15" s="580"/>
      <c r="I15" s="580"/>
      <c r="J15" s="580"/>
      <c r="K15" s="581"/>
      <c r="L15" s="25"/>
      <c r="M15" s="25"/>
      <c r="N15" s="25"/>
      <c r="Q15" s="304"/>
      <c r="R15" s="304"/>
    </row>
    <row r="16" spans="1:18" ht="18" customHeight="1" x14ac:dyDescent="0.25">
      <c r="A16" s="584" t="s">
        <v>16</v>
      </c>
      <c r="B16" s="585"/>
      <c r="C16" s="585"/>
      <c r="D16" s="585"/>
      <c r="E16" s="585"/>
      <c r="F16" s="585"/>
      <c r="G16" s="585"/>
      <c r="H16" s="585"/>
      <c r="I16" s="585"/>
      <c r="J16" s="585"/>
      <c r="K16" s="586"/>
      <c r="L16" s="25"/>
      <c r="M16" s="25"/>
      <c r="N16" s="25"/>
      <c r="Q16" s="304"/>
      <c r="R16" s="304"/>
    </row>
    <row r="17" spans="1:26" ht="11.25" customHeight="1" x14ac:dyDescent="0.25">
      <c r="A17" s="568" t="s">
        <v>17</v>
      </c>
      <c r="B17" s="569"/>
      <c r="C17" s="36"/>
      <c r="D17" s="36"/>
      <c r="E17" s="36"/>
      <c r="F17" s="36"/>
      <c r="G17" s="36"/>
      <c r="H17" s="36"/>
      <c r="I17" s="37"/>
      <c r="J17" s="35"/>
      <c r="K17" s="38"/>
      <c r="L17" s="25"/>
      <c r="M17" s="25"/>
      <c r="N17" s="25"/>
      <c r="Q17" s="304"/>
      <c r="R17" s="304"/>
    </row>
    <row r="18" spans="1:26" ht="15.95" customHeight="1" x14ac:dyDescent="0.25">
      <c r="A18" s="570"/>
      <c r="B18" s="571"/>
      <c r="C18" s="39"/>
      <c r="D18" s="39"/>
      <c r="E18" s="39"/>
      <c r="F18" s="39"/>
      <c r="G18" s="39"/>
      <c r="H18" s="39"/>
      <c r="I18" s="43" t="s">
        <v>18</v>
      </c>
      <c r="J18" s="44" t="s">
        <v>2</v>
      </c>
      <c r="K18" s="45">
        <v>83</v>
      </c>
      <c r="M18" s="25"/>
      <c r="N18" s="25"/>
      <c r="P18" s="78" t="s">
        <v>19</v>
      </c>
      <c r="Q18" s="79"/>
      <c r="R18" s="80"/>
      <c r="S18" s="81"/>
      <c r="T18" s="82"/>
      <c r="U18" s="80"/>
      <c r="V18" s="83"/>
      <c r="W18" s="83"/>
      <c r="X18" s="83"/>
      <c r="Y18" s="83"/>
      <c r="Z18" s="84"/>
    </row>
    <row r="19" spans="1:26" ht="15.95" customHeight="1" x14ac:dyDescent="0.25">
      <c r="A19" s="40" t="s">
        <v>20</v>
      </c>
      <c r="B19" s="41" t="s">
        <v>2</v>
      </c>
      <c r="C19" s="21" t="s">
        <v>21</v>
      </c>
      <c r="D19" s="41"/>
      <c r="E19" s="42"/>
      <c r="F19" s="21"/>
      <c r="G19" s="21"/>
      <c r="H19" s="42"/>
      <c r="I19" s="43" t="s">
        <v>22</v>
      </c>
      <c r="J19" s="44" t="s">
        <v>2</v>
      </c>
      <c r="K19" s="46">
        <v>43831</v>
      </c>
      <c r="M19" s="25"/>
      <c r="N19" s="25"/>
      <c r="P19" s="85" t="s">
        <v>23</v>
      </c>
      <c r="Q19" s="86"/>
      <c r="R19" s="87" t="s">
        <v>24</v>
      </c>
      <c r="S19" s="87"/>
      <c r="T19" s="88"/>
      <c r="U19" s="87"/>
      <c r="V19" s="89"/>
      <c r="W19" s="89"/>
      <c r="X19" s="89"/>
      <c r="Y19" s="89"/>
      <c r="Z19" s="90"/>
    </row>
    <row r="20" spans="1:26" ht="15.95" customHeight="1" x14ac:dyDescent="0.25">
      <c r="A20" s="40" t="s">
        <v>25</v>
      </c>
      <c r="B20" s="41" t="s">
        <v>2</v>
      </c>
      <c r="C20" s="21" t="s">
        <v>26</v>
      </c>
      <c r="D20" s="41"/>
      <c r="E20" s="42"/>
      <c r="F20" s="21"/>
      <c r="G20" s="21"/>
      <c r="H20" s="42"/>
      <c r="I20" s="43" t="s">
        <v>27</v>
      </c>
      <c r="J20" s="44" t="s">
        <v>2</v>
      </c>
      <c r="K20" s="46">
        <v>43844</v>
      </c>
      <c r="M20" s="25"/>
      <c r="N20" s="25"/>
      <c r="P20" s="91" t="s">
        <v>28</v>
      </c>
      <c r="Q20" s="86"/>
      <c r="R20" s="128">
        <v>5.1699999999999998E-7</v>
      </c>
      <c r="S20" s="92"/>
      <c r="T20" s="88"/>
      <c r="U20" s="87"/>
      <c r="V20" s="89"/>
      <c r="W20" s="89"/>
      <c r="X20" s="89"/>
      <c r="Y20" s="89"/>
      <c r="Z20" s="90"/>
    </row>
    <row r="21" spans="1:26" ht="15.95" customHeight="1" x14ac:dyDescent="0.25">
      <c r="A21" s="40" t="s">
        <v>29</v>
      </c>
      <c r="B21" s="41" t="s">
        <v>2</v>
      </c>
      <c r="C21" s="21" t="s">
        <v>30</v>
      </c>
      <c r="D21" s="41"/>
      <c r="E21" s="42"/>
      <c r="F21" s="21"/>
      <c r="G21" s="21"/>
      <c r="H21" s="42"/>
      <c r="I21" s="43" t="s">
        <v>31</v>
      </c>
      <c r="J21" s="44" t="s">
        <v>2</v>
      </c>
      <c r="K21" s="46">
        <v>43845</v>
      </c>
      <c r="M21" s="25"/>
      <c r="N21" s="25"/>
      <c r="P21" s="93" t="s">
        <v>32</v>
      </c>
      <c r="Q21" s="550">
        <v>44090</v>
      </c>
      <c r="R21" s="550"/>
      <c r="S21" s="94"/>
      <c r="T21" s="95"/>
      <c r="U21" s="94"/>
      <c r="V21" s="96"/>
      <c r="W21" s="96"/>
      <c r="X21" s="96"/>
      <c r="Y21" s="96"/>
      <c r="Z21" s="97"/>
    </row>
    <row r="22" spans="1:26" ht="15" customHeight="1" x14ac:dyDescent="0.25">
      <c r="A22" s="155" t="s">
        <v>33</v>
      </c>
      <c r="B22" s="156" t="s">
        <v>2</v>
      </c>
      <c r="C22" s="157" t="s">
        <v>34</v>
      </c>
      <c r="D22" s="47"/>
      <c r="E22" s="47"/>
      <c r="F22" s="47"/>
      <c r="G22" s="47"/>
      <c r="H22" s="47"/>
      <c r="I22" s="47"/>
      <c r="J22" s="47"/>
      <c r="K22" s="48"/>
      <c r="M22" s="25"/>
      <c r="N22" s="25"/>
      <c r="P22"/>
      <c r="Q22"/>
      <c r="R22"/>
      <c r="T22"/>
      <c r="U22"/>
      <c r="V22"/>
      <c r="W22"/>
      <c r="X22"/>
      <c r="Y22"/>
      <c r="Z22"/>
    </row>
    <row r="23" spans="1:26" ht="13.5" customHeight="1" thickBot="1" x14ac:dyDescent="0.3">
      <c r="A23" s="168"/>
      <c r="B23" s="588"/>
      <c r="C23" s="588"/>
      <c r="D23" s="306"/>
      <c r="E23" s="306"/>
      <c r="F23" s="306"/>
      <c r="G23" s="306"/>
      <c r="H23" s="306"/>
      <c r="I23" s="588"/>
      <c r="J23" s="588"/>
      <c r="K23" s="168"/>
      <c r="L23" s="25"/>
      <c r="M23" s="49"/>
      <c r="N23" s="49"/>
    </row>
    <row r="24" spans="1:26" ht="17.25" customHeight="1" x14ac:dyDescent="0.25">
      <c r="A24" s="171"/>
      <c r="B24" s="50" t="s">
        <v>35</v>
      </c>
      <c r="C24" s="143"/>
      <c r="D24" s="143"/>
      <c r="E24" s="144"/>
      <c r="F24" s="145"/>
      <c r="G24" s="146" t="s">
        <v>36</v>
      </c>
      <c r="H24" s="158">
        <f>+R24</f>
        <v>1</v>
      </c>
      <c r="I24" s="582"/>
      <c r="J24" s="582"/>
      <c r="K24" s="305"/>
      <c r="L24" s="25"/>
      <c r="M24" s="54"/>
      <c r="N24" s="55"/>
      <c r="P24" s="50" t="s">
        <v>35</v>
      </c>
      <c r="Q24" s="53" t="s">
        <v>36</v>
      </c>
      <c r="R24" s="56">
        <v>1</v>
      </c>
      <c r="S24" s="551" t="s">
        <v>37</v>
      </c>
      <c r="U24" s="56">
        <v>2</v>
      </c>
      <c r="V24" s="551" t="s">
        <v>37</v>
      </c>
      <c r="W24" s="546" t="s">
        <v>38</v>
      </c>
      <c r="X24" s="546"/>
      <c r="Y24" s="546"/>
      <c r="Z24" s="547"/>
    </row>
    <row r="25" spans="1:26" ht="17.25" customHeight="1" thickBot="1" x14ac:dyDescent="0.3">
      <c r="A25" s="171"/>
      <c r="B25" s="50" t="s">
        <v>39</v>
      </c>
      <c r="C25" s="141"/>
      <c r="D25" s="141"/>
      <c r="E25" s="51"/>
      <c r="F25" s="52"/>
      <c r="G25" s="53" t="s">
        <v>36</v>
      </c>
      <c r="H25" s="58">
        <f>+R25</f>
        <v>1</v>
      </c>
      <c r="I25" s="582"/>
      <c r="J25" s="582"/>
      <c r="K25" s="305"/>
      <c r="L25" s="25"/>
      <c r="M25" s="54"/>
      <c r="N25" s="55"/>
      <c r="P25" s="57" t="s">
        <v>39</v>
      </c>
      <c r="Q25" s="53" t="s">
        <v>36</v>
      </c>
      <c r="R25" s="59">
        <v>1</v>
      </c>
      <c r="S25" s="551"/>
      <c r="U25" s="59">
        <v>2</v>
      </c>
      <c r="V25" s="551"/>
      <c r="W25" s="548"/>
      <c r="X25" s="548"/>
      <c r="Y25" s="548"/>
      <c r="Z25" s="549"/>
    </row>
    <row r="26" spans="1:26" ht="17.25" customHeight="1" x14ac:dyDescent="0.25">
      <c r="A26" s="171"/>
      <c r="B26" s="50" t="s">
        <v>40</v>
      </c>
      <c r="C26" s="141"/>
      <c r="D26" s="141"/>
      <c r="E26" s="51"/>
      <c r="F26" s="52"/>
      <c r="G26" s="53" t="s">
        <v>41</v>
      </c>
      <c r="H26" s="64">
        <f>S26</f>
        <v>794.6995891401001</v>
      </c>
      <c r="I26" s="583"/>
      <c r="J26" s="583"/>
      <c r="K26" s="169"/>
      <c r="L26" s="60"/>
      <c r="M26" s="54"/>
      <c r="N26" s="55"/>
      <c r="P26" s="57" t="s">
        <v>42</v>
      </c>
      <c r="Q26" s="53" t="s">
        <v>41</v>
      </c>
      <c r="R26" s="59">
        <v>794.7</v>
      </c>
      <c r="S26" s="129">
        <f>R26-($R$20*R26)</f>
        <v>794.6995891401001</v>
      </c>
      <c r="U26" s="59">
        <v>793.7</v>
      </c>
      <c r="V26" s="129">
        <f>U26-($R$20*U26)</f>
        <v>793.69958965710009</v>
      </c>
    </row>
    <row r="27" spans="1:26" ht="17.25" customHeight="1" x14ac:dyDescent="0.25">
      <c r="A27" s="171"/>
      <c r="B27" s="50" t="s">
        <v>43</v>
      </c>
      <c r="C27" s="141"/>
      <c r="D27" s="141"/>
      <c r="E27" s="51"/>
      <c r="F27" s="52"/>
      <c r="G27" s="53" t="s">
        <v>41</v>
      </c>
      <c r="H27" s="64">
        <f>S27</f>
        <v>775.79959891139993</v>
      </c>
      <c r="I27" s="61"/>
      <c r="J27" s="61"/>
      <c r="K27" s="61"/>
      <c r="L27" s="25"/>
      <c r="M27" s="25"/>
      <c r="N27" s="25"/>
      <c r="P27" s="57" t="s">
        <v>44</v>
      </c>
      <c r="Q27" s="53" t="s">
        <v>41</v>
      </c>
      <c r="R27" s="59">
        <v>775.8</v>
      </c>
      <c r="S27" s="129">
        <f>R27-($R$20*R27)</f>
        <v>775.79959891139993</v>
      </c>
      <c r="U27" s="59">
        <v>775.8</v>
      </c>
      <c r="V27" s="129">
        <f>U27-($R$20*U27)</f>
        <v>775.79959891139993</v>
      </c>
    </row>
    <row r="28" spans="1:26" ht="17.25" customHeight="1" x14ac:dyDescent="0.25">
      <c r="A28" s="171"/>
      <c r="B28" s="50" t="s">
        <v>45</v>
      </c>
      <c r="C28" s="141"/>
      <c r="D28" s="141"/>
      <c r="E28" s="51"/>
      <c r="F28" s="52"/>
      <c r="G28" s="53" t="s">
        <v>41</v>
      </c>
      <c r="H28" s="64">
        <f t="shared" ref="H28:H29" si="0">S28</f>
        <v>775.79959891139993</v>
      </c>
      <c r="I28" s="61"/>
      <c r="J28" s="61"/>
      <c r="K28" s="61"/>
      <c r="L28" s="25"/>
      <c r="M28" s="25"/>
      <c r="N28" s="25"/>
      <c r="P28" s="57" t="s">
        <v>46</v>
      </c>
      <c r="Q28" s="53" t="s">
        <v>41</v>
      </c>
      <c r="R28" s="59">
        <v>775.8</v>
      </c>
      <c r="S28" s="129">
        <f t="shared" ref="S28:S29" si="1">R28-($R$20*R28)</f>
        <v>775.79959891139993</v>
      </c>
      <c r="U28" s="59">
        <v>775.8</v>
      </c>
      <c r="V28" s="129">
        <f t="shared" ref="V28:V29" si="2">U28-($R$20*U28)</f>
        <v>775.79959891139993</v>
      </c>
    </row>
    <row r="29" spans="1:26" ht="17.25" customHeight="1" x14ac:dyDescent="0.25">
      <c r="A29" s="171"/>
      <c r="B29" s="50" t="s">
        <v>47</v>
      </c>
      <c r="C29" s="141"/>
      <c r="D29" s="141"/>
      <c r="E29" s="51"/>
      <c r="F29" s="52"/>
      <c r="G29" s="53" t="s">
        <v>41</v>
      </c>
      <c r="H29" s="64">
        <f t="shared" si="0"/>
        <v>775.79959891139993</v>
      </c>
      <c r="I29" s="61"/>
      <c r="J29" s="61"/>
      <c r="K29" s="61"/>
      <c r="L29" s="25"/>
      <c r="M29" s="25"/>
      <c r="N29" s="25"/>
      <c r="P29" s="57" t="s">
        <v>48</v>
      </c>
      <c r="Q29" s="53" t="s">
        <v>41</v>
      </c>
      <c r="R29" s="59">
        <v>775.8</v>
      </c>
      <c r="S29" s="129">
        <f t="shared" si="1"/>
        <v>775.79959891139993</v>
      </c>
      <c r="U29" s="59">
        <v>775.8</v>
      </c>
      <c r="V29" s="129">
        <f t="shared" si="2"/>
        <v>775.79959891139993</v>
      </c>
    </row>
    <row r="30" spans="1:26" ht="17.25" customHeight="1" x14ac:dyDescent="0.25">
      <c r="A30" s="171"/>
      <c r="B30" s="50" t="s">
        <v>49</v>
      </c>
      <c r="C30" s="141"/>
      <c r="D30" s="141"/>
      <c r="E30" s="51"/>
      <c r="F30" s="52"/>
      <c r="G30" s="53" t="s">
        <v>41</v>
      </c>
      <c r="H30" s="63">
        <f>+H26-H29</f>
        <v>18.899990228700176</v>
      </c>
      <c r="I30" s="61"/>
      <c r="J30" s="61"/>
      <c r="K30" s="61"/>
      <c r="L30" s="25"/>
      <c r="M30" s="25"/>
      <c r="N30" s="25"/>
      <c r="P30" s="57" t="s">
        <v>50</v>
      </c>
      <c r="Q30" s="53" t="s">
        <v>41</v>
      </c>
      <c r="R30" s="63">
        <f>+R26-R29</f>
        <v>18.900000000000091</v>
      </c>
      <c r="S30" s="130">
        <f>+S26-S29</f>
        <v>18.899990228700176</v>
      </c>
      <c r="U30" s="63">
        <f>+U26-U29</f>
        <v>17.900000000000091</v>
      </c>
      <c r="V30" s="130">
        <f>+V26-V29</f>
        <v>17.899990745700165</v>
      </c>
    </row>
    <row r="31" spans="1:26" ht="17.25" customHeight="1" x14ac:dyDescent="0.25">
      <c r="A31" s="171"/>
      <c r="B31" s="50" t="s">
        <v>51</v>
      </c>
      <c r="C31" s="141"/>
      <c r="D31" s="141"/>
      <c r="E31" s="51"/>
      <c r="F31" s="52"/>
      <c r="G31" s="53" t="s">
        <v>41</v>
      </c>
      <c r="H31" s="64">
        <f>S31</f>
        <v>163.1999156256</v>
      </c>
      <c r="I31" s="61"/>
      <c r="J31" s="61"/>
      <c r="K31" s="61"/>
      <c r="L31" s="25"/>
      <c r="M31" s="25"/>
      <c r="N31" s="25"/>
      <c r="P31" s="57" t="s">
        <v>52</v>
      </c>
      <c r="Q31" s="53" t="s">
        <v>41</v>
      </c>
      <c r="R31" s="65">
        <v>163.19999999999999</v>
      </c>
      <c r="S31" s="129">
        <f>R31-($R$20*R31)</f>
        <v>163.1999156256</v>
      </c>
      <c r="U31" s="65">
        <v>163.19999999999999</v>
      </c>
      <c r="V31" s="129">
        <f>U31-($R$20*U31)</f>
        <v>163.1999156256</v>
      </c>
    </row>
    <row r="32" spans="1:26" ht="17.25" customHeight="1" x14ac:dyDescent="0.25">
      <c r="A32" s="62"/>
      <c r="B32" s="50" t="s">
        <v>53</v>
      </c>
      <c r="C32" s="141"/>
      <c r="D32" s="141"/>
      <c r="E32" s="51"/>
      <c r="F32" s="52"/>
      <c r="G32" s="53" t="s">
        <v>41</v>
      </c>
      <c r="H32" s="63">
        <f>+H29-H31</f>
        <v>612.59968328579998</v>
      </c>
      <c r="I32" s="148"/>
      <c r="J32" s="61"/>
      <c r="K32" s="61"/>
      <c r="L32" s="25"/>
      <c r="M32" s="25"/>
      <c r="N32" s="25"/>
      <c r="P32" s="57" t="s">
        <v>54</v>
      </c>
      <c r="Q32" s="53" t="s">
        <v>41</v>
      </c>
      <c r="R32" s="63">
        <f>+R29-R31</f>
        <v>612.59999999999991</v>
      </c>
      <c r="S32" s="130">
        <f>+S29-S31</f>
        <v>612.59968328579998</v>
      </c>
      <c r="U32" s="63">
        <f>+U29-U31</f>
        <v>612.59999999999991</v>
      </c>
      <c r="V32" s="130">
        <f>+V29-V31</f>
        <v>612.59968328579998</v>
      </c>
    </row>
    <row r="33" spans="1:22" ht="17.25" customHeight="1" x14ac:dyDescent="0.25">
      <c r="A33" s="171"/>
      <c r="B33" s="142" t="s">
        <v>55</v>
      </c>
      <c r="C33" s="143"/>
      <c r="D33" s="143"/>
      <c r="E33" s="144"/>
      <c r="F33" s="145"/>
      <c r="G33" s="146" t="s">
        <v>56</v>
      </c>
      <c r="H33" s="147">
        <f>ROUND(S33,0)</f>
        <v>3</v>
      </c>
      <c r="I33" s="61"/>
      <c r="J33" s="61"/>
      <c r="K33" s="61"/>
      <c r="L33" s="25"/>
      <c r="M33" s="25"/>
      <c r="N33" s="25"/>
      <c r="P33" s="57" t="s">
        <v>57</v>
      </c>
      <c r="Q33" s="53" t="s">
        <v>56</v>
      </c>
      <c r="R33" s="66">
        <f>+R30/R32*100</f>
        <v>3.0852105778648538</v>
      </c>
      <c r="S33" s="131">
        <f>+S30/S32*100</f>
        <v>3.0852105778648671</v>
      </c>
      <c r="U33" s="66">
        <f>+U30/U32*100</f>
        <v>2.9219719229513701</v>
      </c>
      <c r="V33" s="131">
        <f>+V30/V32*100</f>
        <v>2.9219719229513821</v>
      </c>
    </row>
    <row r="34" spans="1:22" ht="15.95" customHeight="1" x14ac:dyDescent="0.25">
      <c r="B34" s="68" t="s">
        <v>58</v>
      </c>
      <c r="J34" s="61"/>
      <c r="K34" s="61"/>
      <c r="L34" s="25"/>
      <c r="M34" s="25"/>
      <c r="N34" s="25"/>
      <c r="P34" s="572" t="s">
        <v>59</v>
      </c>
      <c r="Q34" s="573"/>
      <c r="R34" s="576" t="s">
        <v>60</v>
      </c>
      <c r="S34" s="576" t="s">
        <v>61</v>
      </c>
      <c r="T34" s="132"/>
      <c r="U34" s="132"/>
      <c r="V34" s="132"/>
    </row>
    <row r="35" spans="1:22" ht="2.25" customHeight="1" x14ac:dyDescent="0.25">
      <c r="J35" s="61"/>
      <c r="K35" s="61"/>
      <c r="L35" s="25"/>
      <c r="M35" s="25"/>
      <c r="N35" s="25"/>
      <c r="P35" s="574"/>
      <c r="Q35" s="575"/>
      <c r="R35" s="577"/>
      <c r="S35" s="577"/>
      <c r="T35" s="133"/>
      <c r="U35" s="132"/>
      <c r="V35" s="132"/>
    </row>
    <row r="36" spans="1:22" ht="15.95" customHeight="1" x14ac:dyDescent="0.25">
      <c r="A36" s="170" t="s">
        <v>62</v>
      </c>
      <c r="B36" s="159"/>
      <c r="C36" s="159"/>
      <c r="D36" s="160"/>
      <c r="E36" s="161"/>
      <c r="F36" s="160"/>
      <c r="G36" s="162"/>
      <c r="H36" s="162"/>
      <c r="I36" s="163"/>
      <c r="J36" s="61"/>
      <c r="K36" s="61"/>
      <c r="L36" s="25"/>
      <c r="M36" s="25"/>
      <c r="N36" s="25"/>
      <c r="P36" s="103" t="s">
        <v>63</v>
      </c>
      <c r="Q36" s="104" t="s">
        <v>64</v>
      </c>
      <c r="R36" s="103" t="s">
        <v>65</v>
      </c>
      <c r="S36" s="105"/>
      <c r="T36" s="134"/>
      <c r="U36"/>
      <c r="V36" s="98"/>
    </row>
    <row r="37" spans="1:22" ht="15.95" customHeight="1" x14ac:dyDescent="0.25">
      <c r="A37" s="164" t="s">
        <v>66</v>
      </c>
      <c r="B37" s="164"/>
      <c r="C37" s="164"/>
      <c r="D37" s="164"/>
      <c r="E37" s="164"/>
      <c r="F37" s="165"/>
      <c r="G37" s="165"/>
      <c r="H37" s="152"/>
      <c r="I37" s="166" t="s">
        <v>67</v>
      </c>
      <c r="J37" s="61"/>
      <c r="K37" s="61"/>
      <c r="L37" s="25"/>
      <c r="M37" s="25"/>
      <c r="N37" s="25"/>
      <c r="P37" s="103" t="s">
        <v>68</v>
      </c>
      <c r="Q37" s="104" t="s">
        <v>69</v>
      </c>
      <c r="R37" s="103" t="s">
        <v>70</v>
      </c>
      <c r="S37" s="105"/>
      <c r="T37" s="134"/>
      <c r="U37" s="135"/>
      <c r="V37" s="135"/>
    </row>
    <row r="38" spans="1:22" ht="14.25" customHeight="1" x14ac:dyDescent="0.25">
      <c r="A38" s="164" t="s">
        <v>71</v>
      </c>
      <c r="B38" s="164"/>
      <c r="C38" s="164"/>
      <c r="D38" s="164"/>
      <c r="E38" s="164"/>
      <c r="F38" s="165"/>
      <c r="G38" s="165"/>
      <c r="H38" s="152"/>
      <c r="I38" s="166" t="s">
        <v>67</v>
      </c>
      <c r="J38" s="61"/>
      <c r="K38" s="61"/>
      <c r="L38" s="25"/>
      <c r="M38" s="25"/>
      <c r="N38" s="25"/>
      <c r="P38" s="554" t="s">
        <v>72</v>
      </c>
      <c r="Q38" s="108">
        <v>0.375</v>
      </c>
      <c r="R38" s="103" t="s">
        <v>73</v>
      </c>
      <c r="S38" s="140" t="s">
        <v>74</v>
      </c>
      <c r="T38" s="134"/>
      <c r="U38" s="135"/>
      <c r="V38" s="135"/>
    </row>
    <row r="39" spans="1:22" ht="14.25" customHeight="1" x14ac:dyDescent="0.25">
      <c r="A39" s="552" t="s">
        <v>75</v>
      </c>
      <c r="B39" s="552"/>
      <c r="C39" s="552"/>
      <c r="D39" s="552"/>
      <c r="E39" s="552"/>
      <c r="F39" s="552"/>
      <c r="G39" s="552"/>
      <c r="H39" s="553"/>
      <c r="I39" s="166" t="s">
        <v>67</v>
      </c>
      <c r="J39" s="61"/>
      <c r="K39" s="61"/>
      <c r="L39" s="25"/>
      <c r="M39" s="25"/>
      <c r="N39" s="25"/>
      <c r="P39" s="555"/>
      <c r="Q39" s="108">
        <v>0.75</v>
      </c>
      <c r="R39" s="103" t="s">
        <v>76</v>
      </c>
      <c r="S39" s="105"/>
      <c r="T39" s="134"/>
      <c r="U39" s="135"/>
      <c r="V39" s="135"/>
    </row>
    <row r="40" spans="1:22" ht="8.25" customHeight="1" x14ac:dyDescent="0.25">
      <c r="A40" s="125"/>
      <c r="B40" s="126"/>
      <c r="C40" s="126"/>
      <c r="D40" s="126"/>
      <c r="E40" s="126"/>
      <c r="F40" s="126"/>
      <c r="G40" s="127"/>
      <c r="H40" s="127"/>
      <c r="I40" s="127"/>
      <c r="L40" s="25"/>
      <c r="M40" s="25"/>
      <c r="N40" s="25"/>
      <c r="P40" s="555"/>
      <c r="Q40" s="108">
        <v>1.5</v>
      </c>
      <c r="R40" s="103" t="s">
        <v>77</v>
      </c>
      <c r="S40" s="105"/>
      <c r="T40" s="134"/>
      <c r="U40" s="135"/>
      <c r="V40" s="135"/>
    </row>
    <row r="41" spans="1:22" ht="15.95" customHeight="1" x14ac:dyDescent="0.25">
      <c r="A41" s="69" t="s">
        <v>78</v>
      </c>
      <c r="B41" s="126"/>
      <c r="C41" s="126"/>
      <c r="D41" s="126"/>
      <c r="E41" s="126"/>
      <c r="F41" s="126"/>
      <c r="G41" s="126"/>
      <c r="H41" s="126"/>
      <c r="I41" s="126"/>
      <c r="L41" s="25"/>
      <c r="M41" s="25"/>
      <c r="N41" s="25"/>
      <c r="P41" s="556"/>
      <c r="Q41" s="104">
        <v>3</v>
      </c>
      <c r="R41" s="103" t="s">
        <v>79</v>
      </c>
      <c r="S41" s="111"/>
      <c r="T41" s="134"/>
      <c r="U41" s="135"/>
      <c r="V41" s="135"/>
    </row>
    <row r="42" spans="1:22" ht="12" customHeight="1" x14ac:dyDescent="0.25">
      <c r="A42" s="153" t="s">
        <v>80</v>
      </c>
      <c r="B42"/>
      <c r="D42" s="150" t="s">
        <v>30</v>
      </c>
      <c r="E42" s="126"/>
      <c r="F42" s="126"/>
      <c r="G42" s="126"/>
      <c r="H42" s="126"/>
      <c r="I42" s="126"/>
      <c r="L42" s="25"/>
      <c r="M42" s="25"/>
      <c r="N42" s="25"/>
      <c r="P42" s="112"/>
      <c r="Q42" s="112"/>
      <c r="R42" s="113" t="s">
        <v>81</v>
      </c>
      <c r="S42" s="114" t="str">
        <f>IF(AND(S36="",S37="",S38="",S39="",S40="",S41=""),"",IF(S36&lt;&gt;"","N°10",IF(S37&lt;&gt;"","N°4",IF(S38&lt;&gt;"","3/8",IF(S39&lt;&gt;"","3/4",IF(S40&lt;&gt;"","1 1/2","3"))))))</f>
        <v>3/8</v>
      </c>
      <c r="T42" s="136"/>
      <c r="U42" s="137"/>
      <c r="V42" s="137"/>
    </row>
    <row r="43" spans="1:22" ht="12" customHeight="1" x14ac:dyDescent="0.25">
      <c r="A43" s="153" t="s">
        <v>82</v>
      </c>
      <c r="B43"/>
      <c r="D43" s="150" t="s">
        <v>83</v>
      </c>
      <c r="E43" s="67"/>
      <c r="F43" s="67"/>
      <c r="G43" s="67"/>
      <c r="H43" s="61"/>
      <c r="I43" s="61"/>
      <c r="J43" s="61"/>
      <c r="K43" s="61"/>
      <c r="L43" s="25"/>
      <c r="M43" s="25"/>
      <c r="N43" s="25"/>
      <c r="P43" s="112"/>
      <c r="Q43" s="112"/>
      <c r="R43" s="115" t="s">
        <v>84</v>
      </c>
      <c r="S43" s="116">
        <f>IF(S42="","",IF(S42="3",50000,IF(S42="1 1/2",10000,IF(S42="3/4",2500,IF(S42="3/8",500,IF(S42="N°4",100,20))))))</f>
        <v>500</v>
      </c>
      <c r="U43" s="99"/>
      <c r="V43" s="98"/>
    </row>
    <row r="44" spans="1:22" ht="12" customHeight="1" x14ac:dyDescent="0.25">
      <c r="A44" s="153" t="s">
        <v>85</v>
      </c>
      <c r="B44"/>
      <c r="D44" s="151" t="str">
        <f>$S$42</f>
        <v>3/8</v>
      </c>
      <c r="E44" s="67"/>
      <c r="F44" s="67"/>
      <c r="G44" s="67"/>
      <c r="H44" s="61"/>
      <c r="I44" s="61"/>
      <c r="J44" s="61"/>
      <c r="K44" s="61"/>
      <c r="L44" s="25"/>
      <c r="M44" s="25"/>
      <c r="N44" s="25"/>
      <c r="P44" s="118"/>
      <c r="Q44" s="118"/>
      <c r="R44" s="119" t="s">
        <v>86</v>
      </c>
      <c r="S44" s="120">
        <f>IF(S42="","",IF(S42="3",5000,IF(S42="1 1/2",1000,IF(S42="3/4",250,IF(S42="3/8",50,IF(S42="N°4",20,20))))))</f>
        <v>50</v>
      </c>
      <c r="T44" s="86"/>
      <c r="U44" s="100"/>
      <c r="V44" s="101"/>
    </row>
    <row r="45" spans="1:22" ht="12" customHeight="1" x14ac:dyDescent="0.25">
      <c r="A45" s="153" t="s">
        <v>87</v>
      </c>
      <c r="B45" s="149"/>
      <c r="D45" s="151" t="s">
        <v>88</v>
      </c>
      <c r="E45" s="67"/>
      <c r="F45" s="67"/>
      <c r="G45" s="67"/>
      <c r="H45" s="61"/>
      <c r="I45" s="61"/>
      <c r="J45" s="61"/>
      <c r="K45" s="61"/>
      <c r="L45" s="25"/>
      <c r="M45" s="25"/>
      <c r="N45" s="25"/>
      <c r="P45" s="112"/>
      <c r="Q45" s="121"/>
      <c r="R45" s="138" t="s">
        <v>89</v>
      </c>
      <c r="S45" s="123">
        <v>1E-3</v>
      </c>
      <c r="T45" s="86"/>
      <c r="U45" s="102"/>
      <c r="V45" s="545"/>
    </row>
    <row r="46" spans="1:22" ht="15.95" customHeight="1" x14ac:dyDescent="0.25">
      <c r="C46" s="42"/>
      <c r="D46" s="67"/>
      <c r="E46" s="67"/>
      <c r="F46" s="67"/>
      <c r="G46" s="67"/>
      <c r="H46" s="61"/>
      <c r="I46" s="61"/>
      <c r="J46" s="61"/>
      <c r="K46" s="61"/>
      <c r="L46" s="25"/>
      <c r="M46" s="25"/>
      <c r="N46" s="25"/>
      <c r="P46" s="122"/>
      <c r="Q46" s="122"/>
      <c r="R46" s="138" t="s">
        <v>90</v>
      </c>
      <c r="S46" s="139" t="str">
        <f>IF(R26="","",IF(AND(S36="",S37="",S38="",S39="",S40="",S41=""),"Falta Especificar Tmax",IF(R26="","",IF(R26-R31&gt;=S43,"Cumple",IF(R26-R31&gt;=S44,"Cumple","No cumple")))))</f>
        <v>Cumple</v>
      </c>
      <c r="T46" s="86"/>
      <c r="U46" s="106"/>
      <c r="V46" s="545"/>
    </row>
    <row r="47" spans="1:22" ht="12.75" customHeight="1" x14ac:dyDescent="0.25">
      <c r="A47" s="154" t="s">
        <v>91</v>
      </c>
      <c r="B47" s="67"/>
      <c r="C47" s="67"/>
      <c r="D47" s="67"/>
      <c r="E47" s="67"/>
      <c r="F47" s="67"/>
      <c r="G47" s="67"/>
      <c r="H47" s="61"/>
      <c r="I47" s="61"/>
      <c r="J47" s="61"/>
      <c r="K47" s="61"/>
      <c r="L47" s="25"/>
      <c r="M47" s="25"/>
      <c r="N47" s="25"/>
      <c r="P47" s="124"/>
      <c r="Q47" s="124"/>
      <c r="R47" s="138" t="s">
        <v>92</v>
      </c>
      <c r="S47" s="139" t="str">
        <f>IF(R26="","",IF(AND(S36="",S37="",S38="",S39="",S40="",S41=""),"Falta Especificar Tmax",IF(R26="","",IF(R26-R31&gt;=S43,"Cumple",IF(R26-R31&gt;=S43,"Cumple","No cumple")))))</f>
        <v>Cumple</v>
      </c>
      <c r="T47" s="86"/>
      <c r="U47" s="106"/>
      <c r="V47" s="107"/>
    </row>
    <row r="48" spans="1:22" ht="12.75" customHeight="1" x14ac:dyDescent="0.25">
      <c r="A48" s="154" t="s">
        <v>93</v>
      </c>
      <c r="B48" s="67"/>
      <c r="C48" s="67"/>
      <c r="D48" s="67"/>
      <c r="E48" s="67"/>
      <c r="F48" s="67"/>
      <c r="G48" s="67"/>
      <c r="H48" s="61"/>
      <c r="I48" s="61"/>
      <c r="J48" s="61"/>
      <c r="K48" s="61"/>
      <c r="L48" s="25"/>
      <c r="M48" s="25"/>
      <c r="N48" s="25"/>
      <c r="T48" s="86"/>
      <c r="U48" s="109"/>
      <c r="V48" s="107"/>
    </row>
    <row r="49" spans="1:22" ht="10.5" customHeight="1" x14ac:dyDescent="0.25">
      <c r="A49" s="77" t="s">
        <v>94</v>
      </c>
      <c r="B49" s="76"/>
      <c r="C49" s="76"/>
      <c r="D49" s="76"/>
      <c r="E49" s="76"/>
      <c r="F49" s="76"/>
      <c r="G49" s="76"/>
      <c r="L49" s="25"/>
      <c r="M49" s="25"/>
      <c r="N49" s="25"/>
      <c r="T49" s="86"/>
      <c r="U49" s="109"/>
      <c r="V49" s="107"/>
    </row>
    <row r="50" spans="1:22" ht="10.5" customHeight="1" x14ac:dyDescent="0.25">
      <c r="A50" s="77" t="s">
        <v>95</v>
      </c>
      <c r="B50" s="77"/>
      <c r="C50" s="77"/>
      <c r="D50" s="77"/>
      <c r="E50" s="77"/>
      <c r="F50" s="77"/>
      <c r="G50" s="77"/>
      <c r="H50" s="77"/>
      <c r="I50" s="77"/>
      <c r="J50" s="76"/>
      <c r="K50" s="76"/>
      <c r="T50" s="86"/>
      <c r="U50" s="110"/>
      <c r="V50" s="107"/>
    </row>
    <row r="51" spans="1:22" ht="33" customHeight="1" x14ac:dyDescent="0.25">
      <c r="A51" s="566" t="s">
        <v>96</v>
      </c>
      <c r="B51" s="566"/>
      <c r="C51" s="566"/>
      <c r="D51" s="566"/>
      <c r="E51" s="566"/>
      <c r="F51" s="566"/>
      <c r="G51" s="566"/>
      <c r="H51" s="566"/>
      <c r="I51" s="566"/>
      <c r="J51" s="566"/>
      <c r="K51" s="566"/>
      <c r="T51" s="86"/>
      <c r="U51" s="109"/>
      <c r="V51" s="107"/>
    </row>
    <row r="52" spans="1:22" ht="11.25" customHeight="1" x14ac:dyDescent="0.25">
      <c r="H52" s="565" t="s">
        <v>97</v>
      </c>
      <c r="I52" s="565"/>
      <c r="J52" s="565"/>
      <c r="K52" s="565"/>
      <c r="T52" s="86"/>
      <c r="U52" s="109"/>
      <c r="V52" s="107"/>
    </row>
    <row r="53" spans="1:22" ht="15.95" customHeight="1" x14ac:dyDescent="0.25">
      <c r="J53" s="70"/>
      <c r="K53" s="71"/>
      <c r="T53" s="117"/>
      <c r="U53" s="109"/>
      <c r="V53" s="107"/>
    </row>
    <row r="54" spans="1:22" x14ac:dyDescent="0.25">
      <c r="J54" s="72"/>
      <c r="K54" s="71"/>
      <c r="T54" s="544"/>
      <c r="U54" s="109"/>
      <c r="V54" s="107"/>
    </row>
    <row r="55" spans="1:22" x14ac:dyDescent="0.25">
      <c r="J55"/>
      <c r="K55" s="71"/>
      <c r="T55" s="544"/>
      <c r="U55" s="109"/>
      <c r="V55" s="107"/>
    </row>
    <row r="56" spans="1:22" x14ac:dyDescent="0.25">
      <c r="J56"/>
      <c r="K56" s="71"/>
      <c r="T56" s="122"/>
      <c r="U56" s="109"/>
      <c r="V56" s="107"/>
    </row>
    <row r="57" spans="1:22" x14ac:dyDescent="0.25">
      <c r="A57"/>
      <c r="B57"/>
      <c r="C57"/>
      <c r="D57"/>
      <c r="E57"/>
      <c r="F57"/>
      <c r="G57"/>
      <c r="H57"/>
      <c r="I57"/>
      <c r="J57"/>
      <c r="T57" s="124"/>
      <c r="U57" s="109"/>
      <c r="V57" s="107"/>
    </row>
    <row r="58" spans="1:22" x14ac:dyDescent="0.25">
      <c r="A58" s="73"/>
      <c r="B58" s="73"/>
      <c r="C58" s="73"/>
      <c r="D58" s="73"/>
      <c r="E58" s="73"/>
      <c r="F58" s="73"/>
      <c r="G58" s="73"/>
      <c r="H58" s="73"/>
      <c r="I58" s="73"/>
      <c r="J58" s="73"/>
      <c r="K58" s="73"/>
    </row>
    <row r="59" spans="1:22" x14ac:dyDescent="0.25">
      <c r="A59" s="557" t="s">
        <v>98</v>
      </c>
      <c r="B59" s="559"/>
      <c r="C59" s="559"/>
      <c r="D59" s="559"/>
      <c r="E59" s="559"/>
      <c r="F59" s="559"/>
      <c r="G59" s="559"/>
      <c r="H59" s="559"/>
      <c r="I59" s="559"/>
      <c r="J59" s="559"/>
      <c r="K59" s="560"/>
    </row>
    <row r="60" spans="1:22" x14ac:dyDescent="0.25">
      <c r="A60" s="558"/>
      <c r="B60" s="561"/>
      <c r="C60" s="561"/>
      <c r="D60" s="561"/>
      <c r="E60" s="561"/>
      <c r="F60" s="561"/>
      <c r="G60" s="561"/>
      <c r="H60" s="561"/>
      <c r="I60" s="561"/>
      <c r="J60" s="561"/>
      <c r="K60" s="562"/>
    </row>
    <row r="61" spans="1:22" x14ac:dyDescent="0.25">
      <c r="A61" s="74"/>
      <c r="B61" s="561"/>
      <c r="C61" s="561"/>
      <c r="D61" s="561"/>
      <c r="E61" s="561"/>
      <c r="F61" s="561"/>
      <c r="G61" s="561"/>
      <c r="H61" s="561"/>
      <c r="I61" s="561"/>
      <c r="J61" s="561"/>
      <c r="K61" s="562"/>
    </row>
    <row r="62" spans="1:22" x14ac:dyDescent="0.25">
      <c r="A62" s="75"/>
      <c r="B62" s="563"/>
      <c r="C62" s="563"/>
      <c r="D62" s="563"/>
      <c r="E62" s="563"/>
      <c r="F62" s="563"/>
      <c r="G62" s="563"/>
      <c r="H62" s="563"/>
      <c r="I62" s="563"/>
      <c r="J62" s="563"/>
      <c r="K62" s="564"/>
    </row>
    <row r="63" spans="1:22" x14ac:dyDescent="0.25">
      <c r="A63" s="76"/>
      <c r="B63" s="76"/>
      <c r="C63" s="76"/>
      <c r="D63" s="76"/>
      <c r="E63" s="76"/>
      <c r="F63" s="76"/>
      <c r="G63" s="76"/>
      <c r="H63" s="76"/>
      <c r="I63" s="76"/>
      <c r="J63" s="76"/>
      <c r="K63" s="76"/>
    </row>
    <row r="68" spans="1:11" x14ac:dyDescent="0.25">
      <c r="A68"/>
      <c r="B68"/>
      <c r="C68"/>
      <c r="D68"/>
      <c r="E68"/>
      <c r="F68"/>
      <c r="G68"/>
      <c r="H68"/>
      <c r="I68"/>
      <c r="J68"/>
      <c r="K68"/>
    </row>
    <row r="69" spans="1:11" x14ac:dyDescent="0.25">
      <c r="A69"/>
      <c r="B69"/>
      <c r="C69"/>
      <c r="D69"/>
      <c r="E69"/>
      <c r="F69"/>
      <c r="G69"/>
      <c r="H69"/>
      <c r="I69"/>
      <c r="J69"/>
      <c r="K69"/>
    </row>
    <row r="77" spans="1:11" x14ac:dyDescent="0.25">
      <c r="H77" s="98"/>
      <c r="I77" s="98"/>
      <c r="J77" s="98"/>
      <c r="K77"/>
    </row>
    <row r="78" spans="1:11" x14ac:dyDescent="0.25">
      <c r="H78"/>
      <c r="I78"/>
      <c r="J78"/>
      <c r="K78"/>
    </row>
    <row r="79" spans="1:11" x14ac:dyDescent="0.25">
      <c r="H79"/>
      <c r="I79"/>
      <c r="J79"/>
      <c r="K79"/>
    </row>
    <row r="80" spans="1:11" x14ac:dyDescent="0.25">
      <c r="H80"/>
      <c r="I80"/>
      <c r="J80"/>
      <c r="K80"/>
    </row>
    <row r="81" spans="8:11" x14ac:dyDescent="0.25">
      <c r="H81"/>
      <c r="I81"/>
      <c r="J81"/>
      <c r="K81"/>
    </row>
    <row r="82" spans="8:11" x14ac:dyDescent="0.25">
      <c r="H82" s="98"/>
      <c r="I82" s="98"/>
      <c r="J82" s="98"/>
      <c r="K82"/>
    </row>
    <row r="83" spans="8:11" x14ac:dyDescent="0.25">
      <c r="H83" s="98"/>
      <c r="I83" s="98"/>
      <c r="J83" s="98"/>
      <c r="K83"/>
    </row>
    <row r="84" spans="8:11" x14ac:dyDescent="0.25">
      <c r="H84" s="98"/>
      <c r="I84" s="98"/>
      <c r="J84" s="98"/>
      <c r="K84"/>
    </row>
    <row r="85" spans="8:11" x14ac:dyDescent="0.25">
      <c r="H85" s="101"/>
      <c r="I85" s="101"/>
      <c r="J85" s="101"/>
      <c r="K85"/>
    </row>
    <row r="86" spans="8:11" x14ac:dyDescent="0.25">
      <c r="H86" s="545"/>
      <c r="I86" s="545"/>
      <c r="J86" s="545"/>
      <c r="K86"/>
    </row>
    <row r="87" spans="8:11" x14ac:dyDescent="0.25">
      <c r="H87" s="545"/>
      <c r="I87" s="545"/>
      <c r="J87" s="545"/>
      <c r="K87"/>
    </row>
    <row r="88" spans="8:11" x14ac:dyDescent="0.25">
      <c r="H88" s="107"/>
      <c r="I88" s="107"/>
      <c r="J88" s="107"/>
      <c r="K88"/>
    </row>
    <row r="89" spans="8:11" x14ac:dyDescent="0.25">
      <c r="H89" s="107"/>
      <c r="I89" s="107"/>
      <c r="J89" s="107"/>
      <c r="K89"/>
    </row>
    <row r="90" spans="8:11" x14ac:dyDescent="0.25">
      <c r="H90" s="107"/>
      <c r="I90" s="107"/>
      <c r="J90" s="107"/>
      <c r="K90"/>
    </row>
    <row r="91" spans="8:11" x14ac:dyDescent="0.25">
      <c r="H91" s="107"/>
      <c r="I91" s="107"/>
      <c r="J91" s="107"/>
      <c r="K91"/>
    </row>
    <row r="92" spans="8:11" x14ac:dyDescent="0.25">
      <c r="H92" s="107"/>
      <c r="I92" s="107"/>
      <c r="J92" s="107"/>
      <c r="K92"/>
    </row>
    <row r="93" spans="8:11" x14ac:dyDescent="0.25">
      <c r="H93" s="107"/>
      <c r="I93" s="107"/>
      <c r="J93" s="107"/>
      <c r="K93"/>
    </row>
    <row r="94" spans="8:11" x14ac:dyDescent="0.25">
      <c r="H94" s="107"/>
      <c r="I94" s="107"/>
      <c r="J94" s="107"/>
      <c r="K94"/>
    </row>
    <row r="95" spans="8:11" x14ac:dyDescent="0.25">
      <c r="H95" s="107"/>
      <c r="I95" s="107"/>
      <c r="J95" s="107"/>
      <c r="K95"/>
    </row>
    <row r="96" spans="8:11" x14ac:dyDescent="0.25">
      <c r="H96" s="107"/>
      <c r="I96" s="107"/>
      <c r="J96" s="107"/>
      <c r="K96"/>
    </row>
    <row r="97" spans="1:11" x14ac:dyDescent="0.25">
      <c r="H97" s="107"/>
      <c r="I97" s="107"/>
      <c r="J97" s="107"/>
      <c r="K97"/>
    </row>
    <row r="98" spans="1:11" x14ac:dyDescent="0.25">
      <c r="H98" s="107"/>
      <c r="I98" s="107"/>
      <c r="J98" s="107"/>
      <c r="K98"/>
    </row>
    <row r="99" spans="1:11" x14ac:dyDescent="0.25">
      <c r="A99"/>
      <c r="B99"/>
      <c r="C99"/>
      <c r="D99"/>
      <c r="E99"/>
      <c r="F99"/>
      <c r="G99"/>
      <c r="H99"/>
      <c r="I99"/>
      <c r="J99"/>
      <c r="K99"/>
    </row>
    <row r="100" spans="1:11" x14ac:dyDescent="0.25">
      <c r="A100"/>
      <c r="B100"/>
      <c r="C100"/>
      <c r="D100"/>
      <c r="E100"/>
      <c r="F100"/>
      <c r="G100"/>
      <c r="H100"/>
      <c r="I100"/>
      <c r="J100"/>
      <c r="K100"/>
    </row>
    <row r="101" spans="1:11" x14ac:dyDescent="0.25">
      <c r="A101"/>
      <c r="B101"/>
      <c r="C101"/>
      <c r="D101"/>
      <c r="E101"/>
      <c r="F101"/>
      <c r="G101"/>
      <c r="H101"/>
      <c r="I101"/>
      <c r="J101"/>
      <c r="K101"/>
    </row>
  </sheetData>
  <protectedRanges>
    <protectedRange sqref="C12:C14 C17" name="Rango3_3_1_1_1_1_1_1_1_1"/>
    <protectedRange sqref="C10:C11" name="Rango3_3_1_1_1_1_1_2_1"/>
  </protectedRanges>
  <mergeCells count="29">
    <mergeCell ref="A7:K7"/>
    <mergeCell ref="A17:B18"/>
    <mergeCell ref="V24:V25"/>
    <mergeCell ref="P34:Q35"/>
    <mergeCell ref="R34:R35"/>
    <mergeCell ref="S34:S35"/>
    <mergeCell ref="Q13:R13"/>
    <mergeCell ref="A15:K15"/>
    <mergeCell ref="I25:J25"/>
    <mergeCell ref="I26:J26"/>
    <mergeCell ref="A16:K16"/>
    <mergeCell ref="A8:K8"/>
    <mergeCell ref="B23:C23"/>
    <mergeCell ref="I23:J23"/>
    <mergeCell ref="I24:J24"/>
    <mergeCell ref="A39:H39"/>
    <mergeCell ref="H86:H87"/>
    <mergeCell ref="I86:I87"/>
    <mergeCell ref="J86:J87"/>
    <mergeCell ref="P38:P41"/>
    <mergeCell ref="A59:A60"/>
    <mergeCell ref="B59:K62"/>
    <mergeCell ref="H52:K52"/>
    <mergeCell ref="A51:K51"/>
    <mergeCell ref="T54:T55"/>
    <mergeCell ref="V45:V46"/>
    <mergeCell ref="W24:Z25"/>
    <mergeCell ref="Q21:R21"/>
    <mergeCell ref="S24:S25"/>
  </mergeCells>
  <conditionalFormatting sqref="A39">
    <cfRule type="cellIs" priority="1" stopIfTrue="1" operator="between">
      <formula>5</formula>
      <formula>10</formula>
    </cfRule>
  </conditionalFormatting>
  <printOptions horizontalCentered="1" verticalCentered="1"/>
  <pageMargins left="0" right="0" top="0.39370078740157483" bottom="0" header="0.11811023622047245" footer="0"/>
  <pageSetup paperSize="274" scale="92" orientation="portrait" r:id="rId1"/>
  <headerFooter scaleWithDoc="0">
    <oddHeader>&amp;C&amp;G</oddHeader>
  </headerFooter>
  <drawing r:id="rId2"/>
  <legacyDrawingHF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01DF6C-5F27-49B6-872C-8C68C4082771}">
  <dimension ref="A1:W63"/>
  <sheetViews>
    <sheetView workbookViewId="0">
      <selection activeCell="J26" sqref="J26"/>
    </sheetView>
  </sheetViews>
  <sheetFormatPr baseColWidth="10" defaultColWidth="10.28515625" defaultRowHeight="14.25" x14ac:dyDescent="0.2"/>
  <cols>
    <col min="1" max="1" width="8.7109375" style="430" customWidth="1"/>
    <col min="2" max="2" width="3.140625" style="430" customWidth="1"/>
    <col min="3" max="3" width="10.85546875" style="430" customWidth="1"/>
    <col min="4" max="4" width="14.42578125" style="430" customWidth="1"/>
    <col min="5" max="5" width="10.85546875" style="430" customWidth="1"/>
    <col min="6" max="6" width="11.28515625" style="430" customWidth="1"/>
    <col min="7" max="7" width="3" style="430" customWidth="1"/>
    <col min="8" max="8" width="9.28515625" style="430" customWidth="1"/>
    <col min="9" max="9" width="16.85546875" style="430" customWidth="1"/>
    <col min="10" max="10" width="6.7109375" style="430" customWidth="1"/>
    <col min="11" max="11" width="8.42578125" style="430" customWidth="1"/>
    <col min="12" max="12" width="2.140625" style="430" customWidth="1"/>
    <col min="13" max="13" width="6.42578125" style="430" customWidth="1"/>
    <col min="14" max="14" width="9.28515625" style="430" customWidth="1"/>
    <col min="15" max="15" width="12.42578125" style="430" customWidth="1"/>
    <col min="16" max="16384" width="10.28515625" style="430"/>
  </cols>
  <sheetData>
    <row r="1" spans="1:16" ht="12.75" customHeight="1" thickTop="1" x14ac:dyDescent="0.2">
      <c r="A1" s="461"/>
      <c r="B1" s="462"/>
      <c r="C1" s="462"/>
      <c r="D1" s="463"/>
      <c r="E1" s="463"/>
      <c r="F1" s="463"/>
      <c r="G1" s="463"/>
      <c r="H1" s="463"/>
      <c r="I1" s="463"/>
      <c r="J1" s="464"/>
      <c r="K1" s="464"/>
      <c r="L1" s="465"/>
    </row>
    <row r="2" spans="1:16" ht="12.75" customHeight="1" x14ac:dyDescent="0.2">
      <c r="A2" s="466"/>
      <c r="B2" s="467"/>
      <c r="C2" s="467"/>
      <c r="D2" s="468"/>
      <c r="E2" s="468"/>
      <c r="F2" s="468"/>
      <c r="G2" s="468"/>
      <c r="H2" s="468"/>
      <c r="I2" s="468"/>
      <c r="L2" s="469"/>
      <c r="O2" s="450" t="s">
        <v>1</v>
      </c>
      <c r="P2" s="451"/>
    </row>
    <row r="3" spans="1:16" ht="12.75" customHeight="1" x14ac:dyDescent="0.2">
      <c r="A3" s="466"/>
      <c r="B3" s="467"/>
      <c r="C3" s="467"/>
      <c r="D3" s="468"/>
      <c r="E3" s="468"/>
      <c r="F3" s="468"/>
      <c r="G3" s="468"/>
      <c r="H3" s="468"/>
      <c r="I3" s="468"/>
      <c r="L3" s="469"/>
      <c r="O3" s="450" t="s">
        <v>100</v>
      </c>
      <c r="P3" s="452"/>
    </row>
    <row r="4" spans="1:16" ht="12.75" customHeight="1" x14ac:dyDescent="0.2">
      <c r="A4" s="466"/>
      <c r="B4" s="467"/>
      <c r="C4" s="467"/>
      <c r="D4" s="468"/>
      <c r="E4" s="468"/>
      <c r="F4" s="468"/>
      <c r="G4" s="468"/>
      <c r="H4" s="468"/>
      <c r="I4" s="468"/>
      <c r="L4" s="469"/>
      <c r="O4" s="450" t="s">
        <v>8</v>
      </c>
      <c r="P4" s="452"/>
    </row>
    <row r="5" spans="1:16" ht="12.75" customHeight="1" thickBot="1" x14ac:dyDescent="0.25">
      <c r="A5" s="470"/>
      <c r="B5" s="471"/>
      <c r="C5" s="471"/>
      <c r="D5" s="471"/>
      <c r="E5" s="471"/>
      <c r="F5" s="471"/>
      <c r="G5" s="471"/>
      <c r="H5" s="471"/>
      <c r="I5" s="471"/>
      <c r="J5" s="471"/>
      <c r="K5" s="471"/>
      <c r="L5" s="472"/>
      <c r="O5" s="450" t="s">
        <v>11</v>
      </c>
      <c r="P5" s="452"/>
    </row>
    <row r="6" spans="1:16" ht="6.75" customHeight="1" thickTop="1" x14ac:dyDescent="0.2">
      <c r="A6" s="473"/>
      <c r="B6" s="473"/>
      <c r="C6" s="473"/>
      <c r="D6" s="473"/>
      <c r="E6" s="473"/>
      <c r="F6" s="473"/>
      <c r="G6" s="473"/>
      <c r="H6" s="473"/>
      <c r="I6" s="473"/>
      <c r="J6" s="473"/>
      <c r="K6" s="473"/>
      <c r="L6" s="473"/>
      <c r="O6" s="453"/>
      <c r="P6" s="454"/>
    </row>
    <row r="7" spans="1:16" ht="15.95" customHeight="1" x14ac:dyDescent="0.2">
      <c r="A7" s="620" t="s">
        <v>0</v>
      </c>
      <c r="B7" s="620"/>
      <c r="C7" s="620"/>
      <c r="D7" s="620"/>
      <c r="E7" s="620"/>
      <c r="F7" s="620"/>
      <c r="G7" s="620"/>
      <c r="H7" s="620"/>
      <c r="I7" s="620"/>
      <c r="J7" s="620"/>
      <c r="K7" s="620"/>
      <c r="L7" s="620"/>
      <c r="O7" s="450" t="s">
        <v>233</v>
      </c>
      <c r="P7" s="454"/>
    </row>
    <row r="8" spans="1:16" ht="15.95" customHeight="1" x14ac:dyDescent="0.25">
      <c r="A8" s="621" t="s">
        <v>250</v>
      </c>
      <c r="B8" s="621"/>
      <c r="C8" s="621"/>
      <c r="D8" s="621"/>
      <c r="E8" s="621"/>
      <c r="F8" s="621"/>
      <c r="G8" s="621"/>
      <c r="H8" s="621"/>
      <c r="I8" s="621"/>
      <c r="J8" s="621"/>
      <c r="K8" s="621"/>
      <c r="L8" s="621"/>
      <c r="O8" s="450" t="s">
        <v>296</v>
      </c>
      <c r="P8" s="455"/>
    </row>
    <row r="9" spans="1:16" ht="8.25" customHeight="1" x14ac:dyDescent="0.2">
      <c r="A9" s="474"/>
      <c r="B9" s="474"/>
      <c r="C9" s="474"/>
      <c r="D9" s="474"/>
      <c r="E9" s="474"/>
      <c r="F9" s="474"/>
      <c r="G9" s="474"/>
      <c r="H9" s="474"/>
      <c r="I9" s="474"/>
      <c r="J9" s="474"/>
      <c r="K9" s="474"/>
      <c r="L9" s="474"/>
      <c r="O9" s="450" t="s">
        <v>297</v>
      </c>
      <c r="P9" s="454"/>
    </row>
    <row r="10" spans="1:16" ht="15.95" customHeight="1" x14ac:dyDescent="0.2">
      <c r="A10" s="474"/>
      <c r="B10" s="474"/>
      <c r="D10" s="475" t="s">
        <v>251</v>
      </c>
      <c r="E10" s="475" t="s">
        <v>10</v>
      </c>
      <c r="F10" s="476"/>
      <c r="G10" s="477" t="s">
        <v>252</v>
      </c>
      <c r="H10" s="478"/>
      <c r="I10" s="475" t="s">
        <v>253</v>
      </c>
      <c r="J10" s="474"/>
      <c r="K10" s="474"/>
      <c r="L10" s="474"/>
      <c r="O10" s="453"/>
      <c r="P10" s="454"/>
    </row>
    <row r="11" spans="1:16" ht="15.95" customHeight="1" x14ac:dyDescent="0.2">
      <c r="A11" s="474"/>
      <c r="B11" s="474"/>
      <c r="C11" s="474"/>
      <c r="D11" s="475"/>
      <c r="E11" s="475"/>
      <c r="F11" s="476"/>
      <c r="G11" s="477"/>
      <c r="H11" s="478"/>
      <c r="I11" s="475"/>
      <c r="J11" s="474"/>
      <c r="K11" s="474"/>
      <c r="L11" s="474"/>
      <c r="O11" s="450" t="s">
        <v>105</v>
      </c>
      <c r="P11" s="454"/>
    </row>
    <row r="12" spans="1:16" ht="15.95" customHeight="1" x14ac:dyDescent="0.2">
      <c r="A12" s="474"/>
      <c r="B12" s="474"/>
      <c r="C12" s="474"/>
      <c r="F12" s="89"/>
      <c r="H12" s="89"/>
      <c r="J12" s="474"/>
      <c r="K12" s="474"/>
      <c r="L12" s="474"/>
      <c r="O12" s="450" t="s">
        <v>22</v>
      </c>
      <c r="P12" s="455"/>
    </row>
    <row r="13" spans="1:16" ht="7.5" customHeight="1" x14ac:dyDescent="0.2">
      <c r="A13" s="479"/>
      <c r="B13" s="480"/>
      <c r="C13" s="481"/>
      <c r="D13" s="481"/>
      <c r="E13" s="481"/>
      <c r="F13" s="481"/>
      <c r="G13" s="481"/>
      <c r="H13" s="481"/>
      <c r="I13" s="481"/>
      <c r="J13" s="480"/>
      <c r="K13" s="480"/>
      <c r="L13" s="482"/>
      <c r="M13" s="87"/>
      <c r="O13" s="450" t="s">
        <v>27</v>
      </c>
      <c r="P13" s="455"/>
    </row>
    <row r="14" spans="1:16" ht="17.25" customHeight="1" x14ac:dyDescent="0.2">
      <c r="A14" s="622" t="s">
        <v>102</v>
      </c>
      <c r="B14" s="623"/>
      <c r="C14" s="623"/>
      <c r="D14" s="623"/>
      <c r="E14" s="623"/>
      <c r="F14" s="623"/>
      <c r="G14" s="623"/>
      <c r="H14" s="623"/>
      <c r="I14" s="623"/>
      <c r="J14" s="623"/>
      <c r="K14" s="623"/>
      <c r="L14" s="624"/>
      <c r="M14" s="87"/>
      <c r="O14" s="453"/>
      <c r="P14" s="454"/>
    </row>
    <row r="15" spans="1:16" ht="15" customHeight="1" x14ac:dyDescent="0.2">
      <c r="A15" s="625" t="s">
        <v>103</v>
      </c>
      <c r="B15" s="626"/>
      <c r="C15" s="626"/>
      <c r="D15" s="626"/>
      <c r="E15" s="626"/>
      <c r="F15" s="626"/>
      <c r="G15" s="626"/>
      <c r="H15" s="626"/>
      <c r="I15" s="626"/>
      <c r="J15" s="626"/>
      <c r="K15" s="626"/>
      <c r="L15" s="627"/>
      <c r="M15" s="87"/>
      <c r="O15" s="450" t="s">
        <v>104</v>
      </c>
      <c r="P15" s="456"/>
    </row>
    <row r="16" spans="1:16" ht="18" customHeight="1" x14ac:dyDescent="0.2">
      <c r="A16" s="483"/>
      <c r="B16" s="484"/>
      <c r="C16" s="485"/>
      <c r="D16" s="485"/>
      <c r="E16" s="485"/>
      <c r="F16" s="485"/>
      <c r="G16" s="485"/>
      <c r="H16" s="485"/>
      <c r="I16" s="485"/>
      <c r="J16" s="484"/>
      <c r="K16" s="484"/>
      <c r="L16" s="486"/>
      <c r="M16" s="87"/>
      <c r="O16" s="450" t="s">
        <v>25</v>
      </c>
      <c r="P16" s="456"/>
    </row>
    <row r="17" spans="1:19" ht="15.95" customHeight="1" x14ac:dyDescent="0.2">
      <c r="A17" s="618" t="s">
        <v>254</v>
      </c>
      <c r="B17" s="619"/>
      <c r="C17" s="619"/>
      <c r="D17" s="619"/>
      <c r="E17" s="619"/>
      <c r="F17" s="619"/>
      <c r="G17" s="619"/>
      <c r="H17" s="619"/>
      <c r="I17" s="619"/>
      <c r="J17" s="431"/>
      <c r="K17" s="431"/>
      <c r="L17" s="487"/>
      <c r="O17" s="450" t="s">
        <v>29</v>
      </c>
      <c r="P17" s="457"/>
    </row>
    <row r="18" spans="1:19" ht="18" customHeight="1" x14ac:dyDescent="0.2">
      <c r="A18" s="488" t="s">
        <v>120</v>
      </c>
      <c r="B18" s="489"/>
      <c r="C18" s="489"/>
      <c r="D18" s="489"/>
      <c r="E18" s="489"/>
      <c r="F18" s="489"/>
      <c r="G18" s="489"/>
      <c r="H18" s="489"/>
      <c r="I18" s="489"/>
      <c r="J18" s="490"/>
      <c r="K18" s="431"/>
      <c r="L18" s="487"/>
    </row>
    <row r="19" spans="1:19" ht="18" customHeight="1" x14ac:dyDescent="0.2">
      <c r="A19" s="488" t="s">
        <v>255</v>
      </c>
      <c r="B19" s="489"/>
      <c r="C19" s="489"/>
      <c r="D19" s="489"/>
      <c r="E19" s="489"/>
      <c r="F19" s="489"/>
      <c r="G19" s="489"/>
      <c r="H19" s="489"/>
      <c r="I19" s="489"/>
      <c r="J19" s="490"/>
      <c r="K19" s="431"/>
      <c r="L19" s="487"/>
    </row>
    <row r="20" spans="1:19" ht="18" customHeight="1" x14ac:dyDescent="0.2">
      <c r="A20" s="488" t="s">
        <v>122</v>
      </c>
      <c r="B20" s="489"/>
      <c r="C20" s="489"/>
      <c r="D20" s="489"/>
      <c r="E20" s="489"/>
      <c r="F20" s="489"/>
      <c r="G20" s="489"/>
      <c r="H20" s="489"/>
      <c r="I20" s="489"/>
      <c r="J20" s="490"/>
      <c r="K20" s="431"/>
      <c r="L20" s="487"/>
    </row>
    <row r="21" spans="1:19" ht="18" customHeight="1" x14ac:dyDescent="0.2">
      <c r="A21" s="488" t="s">
        <v>123</v>
      </c>
      <c r="B21" s="489"/>
      <c r="C21" s="489"/>
      <c r="D21" s="489"/>
      <c r="E21" s="489"/>
      <c r="F21" s="489"/>
      <c r="G21" s="489"/>
      <c r="H21" s="489"/>
      <c r="I21" s="489"/>
      <c r="J21" s="490"/>
      <c r="K21" s="431"/>
      <c r="L21" s="487"/>
    </row>
    <row r="22" spans="1:19" ht="18" customHeight="1" x14ac:dyDescent="0.2">
      <c r="A22" s="491" t="s">
        <v>293</v>
      </c>
      <c r="B22" s="489"/>
      <c r="C22" s="489"/>
      <c r="D22" s="489"/>
      <c r="E22" s="489"/>
      <c r="F22" s="489"/>
      <c r="G22" s="489"/>
      <c r="H22" s="489"/>
      <c r="I22" s="489"/>
      <c r="J22" s="431"/>
      <c r="K22" s="431"/>
      <c r="L22" s="487"/>
    </row>
    <row r="23" spans="1:19" ht="14.45" customHeight="1" x14ac:dyDescent="0.2">
      <c r="A23" s="492"/>
      <c r="B23" s="432"/>
      <c r="C23" s="432"/>
      <c r="D23" s="432"/>
      <c r="E23" s="432"/>
      <c r="F23" s="432"/>
      <c r="G23" s="432"/>
      <c r="H23" s="432"/>
      <c r="I23" s="432"/>
      <c r="J23" s="431"/>
      <c r="K23" s="431"/>
      <c r="L23" s="487"/>
    </row>
    <row r="24" spans="1:19" ht="15.95" customHeight="1" x14ac:dyDescent="0.2">
      <c r="A24" s="618" t="s">
        <v>256</v>
      </c>
      <c r="B24" s="619"/>
      <c r="C24" s="619"/>
      <c r="D24" s="619"/>
      <c r="E24" s="432"/>
      <c r="F24" s="432"/>
      <c r="G24" s="432"/>
      <c r="H24" s="432"/>
      <c r="I24" s="432"/>
      <c r="J24" s="431"/>
      <c r="K24" s="431"/>
      <c r="L24" s="487"/>
    </row>
    <row r="25" spans="1:19" ht="19.149999999999999" customHeight="1" x14ac:dyDescent="0.2">
      <c r="A25" s="590" t="s">
        <v>257</v>
      </c>
      <c r="B25" s="590"/>
      <c r="C25" s="590"/>
      <c r="D25" s="590"/>
      <c r="E25" s="591"/>
      <c r="F25" s="591"/>
      <c r="G25" s="433"/>
      <c r="H25" s="614" t="s">
        <v>286</v>
      </c>
      <c r="I25" s="615"/>
      <c r="J25" s="616"/>
      <c r="K25" s="493"/>
      <c r="L25" s="487"/>
    </row>
    <row r="26" spans="1:19" ht="19.149999999999999" customHeight="1" x14ac:dyDescent="0.2">
      <c r="A26" s="590" t="s">
        <v>258</v>
      </c>
      <c r="B26" s="590"/>
      <c r="C26" s="590"/>
      <c r="D26" s="590"/>
      <c r="E26" s="591"/>
      <c r="F26" s="591"/>
      <c r="G26" s="433"/>
      <c r="H26" s="617" t="s">
        <v>287</v>
      </c>
      <c r="I26" s="617"/>
      <c r="J26" s="434"/>
      <c r="K26" s="494"/>
      <c r="L26" s="487"/>
    </row>
    <row r="27" spans="1:19" ht="19.149999999999999" customHeight="1" x14ac:dyDescent="0.2">
      <c r="A27" s="590" t="s">
        <v>259</v>
      </c>
      <c r="B27" s="590"/>
      <c r="C27" s="590"/>
      <c r="D27" s="590"/>
      <c r="E27" s="591"/>
      <c r="F27" s="591"/>
      <c r="G27" s="433"/>
      <c r="H27" s="446"/>
      <c r="I27" s="447"/>
      <c r="J27" s="448"/>
      <c r="K27" s="448"/>
      <c r="L27" s="487"/>
      <c r="M27" s="87"/>
    </row>
    <row r="28" spans="1:19" ht="19.149999999999999" customHeight="1" x14ac:dyDescent="0.2">
      <c r="A28" s="590" t="s">
        <v>288</v>
      </c>
      <c r="B28" s="590"/>
      <c r="C28" s="590"/>
      <c r="D28" s="590"/>
      <c r="E28" s="591"/>
      <c r="F28" s="591"/>
      <c r="L28" s="495"/>
      <c r="M28" s="87"/>
    </row>
    <row r="29" spans="1:19" ht="22.15" customHeight="1" x14ac:dyDescent="0.2">
      <c r="A29" s="496"/>
      <c r="B29" s="497"/>
      <c r="C29" s="497"/>
      <c r="D29" s="497"/>
      <c r="E29" s="497"/>
      <c r="F29" s="497"/>
      <c r="G29" s="498"/>
      <c r="H29" s="498"/>
      <c r="I29" s="498"/>
      <c r="J29" s="499"/>
      <c r="K29" s="499"/>
      <c r="L29" s="500"/>
      <c r="M29" s="87"/>
    </row>
    <row r="30" spans="1:19" ht="15.75" customHeight="1" x14ac:dyDescent="0.2">
      <c r="A30" s="501"/>
      <c r="B30" s="612" t="s">
        <v>261</v>
      </c>
      <c r="C30" s="612"/>
      <c r="D30" s="612"/>
      <c r="E30" s="612"/>
      <c r="F30" s="612"/>
      <c r="G30" s="612"/>
      <c r="H30" s="502" t="s">
        <v>262</v>
      </c>
      <c r="I30" s="502" t="s">
        <v>263</v>
      </c>
      <c r="J30" s="613"/>
      <c r="K30" s="613"/>
      <c r="L30" s="503"/>
      <c r="M30" s="87"/>
    </row>
    <row r="31" spans="1:19" ht="21.75" customHeight="1" x14ac:dyDescent="0.2">
      <c r="A31" s="504"/>
      <c r="B31" s="505">
        <v>1</v>
      </c>
      <c r="C31" s="604" t="s">
        <v>35</v>
      </c>
      <c r="D31" s="605"/>
      <c r="E31" s="605"/>
      <c r="F31" s="605"/>
      <c r="G31" s="606"/>
      <c r="H31" s="506" t="s">
        <v>36</v>
      </c>
      <c r="I31" s="507"/>
      <c r="J31" s="508"/>
      <c r="K31" s="508"/>
      <c r="L31" s="509"/>
      <c r="M31" s="87"/>
    </row>
    <row r="32" spans="1:19" ht="21.75" customHeight="1" x14ac:dyDescent="0.2">
      <c r="A32" s="504"/>
      <c r="B32" s="510">
        <v>2</v>
      </c>
      <c r="C32" s="604" t="s">
        <v>111</v>
      </c>
      <c r="D32" s="605"/>
      <c r="E32" s="605"/>
      <c r="F32" s="605"/>
      <c r="G32" s="606"/>
      <c r="H32" s="506" t="s">
        <v>36</v>
      </c>
      <c r="I32" s="507"/>
      <c r="J32" s="508"/>
      <c r="K32" s="508"/>
      <c r="L32" s="509"/>
      <c r="M32" s="87"/>
      <c r="S32" s="435"/>
    </row>
    <row r="33" spans="1:23" ht="21.75" customHeight="1" x14ac:dyDescent="0.2">
      <c r="A33" s="504"/>
      <c r="B33" s="510">
        <v>3</v>
      </c>
      <c r="C33" s="604" t="s">
        <v>112</v>
      </c>
      <c r="D33" s="605"/>
      <c r="E33" s="605"/>
      <c r="F33" s="605"/>
      <c r="G33" s="606"/>
      <c r="H33" s="506" t="s">
        <v>184</v>
      </c>
      <c r="I33" s="507"/>
      <c r="J33" s="508"/>
      <c r="K33" s="508"/>
      <c r="L33" s="511"/>
      <c r="M33" s="436"/>
      <c r="W33" s="435"/>
    </row>
    <row r="34" spans="1:23" ht="21.75" customHeight="1" x14ac:dyDescent="0.2">
      <c r="A34" s="504"/>
      <c r="B34" s="505">
        <v>4</v>
      </c>
      <c r="C34" s="604" t="s">
        <v>113</v>
      </c>
      <c r="D34" s="605"/>
      <c r="E34" s="605"/>
      <c r="F34" s="605"/>
      <c r="G34" s="606"/>
      <c r="H34" s="506" t="s">
        <v>184</v>
      </c>
      <c r="I34" s="507"/>
      <c r="J34" s="508"/>
      <c r="K34" s="508"/>
      <c r="L34" s="511"/>
      <c r="M34" s="436"/>
      <c r="O34" s="437"/>
      <c r="P34" s="437"/>
      <c r="W34" s="435"/>
    </row>
    <row r="35" spans="1:23" ht="21.75" customHeight="1" x14ac:dyDescent="0.2">
      <c r="A35" s="504"/>
      <c r="B35" s="510">
        <v>5</v>
      </c>
      <c r="C35" s="604" t="s">
        <v>265</v>
      </c>
      <c r="D35" s="605"/>
      <c r="E35" s="605"/>
      <c r="F35" s="605"/>
      <c r="G35" s="606"/>
      <c r="H35" s="506" t="s">
        <v>184</v>
      </c>
      <c r="I35" s="507"/>
      <c r="J35" s="508"/>
      <c r="K35" s="508"/>
      <c r="L35" s="512"/>
      <c r="M35" s="436"/>
      <c r="O35" s="437"/>
      <c r="P35" s="437"/>
      <c r="W35" s="435"/>
    </row>
    <row r="36" spans="1:23" ht="21.75" customHeight="1" x14ac:dyDescent="0.2">
      <c r="A36" s="504"/>
      <c r="B36" s="505">
        <v>6</v>
      </c>
      <c r="C36" s="604" t="s">
        <v>114</v>
      </c>
      <c r="D36" s="605"/>
      <c r="E36" s="605"/>
      <c r="F36" s="605"/>
      <c r="G36" s="606"/>
      <c r="H36" s="506" t="s">
        <v>184</v>
      </c>
      <c r="I36" s="507"/>
      <c r="J36" s="508"/>
      <c r="K36" s="508"/>
      <c r="L36" s="512"/>
      <c r="M36" s="436"/>
      <c r="O36" s="437"/>
      <c r="P36" s="437"/>
      <c r="W36" s="435"/>
    </row>
    <row r="37" spans="1:23" ht="21.75" customHeight="1" x14ac:dyDescent="0.2">
      <c r="A37" s="504"/>
      <c r="B37" s="510">
        <v>7</v>
      </c>
      <c r="C37" s="604" t="s">
        <v>294</v>
      </c>
      <c r="D37" s="605"/>
      <c r="E37" s="605"/>
      <c r="F37" s="605"/>
      <c r="G37" s="606"/>
      <c r="H37" s="506" t="s">
        <v>184</v>
      </c>
      <c r="I37" s="507"/>
      <c r="J37" s="508"/>
      <c r="K37" s="508"/>
      <c r="L37" s="512"/>
      <c r="M37" s="436"/>
      <c r="N37" s="438"/>
      <c r="O37" s="437"/>
      <c r="P37" s="437"/>
    </row>
    <row r="38" spans="1:23" ht="21.75" customHeight="1" x14ac:dyDescent="0.2">
      <c r="A38" s="504"/>
      <c r="B38" s="510">
        <v>8</v>
      </c>
      <c r="C38" s="604" t="s">
        <v>266</v>
      </c>
      <c r="D38" s="605"/>
      <c r="E38" s="605"/>
      <c r="F38" s="605"/>
      <c r="G38" s="606"/>
      <c r="H38" s="506" t="s">
        <v>184</v>
      </c>
      <c r="I38" s="507"/>
      <c r="J38" s="508"/>
      <c r="K38" s="508"/>
      <c r="L38" s="512"/>
      <c r="M38" s="436"/>
      <c r="N38" s="439"/>
      <c r="O38" s="440"/>
      <c r="P38" s="440"/>
    </row>
    <row r="39" spans="1:23" ht="21.75" customHeight="1" x14ac:dyDescent="0.2">
      <c r="A39" s="504"/>
      <c r="B39" s="505">
        <v>9</v>
      </c>
      <c r="C39" s="604" t="s">
        <v>267</v>
      </c>
      <c r="D39" s="605"/>
      <c r="E39" s="605"/>
      <c r="F39" s="605"/>
      <c r="G39" s="606"/>
      <c r="H39" s="506" t="s">
        <v>56</v>
      </c>
      <c r="I39" s="507"/>
      <c r="J39" s="508"/>
      <c r="K39" s="508"/>
      <c r="L39" s="512"/>
      <c r="M39" s="436"/>
      <c r="N39" s="441"/>
      <c r="O39" s="201"/>
    </row>
    <row r="40" spans="1:23" ht="6.75" customHeight="1" x14ac:dyDescent="0.2">
      <c r="A40" s="504"/>
      <c r="B40" s="498"/>
      <c r="C40" s="498"/>
      <c r="D40" s="498"/>
      <c r="E40" s="498"/>
      <c r="F40" s="498"/>
      <c r="I40" s="513"/>
      <c r="J40" s="514"/>
      <c r="K40" s="514"/>
      <c r="L40" s="512"/>
      <c r="M40" s="87"/>
      <c r="N40" s="441"/>
      <c r="O40" s="201"/>
      <c r="W40" s="435"/>
    </row>
    <row r="41" spans="1:23" ht="17.25" customHeight="1" x14ac:dyDescent="0.2">
      <c r="A41" s="504"/>
      <c r="B41" s="603" t="s">
        <v>268</v>
      </c>
      <c r="C41" s="603"/>
      <c r="D41" s="603"/>
      <c r="E41" s="603"/>
      <c r="F41" s="603"/>
      <c r="G41" s="515"/>
      <c r="H41" s="607" t="s">
        <v>269</v>
      </c>
      <c r="I41" s="608"/>
      <c r="J41" s="609"/>
      <c r="K41" s="609"/>
      <c r="L41" s="608"/>
      <c r="M41" s="87"/>
      <c r="W41" s="435"/>
    </row>
    <row r="42" spans="1:23" ht="26.25" customHeight="1" x14ac:dyDescent="0.2">
      <c r="A42" s="504"/>
      <c r="B42" s="610" t="s">
        <v>270</v>
      </c>
      <c r="C42" s="610"/>
      <c r="D42" s="610"/>
      <c r="E42" s="516" t="s">
        <v>271</v>
      </c>
      <c r="F42" s="516" t="s">
        <v>272</v>
      </c>
      <c r="G42" s="515"/>
      <c r="H42" s="598" t="s">
        <v>273</v>
      </c>
      <c r="I42" s="598"/>
      <c r="J42" s="611"/>
      <c r="K42" s="611"/>
      <c r="L42" s="611"/>
      <c r="M42" s="87"/>
      <c r="W42" s="435"/>
    </row>
    <row r="43" spans="1:23" ht="15" customHeight="1" x14ac:dyDescent="0.2">
      <c r="A43" s="504"/>
      <c r="B43" s="596" t="s">
        <v>274</v>
      </c>
      <c r="C43" s="596"/>
      <c r="D43" s="596"/>
      <c r="E43" s="517" t="s">
        <v>142</v>
      </c>
      <c r="F43" s="517" t="s">
        <v>275</v>
      </c>
      <c r="G43" s="515"/>
      <c r="H43" s="598" t="s">
        <v>276</v>
      </c>
      <c r="I43" s="598"/>
      <c r="J43" s="599"/>
      <c r="K43" s="599"/>
      <c r="L43" s="600"/>
      <c r="M43" s="87"/>
      <c r="W43" s="435"/>
    </row>
    <row r="44" spans="1:23" ht="15" customHeight="1" x14ac:dyDescent="0.2">
      <c r="A44" s="504"/>
      <c r="B44" s="596" t="s">
        <v>277</v>
      </c>
      <c r="C44" s="596"/>
      <c r="D44" s="596"/>
      <c r="E44" s="517" t="s">
        <v>144</v>
      </c>
      <c r="F44" s="517" t="s">
        <v>275</v>
      </c>
      <c r="G44" s="515"/>
      <c r="H44" s="598"/>
      <c r="I44" s="598"/>
      <c r="J44" s="601"/>
      <c r="K44" s="601"/>
      <c r="L44" s="602"/>
      <c r="M44" s="87"/>
    </row>
    <row r="45" spans="1:23" ht="15" customHeight="1" x14ac:dyDescent="0.2">
      <c r="A45" s="504"/>
      <c r="B45" s="592" t="s">
        <v>278</v>
      </c>
      <c r="C45" s="592"/>
      <c r="D45" s="592"/>
      <c r="E45" s="517" t="s">
        <v>146</v>
      </c>
      <c r="F45" s="517" t="s">
        <v>275</v>
      </c>
      <c r="G45" s="515"/>
      <c r="H45" s="598" t="s">
        <v>279</v>
      </c>
      <c r="I45" s="598"/>
      <c r="J45" s="599"/>
      <c r="K45" s="599"/>
      <c r="L45" s="600"/>
      <c r="M45" s="87"/>
    </row>
    <row r="46" spans="1:23" ht="15" customHeight="1" x14ac:dyDescent="0.2">
      <c r="A46" s="504"/>
      <c r="B46" s="603" t="s">
        <v>280</v>
      </c>
      <c r="C46" s="603"/>
      <c r="D46" s="603"/>
      <c r="E46" s="603"/>
      <c r="F46" s="603"/>
      <c r="G46" s="515"/>
      <c r="H46" s="598"/>
      <c r="I46" s="598"/>
      <c r="J46" s="601"/>
      <c r="K46" s="601"/>
      <c r="L46" s="602"/>
      <c r="M46" s="87"/>
    </row>
    <row r="47" spans="1:23" ht="15" customHeight="1" x14ac:dyDescent="0.2">
      <c r="A47" s="504"/>
      <c r="B47" s="592" t="s">
        <v>281</v>
      </c>
      <c r="C47" s="592"/>
      <c r="D47" s="592"/>
      <c r="E47" s="517" t="s">
        <v>148</v>
      </c>
      <c r="F47" s="517" t="s">
        <v>282</v>
      </c>
      <c r="G47" s="515"/>
      <c r="H47" s="593"/>
      <c r="I47" s="593"/>
      <c r="J47" s="594"/>
      <c r="K47" s="594"/>
      <c r="L47" s="595"/>
      <c r="M47" s="87"/>
    </row>
    <row r="48" spans="1:23" ht="15" customHeight="1" x14ac:dyDescent="0.2">
      <c r="A48" s="504"/>
      <c r="B48" s="596" t="s">
        <v>149</v>
      </c>
      <c r="C48" s="596"/>
      <c r="D48" s="596"/>
      <c r="E48" s="517" t="s">
        <v>146</v>
      </c>
      <c r="F48" s="517" t="s">
        <v>282</v>
      </c>
      <c r="G48" s="515"/>
      <c r="H48" s="593"/>
      <c r="I48" s="593"/>
      <c r="J48" s="594"/>
      <c r="K48" s="594"/>
      <c r="L48" s="595"/>
      <c r="M48" s="87"/>
    </row>
    <row r="49" spans="1:13" ht="15" customHeight="1" x14ac:dyDescent="0.2">
      <c r="A49" s="504"/>
      <c r="B49" s="596" t="s">
        <v>151</v>
      </c>
      <c r="C49" s="596"/>
      <c r="D49" s="596"/>
      <c r="E49" s="517" t="s">
        <v>146</v>
      </c>
      <c r="F49" s="517" t="s">
        <v>282</v>
      </c>
      <c r="G49" s="515"/>
      <c r="H49" s="518"/>
      <c r="I49" s="518"/>
      <c r="J49" s="519"/>
      <c r="K49" s="519"/>
      <c r="L49" s="520"/>
      <c r="M49" s="87"/>
    </row>
    <row r="50" spans="1:13" ht="18.75" customHeight="1" x14ac:dyDescent="0.2">
      <c r="A50" s="521"/>
      <c r="B50" s="522" t="s">
        <v>283</v>
      </c>
      <c r="C50" s="523"/>
      <c r="D50" s="523"/>
      <c r="E50" s="524"/>
      <c r="F50" s="524"/>
      <c r="G50" s="525"/>
      <c r="H50" s="526"/>
      <c r="I50" s="526"/>
      <c r="J50" s="527"/>
      <c r="K50" s="527"/>
      <c r="L50" s="528"/>
      <c r="M50" s="87"/>
    </row>
    <row r="51" spans="1:13" ht="7.5" customHeight="1" x14ac:dyDescent="0.2">
      <c r="A51" s="529"/>
      <c r="B51" s="435"/>
      <c r="C51" s="435"/>
      <c r="D51" s="435"/>
      <c r="E51" s="435"/>
      <c r="F51" s="435"/>
      <c r="G51" s="435"/>
      <c r="H51" s="530"/>
      <c r="I51" s="531"/>
      <c r="J51" s="435"/>
      <c r="K51" s="435"/>
      <c r="L51" s="435"/>
      <c r="M51" s="87"/>
    </row>
    <row r="52" spans="1:13" ht="22.5" customHeight="1" x14ac:dyDescent="0.2">
      <c r="A52" s="532" t="s">
        <v>98</v>
      </c>
      <c r="B52" s="527"/>
      <c r="C52" s="527"/>
      <c r="D52" s="527"/>
      <c r="E52" s="527"/>
      <c r="F52" s="527"/>
      <c r="G52" s="527"/>
      <c r="H52" s="526"/>
      <c r="I52" s="526"/>
      <c r="J52" s="526"/>
      <c r="K52" s="526"/>
      <c r="L52" s="526"/>
      <c r="M52" s="87"/>
    </row>
    <row r="53" spans="1:13" ht="25.5" customHeight="1" x14ac:dyDescent="0.2">
      <c r="A53" s="533"/>
      <c r="B53" s="527"/>
      <c r="C53" s="527"/>
      <c r="D53" s="527"/>
      <c r="E53" s="527"/>
      <c r="F53" s="527"/>
      <c r="G53" s="527"/>
      <c r="H53" s="526"/>
      <c r="I53" s="526"/>
      <c r="J53" s="526"/>
      <c r="K53" s="526"/>
      <c r="L53" s="526"/>
      <c r="M53" s="87"/>
    </row>
    <row r="54" spans="1:13" ht="6.75" customHeight="1" x14ac:dyDescent="0.2">
      <c r="A54" s="534"/>
      <c r="B54" s="435"/>
      <c r="C54" s="435"/>
      <c r="D54" s="435"/>
      <c r="E54" s="435"/>
      <c r="F54" s="435"/>
      <c r="G54" s="435"/>
      <c r="H54" s="535"/>
      <c r="I54" s="433"/>
      <c r="J54" s="536"/>
      <c r="K54" s="536"/>
      <c r="L54" s="536"/>
      <c r="M54" s="87"/>
    </row>
    <row r="55" spans="1:13" ht="30" customHeight="1" x14ac:dyDescent="0.2">
      <c r="A55" s="534"/>
      <c r="B55" s="435"/>
      <c r="C55" s="435"/>
      <c r="D55" s="435"/>
      <c r="E55" s="435"/>
      <c r="F55" s="435"/>
      <c r="G55" s="435"/>
      <c r="H55" s="435"/>
      <c r="I55" s="435"/>
      <c r="J55" s="435"/>
      <c r="K55" s="435"/>
      <c r="L55" s="435"/>
      <c r="M55" s="87"/>
    </row>
    <row r="56" spans="1:13" ht="15.95" customHeight="1" x14ac:dyDescent="0.2">
      <c r="A56" s="537"/>
      <c r="B56" s="435"/>
      <c r="J56" s="435"/>
      <c r="K56" s="435"/>
      <c r="L56" s="435"/>
      <c r="M56" s="87"/>
    </row>
    <row r="57" spans="1:13" ht="4.5" customHeight="1" x14ac:dyDescent="0.2">
      <c r="B57" s="597"/>
      <c r="C57" s="597"/>
      <c r="D57" s="597"/>
      <c r="E57" s="597"/>
      <c r="F57" s="597"/>
      <c r="G57" s="597"/>
      <c r="H57" s="597"/>
      <c r="I57" s="597"/>
      <c r="J57" s="597"/>
      <c r="K57" s="480"/>
      <c r="L57" s="435"/>
      <c r="M57" s="87"/>
    </row>
    <row r="58" spans="1:13" ht="15.95" customHeight="1" x14ac:dyDescent="0.2">
      <c r="A58" s="538" t="s">
        <v>91</v>
      </c>
      <c r="B58" s="435"/>
      <c r="C58" s="435"/>
      <c r="D58" s="435"/>
      <c r="E58" s="435"/>
      <c r="F58" s="435"/>
      <c r="G58" s="435"/>
      <c r="H58" s="435"/>
      <c r="I58" s="435"/>
      <c r="J58" s="435"/>
      <c r="K58" s="435"/>
      <c r="L58" s="435"/>
      <c r="M58" s="87"/>
    </row>
    <row r="59" spans="1:13" ht="15.95" customHeight="1" x14ac:dyDescent="0.2">
      <c r="A59" s="538" t="s">
        <v>295</v>
      </c>
      <c r="B59" s="435"/>
      <c r="C59" s="435"/>
      <c r="D59" s="435"/>
      <c r="E59" s="539" t="s">
        <v>284</v>
      </c>
      <c r="F59" s="435"/>
      <c r="G59" s="435"/>
      <c r="H59" s="435"/>
      <c r="I59" s="435"/>
      <c r="J59" s="435"/>
      <c r="K59" s="435"/>
      <c r="L59" s="435"/>
      <c r="M59" s="87"/>
    </row>
    <row r="60" spans="1:13" ht="3.75" customHeight="1" x14ac:dyDescent="0.2"/>
    <row r="61" spans="1:13" ht="30.75" customHeight="1" x14ac:dyDescent="0.2">
      <c r="A61" s="589" t="s">
        <v>285</v>
      </c>
      <c r="B61" s="589"/>
      <c r="C61" s="589"/>
      <c r="D61" s="589"/>
      <c r="E61" s="589"/>
      <c r="F61" s="589"/>
      <c r="G61" s="589"/>
      <c r="H61" s="589"/>
      <c r="I61" s="589"/>
      <c r="J61" s="589"/>
      <c r="K61" s="589"/>
      <c r="L61" s="589"/>
    </row>
    <row r="62" spans="1:13" ht="15.95" customHeight="1" x14ac:dyDescent="0.2"/>
    <row r="63" spans="1:13" ht="15.95" customHeight="1" x14ac:dyDescent="0.2"/>
  </sheetData>
  <sheetProtection algorithmName="SHA-512" hashValue="zFaKPAn6ViOpya0rqSfRP+lf5nP0Stsd4GeHYr5E3M4pf5abxDHp7CyitZu3QfPbBPFWYk0mv07jVBjbhu2ckg==" saltValue="VTj2SwRAYFQHMWaCbVSW8A==" spinCount="100000" sheet="1" objects="1" scenarios="1"/>
  <protectedRanges>
    <protectedRange sqref="C13 C16" name="Rango3_3_1_1_1_1_1_1_1_1"/>
    <protectedRange sqref="C57" name="Rango3_3_1_1_1_1_1_2_1"/>
  </protectedRanges>
  <mergeCells count="50">
    <mergeCell ref="A24:D24"/>
    <mergeCell ref="A7:L7"/>
    <mergeCell ref="A8:L8"/>
    <mergeCell ref="A14:L14"/>
    <mergeCell ref="A15:L15"/>
    <mergeCell ref="A17:I17"/>
    <mergeCell ref="A25:D25"/>
    <mergeCell ref="E25:F25"/>
    <mergeCell ref="H25:J25"/>
    <mergeCell ref="A26:D26"/>
    <mergeCell ref="E26:F26"/>
    <mergeCell ref="H26:I26"/>
    <mergeCell ref="C37:G37"/>
    <mergeCell ref="A27:D27"/>
    <mergeCell ref="E27:F27"/>
    <mergeCell ref="B30:G30"/>
    <mergeCell ref="J30:K30"/>
    <mergeCell ref="C31:G31"/>
    <mergeCell ref="C32:G32"/>
    <mergeCell ref="C33:G33"/>
    <mergeCell ref="C34:G34"/>
    <mergeCell ref="C35:G35"/>
    <mergeCell ref="C36:G36"/>
    <mergeCell ref="H45:I46"/>
    <mergeCell ref="J45:L46"/>
    <mergeCell ref="B46:F46"/>
    <mergeCell ref="C38:G38"/>
    <mergeCell ref="C39:G39"/>
    <mergeCell ref="B41:F41"/>
    <mergeCell ref="H41:I41"/>
    <mergeCell ref="J41:L41"/>
    <mergeCell ref="B42:D42"/>
    <mergeCell ref="H42:I42"/>
    <mergeCell ref="J42:L42"/>
    <mergeCell ref="A61:L61"/>
    <mergeCell ref="A28:D28"/>
    <mergeCell ref="E28:F28"/>
    <mergeCell ref="B47:D47"/>
    <mergeCell ref="H47:I48"/>
    <mergeCell ref="J47:L48"/>
    <mergeCell ref="B48:D48"/>
    <mergeCell ref="B49:D49"/>
    <mergeCell ref="B57:D57"/>
    <mergeCell ref="E57:H57"/>
    <mergeCell ref="I57:J57"/>
    <mergeCell ref="B43:D43"/>
    <mergeCell ref="H43:I44"/>
    <mergeCell ref="J43:L44"/>
    <mergeCell ref="B44:D44"/>
    <mergeCell ref="B45:D45"/>
  </mergeCells>
  <conditionalFormatting sqref="A18:A22">
    <cfRule type="cellIs" priority="1" stopIfTrue="1" operator="between">
      <formula>5</formula>
      <formula>10</formula>
    </cfRule>
  </conditionalFormatting>
  <pageMargins left="0.7" right="0.7" top="0.75" bottom="0.75" header="0.3" footer="0.3"/>
  <pageSetup paperSize="9" orientation="portrait" horizontalDpi="360" verticalDpi="360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Q94"/>
  <sheetViews>
    <sheetView showGridLines="0" tabSelected="1" zoomScale="110" zoomScaleNormal="110" zoomScaleSheetLayoutView="120" workbookViewId="0">
      <selection activeCell="O24" sqref="O24"/>
    </sheetView>
  </sheetViews>
  <sheetFormatPr baseColWidth="10" defaultColWidth="10.28515625" defaultRowHeight="14.25" x14ac:dyDescent="0.2"/>
  <cols>
    <col min="1" max="1" width="10.42578125" style="316" customWidth="1"/>
    <col min="2" max="2" width="3" style="316" customWidth="1"/>
    <col min="3" max="3" width="4.42578125" style="316" customWidth="1"/>
    <col min="4" max="4" width="1.5703125" style="316" customWidth="1"/>
    <col min="5" max="5" width="5.42578125" style="316" customWidth="1"/>
    <col min="6" max="8" width="9.7109375" style="316" customWidth="1"/>
    <col min="9" max="9" width="4.5703125" style="316" customWidth="1"/>
    <col min="10" max="10" width="6.42578125" style="316" customWidth="1"/>
    <col min="11" max="11" width="11.7109375" style="316" customWidth="1"/>
    <col min="12" max="12" width="10" style="316" customWidth="1"/>
    <col min="13" max="13" width="1.28515625" style="316" customWidth="1"/>
    <col min="14" max="14" width="13.5703125" style="316" customWidth="1"/>
    <col min="15" max="15" width="6.42578125" style="316" customWidth="1"/>
    <col min="16" max="16" width="1" style="316" customWidth="1"/>
    <col min="17" max="17" width="6.42578125" style="316" customWidth="1"/>
    <col min="18" max="16384" width="10.28515625" style="316"/>
  </cols>
  <sheetData>
    <row r="1" spans="1:17" ht="28.5" customHeight="1" x14ac:dyDescent="0.2">
      <c r="A1" s="309"/>
      <c r="B1" s="309"/>
      <c r="C1" s="309"/>
      <c r="D1" s="309"/>
      <c r="E1" s="309"/>
      <c r="F1" s="309"/>
      <c r="G1" s="309"/>
      <c r="H1" s="309"/>
      <c r="I1" s="309"/>
      <c r="J1" s="309"/>
      <c r="K1" s="309"/>
      <c r="L1" s="309"/>
      <c r="M1" s="309"/>
      <c r="N1" s="309"/>
    </row>
    <row r="2" spans="1:17" ht="15.95" customHeight="1" x14ac:dyDescent="0.2">
      <c r="A2" s="567" t="s">
        <v>0</v>
      </c>
      <c r="B2" s="567"/>
      <c r="C2" s="567"/>
      <c r="D2" s="567"/>
      <c r="E2" s="567"/>
      <c r="F2" s="567"/>
      <c r="G2" s="567"/>
      <c r="H2" s="567"/>
      <c r="I2" s="567"/>
      <c r="J2" s="567"/>
      <c r="K2" s="567"/>
      <c r="L2" s="567"/>
      <c r="M2" s="567"/>
      <c r="N2" s="567"/>
    </row>
    <row r="3" spans="1:17" ht="15.95" customHeight="1" x14ac:dyDescent="0.2">
      <c r="A3" s="628">
        <v>0</v>
      </c>
      <c r="B3" s="628"/>
      <c r="C3" s="628"/>
      <c r="D3" s="628"/>
      <c r="E3" s="628"/>
      <c r="F3" s="628"/>
      <c r="G3" s="628"/>
      <c r="H3" s="628"/>
      <c r="I3" s="628"/>
      <c r="J3" s="628"/>
      <c r="K3" s="628"/>
      <c r="L3" s="628"/>
      <c r="M3" s="628"/>
      <c r="N3" s="628"/>
    </row>
    <row r="4" spans="1:17" ht="15.95" customHeight="1" x14ac:dyDescent="0.2"/>
    <row r="5" spans="1:17" ht="15" customHeight="1" x14ac:dyDescent="0.2">
      <c r="A5" s="297" t="s">
        <v>1</v>
      </c>
      <c r="B5" s="177" t="s">
        <v>2</v>
      </c>
      <c r="C5" s="645">
        <f>+Resumen!P2</f>
        <v>0</v>
      </c>
      <c r="D5" s="645"/>
      <c r="E5" s="645"/>
      <c r="F5" s="645"/>
      <c r="G5" s="645"/>
      <c r="H5" s="645"/>
      <c r="I5" s="645"/>
      <c r="J5" s="645"/>
      <c r="K5" s="645"/>
      <c r="L5" s="27" t="s">
        <v>6</v>
      </c>
      <c r="M5" s="179" t="s">
        <v>2</v>
      </c>
      <c r="N5" s="178" t="s">
        <v>99</v>
      </c>
      <c r="Q5" s="317"/>
    </row>
    <row r="6" spans="1:17" ht="21" customHeight="1" x14ac:dyDescent="0.2">
      <c r="A6" s="297" t="s">
        <v>100</v>
      </c>
      <c r="B6" s="177" t="s">
        <v>2</v>
      </c>
      <c r="C6" s="647">
        <f>+Resumen!P3</f>
        <v>0</v>
      </c>
      <c r="D6" s="647"/>
      <c r="E6" s="647"/>
      <c r="F6" s="647"/>
      <c r="G6" s="647"/>
      <c r="H6" s="647"/>
      <c r="I6" s="647"/>
      <c r="J6" s="647"/>
      <c r="K6" s="647"/>
      <c r="L6" s="458" t="s">
        <v>233</v>
      </c>
      <c r="M6" s="177" t="s">
        <v>2</v>
      </c>
      <c r="N6" s="428">
        <f>+Resumen!P7</f>
        <v>0</v>
      </c>
      <c r="O6" s="317"/>
      <c r="P6" s="317"/>
      <c r="Q6" s="317"/>
    </row>
    <row r="7" spans="1:17" ht="15" customHeight="1" x14ac:dyDescent="0.2">
      <c r="A7" s="297" t="s">
        <v>8</v>
      </c>
      <c r="B7" s="177" t="s">
        <v>2</v>
      </c>
      <c r="C7" s="645">
        <f>+Resumen!P4</f>
        <v>0</v>
      </c>
      <c r="D7" s="645"/>
      <c r="E7" s="645"/>
      <c r="F7" s="645"/>
      <c r="G7" s="645"/>
      <c r="H7" s="645"/>
      <c r="I7" s="645"/>
      <c r="J7" s="645"/>
      <c r="K7" s="645"/>
      <c r="L7" s="458" t="s">
        <v>297</v>
      </c>
      <c r="M7" s="177" t="s">
        <v>2</v>
      </c>
      <c r="N7" s="428">
        <f>+Resumen!P9</f>
        <v>0</v>
      </c>
      <c r="O7" s="317"/>
      <c r="P7" s="317"/>
      <c r="Q7" s="317"/>
    </row>
    <row r="8" spans="1:17" ht="17.45" customHeight="1" x14ac:dyDescent="0.2">
      <c r="A8" s="297" t="s">
        <v>11</v>
      </c>
      <c r="B8" s="177" t="s">
        <v>2</v>
      </c>
      <c r="C8" s="647">
        <f>+Resumen!P5</f>
        <v>0</v>
      </c>
      <c r="D8" s="647"/>
      <c r="E8" s="647"/>
      <c r="F8" s="647"/>
      <c r="G8" s="647"/>
      <c r="H8" s="647"/>
      <c r="I8" s="647"/>
      <c r="J8" s="647"/>
      <c r="K8" s="647"/>
      <c r="L8" s="458" t="s">
        <v>101</v>
      </c>
      <c r="M8" s="177" t="s">
        <v>2</v>
      </c>
      <c r="N8" s="361">
        <f>+Resumen!P9</f>
        <v>0</v>
      </c>
      <c r="O8" s="317"/>
      <c r="P8" s="317"/>
      <c r="Q8" s="317"/>
    </row>
    <row r="9" spans="1:17" ht="14.25" customHeight="1" x14ac:dyDescent="0.2">
      <c r="A9" s="291" t="s">
        <v>14</v>
      </c>
      <c r="B9" s="318"/>
      <c r="C9" s="318"/>
      <c r="D9" s="20"/>
      <c r="E9" s="33"/>
      <c r="F9" s="33"/>
      <c r="G9" s="33"/>
      <c r="H9" s="33"/>
      <c r="I9" s="33"/>
      <c r="J9" s="33"/>
      <c r="K9" s="33"/>
      <c r="L9" s="27"/>
      <c r="M9" s="20"/>
      <c r="N9" s="34"/>
      <c r="O9" s="317"/>
      <c r="P9" s="317"/>
      <c r="Q9" s="317"/>
    </row>
    <row r="10" spans="1:17" x14ac:dyDescent="0.2">
      <c r="A10" s="629" t="s">
        <v>102</v>
      </c>
      <c r="B10" s="630"/>
      <c r="C10" s="630"/>
      <c r="D10" s="630"/>
      <c r="E10" s="630"/>
      <c r="F10" s="630"/>
      <c r="G10" s="630"/>
      <c r="H10" s="630"/>
      <c r="I10" s="630"/>
      <c r="J10" s="630"/>
      <c r="K10" s="630"/>
      <c r="L10" s="630"/>
      <c r="M10" s="630"/>
      <c r="N10" s="631"/>
      <c r="O10" s="317"/>
      <c r="P10" s="317"/>
      <c r="Q10" s="317"/>
    </row>
    <row r="11" spans="1:17" ht="12" customHeight="1" x14ac:dyDescent="0.2">
      <c r="A11" s="632" t="s">
        <v>103</v>
      </c>
      <c r="B11" s="633"/>
      <c r="C11" s="633"/>
      <c r="D11" s="633"/>
      <c r="E11" s="633"/>
      <c r="F11" s="633"/>
      <c r="G11" s="633"/>
      <c r="H11" s="633"/>
      <c r="I11" s="633"/>
      <c r="J11" s="633"/>
      <c r="K11" s="633"/>
      <c r="L11" s="633"/>
      <c r="M11" s="633"/>
      <c r="N11" s="634"/>
      <c r="O11" s="317"/>
      <c r="P11" s="317"/>
      <c r="Q11" s="317"/>
    </row>
    <row r="12" spans="1:17" ht="6" customHeight="1" x14ac:dyDescent="0.2">
      <c r="A12" s="189"/>
      <c r="B12" s="190"/>
      <c r="C12" s="190"/>
      <c r="D12" s="190"/>
      <c r="E12" s="180"/>
      <c r="F12" s="180"/>
      <c r="G12" s="180"/>
      <c r="H12" s="180"/>
      <c r="I12" s="180"/>
      <c r="J12" s="180"/>
      <c r="K12" s="36"/>
      <c r="L12" s="37"/>
      <c r="M12" s="35"/>
      <c r="N12" s="181"/>
      <c r="O12" s="317"/>
      <c r="P12" s="317"/>
      <c r="Q12" s="317"/>
    </row>
    <row r="13" spans="1:17" ht="15" customHeight="1" x14ac:dyDescent="0.2">
      <c r="A13" s="362" t="s">
        <v>17</v>
      </c>
      <c r="B13" s="363"/>
      <c r="C13" s="363"/>
      <c r="D13" s="364"/>
      <c r="E13" s="365"/>
      <c r="F13" s="365"/>
      <c r="G13" s="365"/>
      <c r="H13" s="365"/>
      <c r="I13" s="365"/>
      <c r="J13" s="365"/>
      <c r="K13" s="39"/>
      <c r="L13" s="43"/>
      <c r="M13" s="188"/>
      <c r="N13" s="182"/>
      <c r="Q13" s="317"/>
    </row>
    <row r="14" spans="1:17" ht="15" customHeight="1" x14ac:dyDescent="0.2">
      <c r="A14" s="40" t="s">
        <v>104</v>
      </c>
      <c r="B14" s="366"/>
      <c r="C14" s="366"/>
      <c r="D14" s="41" t="s">
        <v>2</v>
      </c>
      <c r="E14" s="178">
        <f>+Resumen!P15</f>
        <v>0</v>
      </c>
      <c r="F14" s="178"/>
      <c r="G14" s="177"/>
      <c r="I14" s="178"/>
      <c r="J14" s="178"/>
      <c r="K14" s="188"/>
      <c r="L14" s="43" t="s">
        <v>105</v>
      </c>
      <c r="M14" s="188" t="s">
        <v>2</v>
      </c>
      <c r="N14" s="427">
        <f>+Resumen!D11</f>
        <v>0</v>
      </c>
      <c r="Q14" s="317"/>
    </row>
    <row r="15" spans="1:17" ht="15" customHeight="1" x14ac:dyDescent="0.2">
      <c r="A15" s="40" t="s">
        <v>25</v>
      </c>
      <c r="B15" s="366"/>
      <c r="C15" s="366"/>
      <c r="D15" s="41" t="s">
        <v>2</v>
      </c>
      <c r="E15" s="178">
        <f>+Resumen!P16</f>
        <v>0</v>
      </c>
      <c r="F15" s="178"/>
      <c r="G15" s="177"/>
      <c r="I15" s="178"/>
      <c r="J15" s="178"/>
      <c r="K15" s="188"/>
      <c r="L15" s="43" t="s">
        <v>22</v>
      </c>
      <c r="M15" s="188" t="s">
        <v>2</v>
      </c>
      <c r="N15" s="367">
        <f>+Resumen!P12</f>
        <v>0</v>
      </c>
      <c r="Q15" s="317"/>
    </row>
    <row r="16" spans="1:17" ht="15" customHeight="1" x14ac:dyDescent="0.2">
      <c r="A16" s="40" t="s">
        <v>232</v>
      </c>
      <c r="B16" s="366"/>
      <c r="C16" s="366"/>
      <c r="D16" s="41" t="s">
        <v>2</v>
      </c>
      <c r="E16" s="335">
        <f>+Resumen!E25</f>
        <v>0</v>
      </c>
      <c r="F16" s="335"/>
      <c r="G16" s="335"/>
      <c r="I16" s="178"/>
      <c r="J16" s="178"/>
      <c r="K16" s="188"/>
      <c r="L16" s="43" t="s">
        <v>27</v>
      </c>
      <c r="M16" s="188" t="s">
        <v>2</v>
      </c>
      <c r="N16" s="367">
        <f>+Resumen!P13</f>
        <v>0</v>
      </c>
      <c r="Q16" s="449">
        <f>+Resumen!G11</f>
        <v>0</v>
      </c>
    </row>
    <row r="17" spans="1:17" ht="15" customHeight="1" x14ac:dyDescent="0.2">
      <c r="A17" s="155" t="s">
        <v>33</v>
      </c>
      <c r="B17" s="198"/>
      <c r="C17" s="198"/>
      <c r="D17" s="156" t="s">
        <v>2</v>
      </c>
      <c r="E17" s="183" t="s">
        <v>0</v>
      </c>
      <c r="F17" s="183"/>
      <c r="G17" s="319"/>
      <c r="H17" s="319"/>
      <c r="I17" s="319"/>
      <c r="J17" s="319"/>
      <c r="K17" s="302"/>
      <c r="L17" s="301" t="s">
        <v>107</v>
      </c>
      <c r="M17" s="302" t="s">
        <v>2</v>
      </c>
      <c r="N17" s="303" t="str">
        <f>+'Datos ensayo'!D15</f>
        <v>-</v>
      </c>
      <c r="Q17" s="317"/>
    </row>
    <row r="18" spans="1:17" ht="6.75" customHeight="1" x14ac:dyDescent="0.2">
      <c r="A18" s="310"/>
      <c r="B18" s="310"/>
      <c r="C18" s="310"/>
      <c r="D18" s="638"/>
      <c r="E18" s="638"/>
      <c r="F18" s="310"/>
      <c r="G18" s="310"/>
      <c r="H18" s="310"/>
      <c r="I18" s="310"/>
      <c r="J18" s="310"/>
      <c r="K18" s="310"/>
      <c r="L18" s="638"/>
      <c r="M18" s="638"/>
      <c r="N18" s="310"/>
      <c r="O18" s="317"/>
      <c r="P18" s="317"/>
      <c r="Q18" s="317"/>
    </row>
    <row r="19" spans="1:17" ht="18" customHeight="1" x14ac:dyDescent="0.2">
      <c r="A19" s="310"/>
      <c r="B19" s="310"/>
      <c r="C19" s="310"/>
      <c r="D19" s="639" t="s">
        <v>108</v>
      </c>
      <c r="E19" s="639"/>
      <c r="F19" s="639"/>
      <c r="G19" s="639"/>
      <c r="H19" s="639"/>
      <c r="I19" s="639"/>
      <c r="J19" s="311" t="s">
        <v>109</v>
      </c>
      <c r="K19" s="311" t="s">
        <v>110</v>
      </c>
      <c r="L19" s="310"/>
      <c r="M19" s="310"/>
      <c r="N19" s="310"/>
      <c r="O19" s="317"/>
      <c r="P19" s="317"/>
      <c r="Q19" s="317"/>
    </row>
    <row r="20" spans="1:17" ht="17.25" customHeight="1" x14ac:dyDescent="0.2">
      <c r="A20" s="188"/>
      <c r="B20" s="188"/>
      <c r="C20" s="320"/>
      <c r="D20" s="50" t="s">
        <v>35</v>
      </c>
      <c r="E20" s="321"/>
      <c r="F20" s="321"/>
      <c r="G20" s="321"/>
      <c r="H20" s="51"/>
      <c r="I20" s="52"/>
      <c r="J20" s="53" t="s">
        <v>36</v>
      </c>
      <c r="K20" s="423">
        <f>+'Datos ensayo'!G17</f>
        <v>1</v>
      </c>
      <c r="L20" s="636"/>
      <c r="M20" s="636"/>
      <c r="N20" s="312"/>
      <c r="O20" s="317"/>
      <c r="P20" s="317"/>
      <c r="Q20" s="317"/>
    </row>
    <row r="21" spans="1:17" ht="17.25" customHeight="1" x14ac:dyDescent="0.2">
      <c r="A21" s="188"/>
      <c r="B21" s="188"/>
      <c r="C21" s="320"/>
      <c r="D21" s="50" t="s">
        <v>111</v>
      </c>
      <c r="E21" s="322"/>
      <c r="F21" s="322"/>
      <c r="G21" s="322"/>
      <c r="H21" s="51"/>
      <c r="I21" s="52"/>
      <c r="J21" s="53" t="s">
        <v>36</v>
      </c>
      <c r="K21" s="422">
        <f>+'Datos ensayo'!G18</f>
        <v>0</v>
      </c>
      <c r="L21" s="636"/>
      <c r="M21" s="636"/>
      <c r="N21" s="312"/>
      <c r="O21" s="317"/>
      <c r="P21" s="317"/>
      <c r="Q21" s="317"/>
    </row>
    <row r="22" spans="1:17" ht="17.25" customHeight="1" x14ac:dyDescent="0.2">
      <c r="A22" s="188"/>
      <c r="B22" s="188"/>
      <c r="C22" s="320"/>
      <c r="D22" s="50" t="s">
        <v>112</v>
      </c>
      <c r="E22" s="322"/>
      <c r="F22" s="322"/>
      <c r="G22" s="322"/>
      <c r="H22" s="51"/>
      <c r="I22" s="52"/>
      <c r="J22" s="53" t="s">
        <v>41</v>
      </c>
      <c r="K22" s="422" t="str">
        <f>+'Datos ensayo'!H19</f>
        <v>0,00</v>
      </c>
      <c r="L22" s="637"/>
      <c r="M22" s="637"/>
      <c r="N22" s="313"/>
      <c r="O22" s="323"/>
      <c r="P22" s="323"/>
      <c r="Q22" s="317"/>
    </row>
    <row r="23" spans="1:17" ht="17.25" customHeight="1" x14ac:dyDescent="0.2">
      <c r="A23" s="188"/>
      <c r="B23" s="188"/>
      <c r="C23" s="320"/>
      <c r="D23" s="50" t="s">
        <v>113</v>
      </c>
      <c r="E23" s="322"/>
      <c r="F23" s="322"/>
      <c r="G23" s="322"/>
      <c r="H23" s="51"/>
      <c r="I23" s="52"/>
      <c r="J23" s="53" t="s">
        <v>41</v>
      </c>
      <c r="K23" s="422" t="str">
        <f>+'Datos ensayo'!H21</f>
        <v>0,00</v>
      </c>
      <c r="L23" s="13"/>
      <c r="M23" s="13"/>
      <c r="N23" s="13"/>
      <c r="O23" s="317"/>
      <c r="P23" s="317"/>
      <c r="Q23" s="317"/>
    </row>
    <row r="24" spans="1:17" ht="17.25" customHeight="1" x14ac:dyDescent="0.2">
      <c r="A24" s="188"/>
      <c r="B24" s="188"/>
      <c r="C24" s="320"/>
      <c r="D24" s="50" t="s">
        <v>114</v>
      </c>
      <c r="E24" s="322"/>
      <c r="F24" s="322"/>
      <c r="G24" s="322"/>
      <c r="H24" s="51"/>
      <c r="I24" s="52"/>
      <c r="J24" s="53" t="s">
        <v>41</v>
      </c>
      <c r="K24" s="422" t="str">
        <f>+'Datos ensayo'!H22</f>
        <v>0,00</v>
      </c>
      <c r="L24" s="13"/>
      <c r="M24" s="13"/>
      <c r="N24" s="13"/>
      <c r="O24" s="317"/>
      <c r="P24" s="317"/>
      <c r="Q24" s="317"/>
    </row>
    <row r="25" spans="1:17" ht="17.25" customHeight="1" x14ac:dyDescent="0.2">
      <c r="A25" s="188"/>
      <c r="B25" s="188"/>
      <c r="C25" s="320"/>
      <c r="D25" s="50" t="s">
        <v>115</v>
      </c>
      <c r="E25" s="322"/>
      <c r="F25" s="322"/>
      <c r="G25" s="322"/>
      <c r="H25" s="51"/>
      <c r="I25" s="52"/>
      <c r="J25" s="53" t="s">
        <v>41</v>
      </c>
      <c r="K25" s="423" t="str">
        <f>+'Datos ensayo'!H23</f>
        <v>0,00</v>
      </c>
      <c r="L25" s="13"/>
      <c r="M25" s="13"/>
      <c r="N25" s="13"/>
      <c r="O25" s="317"/>
      <c r="P25" s="317"/>
      <c r="Q25" s="317"/>
    </row>
    <row r="26" spans="1:17" ht="17.25" customHeight="1" x14ac:dyDescent="0.2">
      <c r="A26" s="13"/>
      <c r="B26" s="13"/>
      <c r="C26" s="314"/>
      <c r="D26" s="50" t="s">
        <v>116</v>
      </c>
      <c r="E26" s="322"/>
      <c r="F26" s="322"/>
      <c r="G26" s="322"/>
      <c r="H26" s="51"/>
      <c r="I26" s="52"/>
      <c r="J26" s="53" t="s">
        <v>41</v>
      </c>
      <c r="K26" s="423" t="str">
        <f>+'Datos ensayo'!H24</f>
        <v>0,00</v>
      </c>
      <c r="L26" s="315"/>
      <c r="M26" s="13"/>
      <c r="N26" s="13"/>
      <c r="O26" s="317"/>
      <c r="P26" s="317"/>
      <c r="Q26" s="317"/>
    </row>
    <row r="27" spans="1:17" ht="17.25" customHeight="1" x14ac:dyDescent="0.2">
      <c r="A27" s="188"/>
      <c r="B27" s="188"/>
      <c r="C27" s="320"/>
      <c r="D27" s="142" t="s">
        <v>117</v>
      </c>
      <c r="E27" s="321"/>
      <c r="F27" s="321"/>
      <c r="G27" s="321"/>
      <c r="H27" s="144"/>
      <c r="I27" s="145"/>
      <c r="J27" s="146" t="s">
        <v>56</v>
      </c>
      <c r="K27" s="330" t="e">
        <f>+'Datos ensayo'!H25</f>
        <v>#DIV/0!</v>
      </c>
      <c r="L27" s="13"/>
      <c r="M27" s="13"/>
      <c r="N27" s="13"/>
      <c r="O27" s="317"/>
      <c r="P27" s="317"/>
      <c r="Q27" s="317"/>
    </row>
    <row r="28" spans="1:17" ht="4.5" customHeight="1" x14ac:dyDescent="0.2">
      <c r="A28" s="188"/>
      <c r="B28" s="188"/>
      <c r="C28" s="188"/>
      <c r="D28" s="324"/>
      <c r="E28" s="21"/>
      <c r="F28" s="21"/>
      <c r="G28" s="325"/>
      <c r="H28" s="188"/>
      <c r="I28" s="188"/>
      <c r="J28" s="188"/>
      <c r="K28" s="188"/>
      <c r="L28" s="188"/>
      <c r="M28" s="13"/>
      <c r="N28" s="13"/>
      <c r="O28" s="317"/>
      <c r="P28" s="317"/>
      <c r="Q28" s="317"/>
    </row>
    <row r="29" spans="1:17" ht="15.95" customHeight="1" x14ac:dyDescent="0.2">
      <c r="A29" s="170" t="s">
        <v>118</v>
      </c>
      <c r="B29" s="170"/>
      <c r="C29" s="170"/>
      <c r="D29" s="159"/>
      <c r="E29" s="159"/>
      <c r="F29" s="159"/>
      <c r="G29" s="160"/>
      <c r="H29" s="161"/>
      <c r="I29" s="160"/>
      <c r="J29" s="191"/>
      <c r="K29" s="191"/>
      <c r="L29" s="192"/>
      <c r="M29" s="159"/>
      <c r="N29" s="159"/>
      <c r="O29" s="317"/>
      <c r="P29" s="317"/>
      <c r="Q29" s="317"/>
    </row>
    <row r="30" spans="1:17" ht="15.95" customHeight="1" x14ac:dyDescent="0.2">
      <c r="A30" s="356" t="s">
        <v>119</v>
      </c>
      <c r="B30" s="170"/>
      <c r="C30" s="170"/>
      <c r="D30" s="159"/>
      <c r="E30" s="159"/>
      <c r="F30" s="159"/>
      <c r="G30" s="160"/>
      <c r="H30" s="161"/>
      <c r="I30" s="160"/>
      <c r="J30" s="191"/>
      <c r="K30" s="191"/>
      <c r="L30" s="443">
        <f>+Resumen!J26</f>
        <v>0</v>
      </c>
      <c r="M30" s="159"/>
      <c r="N30" s="159"/>
      <c r="O30" s="317"/>
      <c r="P30" s="317"/>
      <c r="Q30" s="317"/>
    </row>
    <row r="31" spans="1:17" ht="15.95" customHeight="1" x14ac:dyDescent="0.2">
      <c r="A31" s="356" t="s">
        <v>120</v>
      </c>
      <c r="B31" s="170"/>
      <c r="C31" s="170"/>
      <c r="D31" s="159"/>
      <c r="E31" s="159"/>
      <c r="F31" s="159"/>
      <c r="G31" s="160"/>
      <c r="H31" s="161"/>
      <c r="I31" s="160"/>
      <c r="J31" s="191"/>
      <c r="K31" s="191"/>
      <c r="L31" s="429">
        <f>+Resumen!J18</f>
        <v>0</v>
      </c>
      <c r="M31" s="159"/>
      <c r="N31" s="159"/>
      <c r="O31" s="317"/>
      <c r="P31" s="317"/>
      <c r="Q31" s="317"/>
    </row>
    <row r="32" spans="1:17" ht="15.95" customHeight="1" x14ac:dyDescent="0.2">
      <c r="A32" s="356" t="s">
        <v>121</v>
      </c>
      <c r="B32" s="160"/>
      <c r="C32" s="160"/>
      <c r="D32" s="160"/>
      <c r="E32" s="160"/>
      <c r="F32" s="160"/>
      <c r="G32" s="160"/>
      <c r="H32" s="160"/>
      <c r="I32" s="160"/>
      <c r="J32" s="160"/>
      <c r="K32" s="160"/>
      <c r="L32" s="429">
        <f>+Resumen!J19</f>
        <v>0</v>
      </c>
      <c r="M32" s="159"/>
      <c r="N32" s="159"/>
      <c r="O32" s="317"/>
      <c r="P32" s="317"/>
      <c r="Q32" s="317"/>
    </row>
    <row r="33" spans="1:17" ht="15.95" customHeight="1" x14ac:dyDescent="0.2">
      <c r="A33" s="356" t="s">
        <v>122</v>
      </c>
      <c r="B33" s="193"/>
      <c r="C33" s="193"/>
      <c r="D33" s="193"/>
      <c r="E33" s="193"/>
      <c r="F33" s="193"/>
      <c r="G33" s="193"/>
      <c r="H33" s="193"/>
      <c r="I33" s="195"/>
      <c r="J33" s="195"/>
      <c r="K33" s="195"/>
      <c r="L33" s="429">
        <f>+Resumen!J20</f>
        <v>0</v>
      </c>
      <c r="M33" s="159"/>
      <c r="N33" s="159"/>
      <c r="O33" s="317"/>
      <c r="P33" s="317"/>
      <c r="Q33" s="317"/>
    </row>
    <row r="34" spans="1:17" ht="14.25" customHeight="1" x14ac:dyDescent="0.2">
      <c r="A34" s="356" t="s">
        <v>123</v>
      </c>
      <c r="B34" s="193"/>
      <c r="C34" s="193"/>
      <c r="D34" s="193"/>
      <c r="E34" s="193"/>
      <c r="F34" s="193"/>
      <c r="G34" s="193"/>
      <c r="H34" s="193"/>
      <c r="I34" s="195"/>
      <c r="J34" s="195"/>
      <c r="K34" s="195"/>
      <c r="L34" s="429">
        <f>+Resumen!J21</f>
        <v>0</v>
      </c>
      <c r="M34" s="159"/>
      <c r="N34" s="159"/>
      <c r="O34" s="317"/>
      <c r="P34" s="317"/>
      <c r="Q34" s="317"/>
    </row>
    <row r="35" spans="1:17" ht="5.25" customHeight="1" x14ac:dyDescent="0.2">
      <c r="A35" s="356"/>
      <c r="B35" s="193"/>
      <c r="C35" s="193"/>
      <c r="D35" s="193"/>
      <c r="E35" s="193"/>
      <c r="F35" s="193"/>
      <c r="G35" s="193"/>
      <c r="H35" s="193"/>
      <c r="I35" s="195"/>
      <c r="J35" s="195"/>
      <c r="K35" s="195"/>
      <c r="L35" s="354"/>
      <c r="M35" s="159"/>
      <c r="N35" s="159"/>
      <c r="O35" s="317"/>
      <c r="P35" s="317"/>
      <c r="Q35" s="317"/>
    </row>
    <row r="36" spans="1:17" ht="14.25" customHeight="1" x14ac:dyDescent="0.2">
      <c r="A36" s="170" t="s">
        <v>228</v>
      </c>
      <c r="B36" s="193"/>
      <c r="C36" s="193"/>
      <c r="D36" s="193"/>
      <c r="E36" s="193"/>
      <c r="F36" s="193"/>
      <c r="G36" s="193"/>
      <c r="H36" s="193"/>
      <c r="I36" s="195"/>
      <c r="J36" s="195"/>
      <c r="K36" s="195"/>
      <c r="L36" s="354"/>
      <c r="M36" s="159"/>
      <c r="N36" s="159"/>
      <c r="O36" s="317"/>
      <c r="P36" s="317"/>
      <c r="Q36" s="317"/>
    </row>
    <row r="37" spans="1:17" ht="14.25" customHeight="1" x14ac:dyDescent="0.2">
      <c r="A37" s="357" t="s">
        <v>230</v>
      </c>
      <c r="B37" s="193"/>
      <c r="C37" s="193"/>
      <c r="D37" s="193"/>
      <c r="E37" s="193"/>
      <c r="F37" s="193"/>
      <c r="G37" s="193"/>
      <c r="H37" s="193"/>
      <c r="I37" s="195"/>
      <c r="J37" s="195"/>
      <c r="K37" s="646">
        <f>+Resumen!E27</f>
        <v>0</v>
      </c>
      <c r="L37" s="646"/>
      <c r="M37" s="159"/>
      <c r="N37" s="159"/>
      <c r="O37" s="317"/>
      <c r="P37" s="317"/>
      <c r="Q37" s="317"/>
    </row>
    <row r="38" spans="1:17" ht="14.25" customHeight="1" x14ac:dyDescent="0.2">
      <c r="A38" s="357" t="s">
        <v>229</v>
      </c>
      <c r="B38" s="193"/>
      <c r="C38" s="193"/>
      <c r="D38" s="193"/>
      <c r="E38" s="193"/>
      <c r="F38" s="193"/>
      <c r="G38" s="193"/>
      <c r="H38" s="193"/>
      <c r="I38" s="195"/>
      <c r="J38" s="195"/>
      <c r="K38" s="640">
        <f>+Resumen!E28</f>
        <v>0</v>
      </c>
      <c r="L38" s="640"/>
      <c r="M38" s="159"/>
      <c r="N38" s="159"/>
      <c r="O38" s="317"/>
      <c r="P38" s="317"/>
      <c r="Q38" s="317"/>
    </row>
    <row r="39" spans="1:17" ht="6" customHeight="1" x14ac:dyDescent="0.2">
      <c r="M39" s="159"/>
      <c r="N39" s="159"/>
      <c r="O39" s="317"/>
      <c r="P39" s="317"/>
      <c r="Q39" s="317"/>
    </row>
    <row r="40" spans="1:17" ht="10.5" customHeight="1" x14ac:dyDescent="0.2">
      <c r="A40" s="170" t="s">
        <v>124</v>
      </c>
      <c r="B40" s="188"/>
      <c r="C40" s="188"/>
      <c r="D40" s="188"/>
      <c r="E40" s="188"/>
      <c r="F40" s="188"/>
      <c r="G40" s="184"/>
      <c r="H40" s="13"/>
      <c r="I40" s="13"/>
      <c r="J40" s="13"/>
      <c r="K40" s="13"/>
      <c r="L40" s="13"/>
      <c r="M40" s="13"/>
      <c r="N40" s="13"/>
      <c r="O40" s="317"/>
      <c r="P40" s="317"/>
      <c r="Q40" s="317"/>
    </row>
    <row r="41" spans="1:17" ht="15" customHeight="1" x14ac:dyDescent="0.2">
      <c r="A41" s="648" t="s">
        <v>312</v>
      </c>
      <c r="B41" s="648"/>
      <c r="C41" s="648"/>
      <c r="D41" s="648"/>
      <c r="E41" s="648"/>
      <c r="F41" s="648"/>
      <c r="G41" s="648"/>
      <c r="H41" s="648"/>
      <c r="I41" s="648"/>
      <c r="J41" s="648"/>
      <c r="K41" s="648"/>
      <c r="L41" s="648"/>
      <c r="M41" s="648"/>
      <c r="N41" s="648"/>
      <c r="O41" s="317"/>
      <c r="P41" s="317"/>
      <c r="Q41" s="317"/>
    </row>
    <row r="42" spans="1:17" ht="33" customHeight="1" x14ac:dyDescent="0.2">
      <c r="A42" s="635" t="s">
        <v>313</v>
      </c>
      <c r="B42" s="635"/>
      <c r="C42" s="635"/>
      <c r="D42" s="635"/>
      <c r="E42" s="635"/>
      <c r="F42" s="635"/>
      <c r="G42" s="635"/>
      <c r="H42" s="635"/>
      <c r="I42" s="635"/>
      <c r="J42" s="635"/>
      <c r="K42" s="635"/>
      <c r="L42" s="635"/>
      <c r="M42" s="635"/>
      <c r="N42" s="635"/>
      <c r="O42" s="317"/>
      <c r="P42" s="317"/>
      <c r="Q42" s="317"/>
    </row>
    <row r="43" spans="1:17" ht="18.600000000000001" customHeight="1" x14ac:dyDescent="0.2">
      <c r="A43" s="635" t="s">
        <v>314</v>
      </c>
      <c r="B43" s="635"/>
      <c r="C43" s="635"/>
      <c r="D43" s="635"/>
      <c r="E43" s="635"/>
      <c r="F43" s="635"/>
      <c r="G43" s="635"/>
      <c r="H43" s="635"/>
      <c r="I43" s="635"/>
      <c r="J43" s="635"/>
      <c r="K43" s="635"/>
      <c r="L43" s="635"/>
      <c r="M43" s="635"/>
      <c r="N43" s="635"/>
      <c r="O43" s="317"/>
      <c r="P43" s="317"/>
      <c r="Q43" s="317"/>
    </row>
    <row r="44" spans="1:17" ht="23.45" customHeight="1" x14ac:dyDescent="0.2">
      <c r="A44" s="635" t="s">
        <v>315</v>
      </c>
      <c r="B44" s="635"/>
      <c r="C44" s="635"/>
      <c r="D44" s="635"/>
      <c r="E44" s="635"/>
      <c r="F44" s="635"/>
      <c r="G44" s="635"/>
      <c r="H44" s="635"/>
      <c r="I44" s="635"/>
      <c r="J44" s="635"/>
      <c r="K44" s="635"/>
      <c r="L44" s="635"/>
      <c r="M44" s="635"/>
      <c r="N44" s="635"/>
      <c r="O44" s="317"/>
      <c r="P44" s="317"/>
      <c r="Q44" s="317"/>
    </row>
    <row r="45" spans="1:17" ht="23.25" customHeight="1" x14ac:dyDescent="0.2">
      <c r="A45" s="644" t="s">
        <v>316</v>
      </c>
      <c r="B45" s="644"/>
      <c r="C45" s="644"/>
      <c r="D45" s="644"/>
      <c r="E45" s="644"/>
      <c r="F45" s="644"/>
      <c r="G45" s="644"/>
      <c r="H45" s="644"/>
      <c r="I45" s="644"/>
      <c r="J45" s="644"/>
      <c r="K45" s="644"/>
      <c r="L45" s="644"/>
      <c r="M45" s="644"/>
      <c r="N45" s="644"/>
      <c r="O45" s="317"/>
      <c r="P45" s="317"/>
      <c r="Q45" s="317"/>
    </row>
    <row r="46" spans="1:17" ht="5.25" customHeight="1" x14ac:dyDescent="0.2">
      <c r="A46" s="193"/>
      <c r="B46" s="196"/>
      <c r="C46" s="196"/>
      <c r="O46" s="317"/>
      <c r="P46" s="317"/>
      <c r="Q46" s="317"/>
    </row>
    <row r="47" spans="1:17" ht="19.5" customHeight="1" x14ac:dyDescent="0.2">
      <c r="A47" s="170" t="s">
        <v>98</v>
      </c>
      <c r="B47" s="196"/>
      <c r="C47" s="296"/>
      <c r="D47" s="326"/>
      <c r="E47" s="326"/>
      <c r="F47" s="326"/>
      <c r="G47" s="326"/>
      <c r="H47" s="326"/>
      <c r="I47" s="326"/>
      <c r="J47" s="326"/>
      <c r="K47" s="326"/>
      <c r="L47" s="326"/>
      <c r="M47" s="326"/>
      <c r="N47" s="326"/>
      <c r="O47" s="317"/>
      <c r="P47" s="317"/>
      <c r="Q47" s="317"/>
    </row>
    <row r="48" spans="1:17" ht="15" customHeight="1" x14ac:dyDescent="0.2">
      <c r="A48" s="196"/>
      <c r="B48" s="196"/>
      <c r="C48" s="196"/>
      <c r="K48" s="643"/>
      <c r="L48" s="643"/>
      <c r="M48" s="643"/>
      <c r="N48" s="643"/>
      <c r="O48" s="317"/>
      <c r="P48" s="317"/>
      <c r="Q48" s="317"/>
    </row>
    <row r="49" spans="1:17" ht="66.75" customHeight="1" x14ac:dyDescent="0.2">
      <c r="A49" s="196"/>
      <c r="B49" s="196"/>
      <c r="C49" s="196"/>
      <c r="G49"/>
      <c r="K49" s="355"/>
      <c r="L49" s="355"/>
      <c r="M49" s="355"/>
      <c r="N49" s="355"/>
      <c r="O49" s="317"/>
      <c r="P49" s="317"/>
      <c r="Q49" s="317"/>
    </row>
    <row r="50" spans="1:17" x14ac:dyDescent="0.2">
      <c r="A50" s="196"/>
      <c r="B50" s="196"/>
      <c r="C50" s="196"/>
      <c r="K50" s="643"/>
      <c r="L50" s="643"/>
      <c r="M50" s="643"/>
      <c r="N50" s="643"/>
      <c r="O50" s="317"/>
      <c r="P50" s="317"/>
      <c r="Q50" s="317"/>
    </row>
    <row r="51" spans="1:17" x14ac:dyDescent="0.2">
      <c r="A51" s="195" t="s">
        <v>91</v>
      </c>
      <c r="B51" s="195"/>
      <c r="C51" s="195"/>
      <c r="D51" s="324"/>
      <c r="E51" s="324"/>
      <c r="F51" s="324"/>
      <c r="G51" s="324"/>
      <c r="H51" s="324"/>
      <c r="I51" s="324"/>
      <c r="J51" s="324"/>
      <c r="K51" s="643"/>
      <c r="L51" s="643"/>
      <c r="M51" s="643"/>
      <c r="N51" s="643"/>
    </row>
    <row r="52" spans="1:17" ht="11.25" customHeight="1" x14ac:dyDescent="0.2">
      <c r="A52" s="195" t="s">
        <v>317</v>
      </c>
      <c r="B52" s="195"/>
      <c r="C52" s="195"/>
      <c r="D52" s="324"/>
      <c r="E52" s="324"/>
      <c r="F52" s="324"/>
      <c r="G52" s="324"/>
      <c r="H52" s="324"/>
      <c r="I52" s="324"/>
      <c r="J52" s="324"/>
      <c r="K52" s="643" t="s">
        <v>125</v>
      </c>
      <c r="L52" s="643"/>
      <c r="M52" s="643"/>
      <c r="N52" s="643"/>
    </row>
    <row r="53" spans="1:17" ht="15.95" customHeight="1" x14ac:dyDescent="0.2">
      <c r="M53" s="185"/>
      <c r="N53" s="317"/>
    </row>
    <row r="54" spans="1:17" x14ac:dyDescent="0.2">
      <c r="M54" s="186"/>
      <c r="N54" s="317"/>
    </row>
    <row r="55" spans="1:17" x14ac:dyDescent="0.2">
      <c r="M55" s="317"/>
      <c r="N55" s="317"/>
    </row>
    <row r="56" spans="1:17" x14ac:dyDescent="0.2">
      <c r="M56" s="317"/>
      <c r="N56" s="317"/>
    </row>
    <row r="57" spans="1:17" x14ac:dyDescent="0.2">
      <c r="A57" s="317"/>
      <c r="B57" s="317"/>
      <c r="C57" s="317"/>
      <c r="D57" s="317"/>
      <c r="E57" s="317"/>
      <c r="F57" s="317"/>
      <c r="G57" s="317"/>
      <c r="H57" s="317"/>
      <c r="I57" s="317"/>
      <c r="J57" s="317"/>
      <c r="K57" s="317"/>
      <c r="L57" s="317"/>
      <c r="M57" s="317"/>
    </row>
    <row r="58" spans="1:17" ht="11.25" customHeight="1" x14ac:dyDescent="0.2">
      <c r="A58" s="187"/>
      <c r="B58" s="187"/>
      <c r="C58" s="187"/>
      <c r="D58" s="187"/>
      <c r="E58" s="187"/>
      <c r="F58" s="187"/>
      <c r="G58" s="187"/>
      <c r="H58" s="187"/>
      <c r="I58" s="187"/>
      <c r="J58" s="187"/>
      <c r="K58" s="187"/>
      <c r="L58" s="187"/>
      <c r="M58" s="187"/>
      <c r="N58" s="187"/>
    </row>
    <row r="59" spans="1:17" ht="30" customHeight="1" x14ac:dyDescent="0.2">
      <c r="A59" s="642"/>
      <c r="B59" s="642"/>
      <c r="C59" s="642"/>
      <c r="D59" s="642"/>
      <c r="E59" s="642"/>
      <c r="F59" s="642"/>
      <c r="G59" s="642"/>
      <c r="H59" s="642"/>
      <c r="I59" s="642"/>
      <c r="J59" s="642"/>
      <c r="K59" s="642"/>
      <c r="L59" s="642"/>
      <c r="M59" s="642"/>
      <c r="N59" s="642"/>
    </row>
    <row r="60" spans="1:17" ht="30" customHeight="1" x14ac:dyDescent="0.2">
      <c r="A60" s="193"/>
      <c r="B60" s="193"/>
      <c r="C60" s="193"/>
      <c r="D60" s="193"/>
      <c r="E60" s="193"/>
      <c r="F60" s="193"/>
      <c r="G60" s="193"/>
      <c r="H60" s="193"/>
      <c r="I60" s="193"/>
      <c r="J60" s="193"/>
      <c r="K60" s="193"/>
      <c r="L60" s="193"/>
      <c r="M60" s="324"/>
      <c r="N60" s="324"/>
    </row>
    <row r="61" spans="1:17" ht="39.75" customHeight="1" x14ac:dyDescent="0.2">
      <c r="A61" s="642"/>
      <c r="B61" s="642"/>
      <c r="C61" s="642"/>
      <c r="D61" s="642"/>
      <c r="E61" s="642"/>
      <c r="F61" s="642"/>
      <c r="G61" s="642"/>
      <c r="H61" s="642"/>
      <c r="I61" s="642"/>
      <c r="J61" s="642"/>
      <c r="K61" s="642"/>
      <c r="L61" s="642"/>
      <c r="M61" s="642"/>
      <c r="N61" s="642"/>
    </row>
    <row r="62" spans="1:17" ht="30" customHeight="1" x14ac:dyDescent="0.2">
      <c r="A62" s="194"/>
      <c r="B62" s="194"/>
      <c r="C62" s="194"/>
      <c r="D62" s="307"/>
      <c r="E62" s="307"/>
      <c r="F62" s="307"/>
      <c r="G62" s="307"/>
      <c r="H62" s="307"/>
      <c r="I62" s="307"/>
      <c r="J62" s="307"/>
      <c r="K62" s="307"/>
      <c r="L62" s="307"/>
      <c r="M62" s="307"/>
      <c r="N62" s="307"/>
    </row>
    <row r="63" spans="1:17" x14ac:dyDescent="0.2">
      <c r="A63" s="327"/>
      <c r="B63" s="327"/>
      <c r="C63" s="327"/>
      <c r="D63" s="327"/>
      <c r="E63" s="327"/>
      <c r="F63" s="327"/>
      <c r="G63" s="327"/>
      <c r="H63" s="327"/>
      <c r="I63" s="327"/>
      <c r="J63" s="327"/>
      <c r="K63" s="327"/>
      <c r="L63" s="327"/>
      <c r="M63" s="327"/>
      <c r="N63" s="327"/>
    </row>
    <row r="70" spans="11:14" x14ac:dyDescent="0.2">
      <c r="K70" s="317"/>
      <c r="L70" s="317"/>
      <c r="M70" s="317"/>
      <c r="N70" s="317"/>
    </row>
    <row r="71" spans="11:14" x14ac:dyDescent="0.2">
      <c r="K71" s="317"/>
      <c r="L71" s="317"/>
      <c r="M71" s="317"/>
      <c r="N71" s="317"/>
    </row>
    <row r="72" spans="11:14" x14ac:dyDescent="0.2">
      <c r="K72" s="317"/>
      <c r="L72" s="317"/>
      <c r="M72" s="317"/>
      <c r="N72" s="317"/>
    </row>
    <row r="73" spans="11:14" x14ac:dyDescent="0.2">
      <c r="K73" s="317"/>
      <c r="L73" s="317"/>
      <c r="M73" s="317"/>
      <c r="N73" s="317"/>
    </row>
    <row r="74" spans="11:14" x14ac:dyDescent="0.2">
      <c r="K74" s="317"/>
      <c r="L74" s="317"/>
      <c r="M74" s="317"/>
      <c r="N74" s="317"/>
    </row>
    <row r="75" spans="11:14" x14ac:dyDescent="0.2">
      <c r="K75" s="317"/>
      <c r="L75" s="317"/>
      <c r="M75" s="317"/>
      <c r="N75" s="317"/>
    </row>
    <row r="76" spans="11:14" x14ac:dyDescent="0.2">
      <c r="K76" s="317"/>
      <c r="L76" s="317"/>
      <c r="M76" s="317"/>
      <c r="N76" s="317"/>
    </row>
    <row r="77" spans="11:14" x14ac:dyDescent="0.2">
      <c r="K77" s="317"/>
      <c r="L77" s="317"/>
      <c r="M77" s="317"/>
      <c r="N77" s="317"/>
    </row>
    <row r="78" spans="11:14" x14ac:dyDescent="0.2">
      <c r="K78" s="328"/>
      <c r="L78" s="328"/>
      <c r="M78" s="328"/>
      <c r="N78" s="317"/>
    </row>
    <row r="79" spans="11:14" x14ac:dyDescent="0.2">
      <c r="K79" s="641"/>
      <c r="L79" s="641"/>
      <c r="M79" s="641"/>
      <c r="N79" s="317"/>
    </row>
    <row r="80" spans="11:14" x14ac:dyDescent="0.2">
      <c r="K80" s="641"/>
      <c r="L80" s="641"/>
      <c r="M80" s="641"/>
      <c r="N80" s="317"/>
    </row>
    <row r="81" spans="1:14" x14ac:dyDescent="0.2">
      <c r="K81" s="329"/>
      <c r="L81" s="329"/>
      <c r="M81" s="329"/>
      <c r="N81" s="317"/>
    </row>
    <row r="82" spans="1:14" x14ac:dyDescent="0.2">
      <c r="K82" s="329"/>
      <c r="L82" s="329"/>
      <c r="M82" s="329"/>
      <c r="N82" s="317"/>
    </row>
    <row r="83" spans="1:14" x14ac:dyDescent="0.2">
      <c r="K83" s="329"/>
      <c r="L83" s="329"/>
      <c r="M83" s="329"/>
      <c r="N83" s="317"/>
    </row>
    <row r="84" spans="1:14" x14ac:dyDescent="0.2">
      <c r="K84" s="329"/>
      <c r="L84" s="329"/>
      <c r="M84" s="329"/>
      <c r="N84" s="317"/>
    </row>
    <row r="85" spans="1:14" x14ac:dyDescent="0.2">
      <c r="K85" s="329"/>
      <c r="L85" s="329"/>
      <c r="M85" s="329"/>
      <c r="N85" s="317"/>
    </row>
    <row r="86" spans="1:14" x14ac:dyDescent="0.2">
      <c r="K86" s="329"/>
      <c r="L86" s="329"/>
      <c r="M86" s="329"/>
      <c r="N86" s="317"/>
    </row>
    <row r="87" spans="1:14" x14ac:dyDescent="0.2">
      <c r="K87" s="329"/>
      <c r="L87" s="329"/>
      <c r="M87" s="329"/>
      <c r="N87" s="317"/>
    </row>
    <row r="88" spans="1:14" x14ac:dyDescent="0.2">
      <c r="K88" s="329"/>
      <c r="L88" s="329"/>
      <c r="M88" s="329"/>
      <c r="N88" s="317"/>
    </row>
    <row r="89" spans="1:14" x14ac:dyDescent="0.2">
      <c r="K89" s="329"/>
      <c r="L89" s="329"/>
      <c r="M89" s="329"/>
      <c r="N89" s="317"/>
    </row>
    <row r="90" spans="1:14" x14ac:dyDescent="0.2">
      <c r="K90" s="329"/>
      <c r="L90" s="329"/>
      <c r="M90" s="329"/>
      <c r="N90" s="317"/>
    </row>
    <row r="91" spans="1:14" x14ac:dyDescent="0.2">
      <c r="K91" s="329"/>
      <c r="L91" s="329"/>
      <c r="M91" s="329"/>
      <c r="N91" s="317"/>
    </row>
    <row r="92" spans="1:14" x14ac:dyDescent="0.2">
      <c r="A92" s="317"/>
      <c r="B92" s="317"/>
      <c r="C92" s="317"/>
      <c r="D92" s="317"/>
      <c r="E92" s="317"/>
      <c r="F92" s="317"/>
      <c r="G92" s="317"/>
      <c r="H92" s="317"/>
      <c r="I92" s="317"/>
      <c r="J92" s="317"/>
      <c r="K92" s="317"/>
      <c r="L92" s="317"/>
      <c r="M92" s="317"/>
      <c r="N92" s="317"/>
    </row>
    <row r="93" spans="1:14" x14ac:dyDescent="0.2">
      <c r="A93" s="317"/>
      <c r="B93" s="317"/>
      <c r="C93" s="317"/>
      <c r="D93" s="317"/>
      <c r="E93" s="317"/>
      <c r="F93" s="317"/>
      <c r="G93" s="317"/>
      <c r="H93" s="317"/>
      <c r="I93" s="317"/>
      <c r="J93" s="317"/>
      <c r="K93" s="317"/>
      <c r="L93" s="317"/>
      <c r="M93" s="317"/>
      <c r="N93" s="317"/>
    </row>
    <row r="94" spans="1:14" x14ac:dyDescent="0.2">
      <c r="A94" s="317"/>
      <c r="B94" s="317"/>
      <c r="C94" s="317"/>
      <c r="D94" s="317"/>
      <c r="E94" s="317"/>
      <c r="F94" s="317"/>
      <c r="G94" s="317"/>
      <c r="H94" s="317"/>
      <c r="I94" s="317"/>
      <c r="J94" s="317"/>
      <c r="K94" s="317"/>
      <c r="L94" s="317"/>
      <c r="M94" s="317"/>
      <c r="N94" s="317"/>
    </row>
  </sheetData>
  <sheetProtection algorithmName="SHA-512" hashValue="zMsqYySmwKFoFPvTnU0pM2iBYqllvXmKPWKxwHoZdI/aNMm5lQzC8Oi9/JSS/KLlzDghQdKjvcwPX1SyVjT0Tw==" saltValue="Ot/YrcHkrPx+Qo/6ciN67w==" spinCount="100000" sheet="1" objects="1" scenarios="1"/>
  <protectedRanges>
    <protectedRange sqref="E7:F9 E12:F12" name="Rango3_3_1_1_1_1_1_1_1_1"/>
    <protectedRange sqref="E5:F6" name="Rango3_3_1_1_1_1_1_2_1"/>
  </protectedRanges>
  <mergeCells count="30">
    <mergeCell ref="C8:K8"/>
    <mergeCell ref="A41:N41"/>
    <mergeCell ref="M79:M80"/>
    <mergeCell ref="A59:N59"/>
    <mergeCell ref="A61:N61"/>
    <mergeCell ref="A42:N42"/>
    <mergeCell ref="A44:N44"/>
    <mergeCell ref="K50:N50"/>
    <mergeCell ref="K48:N48"/>
    <mergeCell ref="A45:N45"/>
    <mergeCell ref="K51:N51"/>
    <mergeCell ref="K52:N52"/>
    <mergeCell ref="K79:K80"/>
    <mergeCell ref="L79:L80"/>
    <mergeCell ref="A2:N2"/>
    <mergeCell ref="A3:N3"/>
    <mergeCell ref="A10:N10"/>
    <mergeCell ref="A11:N11"/>
    <mergeCell ref="A43:N43"/>
    <mergeCell ref="L21:M21"/>
    <mergeCell ref="L22:M22"/>
    <mergeCell ref="D18:E18"/>
    <mergeCell ref="L18:M18"/>
    <mergeCell ref="L20:M20"/>
    <mergeCell ref="D19:I19"/>
    <mergeCell ref="K38:L38"/>
    <mergeCell ref="C5:K5"/>
    <mergeCell ref="K37:L37"/>
    <mergeCell ref="C6:K6"/>
    <mergeCell ref="C7:K7"/>
  </mergeCells>
  <conditionalFormatting sqref="A30:A38">
    <cfRule type="cellIs" priority="1" stopIfTrue="1" operator="between">
      <formula>5</formula>
      <formula>10</formula>
    </cfRule>
  </conditionalFormatting>
  <conditionalFormatting sqref="B32:C32">
    <cfRule type="cellIs" priority="4" stopIfTrue="1" operator="between">
      <formula>5</formula>
      <formula>10</formula>
    </cfRule>
  </conditionalFormatting>
  <dataValidations disablePrompts="1" count="1">
    <dataValidation type="list" allowBlank="1" showInputMessage="1" showErrorMessage="1" sqref="L35:L36" xr:uid="{00000000-0002-0000-0100-000000000000}">
      <formula1>"-, Si, No"</formula1>
    </dataValidation>
  </dataValidations>
  <printOptions horizontalCentered="1"/>
  <pageMargins left="0" right="0" top="1.1811023622047245" bottom="0" header="0.11811023622047245" footer="0"/>
  <pageSetup paperSize="274" scale="90" orientation="portrait" r:id="rId1"/>
  <headerFooter scaleWithDoc="0">
    <oddHeader>&amp;C&amp;G</oddHeader>
  </headerFooter>
  <drawing r:id="rId2"/>
  <legacyDrawingHF r:id="rId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N53"/>
  <sheetViews>
    <sheetView showGridLines="0" zoomScale="95" zoomScaleNormal="95" zoomScaleSheetLayoutView="100" workbookViewId="0">
      <selection activeCell="N12" sqref="N12"/>
    </sheetView>
  </sheetViews>
  <sheetFormatPr baseColWidth="10" defaultColWidth="10.28515625" defaultRowHeight="12.75" x14ac:dyDescent="0.2"/>
  <cols>
    <col min="1" max="1" width="4.7109375" style="317" customWidth="1"/>
    <col min="2" max="2" width="11.28515625" style="317" customWidth="1"/>
    <col min="3" max="3" width="12.28515625" style="317" customWidth="1"/>
    <col min="4" max="5" width="11.28515625" style="317" customWidth="1"/>
    <col min="6" max="6" width="13.28515625" style="317" bestFit="1" customWidth="1"/>
    <col min="7" max="7" width="12.140625" style="317" bestFit="1" customWidth="1"/>
    <col min="8" max="8" width="14.85546875" style="317" customWidth="1"/>
    <col min="9" max="9" width="10.7109375" style="317" customWidth="1"/>
    <col min="10" max="10" width="11.42578125" style="317" customWidth="1"/>
    <col min="11" max="11" width="13.28515625" style="317" customWidth="1"/>
    <col min="12" max="12" width="5.7109375" style="317" customWidth="1"/>
    <col min="13" max="16384" width="10.28515625" style="317"/>
  </cols>
  <sheetData>
    <row r="1" spans="1:14" ht="5.45" customHeight="1" x14ac:dyDescent="0.2">
      <c r="A1" s="383"/>
      <c r="B1" s="384"/>
      <c r="C1" s="384"/>
      <c r="D1" s="384"/>
      <c r="E1" s="384"/>
      <c r="F1" s="384"/>
      <c r="G1" s="384"/>
      <c r="H1" s="384"/>
      <c r="I1" s="384"/>
      <c r="J1" s="384"/>
      <c r="K1" s="384"/>
      <c r="L1" s="385"/>
      <c r="M1" s="386"/>
    </row>
    <row r="2" spans="1:14" ht="15" customHeight="1" x14ac:dyDescent="0.2">
      <c r="A2" s="387"/>
      <c r="B2" s="661" t="s">
        <v>102</v>
      </c>
      <c r="C2" s="661"/>
      <c r="D2" s="661"/>
      <c r="E2" s="661"/>
      <c r="F2" s="661"/>
      <c r="G2" s="661"/>
      <c r="H2" s="661"/>
      <c r="I2" s="661"/>
      <c r="J2" s="661"/>
      <c r="K2" s="661"/>
      <c r="L2" s="374"/>
      <c r="M2" s="386"/>
    </row>
    <row r="3" spans="1:14" ht="15" customHeight="1" x14ac:dyDescent="0.2">
      <c r="A3" s="387"/>
      <c r="B3" s="661" t="s">
        <v>103</v>
      </c>
      <c r="C3" s="661"/>
      <c r="D3" s="661"/>
      <c r="E3" s="661"/>
      <c r="F3" s="661"/>
      <c r="G3" s="661"/>
      <c r="H3" s="661"/>
      <c r="I3" s="661"/>
      <c r="J3" s="661"/>
      <c r="K3" s="661"/>
      <c r="L3" s="374"/>
      <c r="M3" s="386"/>
    </row>
    <row r="4" spans="1:14" ht="6.6" customHeight="1" x14ac:dyDescent="0.2">
      <c r="A4" s="387"/>
      <c r="B4" s="375"/>
      <c r="C4" s="375"/>
      <c r="D4" s="375"/>
      <c r="E4" s="375"/>
      <c r="F4" s="375"/>
      <c r="G4" s="375"/>
      <c r="H4" s="375"/>
      <c r="I4" s="375"/>
      <c r="J4" s="375"/>
      <c r="K4" s="376"/>
      <c r="L4" s="374"/>
      <c r="M4" s="386"/>
    </row>
    <row r="5" spans="1:14" ht="15" customHeight="1" x14ac:dyDescent="0.2">
      <c r="A5" s="387"/>
      <c r="B5" s="652" t="s">
        <v>126</v>
      </c>
      <c r="C5" s="653"/>
      <c r="D5" s="653"/>
      <c r="E5" s="654"/>
      <c r="F5" s="331">
        <f>+Resumen!J26</f>
        <v>0</v>
      </c>
      <c r="G5" s="375"/>
      <c r="H5" s="388" t="s">
        <v>127</v>
      </c>
      <c r="I5" s="332"/>
      <c r="J5" s="389"/>
      <c r="K5" s="200"/>
      <c r="L5" s="374"/>
      <c r="M5" s="386"/>
    </row>
    <row r="6" spans="1:14" ht="15" customHeight="1" x14ac:dyDescent="0.2">
      <c r="A6" s="387"/>
      <c r="B6" s="375"/>
      <c r="C6" s="375"/>
      <c r="D6" s="375"/>
      <c r="E6" s="375"/>
      <c r="F6" s="375"/>
      <c r="G6" s="375"/>
      <c r="H6" s="388" t="s">
        <v>128</v>
      </c>
      <c r="I6" s="332"/>
      <c r="J6" s="389"/>
      <c r="K6" s="200"/>
      <c r="L6" s="374"/>
      <c r="M6" s="386"/>
      <c r="N6" s="197"/>
    </row>
    <row r="7" spans="1:14" ht="15" customHeight="1" x14ac:dyDescent="0.2">
      <c r="A7" s="387"/>
      <c r="B7" s="652" t="s">
        <v>129</v>
      </c>
      <c r="C7" s="653"/>
      <c r="D7" s="653"/>
      <c r="E7" s="654"/>
      <c r="F7" s="331">
        <f>+IF(F5="A",0.1,0.01)</f>
        <v>0.01</v>
      </c>
      <c r="K7" s="376"/>
      <c r="L7" s="374"/>
      <c r="M7" s="386"/>
      <c r="N7" s="197"/>
    </row>
    <row r="8" spans="1:14" ht="15" customHeight="1" x14ac:dyDescent="0.2">
      <c r="A8" s="387"/>
      <c r="B8" s="375"/>
      <c r="C8" s="375"/>
      <c r="D8" s="375"/>
      <c r="E8" s="375"/>
      <c r="F8" s="330">
        <f>IF(F7=0.1,J9,J10)</f>
        <v>3.7900000000000001E-6</v>
      </c>
      <c r="H8" s="390" t="s">
        <v>131</v>
      </c>
      <c r="I8" s="391" t="s">
        <v>241</v>
      </c>
      <c r="J8" s="390" t="s">
        <v>130</v>
      </c>
      <c r="K8" s="391" t="s">
        <v>243</v>
      </c>
      <c r="L8" s="374"/>
      <c r="M8" s="386"/>
    </row>
    <row r="9" spans="1:14" ht="15" customHeight="1" x14ac:dyDescent="0.2">
      <c r="A9" s="387"/>
      <c r="B9" s="372" t="s">
        <v>246</v>
      </c>
      <c r="C9" s="392"/>
      <c r="D9" s="411">
        <f>+Resumen!E27</f>
        <v>0</v>
      </c>
      <c r="E9" s="442"/>
      <c r="G9" s="197"/>
      <c r="H9" s="330" t="str">
        <f>+Balanza!C7</f>
        <v>EQP-0046</v>
      </c>
      <c r="I9" s="393" t="s">
        <v>242</v>
      </c>
      <c r="J9" s="413">
        <f>+Balanza!C3</f>
        <v>-3.2899999999999998E-6</v>
      </c>
      <c r="K9" s="373">
        <f>+Balanza!D8</f>
        <v>46132</v>
      </c>
      <c r="L9" s="377"/>
      <c r="M9" s="386"/>
    </row>
    <row r="10" spans="1:14" ht="15" customHeight="1" x14ac:dyDescent="0.2">
      <c r="A10" s="387"/>
      <c r="G10" s="197"/>
      <c r="H10" s="330" t="str">
        <f>+Balanza!K7</f>
        <v>EQP-0045</v>
      </c>
      <c r="I10" s="393" t="s">
        <v>244</v>
      </c>
      <c r="J10" s="413">
        <f>+Balanza!K3</f>
        <v>3.7900000000000001E-6</v>
      </c>
      <c r="K10" s="373">
        <f>+Balanza!L8</f>
        <v>46132</v>
      </c>
      <c r="L10" s="378"/>
    </row>
    <row r="11" spans="1:14" ht="15" customHeight="1" x14ac:dyDescent="0.2">
      <c r="A11" s="387"/>
      <c r="B11" s="372" t="s">
        <v>238</v>
      </c>
      <c r="C11" s="392"/>
      <c r="D11" s="419" t="e">
        <f>+INDEX(J19:K28,MATCH(D9,J19:J28,0),2)</f>
        <v>#N/A</v>
      </c>
      <c r="E11" s="420" t="e">
        <f>+IF((G19-G22)&gt;D11,"Cumple","No Cumple")</f>
        <v>#N/A</v>
      </c>
      <c r="G11" s="197"/>
      <c r="K11" s="379"/>
      <c r="L11" s="380"/>
    </row>
    <row r="12" spans="1:14" ht="8.4499999999999993" customHeight="1" x14ac:dyDescent="0.2">
      <c r="A12" s="387"/>
      <c r="G12" s="197"/>
      <c r="L12" s="394"/>
    </row>
    <row r="13" spans="1:14" ht="15" customHeight="1" x14ac:dyDescent="0.2">
      <c r="A13" s="387"/>
      <c r="B13" s="372" t="s">
        <v>245</v>
      </c>
      <c r="C13" s="392"/>
      <c r="D13" s="298">
        <f>+Resumen!E28</f>
        <v>0</v>
      </c>
      <c r="G13" s="197"/>
      <c r="L13" s="394"/>
    </row>
    <row r="14" spans="1:14" ht="7.9" customHeight="1" x14ac:dyDescent="0.2">
      <c r="A14" s="387"/>
      <c r="G14" s="197"/>
      <c r="L14" s="394"/>
    </row>
    <row r="15" spans="1:14" ht="15" customHeight="1" x14ac:dyDescent="0.2">
      <c r="A15" s="387"/>
      <c r="B15" s="372" t="s">
        <v>107</v>
      </c>
      <c r="C15" s="395"/>
      <c r="D15" s="412" t="s">
        <v>234</v>
      </c>
      <c r="E15" s="442">
        <f>+Resumen!I11</f>
        <v>0</v>
      </c>
      <c r="G15" s="197"/>
      <c r="L15" s="394"/>
    </row>
    <row r="16" spans="1:14" ht="7.9" customHeight="1" x14ac:dyDescent="0.2">
      <c r="A16" s="387"/>
      <c r="L16" s="394"/>
    </row>
    <row r="17" spans="1:12" ht="15" customHeight="1" x14ac:dyDescent="0.2">
      <c r="A17" s="396">
        <v>1</v>
      </c>
      <c r="B17" s="655" t="s">
        <v>35</v>
      </c>
      <c r="C17" s="656"/>
      <c r="D17" s="656"/>
      <c r="E17" s="657"/>
      <c r="F17" s="397" t="s">
        <v>36</v>
      </c>
      <c r="G17" s="426">
        <v>1</v>
      </c>
      <c r="H17" s="663" t="s">
        <v>37</v>
      </c>
      <c r="J17" s="4" t="s">
        <v>239</v>
      </c>
      <c r="K17" s="4" t="s">
        <v>236</v>
      </c>
      <c r="L17" s="394"/>
    </row>
    <row r="18" spans="1:12" ht="17.25" customHeight="1" x14ac:dyDescent="0.2">
      <c r="A18" s="396">
        <v>2</v>
      </c>
      <c r="B18" s="655" t="s">
        <v>111</v>
      </c>
      <c r="C18" s="656"/>
      <c r="D18" s="656"/>
      <c r="E18" s="657"/>
      <c r="F18" s="397" t="s">
        <v>36</v>
      </c>
      <c r="G18" s="424">
        <f>+Resumen!I32</f>
        <v>0</v>
      </c>
      <c r="H18" s="663"/>
      <c r="J18" s="4" t="s">
        <v>237</v>
      </c>
      <c r="K18" s="4" t="s">
        <v>240</v>
      </c>
      <c r="L18" s="394"/>
    </row>
    <row r="19" spans="1:12" ht="17.25" customHeight="1" x14ac:dyDescent="0.2">
      <c r="A19" s="396">
        <v>3</v>
      </c>
      <c r="B19" s="655" t="s">
        <v>112</v>
      </c>
      <c r="C19" s="656"/>
      <c r="D19" s="656"/>
      <c r="E19" s="657"/>
      <c r="F19" s="397" t="s">
        <v>41</v>
      </c>
      <c r="G19" s="424">
        <f>+Resumen!I33</f>
        <v>0</v>
      </c>
      <c r="H19" s="418" t="str">
        <f>IF($F$7=0.1,FIXED(G19+$F$8*G19,1),FIXED(G19+$F$8*G19,2))</f>
        <v>0,00</v>
      </c>
      <c r="J19" s="445" t="s">
        <v>290</v>
      </c>
      <c r="K19" s="414">
        <v>5000</v>
      </c>
      <c r="L19" s="394"/>
    </row>
    <row r="20" spans="1:12" ht="17.25" customHeight="1" x14ac:dyDescent="0.2">
      <c r="A20" s="396">
        <v>4</v>
      </c>
      <c r="B20" s="655" t="s">
        <v>113</v>
      </c>
      <c r="C20" s="656"/>
      <c r="D20" s="656"/>
      <c r="E20" s="657"/>
      <c r="F20" s="397" t="s">
        <v>41</v>
      </c>
      <c r="G20" s="424">
        <f>+Resumen!I34</f>
        <v>0</v>
      </c>
      <c r="H20" s="418" t="str">
        <f>IF($F$7=0.1,FIXED(G20+$F$8*G20,1),FIXED(G20+$F$8*G20,2))</f>
        <v>0,00</v>
      </c>
      <c r="J20" s="444" t="s">
        <v>289</v>
      </c>
      <c r="K20" s="414">
        <v>5000</v>
      </c>
      <c r="L20" s="394"/>
    </row>
    <row r="21" spans="1:12" ht="17.25" customHeight="1" x14ac:dyDescent="0.2">
      <c r="A21" s="396">
        <v>5</v>
      </c>
      <c r="B21" s="398" t="s">
        <v>231</v>
      </c>
      <c r="C21" s="398"/>
      <c r="D21" s="398"/>
      <c r="E21" s="398"/>
      <c r="F21" s="397" t="s">
        <v>41</v>
      </c>
      <c r="G21" s="424">
        <f>+Resumen!I35</f>
        <v>0</v>
      </c>
      <c r="H21" s="418" t="str">
        <f>IF($F$7=0.1,FIXED(G21+$F$8*G21,1),FIXED(G21+$F$8*G21,2))</f>
        <v>0,00</v>
      </c>
      <c r="J21" s="416" t="s">
        <v>264</v>
      </c>
      <c r="K21" s="414">
        <v>5000</v>
      </c>
      <c r="L21" s="394"/>
    </row>
    <row r="22" spans="1:12" ht="17.25" customHeight="1" x14ac:dyDescent="0.2">
      <c r="A22" s="396">
        <v>6</v>
      </c>
      <c r="B22" s="655" t="s">
        <v>114</v>
      </c>
      <c r="C22" s="656"/>
      <c r="D22" s="656"/>
      <c r="E22" s="657"/>
      <c r="F22" s="399" t="s">
        <v>41</v>
      </c>
      <c r="G22" s="424">
        <f>+Resumen!I36</f>
        <v>0</v>
      </c>
      <c r="H22" s="418" t="str">
        <f>IF($F$7=0.1,FIXED(G22+$F$8*G22,1),FIXED(G22+$F$8*G22,2))</f>
        <v>0,00</v>
      </c>
      <c r="J22" s="444" t="s">
        <v>260</v>
      </c>
      <c r="K22" s="414">
        <v>1000</v>
      </c>
      <c r="L22" s="394"/>
    </row>
    <row r="23" spans="1:12" ht="17.25" customHeight="1" x14ac:dyDescent="0.2">
      <c r="A23" s="396">
        <v>7</v>
      </c>
      <c r="B23" s="655" t="s">
        <v>115</v>
      </c>
      <c r="C23" s="656"/>
      <c r="D23" s="656"/>
      <c r="E23" s="657"/>
      <c r="F23" s="397" t="s">
        <v>41</v>
      </c>
      <c r="G23" s="425">
        <f>+G19-G21</f>
        <v>0</v>
      </c>
      <c r="H23" s="418" t="str">
        <f>IF($F$7=0.1,FIXED(H19-H21,1),FIXED(H19-H21,2))</f>
        <v>0,00</v>
      </c>
      <c r="J23" s="416" t="s">
        <v>291</v>
      </c>
      <c r="K23" s="414">
        <v>1000</v>
      </c>
      <c r="L23" s="394"/>
    </row>
    <row r="24" spans="1:12" ht="17.25" customHeight="1" x14ac:dyDescent="0.2">
      <c r="A24" s="396">
        <v>8</v>
      </c>
      <c r="B24" s="655" t="s">
        <v>116</v>
      </c>
      <c r="C24" s="656"/>
      <c r="D24" s="656"/>
      <c r="E24" s="657"/>
      <c r="F24" s="399" t="s">
        <v>41</v>
      </c>
      <c r="G24" s="425">
        <f>+G21-G22</f>
        <v>0</v>
      </c>
      <c r="H24" s="418" t="str">
        <f>IF($F$7=0.1,FIXED(H21-H22,1),FIXED(H21-H22,2))</f>
        <v>0,00</v>
      </c>
      <c r="J24" s="444" t="s">
        <v>292</v>
      </c>
      <c r="K24" s="414">
        <v>250</v>
      </c>
      <c r="L24" s="394"/>
    </row>
    <row r="25" spans="1:12" ht="17.25" customHeight="1" x14ac:dyDescent="0.2">
      <c r="A25" s="396">
        <v>9</v>
      </c>
      <c r="B25" s="658" t="s">
        <v>117</v>
      </c>
      <c r="C25" s="659"/>
      <c r="D25" s="659"/>
      <c r="E25" s="660"/>
      <c r="F25" s="399" t="s">
        <v>56</v>
      </c>
      <c r="G25" s="421" t="e">
        <f>IF(F5="A",FIXED((G23/G24*100),0),FIXED((G23/G24*100),1))</f>
        <v>#DIV/0!</v>
      </c>
      <c r="H25" s="421" t="e">
        <f>IF(F5="A",FIXED((H23/H24*100),0),FIXED((H23/H24*100),1))</f>
        <v>#DIV/0!</v>
      </c>
      <c r="J25" s="416" t="s">
        <v>247</v>
      </c>
      <c r="K25" s="414">
        <v>250</v>
      </c>
      <c r="L25" s="394"/>
    </row>
    <row r="26" spans="1:12" ht="14.25" customHeight="1" x14ac:dyDescent="0.2">
      <c r="A26" s="387"/>
      <c r="B26" s="400"/>
      <c r="C26" s="400"/>
      <c r="D26" s="400"/>
      <c r="E26" s="400"/>
      <c r="F26" s="401"/>
      <c r="G26" s="402"/>
      <c r="H26" s="403" t="e">
        <f>ABS(H25)</f>
        <v>#DIV/0!</v>
      </c>
      <c r="I26" s="404"/>
      <c r="J26" s="416" t="s">
        <v>248</v>
      </c>
      <c r="K26" s="414">
        <v>500</v>
      </c>
      <c r="L26" s="394"/>
    </row>
    <row r="27" spans="1:12" ht="17.25" customHeight="1" x14ac:dyDescent="0.2">
      <c r="A27" s="387"/>
      <c r="B27" s="199" t="s">
        <v>134</v>
      </c>
      <c r="C27" s="371"/>
      <c r="D27" s="371"/>
      <c r="E27" s="371"/>
      <c r="F27" s="389"/>
      <c r="G27" s="395"/>
      <c r="H27" s="370" t="e">
        <f>(H20-H21)/H21*100</f>
        <v>#DIV/0!</v>
      </c>
      <c r="J27" s="415" t="s">
        <v>69</v>
      </c>
      <c r="K27" s="414">
        <v>100</v>
      </c>
      <c r="L27" s="394"/>
    </row>
    <row r="28" spans="1:12" ht="17.25" customHeight="1" x14ac:dyDescent="0.2">
      <c r="A28" s="387"/>
      <c r="B28" s="199" t="s">
        <v>135</v>
      </c>
      <c r="C28" s="371"/>
      <c r="D28" s="371"/>
      <c r="E28" s="371"/>
      <c r="F28" s="389"/>
      <c r="G28" s="395"/>
      <c r="H28" s="410" t="e">
        <f>IF(AND(F5="A",H27&lt;1),"cumple","")</f>
        <v>#DIV/0!</v>
      </c>
      <c r="J28" s="415" t="s">
        <v>64</v>
      </c>
      <c r="K28" s="414">
        <v>20</v>
      </c>
      <c r="L28" s="394"/>
    </row>
    <row r="29" spans="1:12" ht="15.95" customHeight="1" x14ac:dyDescent="0.2">
      <c r="A29" s="387"/>
      <c r="B29" s="199" t="s">
        <v>136</v>
      </c>
      <c r="C29" s="371"/>
      <c r="D29" s="371"/>
      <c r="E29" s="371"/>
      <c r="F29" s="389"/>
      <c r="G29" s="395"/>
      <c r="H29" s="410" t="e">
        <f>IF(AND(F5="B",H27&lt;0.1),"cumple","")</f>
        <v>#DIV/0!</v>
      </c>
      <c r="J29" s="417" t="s">
        <v>234</v>
      </c>
      <c r="K29" s="418" t="s">
        <v>234</v>
      </c>
      <c r="L29" s="394"/>
    </row>
    <row r="30" spans="1:12" ht="5.25" customHeight="1" x14ac:dyDescent="0.2">
      <c r="A30" s="387"/>
      <c r="I30" s="405"/>
      <c r="J30" s="406"/>
      <c r="K30" s="406"/>
      <c r="L30" s="394"/>
    </row>
    <row r="31" spans="1:12" ht="15.95" customHeight="1" x14ac:dyDescent="0.2">
      <c r="A31" s="387"/>
      <c r="B31" s="662" t="s">
        <v>137</v>
      </c>
      <c r="C31" s="662"/>
      <c r="D31" s="662"/>
      <c r="E31" s="662"/>
      <c r="F31" s="662"/>
      <c r="G31" s="662"/>
      <c r="L31" s="394"/>
    </row>
    <row r="32" spans="1:12" ht="26.25" customHeight="1" x14ac:dyDescent="0.2">
      <c r="A32" s="387"/>
      <c r="B32" s="652" t="s">
        <v>138</v>
      </c>
      <c r="C32" s="653"/>
      <c r="D32" s="653"/>
      <c r="E32" s="654"/>
      <c r="F32" s="369" t="s">
        <v>139</v>
      </c>
      <c r="G32" s="368" t="s">
        <v>140</v>
      </c>
      <c r="L32" s="394"/>
    </row>
    <row r="33" spans="1:12" ht="16.5" customHeight="1" x14ac:dyDescent="0.2">
      <c r="A33" s="387"/>
      <c r="B33" s="649" t="s">
        <v>141</v>
      </c>
      <c r="C33" s="650"/>
      <c r="D33" s="650"/>
      <c r="E33" s="651"/>
      <c r="F33" s="330" t="s">
        <v>142</v>
      </c>
      <c r="G33" s="330">
        <v>0.1</v>
      </c>
      <c r="L33" s="394"/>
    </row>
    <row r="34" spans="1:12" ht="16.5" customHeight="1" x14ac:dyDescent="0.2">
      <c r="A34" s="387"/>
      <c r="B34" s="649" t="s">
        <v>143</v>
      </c>
      <c r="C34" s="650"/>
      <c r="D34" s="650"/>
      <c r="E34" s="651"/>
      <c r="F34" s="330" t="s">
        <v>144</v>
      </c>
      <c r="G34" s="330">
        <v>0.1</v>
      </c>
      <c r="L34" s="394"/>
    </row>
    <row r="35" spans="1:12" ht="16.5" customHeight="1" x14ac:dyDescent="0.2">
      <c r="A35" s="387"/>
      <c r="B35" s="649" t="s">
        <v>145</v>
      </c>
      <c r="C35" s="650"/>
      <c r="D35" s="650"/>
      <c r="E35" s="651"/>
      <c r="F35" s="330" t="s">
        <v>146</v>
      </c>
      <c r="G35" s="330">
        <v>0.1</v>
      </c>
      <c r="L35" s="394"/>
    </row>
    <row r="36" spans="1:12" ht="16.5" customHeight="1" x14ac:dyDescent="0.2">
      <c r="A36" s="387"/>
      <c r="B36" s="662" t="s">
        <v>147</v>
      </c>
      <c r="C36" s="662"/>
      <c r="D36" s="662"/>
      <c r="E36" s="662"/>
      <c r="F36" s="662"/>
      <c r="G36" s="662"/>
      <c r="L36" s="394"/>
    </row>
    <row r="37" spans="1:12" ht="16.5" customHeight="1" x14ac:dyDescent="0.2">
      <c r="A37" s="387"/>
      <c r="B37" s="649" t="s">
        <v>227</v>
      </c>
      <c r="C37" s="650"/>
      <c r="D37" s="650"/>
      <c r="E37" s="651"/>
      <c r="F37" s="330" t="s">
        <v>148</v>
      </c>
      <c r="G37" s="330">
        <v>0.01</v>
      </c>
      <c r="L37" s="394"/>
    </row>
    <row r="38" spans="1:12" ht="16.5" customHeight="1" x14ac:dyDescent="0.2">
      <c r="A38" s="387"/>
      <c r="B38" s="649" t="s">
        <v>149</v>
      </c>
      <c r="C38" s="650"/>
      <c r="D38" s="650"/>
      <c r="E38" s="651"/>
      <c r="F38" s="330" t="s">
        <v>150</v>
      </c>
      <c r="G38" s="330">
        <v>0.01</v>
      </c>
      <c r="L38" s="394"/>
    </row>
    <row r="39" spans="1:12" ht="16.5" customHeight="1" x14ac:dyDescent="0.2">
      <c r="A39" s="387"/>
      <c r="B39" s="649" t="s">
        <v>151</v>
      </c>
      <c r="C39" s="650"/>
      <c r="D39" s="650"/>
      <c r="E39" s="651"/>
      <c r="F39" s="330" t="s">
        <v>152</v>
      </c>
      <c r="G39" s="330">
        <v>0.01</v>
      </c>
      <c r="L39" s="394"/>
    </row>
    <row r="40" spans="1:12" ht="13.5" customHeight="1" x14ac:dyDescent="0.2">
      <c r="A40" s="387"/>
      <c r="I40" s="197"/>
      <c r="J40" s="381"/>
      <c r="K40" s="329"/>
      <c r="L40" s="394"/>
    </row>
    <row r="41" spans="1:12" ht="13.5" customHeight="1" x14ac:dyDescent="0.2">
      <c r="A41" s="387"/>
      <c r="I41" s="197"/>
      <c r="J41" s="381"/>
      <c r="K41" s="329"/>
      <c r="L41" s="394"/>
    </row>
    <row r="42" spans="1:12" ht="13.5" customHeight="1" x14ac:dyDescent="0.2">
      <c r="A42" s="387"/>
      <c r="I42" s="197"/>
      <c r="J42" s="381"/>
      <c r="K42" s="329"/>
      <c r="L42" s="394"/>
    </row>
    <row r="43" spans="1:12" ht="13.5" customHeight="1" x14ac:dyDescent="0.2">
      <c r="A43" s="387"/>
      <c r="I43" s="197"/>
      <c r="J43" s="381"/>
      <c r="K43" s="329"/>
      <c r="L43" s="394"/>
    </row>
    <row r="44" spans="1:12" ht="13.5" customHeight="1" x14ac:dyDescent="0.2">
      <c r="A44" s="387"/>
      <c r="I44" s="197"/>
      <c r="J44" s="381"/>
      <c r="K44" s="329"/>
      <c r="L44" s="394"/>
    </row>
    <row r="45" spans="1:12" ht="13.5" customHeight="1" x14ac:dyDescent="0.2">
      <c r="A45" s="387"/>
      <c r="I45" s="197"/>
      <c r="J45" s="381"/>
      <c r="K45" s="329"/>
      <c r="L45" s="394"/>
    </row>
    <row r="46" spans="1:12" ht="13.5" customHeight="1" x14ac:dyDescent="0.2">
      <c r="A46" s="387"/>
      <c r="I46" s="197"/>
      <c r="J46" s="381"/>
      <c r="K46" s="329"/>
      <c r="L46" s="394"/>
    </row>
    <row r="47" spans="1:12" ht="13.5" customHeight="1" x14ac:dyDescent="0.2">
      <c r="A47" s="387"/>
      <c r="I47" s="197"/>
      <c r="J47" s="381"/>
      <c r="K47" s="329"/>
      <c r="L47" s="394"/>
    </row>
    <row r="48" spans="1:12" ht="13.5" customHeight="1" x14ac:dyDescent="0.2">
      <c r="A48" s="387"/>
      <c r="I48" s="197"/>
      <c r="J48" s="381"/>
      <c r="K48" s="329"/>
      <c r="L48" s="394"/>
    </row>
    <row r="49" spans="1:12" ht="13.5" customHeight="1" x14ac:dyDescent="0.2">
      <c r="A49" s="387"/>
      <c r="I49" s="197"/>
      <c r="J49" s="381"/>
      <c r="K49" s="329"/>
      <c r="L49" s="394"/>
    </row>
    <row r="50" spans="1:12" ht="13.5" customHeight="1" x14ac:dyDescent="0.2">
      <c r="A50" s="387"/>
      <c r="I50" s="197"/>
      <c r="J50" s="381"/>
      <c r="K50" s="329"/>
      <c r="L50" s="394"/>
    </row>
    <row r="51" spans="1:12" ht="13.5" customHeight="1" x14ac:dyDescent="0.2">
      <c r="A51" s="387"/>
      <c r="I51" s="197"/>
      <c r="J51" s="382"/>
      <c r="K51" s="329"/>
      <c r="L51" s="394"/>
    </row>
    <row r="52" spans="1:12" x14ac:dyDescent="0.2">
      <c r="A52" s="387"/>
      <c r="I52" s="197"/>
      <c r="J52" s="381"/>
      <c r="K52" s="329"/>
      <c r="L52" s="394"/>
    </row>
    <row r="53" spans="1:12" ht="13.5" thickBot="1" x14ac:dyDescent="0.25">
      <c r="A53" s="407"/>
      <c r="B53" s="408"/>
      <c r="C53" s="408"/>
      <c r="D53" s="408"/>
      <c r="E53" s="408"/>
      <c r="F53" s="408"/>
      <c r="G53" s="408"/>
      <c r="H53" s="408"/>
      <c r="I53" s="333"/>
      <c r="J53" s="334"/>
      <c r="K53" s="336"/>
      <c r="L53" s="409"/>
    </row>
  </sheetData>
  <sheetProtection algorithmName="SHA-512" hashValue="xWWTH2ODRJvJuq26fz8BDBTKOyLp8SD8OPQSny0kNhk0w02O6G1TzYz/+8aUJNSNF0435K8vhuSYHksIa+3eMQ==" saltValue="O89M/G/p4V9ywCWV4cqXXA==" spinCount="100000" sheet="1" objects="1" scenarios="1"/>
  <mergeCells count="22">
    <mergeCell ref="B2:K2"/>
    <mergeCell ref="B3:K3"/>
    <mergeCell ref="B31:G31"/>
    <mergeCell ref="B36:G36"/>
    <mergeCell ref="H17:H18"/>
    <mergeCell ref="B33:E33"/>
    <mergeCell ref="B34:E34"/>
    <mergeCell ref="B35:E35"/>
    <mergeCell ref="B32:E32"/>
    <mergeCell ref="B39:E39"/>
    <mergeCell ref="B5:E5"/>
    <mergeCell ref="B7:E7"/>
    <mergeCell ref="B17:E17"/>
    <mergeCell ref="B18:E18"/>
    <mergeCell ref="B19:E19"/>
    <mergeCell ref="B20:E20"/>
    <mergeCell ref="B22:E22"/>
    <mergeCell ref="B23:E23"/>
    <mergeCell ref="B24:E24"/>
    <mergeCell ref="B25:E25"/>
    <mergeCell ref="B37:E37"/>
    <mergeCell ref="B38:E38"/>
  </mergeCells>
  <conditionalFormatting sqref="E11">
    <cfRule type="containsText" dxfId="0" priority="1" operator="containsText" text="no">
      <formula>NOT(ISERROR(SEARCH("no",E11)))</formula>
    </cfRule>
  </conditionalFormatting>
  <dataValidations count="1">
    <dataValidation type="list" allowBlank="1" showInputMessage="1" showErrorMessage="1" sqref="D15" xr:uid="{00000000-0002-0000-0200-000002000000}">
      <formula1>"-,D.I.C,I.CH.A,B.P.G, L.S.G, J.S.A, G.P.V, G.Q.S"</formula1>
    </dataValidation>
  </dataValidations>
  <printOptions horizontalCentered="1"/>
  <pageMargins left="0" right="0" top="1.1811023622047245" bottom="0" header="0.11811023622047245" footer="0"/>
  <pageSetup paperSize="274" scale="77" orientation="portrait" r:id="rId1"/>
  <headerFooter scaleWithDoc="0"/>
  <colBreaks count="1" manualBreakCount="1">
    <brk id="12" max="1048575" man="1"/>
  </colBreaks>
  <ignoredErrors>
    <ignoredError sqref="H25" unlockedFormula="1"/>
  </ignoredErrors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K72"/>
  <sheetViews>
    <sheetView topLeftCell="A22" zoomScale="91" zoomScaleNormal="91" workbookViewId="0">
      <selection activeCell="K15" sqref="K15"/>
    </sheetView>
  </sheetViews>
  <sheetFormatPr baseColWidth="10" defaultColWidth="11.42578125" defaultRowHeight="12.75" x14ac:dyDescent="0.2"/>
  <cols>
    <col min="1" max="1" width="21.85546875" style="339" customWidth="1"/>
    <col min="2" max="2" width="11.5703125" style="339" bestFit="1" customWidth="1"/>
    <col min="3" max="3" width="12.5703125" style="339" customWidth="1"/>
    <col min="4" max="4" width="11.5703125" style="339" bestFit="1" customWidth="1"/>
    <col min="5" max="5" width="20" style="339" customWidth="1"/>
    <col min="6" max="6" width="14" style="339" customWidth="1"/>
    <col min="7" max="7" width="13.7109375" style="339" customWidth="1"/>
    <col min="8" max="8" width="15.28515625" style="339" customWidth="1"/>
    <col min="9" max="9" width="9.85546875" style="339" customWidth="1"/>
    <col min="10" max="10" width="14.42578125" style="339" customWidth="1"/>
    <col min="11" max="16384" width="11.42578125" style="339"/>
  </cols>
  <sheetData>
    <row r="1" spans="1:10" ht="12.75" customHeight="1" x14ac:dyDescent="0.2">
      <c r="A1" s="673"/>
      <c r="B1" s="674"/>
      <c r="C1" s="664" t="s">
        <v>153</v>
      </c>
      <c r="D1" s="665"/>
      <c r="E1" s="665"/>
      <c r="F1" s="665"/>
      <c r="G1" s="665"/>
      <c r="H1" s="666"/>
      <c r="I1" s="221" t="s">
        <v>154</v>
      </c>
      <c r="J1" s="221" t="s">
        <v>155</v>
      </c>
    </row>
    <row r="2" spans="1:10" ht="12.75" customHeight="1" x14ac:dyDescent="0.2">
      <c r="A2" s="675"/>
      <c r="B2" s="676"/>
      <c r="C2" s="667"/>
      <c r="D2" s="668"/>
      <c r="E2" s="668"/>
      <c r="F2" s="668"/>
      <c r="G2" s="668"/>
      <c r="H2" s="669"/>
      <c r="I2" s="221" t="s">
        <v>156</v>
      </c>
      <c r="J2" s="222">
        <v>3</v>
      </c>
    </row>
    <row r="3" spans="1:10" ht="12.75" customHeight="1" x14ac:dyDescent="0.2">
      <c r="A3" s="675"/>
      <c r="B3" s="676"/>
      <c r="C3" s="667"/>
      <c r="D3" s="668"/>
      <c r="E3" s="668"/>
      <c r="F3" s="668"/>
      <c r="G3" s="668"/>
      <c r="H3" s="669"/>
      <c r="I3" s="221" t="s">
        <v>157</v>
      </c>
      <c r="J3" s="540">
        <v>46146</v>
      </c>
    </row>
    <row r="4" spans="1:10" ht="12.75" customHeight="1" x14ac:dyDescent="0.2">
      <c r="A4" s="677"/>
      <c r="B4" s="678"/>
      <c r="C4" s="670"/>
      <c r="D4" s="671"/>
      <c r="E4" s="671"/>
      <c r="F4" s="671"/>
      <c r="G4" s="671"/>
      <c r="H4" s="672"/>
      <c r="I4" s="221" t="s">
        <v>158</v>
      </c>
      <c r="J4" s="221" t="s">
        <v>159</v>
      </c>
    </row>
    <row r="6" spans="1:10" ht="18" customHeight="1" x14ac:dyDescent="0.2">
      <c r="A6" s="223" t="s">
        <v>160</v>
      </c>
      <c r="B6" s="176" t="s">
        <v>161</v>
      </c>
      <c r="C6" s="175"/>
      <c r="D6" s="175"/>
      <c r="E6" s="175"/>
      <c r="F6" s="340"/>
      <c r="G6" s="340"/>
      <c r="H6" s="340"/>
      <c r="I6" s="340"/>
      <c r="J6" s="341"/>
    </row>
    <row r="7" spans="1:10" ht="18" customHeight="1" x14ac:dyDescent="0.2">
      <c r="A7" s="223" t="s">
        <v>162</v>
      </c>
      <c r="B7" s="176" t="s">
        <v>103</v>
      </c>
      <c r="C7" s="175"/>
      <c r="D7" s="175"/>
      <c r="E7" s="175"/>
      <c r="F7" s="340"/>
      <c r="G7" s="340"/>
      <c r="H7" s="340"/>
      <c r="I7" s="340"/>
      <c r="J7" s="341"/>
    </row>
    <row r="8" spans="1:10" ht="18" customHeight="1" x14ac:dyDescent="0.2">
      <c r="A8" s="223" t="s">
        <v>163</v>
      </c>
      <c r="B8" s="176" t="s">
        <v>106</v>
      </c>
      <c r="C8" s="175"/>
      <c r="D8" s="175"/>
      <c r="E8" s="175"/>
      <c r="F8" s="340"/>
      <c r="G8" s="340"/>
      <c r="H8" s="340"/>
      <c r="I8" s="340"/>
      <c r="J8" s="341"/>
    </row>
    <row r="9" spans="1:10" ht="18" customHeight="1" x14ac:dyDescent="0.2">
      <c r="A9" s="224" t="s">
        <v>302</v>
      </c>
      <c r="B9" s="176" t="s">
        <v>164</v>
      </c>
      <c r="C9" s="175"/>
      <c r="D9" s="175"/>
      <c r="E9" s="175"/>
      <c r="F9" s="340"/>
      <c r="G9" s="340"/>
      <c r="H9" s="340"/>
      <c r="I9" s="340"/>
      <c r="J9" s="341"/>
    </row>
    <row r="11" spans="1:10" ht="12" customHeight="1" x14ac:dyDescent="0.2">
      <c r="A11" s="351" t="s">
        <v>303</v>
      </c>
    </row>
    <row r="12" spans="1:10" ht="12" customHeight="1" x14ac:dyDescent="0.2"/>
    <row r="13" spans="1:10" ht="12" customHeight="1" x14ac:dyDescent="0.2">
      <c r="A13" s="353" t="s">
        <v>165</v>
      </c>
      <c r="E13" s="353" t="s">
        <v>169</v>
      </c>
    </row>
    <row r="14" spans="1:10" ht="12" customHeight="1" x14ac:dyDescent="0.2"/>
    <row r="15" spans="1:10" ht="12" customHeight="1" x14ac:dyDescent="0.2">
      <c r="A15" s="352" t="s">
        <v>166</v>
      </c>
      <c r="G15" s="350"/>
    </row>
    <row r="16" spans="1:10" ht="12" customHeight="1" x14ac:dyDescent="0.2">
      <c r="A16" s="352" t="s">
        <v>167</v>
      </c>
    </row>
    <row r="17" spans="1:11" ht="12" customHeight="1" x14ac:dyDescent="0.2">
      <c r="A17" s="352" t="s">
        <v>168</v>
      </c>
      <c r="G17" s="350"/>
    </row>
    <row r="18" spans="1:11" ht="12" customHeight="1" x14ac:dyDescent="0.2"/>
    <row r="19" spans="1:11" ht="12" customHeight="1" x14ac:dyDescent="0.2">
      <c r="A19" s="353" t="s">
        <v>170</v>
      </c>
      <c r="G19" s="350"/>
    </row>
    <row r="20" spans="1:11" ht="12" customHeight="1" x14ac:dyDescent="0.2"/>
    <row r="21" spans="1:11" ht="12" customHeight="1" x14ac:dyDescent="0.2">
      <c r="A21" s="352" t="s">
        <v>171</v>
      </c>
      <c r="G21" s="350"/>
    </row>
    <row r="22" spans="1:11" ht="17.25" customHeight="1" x14ac:dyDescent="0.2"/>
    <row r="23" spans="1:11" ht="12" customHeight="1" x14ac:dyDescent="0.2">
      <c r="A23" s="351" t="s">
        <v>172</v>
      </c>
    </row>
    <row r="24" spans="1:11" ht="12" customHeight="1" x14ac:dyDescent="0.2"/>
    <row r="25" spans="1:11" ht="12" customHeight="1" x14ac:dyDescent="0.2"/>
    <row r="26" spans="1:11" ht="12" customHeight="1" x14ac:dyDescent="0.2"/>
    <row r="27" spans="1:11" ht="12" customHeight="1" x14ac:dyDescent="0.2">
      <c r="K27" s="350"/>
    </row>
    <row r="28" spans="1:11" ht="6" customHeight="1" x14ac:dyDescent="0.2"/>
    <row r="29" spans="1:11" ht="16.5" customHeight="1" x14ac:dyDescent="0.2">
      <c r="F29" s="350"/>
    </row>
    <row r="30" spans="1:11" ht="16.5" customHeight="1" x14ac:dyDescent="0.2"/>
    <row r="31" spans="1:11" ht="16.5" customHeight="1" x14ac:dyDescent="0.2"/>
    <row r="32" spans="1:11" ht="16.5" customHeight="1" x14ac:dyDescent="0.2"/>
    <row r="33" spans="1:10" ht="21.75" customHeight="1" x14ac:dyDescent="0.2">
      <c r="I33" s="350"/>
    </row>
    <row r="34" spans="1:10" ht="17.25" customHeight="1" x14ac:dyDescent="0.2"/>
    <row r="35" spans="1:10" ht="17.25" customHeight="1" x14ac:dyDescent="0.2"/>
    <row r="37" spans="1:10" ht="10.5" customHeight="1" x14ac:dyDescent="0.2">
      <c r="I37" s="337"/>
      <c r="J37" s="337"/>
    </row>
    <row r="38" spans="1:10" ht="15.75" customHeight="1" thickBot="1" x14ac:dyDescent="0.25">
      <c r="A38" s="683" t="s">
        <v>304</v>
      </c>
      <c r="B38" s="684"/>
      <c r="C38" s="684"/>
      <c r="D38" s="684"/>
      <c r="E38" s="684"/>
      <c r="F38" s="684"/>
      <c r="G38" s="684"/>
      <c r="H38" s="685"/>
      <c r="I38" s="337"/>
      <c r="J38" s="337"/>
    </row>
    <row r="39" spans="1:10" ht="45" customHeight="1" thickBot="1" x14ac:dyDescent="0.25">
      <c r="A39" s="244" t="s">
        <v>173</v>
      </c>
      <c r="B39" s="245" t="s">
        <v>174</v>
      </c>
      <c r="C39" s="246" t="s">
        <v>175</v>
      </c>
      <c r="D39" s="246" t="s">
        <v>176</v>
      </c>
      <c r="E39" s="246" t="s">
        <v>177</v>
      </c>
      <c r="F39" s="246" t="s">
        <v>178</v>
      </c>
      <c r="G39" s="246" t="s">
        <v>179</v>
      </c>
      <c r="H39" s="247" t="s">
        <v>180</v>
      </c>
      <c r="I39" s="338">
        <f>+'Datos ensayo'!F7</f>
        <v>0.01</v>
      </c>
      <c r="J39" s="337"/>
    </row>
    <row r="40" spans="1:10" s="343" customFormat="1" ht="21.75" customHeight="1" x14ac:dyDescent="0.2">
      <c r="A40" s="234" t="s">
        <v>181</v>
      </c>
      <c r="B40" s="265" t="e">
        <f>+((B41-B45)/(B45-B49)*100)</f>
        <v>#DIV/0!</v>
      </c>
      <c r="C40" s="266" t="s">
        <v>182</v>
      </c>
      <c r="D40" s="266" t="s">
        <v>182</v>
      </c>
      <c r="E40" s="266" t="s">
        <v>182</v>
      </c>
      <c r="F40" s="266" t="s">
        <v>182</v>
      </c>
      <c r="G40" s="266" t="s">
        <v>182</v>
      </c>
      <c r="H40" s="267" t="s">
        <v>182</v>
      </c>
      <c r="I40" s="337"/>
      <c r="J40" s="342"/>
    </row>
    <row r="41" spans="1:10" s="343" customFormat="1" ht="21.75" customHeight="1" x14ac:dyDescent="0.2">
      <c r="A41" s="268" t="s">
        <v>183</v>
      </c>
      <c r="B41" s="237">
        <f>Balanza!F23</f>
        <v>0</v>
      </c>
      <c r="C41" s="238" t="s">
        <v>182</v>
      </c>
      <c r="D41" s="239" t="s">
        <v>184</v>
      </c>
      <c r="E41" s="240" t="s">
        <v>182</v>
      </c>
      <c r="F41" s="241">
        <f>SQRT((F42*F42)+(F43*F43)+(F44*F44))</f>
        <v>7.2548834128008787E-3</v>
      </c>
      <c r="G41" s="240" t="e">
        <f>100/(B45-B49)</f>
        <v>#DIV/0!</v>
      </c>
      <c r="H41" s="269" t="e">
        <f>+G41*F41</f>
        <v>#DIV/0!</v>
      </c>
      <c r="I41" s="337"/>
    </row>
    <row r="42" spans="1:10" s="343" customFormat="1" ht="21.75" customHeight="1" x14ac:dyDescent="0.2">
      <c r="A42" s="235" t="s">
        <v>185</v>
      </c>
      <c r="B42" s="344"/>
      <c r="C42" s="292">
        <f>IF($I$39=0.1,Balanza!G23,Balanza!N23)</f>
        <v>0</v>
      </c>
      <c r="D42" s="225" t="s">
        <v>184</v>
      </c>
      <c r="E42" s="230" t="s">
        <v>186</v>
      </c>
      <c r="F42" s="226">
        <f>+C42</f>
        <v>0</v>
      </c>
      <c r="G42" s="231" t="s">
        <v>182</v>
      </c>
      <c r="H42" s="236" t="s">
        <v>182</v>
      </c>
      <c r="I42" s="337"/>
    </row>
    <row r="43" spans="1:10" s="343" customFormat="1" ht="21.75" customHeight="1" x14ac:dyDescent="0.2">
      <c r="A43" s="235" t="s">
        <v>187</v>
      </c>
      <c r="B43" s="344"/>
      <c r="C43" s="293">
        <f>IF($I$39=0.1,2*(SQRT(Balanza!$C$4+Balanza!$D$4*(POWER(B41,2)))),2*(SQRT(Balanza!$K$4+Balanza!$L$4*(POWER(B41,2)))))</f>
        <v>1.3311649033834989E-2</v>
      </c>
      <c r="D43" s="225" t="s">
        <v>184</v>
      </c>
      <c r="E43" s="232" t="s">
        <v>188</v>
      </c>
      <c r="F43" s="226">
        <f>+C43/2</f>
        <v>6.6558245169174943E-3</v>
      </c>
      <c r="G43" s="231" t="s">
        <v>182</v>
      </c>
      <c r="H43" s="236" t="s">
        <v>182</v>
      </c>
      <c r="I43" s="337"/>
    </row>
    <row r="44" spans="1:10" s="343" customFormat="1" ht="21.75" customHeight="1" x14ac:dyDescent="0.2">
      <c r="A44" s="235" t="s">
        <v>189</v>
      </c>
      <c r="B44" s="344"/>
      <c r="C44" s="294">
        <f>+$I$39</f>
        <v>0.01</v>
      </c>
      <c r="D44" s="225" t="s">
        <v>184</v>
      </c>
      <c r="E44" s="233" t="s">
        <v>190</v>
      </c>
      <c r="F44" s="227">
        <f>C44/SQRT(3)/2</f>
        <v>2.886751345948129E-3</v>
      </c>
      <c r="G44" s="231" t="s">
        <v>182</v>
      </c>
      <c r="H44" s="236" t="s">
        <v>182</v>
      </c>
      <c r="I44" s="337"/>
    </row>
    <row r="45" spans="1:10" s="343" customFormat="1" ht="21.75" customHeight="1" x14ac:dyDescent="0.2">
      <c r="A45" s="268" t="s">
        <v>191</v>
      </c>
      <c r="B45" s="237">
        <f>Balanza!F24</f>
        <v>0</v>
      </c>
      <c r="C45" s="286"/>
      <c r="D45" s="242" t="s">
        <v>184</v>
      </c>
      <c r="E45" s="238" t="s">
        <v>182</v>
      </c>
      <c r="F45" s="241">
        <f>SQRT((F46*F46)+(F47*F47)+(F48*F48))</f>
        <v>7.2548834128008787E-3</v>
      </c>
      <c r="G45" s="239" t="e">
        <f>((B41-B49)*100)/(POWER((B45-B49),2))</f>
        <v>#DIV/0!</v>
      </c>
      <c r="H45" s="270" t="e">
        <f>+G45*F45</f>
        <v>#DIV/0!</v>
      </c>
      <c r="I45" s="337"/>
      <c r="J45" s="337"/>
    </row>
    <row r="46" spans="1:10" s="343" customFormat="1" ht="21.75" customHeight="1" x14ac:dyDescent="0.2">
      <c r="A46" s="235" t="s">
        <v>185</v>
      </c>
      <c r="B46" s="344"/>
      <c r="C46" s="292">
        <f>IF($I$39=0.1,Balanza!G24,Balanza!N24)</f>
        <v>0</v>
      </c>
      <c r="D46" s="225" t="s">
        <v>184</v>
      </c>
      <c r="E46" s="230" t="s">
        <v>186</v>
      </c>
      <c r="F46" s="226">
        <f>+C46</f>
        <v>0</v>
      </c>
      <c r="G46" s="231" t="s">
        <v>182</v>
      </c>
      <c r="H46" s="236" t="s">
        <v>182</v>
      </c>
      <c r="I46" s="337"/>
      <c r="J46" s="337"/>
    </row>
    <row r="47" spans="1:10" s="343" customFormat="1" ht="21.75" customHeight="1" x14ac:dyDescent="0.2">
      <c r="A47" s="235" t="s">
        <v>187</v>
      </c>
      <c r="B47" s="344"/>
      <c r="C47" s="293">
        <f>IF($I$39=0.1,2*(SQRT(Balanza!$C$4+Balanza!$D$4*(POWER(B45,2)))),2*(SQRT(Balanza!$K$4+Balanza!$L$4*(POWER(B45,2)))))</f>
        <v>1.3311649033834989E-2</v>
      </c>
      <c r="D47" s="225" t="s">
        <v>184</v>
      </c>
      <c r="E47" s="232" t="s">
        <v>188</v>
      </c>
      <c r="F47" s="226">
        <f>+C47/2</f>
        <v>6.6558245169174943E-3</v>
      </c>
      <c r="G47" s="231" t="s">
        <v>182</v>
      </c>
      <c r="H47" s="236" t="s">
        <v>182</v>
      </c>
      <c r="I47" s="337"/>
      <c r="J47" s="337"/>
    </row>
    <row r="48" spans="1:10" s="343" customFormat="1" ht="21.75" customHeight="1" x14ac:dyDescent="0.2">
      <c r="A48" s="235" t="s">
        <v>189</v>
      </c>
      <c r="B48" s="344"/>
      <c r="C48" s="294">
        <f>+$I$39</f>
        <v>0.01</v>
      </c>
      <c r="D48" s="225" t="s">
        <v>184</v>
      </c>
      <c r="E48" s="233" t="s">
        <v>190</v>
      </c>
      <c r="F48" s="227">
        <f>C48/SQRT(3)/2</f>
        <v>2.886751345948129E-3</v>
      </c>
      <c r="G48" s="231" t="s">
        <v>182</v>
      </c>
      <c r="H48" s="236" t="s">
        <v>182</v>
      </c>
      <c r="I48" s="337"/>
      <c r="J48" s="337"/>
    </row>
    <row r="49" spans="1:10" s="343" customFormat="1" ht="21.75" customHeight="1" x14ac:dyDescent="0.2">
      <c r="A49" s="268" t="s">
        <v>192</v>
      </c>
      <c r="B49" s="237">
        <f>Balanza!F25</f>
        <v>0</v>
      </c>
      <c r="C49" s="286"/>
      <c r="D49" s="242" t="s">
        <v>184</v>
      </c>
      <c r="E49" s="238" t="s">
        <v>182</v>
      </c>
      <c r="F49" s="241">
        <f>SQRT((F50*F50)+(F51*F51)+(F52*F52))</f>
        <v>7.2548834128008787E-3</v>
      </c>
      <c r="G49" s="243" t="e">
        <f>((B41-B45)*100)/(POWER((B45-B49),2))</f>
        <v>#DIV/0!</v>
      </c>
      <c r="H49" s="271" t="e">
        <f>+G49*F49</f>
        <v>#DIV/0!</v>
      </c>
      <c r="I49" s="337"/>
      <c r="J49" s="337"/>
    </row>
    <row r="50" spans="1:10" s="343" customFormat="1" ht="21.75" customHeight="1" x14ac:dyDescent="0.2">
      <c r="A50" s="235" t="s">
        <v>185</v>
      </c>
      <c r="B50" s="344"/>
      <c r="C50" s="292">
        <f>IF($I$39=0.1,Balanza!G25,Balanza!N25)</f>
        <v>0</v>
      </c>
      <c r="D50" s="225" t="s">
        <v>184</v>
      </c>
      <c r="E50" s="230" t="s">
        <v>186</v>
      </c>
      <c r="F50" s="226">
        <f>+C50</f>
        <v>0</v>
      </c>
      <c r="G50" s="231" t="s">
        <v>182</v>
      </c>
      <c r="H50" s="236" t="s">
        <v>182</v>
      </c>
      <c r="I50" s="337"/>
      <c r="J50" s="337"/>
    </row>
    <row r="51" spans="1:10" s="343" customFormat="1" ht="21.75" customHeight="1" x14ac:dyDescent="0.2">
      <c r="A51" s="235" t="s">
        <v>187</v>
      </c>
      <c r="B51" s="344"/>
      <c r="C51" s="293">
        <f>IF($I$39=0.1,2*(SQRT(Balanza!$C$4+Balanza!$D$4*(POWER(B49,2)))),2*(SQRT(Balanza!$K$4+Balanza!$L$4*(POWER(B49,2)))))</f>
        <v>1.3311649033834989E-2</v>
      </c>
      <c r="D51" s="225" t="s">
        <v>184</v>
      </c>
      <c r="E51" s="232" t="s">
        <v>188</v>
      </c>
      <c r="F51" s="226">
        <f>+C51/2</f>
        <v>6.6558245169174943E-3</v>
      </c>
      <c r="G51" s="231" t="s">
        <v>182</v>
      </c>
      <c r="H51" s="236" t="s">
        <v>182</v>
      </c>
      <c r="I51" s="337"/>
      <c r="J51" s="337"/>
    </row>
    <row r="52" spans="1:10" s="343" customFormat="1" ht="21.75" customHeight="1" x14ac:dyDescent="0.2">
      <c r="A52" s="235" t="s">
        <v>189</v>
      </c>
      <c r="B52" s="344"/>
      <c r="C52" s="294">
        <f>+$I$39</f>
        <v>0.01</v>
      </c>
      <c r="D52" s="225" t="s">
        <v>184</v>
      </c>
      <c r="E52" s="233" t="s">
        <v>190</v>
      </c>
      <c r="F52" s="227">
        <f>C52/SQRT(3)/2</f>
        <v>2.886751345948129E-3</v>
      </c>
      <c r="G52" s="231" t="s">
        <v>182</v>
      </c>
      <c r="H52" s="236" t="s">
        <v>182</v>
      </c>
      <c r="I52" s="337"/>
      <c r="J52" s="337"/>
    </row>
    <row r="53" spans="1:10" s="343" customFormat="1" ht="21.75" customHeight="1" thickBot="1" x14ac:dyDescent="0.25">
      <c r="A53" s="272" t="s">
        <v>193</v>
      </c>
      <c r="B53" s="273">
        <f>+precision!C7</f>
        <v>0.11832159566199267</v>
      </c>
      <c r="C53" s="274"/>
      <c r="D53" s="275" t="s">
        <v>56</v>
      </c>
      <c r="E53" s="276" t="s">
        <v>194</v>
      </c>
      <c r="F53" s="277">
        <f>B53/SQRT(1)</f>
        <v>0.11832159566199267</v>
      </c>
      <c r="G53" s="278">
        <v>1</v>
      </c>
      <c r="H53" s="279">
        <f>+F53*G53</f>
        <v>0.11832159566199267</v>
      </c>
      <c r="I53" s="337"/>
      <c r="J53" s="337"/>
    </row>
    <row r="54" spans="1:10" s="343" customFormat="1" ht="16.5" customHeight="1" x14ac:dyDescent="0.2">
      <c r="A54" s="686" t="s">
        <v>195</v>
      </c>
      <c r="B54" s="687"/>
      <c r="C54" s="688"/>
      <c r="D54" s="280" t="s">
        <v>56</v>
      </c>
      <c r="E54" s="281"/>
      <c r="F54" s="679" t="e">
        <f>SQRT((H41*H41)+(H45*H45)+(H49*H49)+(H53*H53))</f>
        <v>#DIV/0!</v>
      </c>
      <c r="G54" s="679"/>
      <c r="H54" s="680"/>
      <c r="I54" s="337" t="s">
        <v>196</v>
      </c>
      <c r="J54" s="337"/>
    </row>
    <row r="55" spans="1:10" s="343" customFormat="1" ht="18" customHeight="1" thickBot="1" x14ac:dyDescent="0.25">
      <c r="A55" s="689" t="s">
        <v>197</v>
      </c>
      <c r="B55" s="690"/>
      <c r="C55" s="691"/>
      <c r="D55" s="308" t="s">
        <v>56</v>
      </c>
      <c r="E55" s="282"/>
      <c r="F55" s="681" t="e">
        <f>F54*2</f>
        <v>#DIV/0!</v>
      </c>
      <c r="G55" s="681"/>
      <c r="H55" s="682"/>
      <c r="I55" s="337" t="s">
        <v>198</v>
      </c>
      <c r="J55" s="337"/>
    </row>
    <row r="56" spans="1:10" ht="15" customHeight="1" x14ac:dyDescent="0.2">
      <c r="A56" s="337"/>
      <c r="D56" s="337"/>
      <c r="E56" s="337"/>
      <c r="F56" s="337"/>
      <c r="G56" s="337"/>
      <c r="H56" s="337"/>
      <c r="I56" s="337"/>
      <c r="J56" s="337"/>
    </row>
    <row r="57" spans="1:10" ht="15" customHeight="1" x14ac:dyDescent="0.2">
      <c r="A57" s="337"/>
      <c r="D57" s="337"/>
      <c r="E57" s="337"/>
      <c r="F57" s="337"/>
      <c r="G57" s="337"/>
      <c r="H57" s="337"/>
      <c r="I57" s="337"/>
      <c r="J57" s="337"/>
    </row>
    <row r="58" spans="1:10" ht="15" customHeight="1" x14ac:dyDescent="0.2">
      <c r="E58" s="337"/>
      <c r="F58" s="337"/>
      <c r="G58" s="337"/>
      <c r="H58" s="337"/>
      <c r="I58" s="337"/>
      <c r="J58" s="337"/>
    </row>
    <row r="59" spans="1:10" ht="15" customHeight="1" x14ac:dyDescent="0.2">
      <c r="B59" s="345" t="s">
        <v>305</v>
      </c>
      <c r="E59" s="337"/>
      <c r="F59" s="337"/>
      <c r="G59" s="337"/>
      <c r="H59" s="337"/>
      <c r="I59" s="337"/>
      <c r="J59" s="337"/>
    </row>
    <row r="60" spans="1:10" ht="15" customHeight="1" x14ac:dyDescent="0.2">
      <c r="A60" s="252"/>
      <c r="B60" s="228" t="s">
        <v>199</v>
      </c>
      <c r="C60" s="202" t="s">
        <v>174</v>
      </c>
      <c r="D60" s="251" t="s">
        <v>200</v>
      </c>
      <c r="E60" s="337"/>
      <c r="F60" s="337"/>
      <c r="G60" s="337"/>
      <c r="H60" s="337"/>
      <c r="I60" s="337"/>
      <c r="J60" s="337"/>
    </row>
    <row r="61" spans="1:10" ht="15" customHeight="1" x14ac:dyDescent="0.2">
      <c r="A61" s="253"/>
      <c r="B61" s="346" t="str">
        <f>A41</f>
        <v>Masa Humeda  y tara</v>
      </c>
      <c r="C61" s="248" t="e">
        <f>H41</f>
        <v>#DIV/0!</v>
      </c>
      <c r="D61" s="254" t="e">
        <f>C61*100/$C$65</f>
        <v>#DIV/0!</v>
      </c>
      <c r="E61" s="337"/>
      <c r="F61" s="337"/>
      <c r="G61" s="337"/>
      <c r="H61" s="337"/>
      <c r="I61" s="337"/>
      <c r="J61" s="337"/>
    </row>
    <row r="62" spans="1:10" ht="15" customHeight="1" x14ac:dyDescent="0.2">
      <c r="A62" s="253"/>
      <c r="B62" s="346" t="str">
        <f>A45</f>
        <v>Masa Seca y tara</v>
      </c>
      <c r="C62" s="248" t="e">
        <f>H45</f>
        <v>#DIV/0!</v>
      </c>
      <c r="D62" s="254" t="e">
        <f>C62*100/$C$65</f>
        <v>#DIV/0!</v>
      </c>
      <c r="E62" s="337"/>
      <c r="F62" s="337"/>
      <c r="G62" s="337"/>
      <c r="H62" s="337"/>
      <c r="I62" s="337"/>
      <c r="J62" s="337"/>
    </row>
    <row r="63" spans="1:10" ht="15" customHeight="1" x14ac:dyDescent="0.2">
      <c r="A63" s="255"/>
      <c r="B63" s="347" t="str">
        <f>A49</f>
        <v>Masa Tara</v>
      </c>
      <c r="C63" s="249" t="e">
        <f>H49</f>
        <v>#DIV/0!</v>
      </c>
      <c r="D63" s="256" t="e">
        <f>C63*100/$C$65</f>
        <v>#DIV/0!</v>
      </c>
      <c r="E63" s="337"/>
      <c r="F63" s="337"/>
      <c r="G63" s="337"/>
      <c r="H63" s="337"/>
      <c r="I63" s="337"/>
      <c r="J63" s="337"/>
    </row>
    <row r="64" spans="1:10" ht="15" customHeight="1" x14ac:dyDescent="0.2">
      <c r="A64" s="255"/>
      <c r="B64" s="347" t="str">
        <f>A53</f>
        <v>factor de presición</v>
      </c>
      <c r="C64" s="250">
        <f>H53</f>
        <v>0.11832159566199267</v>
      </c>
      <c r="D64" s="256" t="e">
        <f>C64*100/$C$65</f>
        <v>#DIV/0!</v>
      </c>
      <c r="E64" s="337"/>
      <c r="F64" s="337"/>
      <c r="G64" s="337"/>
      <c r="H64" s="337"/>
      <c r="I64" s="337"/>
      <c r="J64" s="337"/>
    </row>
    <row r="65" spans="1:10" ht="15" customHeight="1" x14ac:dyDescent="0.2">
      <c r="A65" s="257"/>
      <c r="B65" s="258"/>
      <c r="C65" s="259" t="e">
        <f>SUM(C61:C64)</f>
        <v>#DIV/0!</v>
      </c>
      <c r="D65" s="229" t="e">
        <f>C65*100/$C$65</f>
        <v>#DIV/0!</v>
      </c>
      <c r="E65" s="337"/>
      <c r="F65" s="337"/>
      <c r="G65" s="337"/>
      <c r="H65" s="337"/>
      <c r="I65" s="337"/>
      <c r="J65" s="337"/>
    </row>
    <row r="66" spans="1:10" ht="15" customHeight="1" x14ac:dyDescent="0.2"/>
    <row r="67" spans="1:10" ht="15" customHeight="1" x14ac:dyDescent="0.2"/>
    <row r="68" spans="1:10" ht="15" customHeight="1" x14ac:dyDescent="0.2"/>
    <row r="69" spans="1:10" ht="15" customHeight="1" x14ac:dyDescent="0.2"/>
    <row r="70" spans="1:10" x14ac:dyDescent="0.2">
      <c r="A70" s="541" t="s">
        <v>306</v>
      </c>
      <c r="B70" s="692" t="s">
        <v>307</v>
      </c>
      <c r="C70" s="693"/>
      <c r="D70" s="542"/>
      <c r="E70" s="694" t="s">
        <v>308</v>
      </c>
      <c r="F70" s="694"/>
      <c r="G70" s="695" t="s">
        <v>309</v>
      </c>
      <c r="H70" s="696"/>
    </row>
    <row r="72" spans="1:10" x14ac:dyDescent="0.2">
      <c r="A72" s="543" t="s">
        <v>310</v>
      </c>
      <c r="B72" s="697">
        <v>44944</v>
      </c>
      <c r="C72" s="698"/>
      <c r="E72" s="699" t="s">
        <v>311</v>
      </c>
      <c r="F72" s="699"/>
      <c r="G72" s="697">
        <v>44944</v>
      </c>
      <c r="H72" s="698"/>
    </row>
  </sheetData>
  <sheetProtection algorithmName="SHA-512" hashValue="iLEnVB6pm8HGxp/myiIucvHcjmqcSrUFV5EFJhRy/Wl6J20Lu8rufg9gJo4vTQR/wN6I3HZ06PN9TnsphGZBRg==" saltValue="rC1uvtCaR6F4sqhd68ayKA==" spinCount="100000" sheet="1" selectLockedCells="1" selectUnlockedCells="1"/>
  <mergeCells count="13">
    <mergeCell ref="B70:C70"/>
    <mergeCell ref="E70:F70"/>
    <mergeCell ref="G70:H70"/>
    <mergeCell ref="B72:C72"/>
    <mergeCell ref="E72:F72"/>
    <mergeCell ref="G72:H72"/>
    <mergeCell ref="C1:H4"/>
    <mergeCell ref="A1:B4"/>
    <mergeCell ref="F54:H54"/>
    <mergeCell ref="F55:H55"/>
    <mergeCell ref="A38:H38"/>
    <mergeCell ref="A54:C54"/>
    <mergeCell ref="A55:C55"/>
  </mergeCells>
  <pageMargins left="0.70866141732283472" right="0.31496062992125984" top="0.74803149606299213" bottom="0.55118110236220474" header="0.31496062992125984" footer="0.31496062992125984"/>
  <pageSetup paperSize="9" scale="70" orientation="portrait" r:id="rId1"/>
  <drawing r:id="rId2"/>
  <legacyDrawing r:id="rId3"/>
  <oleObjects>
    <mc:AlternateContent xmlns:mc="http://schemas.openxmlformats.org/markup-compatibility/2006">
      <mc:Choice Requires="x14">
        <oleObject progId="Equation.3" shapeId="4097" r:id="rId4">
          <objectPr defaultSize="0" autoPict="0" r:id="rId5">
            <anchor moveWithCells="1">
              <from>
                <xdr:col>4</xdr:col>
                <xdr:colOff>771525</xdr:colOff>
                <xdr:row>11</xdr:row>
                <xdr:rowOff>85725</xdr:rowOff>
              </from>
              <to>
                <xdr:col>6</xdr:col>
                <xdr:colOff>476250</xdr:colOff>
                <xdr:row>15</xdr:row>
                <xdr:rowOff>57150</xdr:rowOff>
              </to>
            </anchor>
          </objectPr>
        </oleObject>
      </mc:Choice>
      <mc:Fallback>
        <oleObject progId="Equation.3" shapeId="4097" r:id="rId4"/>
      </mc:Fallback>
    </mc:AlternateContent>
  </oleObjec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B2:O26"/>
  <sheetViews>
    <sheetView zoomScaleNormal="100" workbookViewId="0">
      <selection activeCell="G8" sqref="G8"/>
    </sheetView>
  </sheetViews>
  <sheetFormatPr baseColWidth="10" defaultColWidth="11.42578125" defaultRowHeight="12.75" x14ac:dyDescent="0.2"/>
  <cols>
    <col min="1" max="1" width="3" style="173" customWidth="1"/>
    <col min="2" max="2" width="11.42578125" style="173"/>
    <col min="3" max="3" width="10.28515625" style="173" customWidth="1"/>
    <col min="4" max="4" width="12" style="173" customWidth="1"/>
    <col min="5" max="7" width="11.42578125" style="173"/>
    <col min="8" max="8" width="14.42578125" style="173" customWidth="1"/>
    <col min="9" max="9" width="11.42578125" style="173"/>
    <col min="10" max="10" width="11.85546875" style="173" customWidth="1"/>
    <col min="11" max="11" width="9.85546875" style="173" customWidth="1"/>
    <col min="12" max="15" width="12.140625" style="173" customWidth="1"/>
    <col min="16" max="16384" width="11.42578125" style="173"/>
  </cols>
  <sheetData>
    <row r="2" spans="2:15" x14ac:dyDescent="0.2">
      <c r="B2" s="203" t="s">
        <v>201</v>
      </c>
      <c r="C2" s="204"/>
      <c r="D2" s="204"/>
      <c r="J2" s="203" t="s">
        <v>201</v>
      </c>
      <c r="K2" s="204"/>
      <c r="L2" s="204"/>
    </row>
    <row r="3" spans="2:15" x14ac:dyDescent="0.2">
      <c r="B3" s="289" t="s">
        <v>130</v>
      </c>
      <c r="C3" s="348">
        <v>-3.2899999999999998E-6</v>
      </c>
      <c r="F3" s="89"/>
      <c r="J3" s="289" t="s">
        <v>130</v>
      </c>
      <c r="K3" s="348">
        <v>3.7900000000000001E-6</v>
      </c>
    </row>
    <row r="4" spans="2:15" x14ac:dyDescent="0.2">
      <c r="B4" s="173" t="s">
        <v>202</v>
      </c>
      <c r="C4" s="289">
        <v>4.1599999999999996E-3</v>
      </c>
      <c r="D4" s="348">
        <v>2.4299999999999999E-10</v>
      </c>
      <c r="F4" s="89"/>
      <c r="J4" s="173" t="s">
        <v>202</v>
      </c>
      <c r="K4" s="348">
        <v>4.4299999999999999E-5</v>
      </c>
      <c r="L4" s="348">
        <v>2.3000000000000001E-10</v>
      </c>
    </row>
    <row r="5" spans="2:15" x14ac:dyDescent="0.2">
      <c r="B5" s="173" t="s">
        <v>203</v>
      </c>
      <c r="C5" s="290" t="s">
        <v>299</v>
      </c>
      <c r="D5" s="289"/>
      <c r="F5" s="89"/>
      <c r="J5" s="173" t="s">
        <v>203</v>
      </c>
      <c r="K5" s="290" t="s">
        <v>298</v>
      </c>
      <c r="L5" s="289"/>
    </row>
    <row r="6" spans="2:15" x14ac:dyDescent="0.2">
      <c r="B6" s="173" t="s">
        <v>204</v>
      </c>
      <c r="C6" s="290">
        <v>0.1</v>
      </c>
      <c r="D6" s="289" t="s">
        <v>184</v>
      </c>
      <c r="E6" s="89"/>
      <c r="F6" s="89"/>
      <c r="J6" s="173" t="s">
        <v>204</v>
      </c>
      <c r="K6" s="290" t="s">
        <v>205</v>
      </c>
      <c r="L6" s="289"/>
    </row>
    <row r="7" spans="2:15" x14ac:dyDescent="0.2">
      <c r="B7" s="173" t="s">
        <v>206</v>
      </c>
      <c r="C7" s="289" t="s">
        <v>132</v>
      </c>
      <c r="E7" s="89"/>
      <c r="F7" s="89"/>
      <c r="J7" s="173" t="s">
        <v>206</v>
      </c>
      <c r="K7" s="289" t="s">
        <v>133</v>
      </c>
    </row>
    <row r="8" spans="2:15" x14ac:dyDescent="0.2">
      <c r="B8" s="173" t="s">
        <v>300</v>
      </c>
      <c r="C8" s="89"/>
      <c r="D8" s="459">
        <v>46132</v>
      </c>
      <c r="E8" s="89"/>
      <c r="F8" s="89"/>
      <c r="J8" s="173" t="s">
        <v>235</v>
      </c>
      <c r="L8" s="459">
        <v>46132</v>
      </c>
    </row>
    <row r="9" spans="2:15" x14ac:dyDescent="0.2">
      <c r="B9" s="206"/>
      <c r="C9" s="205"/>
      <c r="J9" s="206"/>
    </row>
    <row r="10" spans="2:15" x14ac:dyDescent="0.2">
      <c r="B10" s="206"/>
      <c r="C10" s="205"/>
      <c r="J10" s="206"/>
    </row>
    <row r="11" spans="2:15" x14ac:dyDescent="0.2">
      <c r="B11" s="206"/>
      <c r="C11" s="205"/>
      <c r="J11" s="206"/>
    </row>
    <row r="12" spans="2:15" x14ac:dyDescent="0.2">
      <c r="B12" s="209" t="s">
        <v>249</v>
      </c>
      <c r="C12" s="300" t="s">
        <v>207</v>
      </c>
      <c r="D12" s="209">
        <v>200</v>
      </c>
      <c r="E12" s="209">
        <v>500</v>
      </c>
      <c r="F12" s="209">
        <v>1000</v>
      </c>
      <c r="G12" s="209">
        <v>5000</v>
      </c>
      <c r="H12" s="209">
        <v>10000</v>
      </c>
      <c r="J12" s="209" t="s">
        <v>249</v>
      </c>
      <c r="K12" s="300" t="s">
        <v>207</v>
      </c>
      <c r="L12" s="209">
        <v>20</v>
      </c>
      <c r="M12" s="209">
        <v>200</v>
      </c>
      <c r="N12" s="209">
        <v>500</v>
      </c>
      <c r="O12" s="209">
        <v>1000</v>
      </c>
    </row>
    <row r="13" spans="2:15" x14ac:dyDescent="0.2">
      <c r="B13" s="359"/>
      <c r="C13" s="360"/>
      <c r="D13" s="299"/>
      <c r="E13" s="299"/>
      <c r="F13" s="299"/>
      <c r="G13" s="299"/>
      <c r="H13" s="299"/>
      <c r="J13" s="359"/>
      <c r="K13" s="360"/>
      <c r="L13" s="358"/>
      <c r="M13" s="358"/>
      <c r="N13" s="358"/>
      <c r="O13" s="358"/>
    </row>
    <row r="14" spans="2:15" x14ac:dyDescent="0.2">
      <c r="B14" s="359"/>
      <c r="C14" s="360"/>
      <c r="D14" s="299"/>
      <c r="E14" s="299"/>
      <c r="F14" s="299"/>
      <c r="G14" s="299"/>
      <c r="H14" s="299"/>
      <c r="J14" s="359"/>
      <c r="K14" s="360"/>
      <c r="L14" s="358"/>
      <c r="M14" s="358"/>
      <c r="N14" s="358"/>
      <c r="O14" s="358"/>
    </row>
    <row r="15" spans="2:15" x14ac:dyDescent="0.2">
      <c r="D15" s="210"/>
      <c r="E15" s="210"/>
      <c r="F15" s="210"/>
      <c r="G15" s="210"/>
      <c r="H15" s="210"/>
    </row>
    <row r="16" spans="2:15" x14ac:dyDescent="0.2">
      <c r="B16" s="208"/>
      <c r="C16" s="207" t="s">
        <v>208</v>
      </c>
      <c r="D16" s="211">
        <v>0</v>
      </c>
      <c r="E16" s="211">
        <v>0</v>
      </c>
      <c r="F16" s="211">
        <v>0</v>
      </c>
      <c r="G16" s="211">
        <v>0</v>
      </c>
      <c r="H16" s="211">
        <v>0</v>
      </c>
      <c r="J16" s="208"/>
      <c r="K16" s="207" t="s">
        <v>208</v>
      </c>
      <c r="L16" s="211">
        <v>0</v>
      </c>
      <c r="M16" s="211">
        <v>0</v>
      </c>
      <c r="N16" s="211">
        <v>0</v>
      </c>
      <c r="O16" s="211">
        <v>0</v>
      </c>
    </row>
    <row r="18" spans="3:15" x14ac:dyDescent="0.2">
      <c r="C18" s="700" t="s">
        <v>209</v>
      </c>
      <c r="D18" s="700"/>
      <c r="E18" s="700"/>
      <c r="F18" s="700"/>
      <c r="G18" s="700"/>
      <c r="H18" s="700"/>
      <c r="J18" s="702" t="s">
        <v>209</v>
      </c>
      <c r="K18" s="703"/>
      <c r="L18" s="703"/>
      <c r="M18" s="703"/>
      <c r="N18" s="703"/>
      <c r="O18" s="704"/>
    </row>
    <row r="19" spans="3:15" x14ac:dyDescent="0.2">
      <c r="C19" s="213"/>
      <c r="D19" s="214"/>
      <c r="E19" s="214"/>
      <c r="F19" s="214"/>
      <c r="G19" s="214"/>
      <c r="H19" s="215"/>
      <c r="J19" s="263"/>
      <c r="K19" s="701"/>
      <c r="L19" s="701"/>
      <c r="M19" s="701"/>
      <c r="N19" s="214"/>
      <c r="O19" s="215"/>
    </row>
    <row r="20" spans="3:15" ht="15.75" customHeight="1" x14ac:dyDescent="0.2">
      <c r="C20" s="216"/>
      <c r="D20" s="208">
        <f>+D12</f>
        <v>200</v>
      </c>
      <c r="E20" s="208">
        <f>+E12</f>
        <v>500</v>
      </c>
      <c r="F20" s="208">
        <f>+F12</f>
        <v>1000</v>
      </c>
      <c r="G20" s="208">
        <f>+G12</f>
        <v>5000</v>
      </c>
      <c r="H20" s="208">
        <f>+H12</f>
        <v>10000</v>
      </c>
      <c r="J20" s="216"/>
      <c r="K20" s="208">
        <v>20</v>
      </c>
      <c r="L20" s="208">
        <v>200</v>
      </c>
      <c r="M20" s="208">
        <v>500</v>
      </c>
      <c r="N20" s="208">
        <v>1000</v>
      </c>
      <c r="O20" s="172"/>
    </row>
    <row r="21" spans="3:15" x14ac:dyDescent="0.2">
      <c r="C21" s="216"/>
      <c r="D21" s="211">
        <f>D16</f>
        <v>0</v>
      </c>
      <c r="E21" s="211">
        <f>E16</f>
        <v>0</v>
      </c>
      <c r="F21" s="211">
        <f>F16</f>
        <v>0</v>
      </c>
      <c r="G21" s="211">
        <f>G16</f>
        <v>0</v>
      </c>
      <c r="H21" s="211">
        <f>H16</f>
        <v>0</v>
      </c>
      <c r="J21" s="264"/>
      <c r="K21" s="211">
        <f>L16</f>
        <v>0</v>
      </c>
      <c r="L21" s="211">
        <f>M16</f>
        <v>0</v>
      </c>
      <c r="M21" s="211">
        <f>N16</f>
        <v>0</v>
      </c>
      <c r="N21" s="211">
        <f>O16</f>
        <v>0</v>
      </c>
      <c r="O21" s="172"/>
    </row>
    <row r="22" spans="3:15" x14ac:dyDescent="0.2">
      <c r="C22" s="216"/>
      <c r="G22" s="217"/>
      <c r="H22" s="215"/>
      <c r="J22" s="216"/>
      <c r="K22" s="287"/>
      <c r="L22" s="287"/>
      <c r="M22" s="287"/>
      <c r="N22" s="287"/>
      <c r="O22" s="172"/>
    </row>
    <row r="23" spans="3:15" x14ac:dyDescent="0.2">
      <c r="C23" s="216"/>
      <c r="D23" s="260"/>
      <c r="E23" s="261" t="s">
        <v>42</v>
      </c>
      <c r="F23" s="212">
        <f>ABS(+'Datos ensayo'!$H$19)</f>
        <v>0</v>
      </c>
      <c r="G23" s="288">
        <f>IF(AND(F23&lt;=$H$20,F23&gt;$G$20),$H$21,IF(AND(F23&lt;=$G$20,F23&gt;$F$20),$G$21,IF(AND(F23&lt;=$F$20,F23&gt;$E$20),$F$21,IF(AND(F23&lt;=$E$20,F23&gt;$D$20),$E$21,IF(F23&lt;=$D$20,$D$21)))))</f>
        <v>0</v>
      </c>
      <c r="H23" s="172"/>
      <c r="J23" s="216"/>
      <c r="K23" s="260"/>
      <c r="L23" s="261" t="s">
        <v>42</v>
      </c>
      <c r="M23" s="212">
        <f>ABS(+'Datos ensayo'!$H$19)</f>
        <v>0</v>
      </c>
      <c r="N23" s="288">
        <f>IF(AND(M23&lt;=$N$20,M23&gt;$M$20),$N$21,IF(AND(M23&lt;=$M$20,M23&gt;$L$20),$M$21,IF(AND(M23&lt;=$L$20,M23&gt;$K$20),$L$21,IF(M23&lt;=$K$20,$K$21))))</f>
        <v>0</v>
      </c>
      <c r="O23" s="172"/>
    </row>
    <row r="24" spans="3:15" x14ac:dyDescent="0.2">
      <c r="C24" s="216"/>
      <c r="D24" s="216"/>
      <c r="E24" s="262" t="s">
        <v>48</v>
      </c>
      <c r="F24" s="212">
        <f>ABS(+'Datos ensayo'!$H$21)</f>
        <v>0</v>
      </c>
      <c r="G24" s="288">
        <f t="shared" ref="G24:G25" si="0">IF(AND(F24&lt;=$H$20,F24&gt;$G$20),$H$21,IF(AND(F24&lt;=$G$20,F24&gt;$F$20),$G$21,IF(AND(F24&lt;=$F$20,F24&gt;$E$20),$F$21,IF(AND(F24&lt;=$E$20,F24&gt;$D$20),$E$21,IF(F24&lt;=$D$20,$D$21)))))</f>
        <v>0</v>
      </c>
      <c r="H24" s="172"/>
      <c r="J24" s="216"/>
      <c r="K24" s="216"/>
      <c r="L24" s="262" t="s">
        <v>48</v>
      </c>
      <c r="M24" s="212">
        <f>ABS(+'Datos ensayo'!$H$21)</f>
        <v>0</v>
      </c>
      <c r="N24" s="288">
        <f t="shared" ref="N24:N25" si="1">IF(AND(M24&lt;=$N$20,M24&gt;$M$20),$N$21,IF(AND(M24&lt;=$M$20,M24&gt;$L$20),$M$21,IF(AND(M24&lt;=$L$20,M24&gt;$K$20),$L$21,IF(M24&lt;=$K$20,$K$21))))</f>
        <v>0</v>
      </c>
      <c r="O24" s="172"/>
    </row>
    <row r="25" spans="3:15" x14ac:dyDescent="0.2">
      <c r="C25" s="216"/>
      <c r="D25" s="260"/>
      <c r="E25" s="295" t="s">
        <v>52</v>
      </c>
      <c r="F25" s="212">
        <f>ABS(+'Datos ensayo'!$H$22)</f>
        <v>0</v>
      </c>
      <c r="G25" s="288">
        <f t="shared" si="0"/>
        <v>0</v>
      </c>
      <c r="H25" s="172"/>
      <c r="J25" s="216"/>
      <c r="K25" s="260"/>
      <c r="L25" s="174" t="s">
        <v>52</v>
      </c>
      <c r="M25" s="212">
        <f>ABS(+'Datos ensayo'!$H$22)</f>
        <v>0</v>
      </c>
      <c r="N25" s="288">
        <f t="shared" si="1"/>
        <v>0</v>
      </c>
      <c r="O25" s="172"/>
    </row>
    <row r="26" spans="3:15" x14ac:dyDescent="0.2">
      <c r="C26" s="218"/>
      <c r="D26" s="219"/>
      <c r="E26" s="219"/>
      <c r="F26" s="219"/>
      <c r="G26" s="219"/>
      <c r="H26" s="220"/>
      <c r="J26" s="218"/>
      <c r="K26" s="219"/>
      <c r="L26" s="219"/>
      <c r="M26" s="219"/>
      <c r="N26" s="219"/>
      <c r="O26" s="220"/>
    </row>
  </sheetData>
  <sheetProtection algorithmName="SHA-512" hashValue="UOf84f7DI4Qsqk66HfmnHDU6Xu+OEZGOeZ+TKybWwhaxnWhV1ju649aWH6ew+aReX1lYcgr2Usj62nxH/0ktUg==" saltValue="XpgmUi0dci2gEqt3PvMP4Q==" spinCount="100000" sheet="1" objects="1" scenarios="1"/>
  <mergeCells count="3">
    <mergeCell ref="C18:H18"/>
    <mergeCell ref="K19:M19"/>
    <mergeCell ref="J18:O18"/>
  </mergeCells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B2:F12"/>
  <sheetViews>
    <sheetView workbookViewId="0">
      <selection activeCell="D27" sqref="D27"/>
    </sheetView>
  </sheetViews>
  <sheetFormatPr baseColWidth="10" defaultColWidth="11.42578125" defaultRowHeight="12.75" x14ac:dyDescent="0.2"/>
  <cols>
    <col min="1" max="1" width="6.7109375" style="201" customWidth="1"/>
    <col min="2" max="2" width="38.85546875" style="201" customWidth="1"/>
    <col min="3" max="5" width="11.42578125" style="201"/>
    <col min="6" max="6" width="13.5703125" style="201" customWidth="1"/>
    <col min="7" max="16384" width="11.42578125" style="201"/>
  </cols>
  <sheetData>
    <row r="2" spans="2:6" x14ac:dyDescent="0.2">
      <c r="B2" s="285"/>
    </row>
    <row r="3" spans="2:6" x14ac:dyDescent="0.2">
      <c r="B3" s="284"/>
    </row>
    <row r="4" spans="2:6" x14ac:dyDescent="0.2">
      <c r="B4" s="285" t="s">
        <v>301</v>
      </c>
      <c r="C4" s="349"/>
    </row>
    <row r="5" spans="2:6" ht="13.9" customHeight="1" x14ac:dyDescent="0.2">
      <c r="B5" s="284" t="s">
        <v>32</v>
      </c>
      <c r="C5" s="460">
        <v>46064</v>
      </c>
    </row>
    <row r="6" spans="2:6" x14ac:dyDescent="0.2">
      <c r="B6" s="284"/>
      <c r="E6" s="284"/>
    </row>
    <row r="7" spans="2:6" ht="15" customHeight="1" x14ac:dyDescent="0.2">
      <c r="B7" s="283" t="s">
        <v>210</v>
      </c>
      <c r="C7" s="705">
        <v>0.11832159566199267</v>
      </c>
      <c r="D7" s="705"/>
      <c r="E7" s="705"/>
      <c r="F7" s="284"/>
    </row>
    <row r="8" spans="2:6" ht="15" customHeight="1" x14ac:dyDescent="0.2">
      <c r="B8" s="283" t="s">
        <v>211</v>
      </c>
      <c r="C8" s="705">
        <v>0.11937336386339086</v>
      </c>
      <c r="D8" s="705"/>
      <c r="E8" s="705"/>
      <c r="F8" s="284"/>
    </row>
    <row r="9" spans="2:6" ht="15" customHeight="1" x14ac:dyDescent="0.2"/>
    <row r="10" spans="2:6" ht="15" customHeight="1" x14ac:dyDescent="0.2"/>
    <row r="11" spans="2:6" ht="15" customHeight="1" x14ac:dyDescent="0.2"/>
    <row r="12" spans="2:6" ht="15" customHeight="1" x14ac:dyDescent="0.2"/>
  </sheetData>
  <sheetProtection algorithmName="SHA-512" hashValue="fksItH3sKB6aMM9OjE11xpwc3b7QQ4B/ZgnDmR0PCCclYu+rmlI//dvWUv9w8mTKYTp/W81Rdw2DHPDsFl5ALw==" saltValue="fdRUkgooo9rZMN2n5fqfUw==" spinCount="100000" sheet="1" objects="1" scenarios="1"/>
  <mergeCells count="2">
    <mergeCell ref="C7:E7"/>
    <mergeCell ref="C8:E8"/>
  </mergeCells>
  <pageMargins left="0.7" right="0.7" top="0.75" bottom="0.75" header="0.3" footer="0.3"/>
  <pageSetup orientation="portrait" horizontalDpi="360" verticalDpi="360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Hoja3"/>
  <dimension ref="A2:M9"/>
  <sheetViews>
    <sheetView workbookViewId="0">
      <selection activeCell="D26" sqref="D26"/>
    </sheetView>
  </sheetViews>
  <sheetFormatPr baseColWidth="10" defaultColWidth="11.42578125" defaultRowHeight="12.75" x14ac:dyDescent="0.2"/>
  <cols>
    <col min="1" max="2" width="10.42578125" customWidth="1"/>
    <col min="3" max="3" width="18.28515625" customWidth="1"/>
    <col min="4" max="4" width="20" customWidth="1"/>
    <col min="6" max="6" width="12.42578125" customWidth="1"/>
    <col min="11" max="11" width="17.7109375" customWidth="1"/>
    <col min="12" max="12" width="12.42578125" customWidth="1"/>
    <col min="13" max="13" width="15.42578125" customWidth="1"/>
  </cols>
  <sheetData>
    <row r="2" spans="1:13" ht="18.75" customHeight="1" x14ac:dyDescent="0.2">
      <c r="A2" s="706" t="s">
        <v>212</v>
      </c>
      <c r="B2" s="706"/>
      <c r="C2" s="5" t="s">
        <v>213</v>
      </c>
      <c r="D2" s="4" t="s">
        <v>214</v>
      </c>
      <c r="E2" s="4" t="s">
        <v>215</v>
      </c>
      <c r="F2" s="4" t="s">
        <v>216</v>
      </c>
      <c r="G2" s="4" t="s">
        <v>217</v>
      </c>
      <c r="H2" s="4" t="s">
        <v>218</v>
      </c>
      <c r="I2" s="4" t="s">
        <v>219</v>
      </c>
      <c r="J2" s="4" t="s">
        <v>220</v>
      </c>
      <c r="K2" s="4" t="s">
        <v>221</v>
      </c>
      <c r="L2" s="4" t="s">
        <v>222</v>
      </c>
      <c r="M2" s="4" t="s">
        <v>223</v>
      </c>
    </row>
    <row r="3" spans="1:13" ht="18.75" customHeight="1" x14ac:dyDescent="0.2">
      <c r="A3" s="7">
        <v>4400</v>
      </c>
      <c r="B3" s="1">
        <f>+A3+1</f>
        <v>4401</v>
      </c>
      <c r="C3" s="11" t="str">
        <f t="shared" ref="C3:C8" si="0">A3&amp;"-"&amp;B3</f>
        <v>4400-4401</v>
      </c>
      <c r="D3" s="7" t="s">
        <v>224</v>
      </c>
      <c r="E3" s="7">
        <v>350</v>
      </c>
      <c r="F3" s="8">
        <v>42347</v>
      </c>
      <c r="G3" s="1">
        <v>7</v>
      </c>
      <c r="H3" s="9">
        <v>15.05</v>
      </c>
      <c r="I3" s="7">
        <v>49900</v>
      </c>
      <c r="J3" s="2">
        <f t="shared" ref="J3:J8" si="1">H3*H3*PI()/4</f>
        <v>177.89464750493056</v>
      </c>
      <c r="K3" s="10">
        <f t="shared" ref="K3:K8" si="2">I3/J3</f>
        <v>280.50309944607505</v>
      </c>
      <c r="L3" s="3">
        <f t="shared" ref="L3:L8" si="3">+K3/E3</f>
        <v>0.80143742698878584</v>
      </c>
      <c r="M3" s="12" t="s">
        <v>225</v>
      </c>
    </row>
    <row r="4" spans="1:13" ht="18.75" customHeight="1" x14ac:dyDescent="0.2">
      <c r="A4" s="1"/>
      <c r="B4" s="1"/>
      <c r="C4" s="6" t="str">
        <f t="shared" si="0"/>
        <v>-</v>
      </c>
      <c r="D4" s="1"/>
      <c r="E4" s="7">
        <v>350</v>
      </c>
      <c r="F4" s="1"/>
      <c r="G4" s="1">
        <v>7</v>
      </c>
      <c r="H4" s="9">
        <v>15.06</v>
      </c>
      <c r="I4" s="7">
        <v>50310</v>
      </c>
      <c r="J4" s="2">
        <f t="shared" si="1"/>
        <v>178.1311308919295</v>
      </c>
      <c r="K4" s="10">
        <f t="shared" si="2"/>
        <v>282.43238421094742</v>
      </c>
      <c r="L4" s="3">
        <f t="shared" si="3"/>
        <v>0.80694966917413546</v>
      </c>
      <c r="M4" s="12" t="s">
        <v>226</v>
      </c>
    </row>
    <row r="5" spans="1:13" ht="18.75" customHeight="1" x14ac:dyDescent="0.2">
      <c r="A5" s="1">
        <f>+B3+1</f>
        <v>4402</v>
      </c>
      <c r="B5" s="1">
        <f>+A5+1</f>
        <v>4403</v>
      </c>
      <c r="C5" s="6" t="str">
        <f t="shared" si="0"/>
        <v>4402-4403</v>
      </c>
      <c r="D5" s="1"/>
      <c r="E5" s="7">
        <v>350</v>
      </c>
      <c r="F5" s="1"/>
      <c r="G5" s="1">
        <v>14</v>
      </c>
      <c r="H5" s="9">
        <v>15.04</v>
      </c>
      <c r="I5" s="7">
        <v>56450</v>
      </c>
      <c r="J5" s="2">
        <f t="shared" si="1"/>
        <v>177.65832119756422</v>
      </c>
      <c r="K5" s="10">
        <f t="shared" si="2"/>
        <v>317.74475644867209</v>
      </c>
      <c r="L5" s="3">
        <f t="shared" si="3"/>
        <v>0.9078421612819203</v>
      </c>
      <c r="M5" s="12" t="s">
        <v>226</v>
      </c>
    </row>
    <row r="6" spans="1:13" ht="18.75" customHeight="1" x14ac:dyDescent="0.2">
      <c r="A6" s="1"/>
      <c r="B6" s="1"/>
      <c r="C6" s="6" t="str">
        <f t="shared" si="0"/>
        <v>-</v>
      </c>
      <c r="D6" s="1"/>
      <c r="E6" s="7">
        <v>350</v>
      </c>
      <c r="F6" s="1"/>
      <c r="G6" s="1">
        <v>14</v>
      </c>
      <c r="H6" s="9">
        <v>15</v>
      </c>
      <c r="I6" s="7">
        <v>59630</v>
      </c>
      <c r="J6" s="2">
        <f t="shared" si="1"/>
        <v>176.71458676442586</v>
      </c>
      <c r="K6" s="10">
        <f t="shared" si="2"/>
        <v>337.43677356692336</v>
      </c>
      <c r="L6" s="3">
        <f t="shared" si="3"/>
        <v>0.96410506733406676</v>
      </c>
      <c r="M6" s="12" t="s">
        <v>226</v>
      </c>
    </row>
    <row r="7" spans="1:13" ht="18.75" customHeight="1" x14ac:dyDescent="0.2">
      <c r="A7" s="1">
        <f>+B5+1</f>
        <v>4404</v>
      </c>
      <c r="B7" s="1">
        <f>+A7+1</f>
        <v>4405</v>
      </c>
      <c r="C7" s="6" t="str">
        <f t="shared" si="0"/>
        <v>4404-4405</v>
      </c>
      <c r="D7" s="1"/>
      <c r="E7" s="7">
        <v>350</v>
      </c>
      <c r="F7" s="1"/>
      <c r="G7" s="1">
        <v>28</v>
      </c>
      <c r="H7" s="9">
        <v>15.11</v>
      </c>
      <c r="I7" s="7">
        <v>65310</v>
      </c>
      <c r="J7" s="2">
        <f t="shared" si="1"/>
        <v>179.31590402141455</v>
      </c>
      <c r="K7" s="10">
        <f t="shared" si="2"/>
        <v>364.21755424549764</v>
      </c>
      <c r="L7" s="3">
        <f t="shared" si="3"/>
        <v>1.0406215835585646</v>
      </c>
      <c r="M7" s="12" t="s">
        <v>226</v>
      </c>
    </row>
    <row r="8" spans="1:13" ht="18.75" customHeight="1" x14ac:dyDescent="0.2">
      <c r="A8" s="1"/>
      <c r="B8" s="1"/>
      <c r="C8" s="6" t="str">
        <f t="shared" si="0"/>
        <v>-</v>
      </c>
      <c r="D8" s="1"/>
      <c r="E8" s="7">
        <v>350</v>
      </c>
      <c r="F8" s="1"/>
      <c r="G8" s="1">
        <v>28</v>
      </c>
      <c r="H8" s="9">
        <v>15.05</v>
      </c>
      <c r="I8" s="7">
        <v>64730</v>
      </c>
      <c r="J8" s="2">
        <f t="shared" si="1"/>
        <v>177.89464750493056</v>
      </c>
      <c r="K8" s="10">
        <f t="shared" si="2"/>
        <v>363.86704663616104</v>
      </c>
      <c r="L8" s="3">
        <f t="shared" si="3"/>
        <v>1.0396201332461743</v>
      </c>
      <c r="M8" s="12" t="s">
        <v>225</v>
      </c>
    </row>
    <row r="9" spans="1:13" ht="15" customHeight="1" x14ac:dyDescent="0.2"/>
  </sheetData>
  <mergeCells count="1">
    <mergeCell ref="A2:B2"/>
  </mergeCells>
  <pageMargins left="0.7" right="0.7" top="0.75" bottom="0.75" header="0.3" footer="0.3"/>
  <pageSetup paperSize="9" orientation="portrait" horizontalDpi="0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8</vt:i4>
      </vt:variant>
      <vt:variant>
        <vt:lpstr>Rangos con nombre</vt:lpstr>
      </vt:variant>
      <vt:variant>
        <vt:i4>3</vt:i4>
      </vt:variant>
    </vt:vector>
  </HeadingPairs>
  <TitlesOfParts>
    <vt:vector size="11" baseType="lpstr">
      <vt:lpstr>informe NTP</vt:lpstr>
      <vt:lpstr>Resumen</vt:lpstr>
      <vt:lpstr>informe ASTM</vt:lpstr>
      <vt:lpstr>Datos ensayo</vt:lpstr>
      <vt:lpstr>Incertidumbre</vt:lpstr>
      <vt:lpstr>Balanza</vt:lpstr>
      <vt:lpstr>precision</vt:lpstr>
      <vt:lpstr>Hoja1</vt:lpstr>
      <vt:lpstr>'Datos ensayo'!Área_de_impresión</vt:lpstr>
      <vt:lpstr>'informe ASTM'!Área_de_impresión</vt:lpstr>
      <vt:lpstr>'informe NTP'!Área_de_impresión</vt:lpstr>
    </vt:vector>
  </TitlesOfParts>
  <Company>Odebrecht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DENSIDAD IN SITU</dc:title>
  <dc:subject>Densidad In Situ - Método del Cono de Arena</dc:subject>
  <dc:creator>Jaime Pacahuala A.</dc:creator>
  <cp:keywords>Calidad</cp:keywords>
  <cp:lastModifiedBy>Jazmin Grandez</cp:lastModifiedBy>
  <cp:revision/>
  <cp:lastPrinted>2026-06-13T15:29:45Z</cp:lastPrinted>
  <dcterms:created xsi:type="dcterms:W3CDTF">1999-11-07T15:11:55Z</dcterms:created>
  <dcterms:modified xsi:type="dcterms:W3CDTF">2026-06-24T14:28:55Z</dcterms:modified>
  <cp:contentStatus/>
</cp:coreProperties>
</file>