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24226"/>
  <mc:AlternateContent xmlns:mc="http://schemas.openxmlformats.org/markup-compatibility/2006">
    <mc:Choice Requires="x15">
      <x15ac:absPath xmlns:x15ac="http://schemas.microsoft.com/office/spreadsheetml/2010/11/ac" url="C:\Users\Geofal\Downloads\"/>
    </mc:Choice>
  </mc:AlternateContent>
  <xr:revisionPtr revIDLastSave="0" documentId="8_{650F630C-786C-42CC-9946-1EAC4CD7FE9B}" xr6:coauthVersionLast="47" xr6:coauthVersionMax="47" xr10:uidLastSave="{00000000-0000-0000-0000-000000000000}"/>
  <bookViews>
    <workbookView xWindow="-108" yWindow="-108" windowWidth="23256" windowHeight="12456" tabRatio="805" firstSheet="9" activeTab="9" xr2:uid="{00000000-000D-0000-FFFF-FFFF00000000}"/>
  </bookViews>
  <sheets>
    <sheet name="Hoja1" sheetId="1" state="hidden" r:id="rId1"/>
    <sheet name="Hoja2" sheetId="2" state="hidden" r:id="rId2"/>
    <sheet name="ensayos en mecanica de suelos" sheetId="3" state="hidden" r:id="rId3"/>
    <sheet name="Ensayos en suelos" sheetId="7" state="hidden" r:id="rId4"/>
    <sheet name="Ensayos en Concreto" sheetId="4" state="hidden" r:id="rId5"/>
    <sheet name="Ensayos en agregado" sheetId="5" state="hidden" r:id="rId6"/>
    <sheet name="Ensayos en asfalto" sheetId="6" state="hidden" r:id="rId7"/>
    <sheet name="ENSAYO ANTIGUO" sheetId="51" state="hidden" r:id="rId8"/>
    <sheet name="CLI." sheetId="23" r:id="rId9"/>
    <sheet name="ENS." sheetId="19" r:id="rId10"/>
    <sheet name="ING" sheetId="75" r:id="rId11"/>
    <sheet name="R.LIMA1 (2)" sheetId="541" r:id="rId12"/>
    <sheet name="SU-AG5 (12)" sheetId="540" r:id="rId13"/>
    <sheet name="SU-AG5 (11)" sheetId="539" r:id="rId14"/>
    <sheet name="VAR2 (3)" sheetId="537" r:id="rId15"/>
    <sheet name="VAR2 (4)" sheetId="538" r:id="rId16"/>
    <sheet name="LADRI1 (2)" sheetId="536" r:id="rId17"/>
    <sheet name="LADRI3 (4)" sheetId="535" r:id="rId18"/>
    <sheet name="SU-AG5 (10)" sheetId="534" r:id="rId19"/>
    <sheet name="SU-AG5 (9)" sheetId="533" r:id="rId20"/>
    <sheet name="SU-AG5 (8)" sheetId="532" r:id="rId21"/>
    <sheet name="SU-AG5 (7)" sheetId="531" r:id="rId22"/>
    <sheet name="DENS-AG5 (7)" sheetId="530" r:id="rId23"/>
    <sheet name="DENS-AG5 (6)" sheetId="529" r:id="rId24"/>
    <sheet name="VAR2 (2)" sheetId="528" r:id="rId25"/>
    <sheet name="PROB3 (3)" sheetId="498" r:id="rId26"/>
    <sheet name="PROB3 (11)" sheetId="527" r:id="rId27"/>
    <sheet name="SU-AG5 (2)" sheetId="492" r:id="rId28"/>
    <sheet name="PROB3 (8)" sheetId="518" r:id="rId29"/>
    <sheet name="SU-AG5 (6)" sheetId="526" r:id="rId30"/>
    <sheet name="D.MEZCLA1 (2)" sheetId="519" r:id="rId31"/>
    <sheet name="PROB3 (5)" sheetId="514" r:id="rId32"/>
    <sheet name="DENS-AG5 (5)" sheetId="525" r:id="rId33"/>
    <sheet name="DENS-AG5 (4)" sheetId="513" r:id="rId34"/>
    <sheet name="PROB3 (10)" sheetId="524" r:id="rId35"/>
    <sheet name="PROB3 (9)" sheetId="522" r:id="rId36"/>
    <sheet name="PROB3 (7)" sheetId="517" r:id="rId37"/>
    <sheet name="SU-AG9 (6)" sheetId="523" r:id="rId38"/>
    <sheet name="SU-AG5 (5)" sheetId="521" r:id="rId39"/>
    <sheet name="D.MEZCLA1 (3)" sheetId="520" r:id="rId40"/>
    <sheet name="SU-AG9 (3)" sheetId="501" r:id="rId41"/>
    <sheet name="SU-AG5 (3)" sheetId="499" r:id="rId42"/>
    <sheet name="DENS-AG5 (3)" sheetId="512" r:id="rId43"/>
    <sheet name="SU-AG9 (4)" sheetId="503" r:id="rId44"/>
    <sheet name="SU-AG8 (4)" sheetId="507" r:id="rId45"/>
    <sheet name="VAR3 (3)" sheetId="516" r:id="rId46"/>
    <sheet name="PROB3 (6)" sheetId="515" r:id="rId47"/>
    <sheet name="LADRI3 (3)" sheetId="510" r:id="rId48"/>
    <sheet name="PROB3 (4)" sheetId="509" r:id="rId49"/>
    <sheet name="SU-AG9 (5)" sheetId="508" r:id="rId50"/>
    <sheet name="VAR3 (2)" sheetId="506" r:id="rId51"/>
    <sheet name="SU-AG5 (4)" sheetId="505" r:id="rId52"/>
    <sheet name="DENS-AG3 (3)" sheetId="504" r:id="rId53"/>
    <sheet name="SU-AG8 (3)" sheetId="502" r:id="rId54"/>
    <sheet name="R.LIMA2 (2)" sheetId="500" r:id="rId55"/>
    <sheet name="SU-AG8 (2)" sheetId="497" r:id="rId56"/>
    <sheet name="SU-AG7 (2)" sheetId="496" r:id="rId57"/>
    <sheet name="DENS-AG3 (2)" sheetId="495" r:id="rId58"/>
    <sheet name="PROB3 (2)" sheetId="494" r:id="rId59"/>
    <sheet name="COND." sheetId="42" r:id="rId60"/>
    <sheet name="SU-AG6 (2)" sheetId="491" r:id="rId61"/>
    <sheet name="LADRI3 (2)" sheetId="490" r:id="rId62"/>
    <sheet name="R.LIMA1" sheetId="337" r:id="rId63"/>
    <sheet name="R.LIMA2" sheetId="476" r:id="rId64"/>
    <sheet name="SU-AG9 (2)" sheetId="488" r:id="rId65"/>
    <sheet name="SU-AG1" sheetId="344" r:id="rId66"/>
    <sheet name="SU-AG2" sheetId="411" r:id="rId67"/>
    <sheet name="SU-AG3" sheetId="436" r:id="rId68"/>
    <sheet name="SU-AG4" sheetId="294" r:id="rId69"/>
    <sheet name="SU-AG5" sheetId="266" r:id="rId70"/>
    <sheet name="SU-AG6" sheetId="422" r:id="rId71"/>
    <sheet name="SU-AG7" sheetId="484" r:id="rId72"/>
    <sheet name="SU-AG8" sheetId="485" r:id="rId73"/>
    <sheet name="SU-AG9" sheetId="486" r:id="rId74"/>
    <sheet name="DENS-AG1" sheetId="263" r:id="rId75"/>
    <sheet name="DENS-AG2" sheetId="343" r:id="rId76"/>
    <sheet name="DENS-AG3" sheetId="262" r:id="rId77"/>
    <sheet name="COTIZACION INACAL ANTIGUO" sheetId="52" state="hidden" r:id="rId78"/>
    <sheet name="COTIZACION INACAL DENSIDAD" sheetId="40" state="hidden" r:id="rId79"/>
    <sheet name="COTIZACION INACAL PROBETAS" sheetId="39" state="hidden" r:id="rId80"/>
    <sheet name="DENS-AG4" sheetId="389" r:id="rId81"/>
    <sheet name="DENS-AG5" sheetId="396" r:id="rId82"/>
    <sheet name="DENS-AG6" sheetId="450" r:id="rId83"/>
    <sheet name="DENS-AG7" sheetId="458" r:id="rId84"/>
    <sheet name="DENS-AG8" sheetId="459" r:id="rId85"/>
    <sheet name="DENS-AG5 (2)" sheetId="489" r:id="rId86"/>
    <sheet name="DENS-AG6 (2)" sheetId="493" r:id="rId87"/>
    <sheet name="PROB1" sheetId="480" r:id="rId88"/>
    <sheet name="PROB2" sheetId="479" r:id="rId89"/>
    <sheet name="PROB3" sheetId="487" r:id="rId90"/>
    <sheet name="MORT.1" sheetId="241" r:id="rId91"/>
    <sheet name="MORT.2" sheetId="410" r:id="rId92"/>
    <sheet name="VIGA1" sheetId="275" r:id="rId93"/>
    <sheet name="COTIZACION INACAL VARIOS" sheetId="44" state="hidden" r:id="rId94"/>
    <sheet name="COTIZACION INACAL GH" sheetId="37" state="hidden" r:id="rId95"/>
    <sheet name="COTIZACION INACAL EQUIPO" sheetId="41" state="hidden" r:id="rId96"/>
    <sheet name="COTIZACION INACAL ASF" sheetId="38" state="hidden" r:id="rId97"/>
    <sheet name="APU" sheetId="36" state="hidden" r:id="rId98"/>
    <sheet name="CONDICIONES" sheetId="26" state="hidden" r:id="rId99"/>
    <sheet name="COTIZACION VARIOS " sheetId="25" state="hidden" r:id="rId100"/>
    <sheet name="COTIZACION PERSONAL" sheetId="28" state="hidden" r:id="rId101"/>
    <sheet name="COT.ESCANEOACERO" sheetId="27" state="hidden" r:id="rId102"/>
    <sheet name="D.MEZCLA1" sheetId="429" r:id="rId103"/>
    <sheet name="D.MEZCLA2" sheetId="430" r:id="rId104"/>
    <sheet name="MARSHAL" sheetId="347" r:id="rId105"/>
    <sheet name="C.C.CONC1" sheetId="304" r:id="rId106"/>
    <sheet name="C.C.CONC2" sheetId="393" r:id="rId107"/>
    <sheet name="C.C.CONC3" sheetId="455" r:id="rId108"/>
    <sheet name="VAR1" sheetId="231" r:id="rId109"/>
    <sheet name="VAR2" sheetId="280" r:id="rId110"/>
    <sheet name="VAR3" sheetId="300" r:id="rId111"/>
    <sheet name="LADRI1" sheetId="278" r:id="rId112"/>
    <sheet name="LADRI2" sheetId="302" r:id="rId113"/>
    <sheet name="LADRI3" sheetId="361" r:id="rId114"/>
    <sheet name="LADRI4" sheetId="318" r:id="rId115"/>
    <sheet name="LADRI5" sheetId="397" r:id="rId116"/>
    <sheet name="COT.ING" sheetId="53" state="hidden" r:id="rId117"/>
    <sheet name="AMP.INACAL" sheetId="62" state="hidden" r:id="rId118"/>
  </sheets>
  <definedNames>
    <definedName name="_xlnm._FilterDatabase" localSheetId="105" hidden="1">'C.C.CONC1'!$B$40:$C$53</definedName>
    <definedName name="_xlnm._FilterDatabase" localSheetId="106" hidden="1">'C.C.CONC2'!$B$39:$C$52</definedName>
    <definedName name="_xlnm._FilterDatabase" localSheetId="107" hidden="1">'C.C.CONC3'!$B$39:$C$52</definedName>
    <definedName name="_xlnm._FilterDatabase" localSheetId="8" hidden="1">'CLI.'!$A$4:$L$1144</definedName>
    <definedName name="_xlnm._FilterDatabase" localSheetId="116" hidden="1">'COT.ING'!$B$41:$D$48</definedName>
    <definedName name="_xlnm._FilterDatabase" localSheetId="77" hidden="1">'COTIZACION INACAL ANTIGUO'!$B$76:$C$83</definedName>
    <definedName name="_xlnm._FilterDatabase" localSheetId="96" hidden="1">'COTIZACION INACAL ASF'!$B$52:$C$59</definedName>
    <definedName name="_xlnm._FilterDatabase" localSheetId="78" hidden="1">'COTIZACION INACAL DENSIDAD'!$B$62:$C$69</definedName>
    <definedName name="_xlnm._FilterDatabase" localSheetId="95" hidden="1">'COTIZACION INACAL EQUIPO'!$B$62:$C$69</definedName>
    <definedName name="_xlnm._FilterDatabase" localSheetId="94" hidden="1">'COTIZACION INACAL GH'!$B$60:$C$67</definedName>
    <definedName name="_xlnm._FilterDatabase" localSheetId="79" hidden="1">'COTIZACION INACAL PROBETAS'!$B$53:$C$60</definedName>
    <definedName name="_xlnm._FilterDatabase" localSheetId="93" hidden="1">'COTIZACION INACAL VARIOS'!$B$64:$C$71</definedName>
    <definedName name="_xlnm._FilterDatabase" localSheetId="102" hidden="1">D.MEZCLA1!$B$44:$C$48</definedName>
    <definedName name="_xlnm._FilterDatabase" localSheetId="30" hidden="1">'D.MEZCLA1 (2)'!$B$44:$C$48</definedName>
    <definedName name="_xlnm._FilterDatabase" localSheetId="39" hidden="1">'D.MEZCLA1 (3)'!$B$48:$C$52</definedName>
    <definedName name="_xlnm._FilterDatabase" localSheetId="103" hidden="1">D.MEZCLA2!$B$51:$C$55</definedName>
    <definedName name="_xlnm._FilterDatabase" localSheetId="74" hidden="1">'DENS-AG1'!$B$41:$C$48</definedName>
    <definedName name="_xlnm._FilterDatabase" localSheetId="75" hidden="1">'DENS-AG2'!$B$43:$C$50</definedName>
    <definedName name="_xlnm._FilterDatabase" localSheetId="76" hidden="1">'DENS-AG3'!$B$37:$C$44</definedName>
    <definedName name="_xlnm._FilterDatabase" localSheetId="57" hidden="1">'DENS-AG3 (2)'!$B$37:$C$44</definedName>
    <definedName name="_xlnm._FilterDatabase" localSheetId="52" hidden="1">'DENS-AG3 (3)'!$B$37:$C$44</definedName>
    <definedName name="_xlnm._FilterDatabase" localSheetId="80" hidden="1">'DENS-AG4'!$B$37:$C$44</definedName>
    <definedName name="_xlnm._FilterDatabase" localSheetId="81" hidden="1">'DENS-AG5'!$B$42:$C$49</definedName>
    <definedName name="_xlnm._FilterDatabase" localSheetId="85" hidden="1">'DENS-AG5 (2)'!$B$42:$C$49</definedName>
    <definedName name="_xlnm._FilterDatabase" localSheetId="42" hidden="1">'DENS-AG5 (3)'!$B$59:$C$66</definedName>
    <definedName name="_xlnm._FilterDatabase" localSheetId="33" hidden="1">'DENS-AG5 (4)'!$B$42:$C$49</definedName>
    <definedName name="_xlnm._FilterDatabase" localSheetId="32" hidden="1">'DENS-AG5 (5)'!$B$50:$C$57</definedName>
    <definedName name="_xlnm._FilterDatabase" localSheetId="23" hidden="1">'DENS-AG5 (6)'!$B$47:$C$54</definedName>
    <definedName name="_xlnm._FilterDatabase" localSheetId="22" hidden="1">'DENS-AG5 (7)'!$B$51:$C$58</definedName>
    <definedName name="_xlnm._FilterDatabase" localSheetId="82" hidden="1">'DENS-AG6'!$B$42:$C$49</definedName>
    <definedName name="_xlnm._FilterDatabase" localSheetId="86" hidden="1">'DENS-AG6 (2)'!$B$41:$C$48</definedName>
    <definedName name="_xlnm._FilterDatabase" localSheetId="83" hidden="1">'DENS-AG7'!$B$43:$C$50</definedName>
    <definedName name="_xlnm._FilterDatabase" localSheetId="84" hidden="1">'DENS-AG8'!$B$37:$C$44</definedName>
    <definedName name="_xlnm._FilterDatabase" localSheetId="9" hidden="1">ENS.!$B$4:$H$247</definedName>
    <definedName name="_xlnm._FilterDatabase" localSheetId="7" hidden="1">'ENSAYO ANTIGUO'!$C$1:$C$212</definedName>
    <definedName name="_xlnm._FilterDatabase" localSheetId="0" hidden="1">Hoja1!$A$3:$I$39</definedName>
    <definedName name="_xlnm._FilterDatabase" localSheetId="10" hidden="1">ING!$B$50:$C$54</definedName>
    <definedName name="_xlnm._FilterDatabase" localSheetId="111" hidden="1">LADRI1!$B$42:$C$49</definedName>
    <definedName name="_xlnm._FilterDatabase" localSheetId="16" hidden="1">'LADRI1 (2)'!$B$42:$C$49</definedName>
    <definedName name="_xlnm._FilterDatabase" localSheetId="112" hidden="1">LADRI2!$B$43:$C$50</definedName>
    <definedName name="_xlnm._FilterDatabase" localSheetId="113" hidden="1">LADRI3!$B$48:$C$55</definedName>
    <definedName name="_xlnm._FilterDatabase" localSheetId="61" hidden="1">'LADRI3 (2)'!$B$44:$C$51</definedName>
    <definedName name="_xlnm._FilterDatabase" localSheetId="47" hidden="1">'LADRI3 (3)'!$B$48:$C$55</definedName>
    <definedName name="_xlnm._FilterDatabase" localSheetId="17" hidden="1">'LADRI3 (4)'!$B$41:$C$48</definedName>
    <definedName name="_xlnm._FilterDatabase" localSheetId="114" hidden="1">LADRI4!$B$43:$C$50</definedName>
    <definedName name="_xlnm._FilterDatabase" localSheetId="115" hidden="1">LADRI5!$B$37:$C$44</definedName>
    <definedName name="_xlnm._FilterDatabase" localSheetId="104" hidden="1">MARSHAL!$B$47:$C$51</definedName>
    <definedName name="_xlnm._FilterDatabase" localSheetId="90" hidden="1">MORT.1!$B$40:$C$47</definedName>
    <definedName name="_xlnm._FilterDatabase" localSheetId="91" hidden="1">MORT.2!$B$40:$C$47</definedName>
    <definedName name="_xlnm._FilterDatabase" localSheetId="87" hidden="1">PROB1!$B$38:$C$45</definedName>
    <definedName name="_xlnm._FilterDatabase" localSheetId="88" hidden="1">PROB2!$B$39:$C$46</definedName>
    <definedName name="_xlnm._FilterDatabase" localSheetId="89" hidden="1">PROB3!$B$38:$C$45</definedName>
    <definedName name="_xlnm._FilterDatabase" localSheetId="34" hidden="1">'PROB3 (10)'!$B$39:$C$46</definedName>
    <definedName name="_xlnm._FilterDatabase" localSheetId="26" hidden="1">'PROB3 (11)'!$B$38:$C$45</definedName>
    <definedName name="_xlnm._FilterDatabase" localSheetId="58" hidden="1">'PROB3 (2)'!$B$39:$C$46</definedName>
    <definedName name="_xlnm._FilterDatabase" localSheetId="25" hidden="1">'PROB3 (3)'!$B$38:$C$45</definedName>
    <definedName name="_xlnm._FilterDatabase" localSheetId="48" hidden="1">'PROB3 (4)'!$B$38:$C$45</definedName>
    <definedName name="_xlnm._FilterDatabase" localSheetId="31" hidden="1">'PROB3 (5)'!$B$38:$C$45</definedName>
    <definedName name="_xlnm._FilterDatabase" localSheetId="46" hidden="1">'PROB3 (6)'!$B$39:$C$46</definedName>
    <definedName name="_xlnm._FilterDatabase" localSheetId="36" hidden="1">'PROB3 (7)'!$B$40:$C$47</definedName>
    <definedName name="_xlnm._FilterDatabase" localSheetId="28" hidden="1">'PROB3 (8)'!$B$39:$C$46</definedName>
    <definedName name="_xlnm._FilterDatabase" localSheetId="35" hidden="1">'PROB3 (9)'!$B$39:$C$46</definedName>
    <definedName name="_xlnm._FilterDatabase" localSheetId="62" hidden="1">'R.LIMA1'!$B$47:$C$51</definedName>
    <definedName name="_xlnm._FilterDatabase" localSheetId="11" hidden="1">'R.LIMA1 (2)'!$B$44:$C$48</definedName>
    <definedName name="_xlnm._FilterDatabase" localSheetId="63" hidden="1">'R.LIMA2'!$B$38:$C$42</definedName>
    <definedName name="_xlnm._FilterDatabase" localSheetId="54" hidden="1">'R.LIMA2 (2)'!$B$36:$C$40</definedName>
    <definedName name="_xlnm._FilterDatabase" localSheetId="65" hidden="1">'SU-AG1'!$B$144:$C$148</definedName>
    <definedName name="_xlnm._FilterDatabase" localSheetId="66" hidden="1">'SU-AG2'!$B$64:$C$68</definedName>
    <definedName name="_xlnm._FilterDatabase" localSheetId="67" hidden="1">'SU-AG3'!$B$72:$C$76</definedName>
    <definedName name="_xlnm._FilterDatabase" localSheetId="68" hidden="1">'SU-AG4'!$B$49:$C$53</definedName>
    <definedName name="_xlnm._FilterDatabase" localSheetId="69" hidden="1">'SU-AG5'!$B$42:$C$46</definedName>
    <definedName name="_xlnm._FilterDatabase" localSheetId="18" hidden="1">'SU-AG5 (10)'!$B$39:$C$43</definedName>
    <definedName name="_xlnm._FilterDatabase" localSheetId="13" hidden="1">'SU-AG5 (11)'!$B$37:$C$41</definedName>
    <definedName name="_xlnm._FilterDatabase" localSheetId="12" hidden="1">'SU-AG5 (12)'!$B$40:$C$44</definedName>
    <definedName name="_xlnm._FilterDatabase" localSheetId="27" hidden="1">'SU-AG5 (2)'!$B$43:$C$47</definedName>
    <definedName name="_xlnm._FilterDatabase" localSheetId="41" hidden="1">'SU-AG5 (3)'!$B$40:$C$44</definedName>
    <definedName name="_xlnm._FilterDatabase" localSheetId="51" hidden="1">'SU-AG5 (4)'!$B$39:$C$43</definedName>
    <definedName name="_xlnm._FilterDatabase" localSheetId="38" hidden="1">'SU-AG5 (5)'!$B$37:$C$41</definedName>
    <definedName name="_xlnm._FilterDatabase" localSheetId="29" hidden="1">'SU-AG5 (6)'!$B$39:$C$43</definedName>
    <definedName name="_xlnm._FilterDatabase" localSheetId="21" hidden="1">'SU-AG5 (7)'!$B$42:$C$46</definedName>
    <definedName name="_xlnm._FilterDatabase" localSheetId="20" hidden="1">'SU-AG5 (8)'!$B$42:$C$46</definedName>
    <definedName name="_xlnm._FilterDatabase" localSheetId="19" hidden="1">'SU-AG5 (9)'!$B$44:$C$48</definedName>
    <definedName name="_xlnm._FilterDatabase" localSheetId="70" hidden="1">'SU-AG6'!$B$57:$C$61</definedName>
    <definedName name="_xlnm._FilterDatabase" localSheetId="60" hidden="1">'SU-AG6 (2)'!$B$49:$C$53</definedName>
    <definedName name="_xlnm._FilterDatabase" localSheetId="71" hidden="1">'SU-AG7'!$B$43:$C$47</definedName>
    <definedName name="_xlnm._FilterDatabase" localSheetId="56" hidden="1">'SU-AG7 (2)'!$B$38:$C$42</definedName>
    <definedName name="_xlnm._FilterDatabase" localSheetId="72" hidden="1">'SU-AG8'!$B$39:$C$43</definedName>
    <definedName name="_xlnm._FilterDatabase" localSheetId="55" hidden="1">'SU-AG8 (2)'!$B$37:$C$41</definedName>
    <definedName name="_xlnm._FilterDatabase" localSheetId="53" hidden="1">'SU-AG8 (3)'!$B$38:$C$42</definedName>
    <definedName name="_xlnm._FilterDatabase" localSheetId="44" hidden="1">'SU-AG8 (4)'!$B$43:$C$47</definedName>
    <definedName name="_xlnm._FilterDatabase" localSheetId="73" hidden="1">'SU-AG9'!$B$42:$C$46</definedName>
    <definedName name="_xlnm._FilterDatabase" localSheetId="64" hidden="1">'SU-AG9 (2)'!$B$45:$C$49</definedName>
    <definedName name="_xlnm._FilterDatabase" localSheetId="40" hidden="1">'SU-AG9 (3)'!$B$40:$C$44</definedName>
    <definedName name="_xlnm._FilterDatabase" localSheetId="43" hidden="1">'SU-AG9 (4)'!$B$67:$C$71</definedName>
    <definedName name="_xlnm._FilterDatabase" localSheetId="49" hidden="1">'SU-AG9 (5)'!$B$56:$C$60</definedName>
    <definedName name="_xlnm._FilterDatabase" localSheetId="37" hidden="1">'SU-AG9 (6)'!$B$41:$C$45</definedName>
    <definedName name="_xlnm._FilterDatabase" localSheetId="108" hidden="1">'VAR1'!$B$39:$C$46</definedName>
    <definedName name="_xlnm._FilterDatabase" localSheetId="109" hidden="1">'VAR2'!$B$45:$C$52</definedName>
    <definedName name="_xlnm._FilterDatabase" localSheetId="24" hidden="1">'VAR2 (2)'!$B$41:$C$48</definedName>
    <definedName name="_xlnm._FilterDatabase" localSheetId="14" hidden="1">'VAR2 (3)'!$B$42:$C$49</definedName>
    <definedName name="_xlnm._FilterDatabase" localSheetId="15" hidden="1">'VAR2 (4)'!$B$42:$C$49</definedName>
    <definedName name="_xlnm._FilterDatabase" localSheetId="110" hidden="1">'VAR3'!$B$39:$C$46</definedName>
    <definedName name="_xlnm._FilterDatabase" localSheetId="50" hidden="1">'VAR3 (2)'!$B$36:$C$43</definedName>
    <definedName name="_xlnm._FilterDatabase" localSheetId="45" hidden="1">'VAR3 (3)'!$B$39:$C$46</definedName>
    <definedName name="_xlnm._FilterDatabase" localSheetId="92" hidden="1">VIGA1!$B$40:$C$47</definedName>
    <definedName name="_MON_1607936487" localSheetId="105">'C.C.CONC1'!#REF!</definedName>
    <definedName name="_MON_1607936487" localSheetId="106">'C.C.CONC2'!#REF!</definedName>
    <definedName name="_MON_1607936487" localSheetId="107">'C.C.CONC3'!#REF!</definedName>
    <definedName name="_MON_1607936487" localSheetId="101">'COT.ESCANEOACERO'!$A$21</definedName>
    <definedName name="_MON_1607936487" localSheetId="116">'COT.ING'!#REF!</definedName>
    <definedName name="_MON_1607936487" localSheetId="77">'COTIZACION INACAL ANTIGUO'!#REF!</definedName>
    <definedName name="_MON_1607936487" localSheetId="96">'COTIZACION INACAL ASF'!#REF!</definedName>
    <definedName name="_MON_1607936487" localSheetId="78">'COTIZACION INACAL DENSIDAD'!#REF!</definedName>
    <definedName name="_MON_1607936487" localSheetId="95">'COTIZACION INACAL EQUIPO'!#REF!</definedName>
    <definedName name="_MON_1607936487" localSheetId="94">'COTIZACION INACAL GH'!#REF!</definedName>
    <definedName name="_MON_1607936487" localSheetId="79">'COTIZACION INACAL PROBETAS'!#REF!</definedName>
    <definedName name="_MON_1607936487" localSheetId="93">'COTIZACION INACAL VARIOS'!#REF!</definedName>
    <definedName name="_MON_1607936487" localSheetId="100">'COTIZACION PERSONAL'!#REF!</definedName>
    <definedName name="_MON_1607936487" localSheetId="99">'COTIZACION VARIOS '!#REF!</definedName>
    <definedName name="_MON_1607936487" localSheetId="102">D.MEZCLA1!#REF!</definedName>
    <definedName name="_MON_1607936487" localSheetId="30">'D.MEZCLA1 (2)'!#REF!</definedName>
    <definedName name="_MON_1607936487" localSheetId="39">'D.MEZCLA1 (3)'!#REF!</definedName>
    <definedName name="_MON_1607936487" localSheetId="103">D.MEZCLA2!#REF!</definedName>
    <definedName name="_MON_1607936487" localSheetId="74">'DENS-AG1'!#REF!</definedName>
    <definedName name="_MON_1607936487" localSheetId="75">'DENS-AG2'!#REF!</definedName>
    <definedName name="_MON_1607936487" localSheetId="76">'DENS-AG3'!#REF!</definedName>
    <definedName name="_MON_1607936487" localSheetId="57">'DENS-AG3 (2)'!#REF!</definedName>
    <definedName name="_MON_1607936487" localSheetId="52">'DENS-AG3 (3)'!#REF!</definedName>
    <definedName name="_MON_1607936487" localSheetId="80">'DENS-AG4'!#REF!</definedName>
    <definedName name="_MON_1607936487" localSheetId="81">'DENS-AG5'!#REF!</definedName>
    <definedName name="_MON_1607936487" localSheetId="85">'DENS-AG5 (2)'!#REF!</definedName>
    <definedName name="_MON_1607936487" localSheetId="42">'DENS-AG5 (3)'!#REF!</definedName>
    <definedName name="_MON_1607936487" localSheetId="33">'DENS-AG5 (4)'!#REF!</definedName>
    <definedName name="_MON_1607936487" localSheetId="32">'DENS-AG5 (5)'!#REF!</definedName>
    <definedName name="_MON_1607936487" localSheetId="23">'DENS-AG5 (6)'!#REF!</definedName>
    <definedName name="_MON_1607936487" localSheetId="22">'DENS-AG5 (7)'!#REF!</definedName>
    <definedName name="_MON_1607936487" localSheetId="82">'DENS-AG6'!#REF!</definedName>
    <definedName name="_MON_1607936487" localSheetId="86">'DENS-AG6 (2)'!#REF!</definedName>
    <definedName name="_MON_1607936487" localSheetId="83">'DENS-AG7'!#REF!</definedName>
    <definedName name="_MON_1607936487" localSheetId="84">'DENS-AG8'!#REF!</definedName>
    <definedName name="_MON_1607936487" localSheetId="10">ING!#REF!</definedName>
    <definedName name="_MON_1607936487" localSheetId="111">LADRI1!#REF!</definedName>
    <definedName name="_MON_1607936487" localSheetId="16">'LADRI1 (2)'!#REF!</definedName>
    <definedName name="_MON_1607936487" localSheetId="112">LADRI2!#REF!</definedName>
    <definedName name="_MON_1607936487" localSheetId="113">LADRI3!#REF!</definedName>
    <definedName name="_MON_1607936487" localSheetId="61">'LADRI3 (2)'!#REF!</definedName>
    <definedName name="_MON_1607936487" localSheetId="47">'LADRI3 (3)'!#REF!</definedName>
    <definedName name="_MON_1607936487" localSheetId="17">'LADRI3 (4)'!#REF!</definedName>
    <definedName name="_MON_1607936487" localSheetId="114">LADRI4!#REF!</definedName>
    <definedName name="_MON_1607936487" localSheetId="115">LADRI5!#REF!</definedName>
    <definedName name="_MON_1607936487" localSheetId="104">MARSHAL!#REF!</definedName>
    <definedName name="_MON_1607936487" localSheetId="90">MORT.1!#REF!</definedName>
    <definedName name="_MON_1607936487" localSheetId="91">MORT.2!#REF!</definedName>
    <definedName name="_MON_1607936487" localSheetId="87">PROB1!#REF!</definedName>
    <definedName name="_MON_1607936487" localSheetId="88">PROB2!#REF!</definedName>
    <definedName name="_MON_1607936487" localSheetId="89">PROB3!#REF!</definedName>
    <definedName name="_MON_1607936487" localSheetId="34">'PROB3 (10)'!#REF!</definedName>
    <definedName name="_MON_1607936487" localSheetId="26">'PROB3 (11)'!#REF!</definedName>
    <definedName name="_MON_1607936487" localSheetId="58">'PROB3 (2)'!#REF!</definedName>
    <definedName name="_MON_1607936487" localSheetId="25">'PROB3 (3)'!#REF!</definedName>
    <definedName name="_MON_1607936487" localSheetId="48">'PROB3 (4)'!#REF!</definedName>
    <definedName name="_MON_1607936487" localSheetId="31">'PROB3 (5)'!#REF!</definedName>
    <definedName name="_MON_1607936487" localSheetId="46">'PROB3 (6)'!#REF!</definedName>
    <definedName name="_MON_1607936487" localSheetId="36">'PROB3 (7)'!#REF!</definedName>
    <definedName name="_MON_1607936487" localSheetId="28">'PROB3 (8)'!#REF!</definedName>
    <definedName name="_MON_1607936487" localSheetId="35">'PROB3 (9)'!#REF!</definedName>
    <definedName name="_MON_1607936487" localSheetId="62">'R.LIMA1'!#REF!</definedName>
    <definedName name="_MON_1607936487" localSheetId="11">'R.LIMA1 (2)'!#REF!</definedName>
    <definedName name="_MON_1607936487" localSheetId="63">'R.LIMA2'!#REF!</definedName>
    <definedName name="_MON_1607936487" localSheetId="54">'R.LIMA2 (2)'!#REF!</definedName>
    <definedName name="_MON_1607936487" localSheetId="65">'SU-AG1'!#REF!</definedName>
    <definedName name="_MON_1607936487" localSheetId="66">'SU-AG2'!#REF!</definedName>
    <definedName name="_MON_1607936487" localSheetId="67">'SU-AG3'!#REF!</definedName>
    <definedName name="_MON_1607936487" localSheetId="68">'SU-AG4'!#REF!</definedName>
    <definedName name="_MON_1607936487" localSheetId="69">'SU-AG5'!#REF!</definedName>
    <definedName name="_MON_1607936487" localSheetId="18">'SU-AG5 (10)'!#REF!</definedName>
    <definedName name="_MON_1607936487" localSheetId="13">'SU-AG5 (11)'!#REF!</definedName>
    <definedName name="_MON_1607936487" localSheetId="12">'SU-AG5 (12)'!#REF!</definedName>
    <definedName name="_MON_1607936487" localSheetId="27">'SU-AG5 (2)'!#REF!</definedName>
    <definedName name="_MON_1607936487" localSheetId="41">'SU-AG5 (3)'!#REF!</definedName>
    <definedName name="_MON_1607936487" localSheetId="51">'SU-AG5 (4)'!#REF!</definedName>
    <definedName name="_MON_1607936487" localSheetId="38">'SU-AG5 (5)'!#REF!</definedName>
    <definedName name="_MON_1607936487" localSheetId="29">'SU-AG5 (6)'!#REF!</definedName>
    <definedName name="_MON_1607936487" localSheetId="21">'SU-AG5 (7)'!#REF!</definedName>
    <definedName name="_MON_1607936487" localSheetId="20">'SU-AG5 (8)'!#REF!</definedName>
    <definedName name="_MON_1607936487" localSheetId="19">'SU-AG5 (9)'!#REF!</definedName>
    <definedName name="_MON_1607936487" localSheetId="70">'SU-AG6'!#REF!</definedName>
    <definedName name="_MON_1607936487" localSheetId="60">'SU-AG6 (2)'!#REF!</definedName>
    <definedName name="_MON_1607936487" localSheetId="71">'SU-AG7'!#REF!</definedName>
    <definedName name="_MON_1607936487" localSheetId="56">'SU-AG7 (2)'!#REF!</definedName>
    <definedName name="_MON_1607936487" localSheetId="72">'SU-AG8'!#REF!</definedName>
    <definedName name="_MON_1607936487" localSheetId="55">'SU-AG8 (2)'!#REF!</definedName>
    <definedName name="_MON_1607936487" localSheetId="53">'SU-AG8 (3)'!#REF!</definedName>
    <definedName name="_MON_1607936487" localSheetId="44">'SU-AG8 (4)'!#REF!</definedName>
    <definedName name="_MON_1607936487" localSheetId="73">'SU-AG9'!#REF!</definedName>
    <definedName name="_MON_1607936487" localSheetId="64">'SU-AG9 (2)'!#REF!</definedName>
    <definedName name="_MON_1607936487" localSheetId="40">'SU-AG9 (3)'!#REF!</definedName>
    <definedName name="_MON_1607936487" localSheetId="43">'SU-AG9 (4)'!#REF!</definedName>
    <definedName name="_MON_1607936487" localSheetId="49">'SU-AG9 (5)'!#REF!</definedName>
    <definedName name="_MON_1607936487" localSheetId="37">'SU-AG9 (6)'!#REF!</definedName>
    <definedName name="_MON_1607936487" localSheetId="108">'VAR1'!#REF!</definedName>
    <definedName name="_MON_1607936487" localSheetId="109">'VAR2'!#REF!</definedName>
    <definedName name="_MON_1607936487" localSheetId="24">'VAR2 (2)'!#REF!</definedName>
    <definedName name="_MON_1607936487" localSheetId="14">'VAR2 (3)'!#REF!</definedName>
    <definedName name="_MON_1607936487" localSheetId="15">'VAR2 (4)'!#REF!</definedName>
    <definedName name="_MON_1607936487" localSheetId="110">'VAR3'!#REF!</definedName>
    <definedName name="_MON_1607936487" localSheetId="50">'VAR3 (2)'!#REF!</definedName>
    <definedName name="_MON_1607936487" localSheetId="45">'VAR3 (3)'!#REF!</definedName>
    <definedName name="_MON_1607936487" localSheetId="92">VIGA1!#REF!</definedName>
    <definedName name="_xlnm.Print_Area" localSheetId="105">'C.C.CONC1'!$B$3:$I$69</definedName>
    <definedName name="_xlnm.Print_Area" localSheetId="106">'C.C.CONC2'!$B$3:$I$68</definedName>
    <definedName name="_xlnm.Print_Area" localSheetId="107">'C.C.CONC3'!$B$3:$I$68</definedName>
    <definedName name="_xlnm.Print_Area" localSheetId="101">'COT.ESCANEOACERO'!$A$1:$J$114</definedName>
    <definedName name="_xlnm.Print_Area" localSheetId="116">'COT.ING'!$B$1:$K$70</definedName>
    <definedName name="_xlnm.Print_Area" localSheetId="77">'COTIZACION INACAL ANTIGUO'!$B$1:$J$100</definedName>
    <definedName name="_xlnm.Print_Area" localSheetId="96">'COTIZACION INACAL ASF'!$B$1:$J$77</definedName>
    <definedName name="_xlnm.Print_Area" localSheetId="78">'COTIZACION INACAL DENSIDAD'!$B$1:$J$88</definedName>
    <definedName name="_xlnm.Print_Area" localSheetId="95">'COTIZACION INACAL EQUIPO'!$B$1:$J$87</definedName>
    <definedName name="_xlnm.Print_Area" localSheetId="94">'COTIZACION INACAL GH'!$B$1:$J$85</definedName>
    <definedName name="_xlnm.Print_Area" localSheetId="79">'COTIZACION INACAL PROBETAS'!$B$1:$J$79</definedName>
    <definedName name="_xlnm.Print_Area" localSheetId="93">'COTIZACION INACAL VARIOS'!$B$1:$J$88</definedName>
    <definedName name="_xlnm.Print_Area" localSheetId="100">'COTIZACION PERSONAL'!$A$1:$I$88</definedName>
    <definedName name="_xlnm.Print_Area" localSheetId="99">'COTIZACION VARIOS '!$A$1:$J$86</definedName>
    <definedName name="_xlnm.Print_Area" localSheetId="102">D.MEZCLA1!$B$2:$I$70</definedName>
    <definedName name="_xlnm.Print_Area" localSheetId="30">'D.MEZCLA1 (2)'!$B$2:$I$70</definedName>
    <definedName name="_xlnm.Print_Area" localSheetId="39">'D.MEZCLA1 (3)'!$B$2:$I$74</definedName>
    <definedName name="_xlnm.Print_Area" localSheetId="103">D.MEZCLA2!$B$2:$I$77</definedName>
    <definedName name="_xlnm.Print_Area" localSheetId="74">'DENS-AG1'!$B$2:$I$70</definedName>
    <definedName name="_xlnm.Print_Area" localSheetId="75">'DENS-AG2'!$B$2:$I$73</definedName>
    <definedName name="_xlnm.Print_Area" localSheetId="76">'DENS-AG3'!$B$2:$I$63</definedName>
    <definedName name="_xlnm.Print_Area" localSheetId="57">'DENS-AG3 (2)'!$B$2:$I$63</definedName>
    <definedName name="_xlnm.Print_Area" localSheetId="52">'DENS-AG3 (3)'!$B$2:$I$63</definedName>
    <definedName name="_xlnm.Print_Area" localSheetId="80">'DENS-AG4'!$B$2:$I$63</definedName>
    <definedName name="_xlnm.Print_Area" localSheetId="81">'DENS-AG5'!$B$2:$I$72</definedName>
    <definedName name="_xlnm.Print_Area" localSheetId="85">'DENS-AG5 (2)'!$B$2:$I$72</definedName>
    <definedName name="_xlnm.Print_Area" localSheetId="42">'DENS-AG5 (3)'!$B$2:$I$89</definedName>
    <definedName name="_xlnm.Print_Area" localSheetId="33">'DENS-AG5 (4)'!$B$2:$I$72</definedName>
    <definedName name="_xlnm.Print_Area" localSheetId="32">'DENS-AG5 (5)'!$B$2:$I$80</definedName>
    <definedName name="_xlnm.Print_Area" localSheetId="23">'DENS-AG5 (6)'!$B$2:$I$77</definedName>
    <definedName name="_xlnm.Print_Area" localSheetId="22">'DENS-AG5 (7)'!$B$2:$I$81</definedName>
    <definedName name="_xlnm.Print_Area" localSheetId="82">'DENS-AG6'!$B$2:$I$72</definedName>
    <definedName name="_xlnm.Print_Area" localSheetId="86">'DENS-AG6 (2)'!$B$2:$I$71</definedName>
    <definedName name="_xlnm.Print_Area" localSheetId="83">'DENS-AG7'!$B$2:$I$73</definedName>
    <definedName name="_xlnm.Print_Area" localSheetId="84">'DENS-AG8'!$B$2:$I$63</definedName>
    <definedName name="_xlnm.Print_Area" localSheetId="9">ENS.!$B$4:$G$150</definedName>
    <definedName name="_xlnm.Print_Area" localSheetId="10">ING!$B$3:$I$76</definedName>
    <definedName name="_xlnm.Print_Area" localSheetId="111">LADRI1!$B$2:$I$69</definedName>
    <definedName name="_xlnm.Print_Area" localSheetId="16">'LADRI1 (2)'!$B$2:$I$69</definedName>
    <definedName name="_xlnm.Print_Area" localSheetId="112">LADRI2!$B$2:$I$70</definedName>
    <definedName name="_xlnm.Print_Area" localSheetId="113">LADRI3!$B$2:$I$75</definedName>
    <definedName name="_xlnm.Print_Area" localSheetId="61">'LADRI3 (2)'!$B$2:$I$71</definedName>
    <definedName name="_xlnm.Print_Area" localSheetId="47">'LADRI3 (3)'!$B$2:$I$75</definedName>
    <definedName name="_xlnm.Print_Area" localSheetId="17">'LADRI3 (4)'!$B$2:$I$68</definedName>
    <definedName name="_xlnm.Print_Area" localSheetId="114">LADRI4!$B$2:$I$70</definedName>
    <definedName name="_xlnm.Print_Area" localSheetId="115">LADRI5!$B$2:$I$64</definedName>
    <definedName name="_xlnm.Print_Area" localSheetId="104">MARSHAL!$B$2:$I$72</definedName>
    <definedName name="_xlnm.Print_Area" localSheetId="90">MORT.1!$B$2:$I$70</definedName>
    <definedName name="_xlnm.Print_Area" localSheetId="91">MORT.2!$B$2:$I$70</definedName>
    <definedName name="_xlnm.Print_Area" localSheetId="87">PROB1!$B$2:$I$68</definedName>
    <definedName name="_xlnm.Print_Area" localSheetId="88">PROB2!$B$2:$I$69</definedName>
    <definedName name="_xlnm.Print_Area" localSheetId="89">PROB3!$B$2:$I$68</definedName>
    <definedName name="_xlnm.Print_Area" localSheetId="34">'PROB3 (10)'!$B$2:$I$69</definedName>
    <definedName name="_xlnm.Print_Area" localSheetId="26">'PROB3 (11)'!$B$2:$I$68</definedName>
    <definedName name="_xlnm.Print_Area" localSheetId="58">'PROB3 (2)'!$B$2:$I$69</definedName>
    <definedName name="_xlnm.Print_Area" localSheetId="25">'PROB3 (3)'!$B$2:$I$68</definedName>
    <definedName name="_xlnm.Print_Area" localSheetId="48">'PROB3 (4)'!$B$2:$I$68</definedName>
    <definedName name="_xlnm.Print_Area" localSheetId="31">'PROB3 (5)'!$B$2:$I$68</definedName>
    <definedName name="_xlnm.Print_Area" localSheetId="46">'PROB3 (6)'!$B$2:$I$69</definedName>
    <definedName name="_xlnm.Print_Area" localSheetId="36">'PROB3 (7)'!$B$2:$I$70</definedName>
    <definedName name="_xlnm.Print_Area" localSheetId="28">'PROB3 (8)'!$B$2:$I$69</definedName>
    <definedName name="_xlnm.Print_Area" localSheetId="35">'PROB3 (9)'!$B$2:$J$69</definedName>
    <definedName name="_xlnm.Print_Area" localSheetId="62">'R.LIMA1'!$B$3:$I$74</definedName>
    <definedName name="_xlnm.Print_Area" localSheetId="11">'R.LIMA1 (2)'!$B$3:$I$71</definedName>
    <definedName name="_xlnm.Print_Area" localSheetId="63">'R.LIMA2'!$B$3:$I$65</definedName>
    <definedName name="_xlnm.Print_Area" localSheetId="54">'R.LIMA2 (2)'!$B$3:$I$63</definedName>
    <definedName name="_xlnm.Print_Area" localSheetId="65">'SU-AG1'!$B$3:$I$170</definedName>
    <definedName name="_xlnm.Print_Area" localSheetId="66">'SU-AG2'!$B$3:$I$90</definedName>
    <definedName name="_xlnm.Print_Area" localSheetId="67">'SU-AG3'!$B$3:$I$98</definedName>
    <definedName name="_xlnm.Print_Area" localSheetId="68">'SU-AG4'!$B$2:$J$75</definedName>
    <definedName name="_xlnm.Print_Area" localSheetId="69">'SU-AG5'!$B$3:$I$69</definedName>
    <definedName name="_xlnm.Print_Area" localSheetId="18">'SU-AG5 (10)'!$B$3:$I$66</definedName>
    <definedName name="_xlnm.Print_Area" localSheetId="13">'SU-AG5 (11)'!$B$3:$I$64</definedName>
    <definedName name="_xlnm.Print_Area" localSheetId="12">'SU-AG5 (12)'!$B$3:$I$67</definedName>
    <definedName name="_xlnm.Print_Area" localSheetId="27">'SU-AG5 (2)'!$B$3:$I$70</definedName>
    <definedName name="_xlnm.Print_Area" localSheetId="41">'SU-AG5 (3)'!$B$3:$I$67</definedName>
    <definedName name="_xlnm.Print_Area" localSheetId="51">'SU-AG5 (4)'!$B$3:$I$66</definedName>
    <definedName name="_xlnm.Print_Area" localSheetId="38">'SU-AG5 (5)'!$B$3:$I$64</definedName>
    <definedName name="_xlnm.Print_Area" localSheetId="29">'SU-AG5 (6)'!$B$3:$I$66</definedName>
    <definedName name="_xlnm.Print_Area" localSheetId="21">'SU-AG5 (7)'!$B$3:$I$69</definedName>
    <definedName name="_xlnm.Print_Area" localSheetId="20">'SU-AG5 (8)'!$B$3:$H$69</definedName>
    <definedName name="_xlnm.Print_Area" localSheetId="19">'SU-AG5 (9)'!$B$3:$I$71</definedName>
    <definedName name="_xlnm.Print_Area" localSheetId="70">'SU-AG6'!$B$3:$I$84</definedName>
    <definedName name="_xlnm.Print_Area" localSheetId="60">'SU-AG6 (2)'!$B$3:$I$76</definedName>
    <definedName name="_xlnm.Print_Area" localSheetId="71">'SU-AG7'!$B$3:$I$70</definedName>
    <definedName name="_xlnm.Print_Area" localSheetId="56">'SU-AG7 (2)'!$B$3:$I$65</definedName>
    <definedName name="_xlnm.Print_Area" localSheetId="72">'SU-AG8'!$B$3:$I$66</definedName>
    <definedName name="_xlnm.Print_Area" localSheetId="55">'SU-AG8 (2)'!$B$3:$I$64</definedName>
    <definedName name="_xlnm.Print_Area" localSheetId="53">'SU-AG8 (3)'!$B$3:$I$65</definedName>
    <definedName name="_xlnm.Print_Area" localSheetId="44">'SU-AG8 (4)'!$B$3:$I$70</definedName>
    <definedName name="_xlnm.Print_Area" localSheetId="73">'SU-AG9'!$B$3:$I$69</definedName>
    <definedName name="_xlnm.Print_Area" localSheetId="64">'SU-AG9 (2)'!$B$3:$I$72</definedName>
    <definedName name="_xlnm.Print_Area" localSheetId="40">'SU-AG9 (3)'!$B$3:$I$67</definedName>
    <definedName name="_xlnm.Print_Area" localSheetId="43">'SU-AG9 (4)'!$B$3:$I$94</definedName>
    <definedName name="_xlnm.Print_Area" localSheetId="49">'SU-AG9 (5)'!$B$3:$I$83</definedName>
    <definedName name="_xlnm.Print_Area" localSheetId="37">'SU-AG9 (6)'!$B$3:$I$68</definedName>
    <definedName name="_xlnm.Print_Area" localSheetId="108">'VAR1'!$B$2:$I$68</definedName>
    <definedName name="_xlnm.Print_Area" localSheetId="109">'VAR2'!$B$2:$I$73</definedName>
    <definedName name="_xlnm.Print_Area" localSheetId="24">'VAR2 (2)'!$B$2:$I$69</definedName>
    <definedName name="_xlnm.Print_Area" localSheetId="14">'VAR2 (3)'!$B$2:$I$70</definedName>
    <definedName name="_xlnm.Print_Area" localSheetId="15">'VAR2 (4)'!$B$2:$I$70</definedName>
    <definedName name="_xlnm.Print_Area" localSheetId="110">'VAR3'!$B$2:$I$68</definedName>
    <definedName name="_xlnm.Print_Area" localSheetId="50">'VAR3 (2)'!$B$2:$I$65</definedName>
    <definedName name="_xlnm.Print_Area" localSheetId="45">'VAR3 (3)'!$B$2:$I$68</definedName>
    <definedName name="_xlnm.Print_Area" localSheetId="92">VIGA1!$B$2:$I$70</definedName>
    <definedName name="asar">ENS.!$B$62:$G$245</definedName>
    <definedName name="BD_Clientes">'CLI.'!$B$4:$K$1048576</definedName>
    <definedName name="CLIENTE">'CLI.'!$B$5:$L$65</definedName>
    <definedName name="CLIENTE1">'CLI.'!$B$5:$L$979</definedName>
    <definedName name="CLIENTES">'CLI.'!$B$37:$L$65</definedName>
    <definedName name="clientes1">'CLI.'!$B$5:$L$300</definedName>
    <definedName name="CONDICIONES">CONDICIONES!$A$1:$K$58</definedName>
    <definedName name="MAMA">'CLI.'!$B$5:$L$979</definedName>
    <definedName name="SERVICIOENSAYOS" localSheetId="7">'ENSAYO ANTIGUO'!$B$4:$F$211</definedName>
    <definedName name="SERVICIOENSAYOS">ENS.!$B$62:$G$245</definedName>
    <definedName name="_xlnm.Print_Titles" localSheetId="8">'CLI.'!$1:$4</definedName>
    <definedName name="_xlnm.Print_Titles" localSheetId="100">'COTIZACION PERSONAL'!$1:$13</definedName>
    <definedName name="_xlnm.Print_Titles" localSheetId="99">'COTIZACION VARIOS '!$1:$5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8" i="541" l="1"/>
  <c r="F28" i="541"/>
  <c r="C28" i="541"/>
  <c r="I23" i="541"/>
  <c r="F23" i="541"/>
  <c r="C23" i="541"/>
  <c r="I22" i="541"/>
  <c r="F22" i="541"/>
  <c r="C22" i="541"/>
  <c r="I21" i="541"/>
  <c r="F21" i="541"/>
  <c r="C21" i="541"/>
  <c r="I20" i="541"/>
  <c r="F20" i="541"/>
  <c r="C20" i="541"/>
  <c r="I27" i="541"/>
  <c r="F27" i="541"/>
  <c r="I25" i="541"/>
  <c r="F25" i="541"/>
  <c r="I24" i="541"/>
  <c r="F24" i="541"/>
  <c r="C24" i="541"/>
  <c r="G19" i="541"/>
  <c r="I19" i="541" s="1"/>
  <c r="I29" i="541" s="1"/>
  <c r="F19" i="541"/>
  <c r="C19" i="541"/>
  <c r="I26" i="541"/>
  <c r="F26" i="541"/>
  <c r="C10" i="541"/>
  <c r="C9" i="541"/>
  <c r="C7" i="541"/>
  <c r="C6" i="541"/>
  <c r="C5" i="541"/>
  <c r="I30" i="541" l="1"/>
  <c r="I31" i="541" s="1"/>
  <c r="G23" i="540"/>
  <c r="I23" i="540" s="1"/>
  <c r="F23" i="540"/>
  <c r="C23" i="540"/>
  <c r="G22" i="540"/>
  <c r="I22" i="540" s="1"/>
  <c r="F22" i="540"/>
  <c r="C22" i="540"/>
  <c r="G21" i="540"/>
  <c r="I21" i="540" s="1"/>
  <c r="F21" i="540"/>
  <c r="C21" i="540"/>
  <c r="G20" i="540"/>
  <c r="I20" i="540" s="1"/>
  <c r="F20" i="540"/>
  <c r="C20" i="540"/>
  <c r="C10" i="540"/>
  <c r="C9" i="540"/>
  <c r="G7" i="540"/>
  <c r="C7" i="540"/>
  <c r="C6" i="540"/>
  <c r="G5" i="540"/>
  <c r="C5" i="540"/>
  <c r="G20" i="539"/>
  <c r="I20" i="539" s="1"/>
  <c r="I21" i="539" s="1"/>
  <c r="F20" i="539"/>
  <c r="C20" i="539"/>
  <c r="C10" i="539"/>
  <c r="C9" i="539"/>
  <c r="G7" i="539"/>
  <c r="C7" i="539"/>
  <c r="C6" i="539"/>
  <c r="G5" i="539"/>
  <c r="C5" i="539"/>
  <c r="G20" i="538"/>
  <c r="I20" i="538" s="1"/>
  <c r="I21" i="538" s="1"/>
  <c r="C20" i="538"/>
  <c r="F20" i="538"/>
  <c r="I19" i="538"/>
  <c r="F19" i="538"/>
  <c r="C19" i="538"/>
  <c r="C10" i="538"/>
  <c r="C9" i="538"/>
  <c r="G7" i="538"/>
  <c r="C7" i="538"/>
  <c r="C6" i="538"/>
  <c r="G5" i="538"/>
  <c r="C5" i="538"/>
  <c r="I19" i="537"/>
  <c r="I20" i="537"/>
  <c r="I21" i="537" s="1"/>
  <c r="I22" i="537" s="1"/>
  <c r="F19" i="537"/>
  <c r="C19" i="537"/>
  <c r="F20" i="537"/>
  <c r="C10" i="537"/>
  <c r="C9" i="537"/>
  <c r="G7" i="537"/>
  <c r="C7" i="537"/>
  <c r="C6" i="537"/>
  <c r="G5" i="537"/>
  <c r="C5" i="537"/>
  <c r="G21" i="536"/>
  <c r="I21" i="536" s="1"/>
  <c r="F21" i="536"/>
  <c r="C21" i="536"/>
  <c r="G20" i="536"/>
  <c r="I20" i="536" s="1"/>
  <c r="I24" i="536" s="1"/>
  <c r="F20" i="536"/>
  <c r="C20" i="536"/>
  <c r="G23" i="536"/>
  <c r="I23" i="536" s="1"/>
  <c r="F23" i="536"/>
  <c r="C23" i="536"/>
  <c r="G22" i="536"/>
  <c r="I22" i="536" s="1"/>
  <c r="F22" i="536"/>
  <c r="C22" i="536"/>
  <c r="C10" i="536"/>
  <c r="C9" i="536"/>
  <c r="G7" i="536"/>
  <c r="C7" i="536"/>
  <c r="C6" i="536"/>
  <c r="G5" i="536"/>
  <c r="C5" i="536"/>
  <c r="G22" i="535"/>
  <c r="I22" i="535" s="1"/>
  <c r="F22" i="535"/>
  <c r="C22" i="535"/>
  <c r="G23" i="535"/>
  <c r="I23" i="535" s="1"/>
  <c r="F23" i="535"/>
  <c r="C23" i="535"/>
  <c r="G21" i="535"/>
  <c r="I21" i="535" s="1"/>
  <c r="F21" i="535"/>
  <c r="C21" i="535"/>
  <c r="G20" i="535"/>
  <c r="I20" i="535" s="1"/>
  <c r="F20" i="535"/>
  <c r="C20" i="535"/>
  <c r="C10" i="535"/>
  <c r="C9" i="535"/>
  <c r="G7" i="535"/>
  <c r="C7" i="535"/>
  <c r="C6" i="535"/>
  <c r="G5" i="535"/>
  <c r="C5" i="535"/>
  <c r="I22" i="498"/>
  <c r="I20" i="498"/>
  <c r="I19" i="498"/>
  <c r="I18" i="498"/>
  <c r="F18" i="498"/>
  <c r="C18" i="498"/>
  <c r="G22" i="534"/>
  <c r="I22" i="534" s="1"/>
  <c r="F22" i="534"/>
  <c r="C22" i="534"/>
  <c r="G21" i="534"/>
  <c r="I21" i="534" s="1"/>
  <c r="F21" i="534"/>
  <c r="C21" i="534"/>
  <c r="G20" i="534"/>
  <c r="I20" i="534" s="1"/>
  <c r="F20" i="534"/>
  <c r="C20" i="534"/>
  <c r="C10" i="534"/>
  <c r="C9" i="534"/>
  <c r="G7" i="534"/>
  <c r="C7" i="534"/>
  <c r="C6" i="534"/>
  <c r="G5" i="534"/>
  <c r="C5" i="534"/>
  <c r="I20" i="493"/>
  <c r="F20" i="493"/>
  <c r="C20" i="493"/>
  <c r="H31" i="294"/>
  <c r="I24" i="540" l="1"/>
  <c r="I25" i="540" s="1"/>
  <c r="I26" i="540" s="1"/>
  <c r="I22" i="539"/>
  <c r="I23" i="539" s="1"/>
  <c r="I23" i="537"/>
  <c r="I22" i="538"/>
  <c r="I23" i="538" s="1"/>
  <c r="I24" i="535"/>
  <c r="I25" i="536"/>
  <c r="I26" i="536" s="1"/>
  <c r="I23" i="534"/>
  <c r="I24" i="534" s="1"/>
  <c r="I25" i="534" s="1"/>
  <c r="H28" i="532"/>
  <c r="H27" i="532"/>
  <c r="H26" i="532"/>
  <c r="F24" i="532"/>
  <c r="C24" i="532"/>
  <c r="F23" i="532"/>
  <c r="C23" i="532"/>
  <c r="I25" i="535" l="1"/>
  <c r="I26" i="535" s="1"/>
  <c r="G25" i="533"/>
  <c r="I25" i="533" s="1"/>
  <c r="F25" i="533"/>
  <c r="C25" i="533"/>
  <c r="G27" i="533"/>
  <c r="I27" i="533" s="1"/>
  <c r="F27" i="533"/>
  <c r="C27" i="533"/>
  <c r="G26" i="533"/>
  <c r="I26" i="533" s="1"/>
  <c r="F26" i="533"/>
  <c r="C26" i="533"/>
  <c r="G23" i="533"/>
  <c r="I23" i="533" s="1"/>
  <c r="F23" i="533"/>
  <c r="C23" i="533"/>
  <c r="G22" i="533"/>
  <c r="I22" i="533" s="1"/>
  <c r="F22" i="533"/>
  <c r="C22" i="533"/>
  <c r="G21" i="533"/>
  <c r="I21" i="533" s="1"/>
  <c r="F21" i="533"/>
  <c r="C21" i="533"/>
  <c r="G20" i="533"/>
  <c r="I20" i="533" s="1"/>
  <c r="F20" i="533"/>
  <c r="C20" i="533"/>
  <c r="C10" i="533"/>
  <c r="C9" i="533"/>
  <c r="G7" i="533"/>
  <c r="C7" i="533"/>
  <c r="C6" i="533"/>
  <c r="G5" i="533"/>
  <c r="C5" i="533"/>
  <c r="F25" i="532"/>
  <c r="F22" i="532"/>
  <c r="F20" i="532"/>
  <c r="C20" i="532"/>
  <c r="C10" i="532"/>
  <c r="C9" i="532"/>
  <c r="G7" i="532"/>
  <c r="C7" i="532"/>
  <c r="C6" i="532"/>
  <c r="G5" i="532"/>
  <c r="C5" i="532"/>
  <c r="G21" i="531"/>
  <c r="I21" i="531" s="1"/>
  <c r="G25" i="531"/>
  <c r="I25" i="531" s="1"/>
  <c r="F25" i="531"/>
  <c r="C25" i="531"/>
  <c r="G24" i="531"/>
  <c r="I24" i="531" s="1"/>
  <c r="F24" i="531"/>
  <c r="C24" i="531"/>
  <c r="G23" i="531"/>
  <c r="I23" i="531" s="1"/>
  <c r="F23" i="531"/>
  <c r="G22" i="531"/>
  <c r="I22" i="531" s="1"/>
  <c r="F22" i="531"/>
  <c r="G20" i="531"/>
  <c r="I20" i="531" s="1"/>
  <c r="F20" i="531"/>
  <c r="C20" i="531"/>
  <c r="C10" i="531"/>
  <c r="C9" i="531"/>
  <c r="G7" i="531"/>
  <c r="C7" i="531"/>
  <c r="C6" i="531"/>
  <c r="G5" i="531"/>
  <c r="C5" i="531"/>
  <c r="I28" i="533" l="1"/>
  <c r="I29" i="533" s="1"/>
  <c r="I30" i="533" s="1"/>
  <c r="I26" i="531"/>
  <c r="I27" i="531" l="1"/>
  <c r="I28" i="531" s="1"/>
  <c r="I30" i="530"/>
  <c r="F30" i="530"/>
  <c r="C30" i="530"/>
  <c r="I29" i="530"/>
  <c r="F29" i="530"/>
  <c r="I27" i="530"/>
  <c r="F27" i="530"/>
  <c r="C27" i="530"/>
  <c r="I26" i="530"/>
  <c r="F26" i="530"/>
  <c r="C26" i="530"/>
  <c r="G25" i="530"/>
  <c r="I25" i="530" s="1"/>
  <c r="F25" i="530"/>
  <c r="C25" i="530"/>
  <c r="G23" i="530"/>
  <c r="I23" i="530" s="1"/>
  <c r="F23" i="530"/>
  <c r="C23" i="530"/>
  <c r="G22" i="530"/>
  <c r="I22" i="530" s="1"/>
  <c r="F22" i="530"/>
  <c r="C22" i="530"/>
  <c r="G21" i="530"/>
  <c r="I21" i="530" s="1"/>
  <c r="F21" i="530"/>
  <c r="C21" i="530"/>
  <c r="G20" i="530"/>
  <c r="I20" i="530" s="1"/>
  <c r="F20" i="530"/>
  <c r="C20" i="530"/>
  <c r="C10" i="530"/>
  <c r="C9" i="530"/>
  <c r="G7" i="530"/>
  <c r="C7" i="530"/>
  <c r="C6" i="530"/>
  <c r="G5" i="530"/>
  <c r="C5" i="530"/>
  <c r="C25" i="529"/>
  <c r="F25" i="529"/>
  <c r="G25" i="529"/>
  <c r="I25" i="529" s="1"/>
  <c r="C26" i="529"/>
  <c r="F26" i="529"/>
  <c r="I26" i="529"/>
  <c r="C27" i="529"/>
  <c r="F27" i="529"/>
  <c r="I27" i="529"/>
  <c r="G23" i="529"/>
  <c r="I23" i="529" s="1"/>
  <c r="F23" i="529"/>
  <c r="C23" i="529"/>
  <c r="G22" i="529"/>
  <c r="I22" i="529" s="1"/>
  <c r="F22" i="529"/>
  <c r="C22" i="529"/>
  <c r="G21" i="529"/>
  <c r="I21" i="529" s="1"/>
  <c r="F21" i="529"/>
  <c r="C21" i="529"/>
  <c r="G20" i="529"/>
  <c r="I20" i="529" s="1"/>
  <c r="F20" i="529"/>
  <c r="C20" i="529"/>
  <c r="C10" i="529"/>
  <c r="C9" i="529"/>
  <c r="G7" i="529"/>
  <c r="C7" i="529"/>
  <c r="C6" i="529"/>
  <c r="G5" i="529"/>
  <c r="C5" i="529"/>
  <c r="G18" i="527"/>
  <c r="I18" i="527" s="1"/>
  <c r="G21" i="526"/>
  <c r="I21" i="526" s="1"/>
  <c r="F21" i="526"/>
  <c r="C21" i="526"/>
  <c r="G20" i="526"/>
  <c r="I20" i="526" s="1"/>
  <c r="F20" i="526"/>
  <c r="C20" i="526"/>
  <c r="G19" i="528"/>
  <c r="I19" i="528" s="1"/>
  <c r="F19" i="528"/>
  <c r="C19" i="528"/>
  <c r="C10" i="528"/>
  <c r="C9" i="528"/>
  <c r="G7" i="528"/>
  <c r="C7" i="528"/>
  <c r="C6" i="528"/>
  <c r="G5" i="528"/>
  <c r="C5" i="528"/>
  <c r="I36" i="512"/>
  <c r="F36" i="512"/>
  <c r="C36" i="512"/>
  <c r="G35" i="512"/>
  <c r="I35" i="512" s="1"/>
  <c r="F35" i="512"/>
  <c r="C35" i="512"/>
  <c r="G34" i="512"/>
  <c r="I34" i="512" s="1"/>
  <c r="F34" i="512"/>
  <c r="C34" i="512"/>
  <c r="G32" i="512"/>
  <c r="I32" i="512" s="1"/>
  <c r="F32" i="512"/>
  <c r="C32" i="512"/>
  <c r="G31" i="512"/>
  <c r="I31" i="512" s="1"/>
  <c r="F31" i="512"/>
  <c r="C31" i="512"/>
  <c r="G30" i="512"/>
  <c r="I30" i="512" s="1"/>
  <c r="F30" i="512"/>
  <c r="C30" i="512"/>
  <c r="G29" i="512"/>
  <c r="I29" i="512" s="1"/>
  <c r="F29" i="512"/>
  <c r="C29" i="512"/>
  <c r="G28" i="512"/>
  <c r="I28" i="512" s="1"/>
  <c r="F28" i="512"/>
  <c r="C28" i="512"/>
  <c r="G27" i="512"/>
  <c r="I27" i="512" s="1"/>
  <c r="F27" i="512"/>
  <c r="C27" i="512"/>
  <c r="G26" i="512"/>
  <c r="I26" i="512" s="1"/>
  <c r="F26" i="512"/>
  <c r="C26" i="512"/>
  <c r="G25" i="512"/>
  <c r="I25" i="512" s="1"/>
  <c r="F25" i="512"/>
  <c r="C25" i="512"/>
  <c r="G24" i="512"/>
  <c r="I24" i="512" s="1"/>
  <c r="F24" i="512"/>
  <c r="C24" i="512"/>
  <c r="I31" i="530" l="1"/>
  <c r="I32" i="530" s="1"/>
  <c r="I33" i="530" s="1"/>
  <c r="I28" i="529"/>
  <c r="I20" i="528"/>
  <c r="I21" i="528" s="1"/>
  <c r="I22" i="528" s="1"/>
  <c r="G25" i="492"/>
  <c r="I25" i="492" s="1"/>
  <c r="F25" i="492"/>
  <c r="C25" i="492"/>
  <c r="I29" i="529" l="1"/>
  <c r="I30" i="529" s="1"/>
  <c r="I19" i="527" l="1"/>
  <c r="F18" i="527"/>
  <c r="C18" i="527"/>
  <c r="C9" i="527"/>
  <c r="C8" i="527"/>
  <c r="G7" i="527"/>
  <c r="C7" i="527"/>
  <c r="C6" i="527"/>
  <c r="G5" i="527"/>
  <c r="C5" i="527"/>
  <c r="I20" i="527" l="1"/>
  <c r="I21" i="527" s="1"/>
  <c r="G26" i="492"/>
  <c r="I26" i="492" s="1"/>
  <c r="F26" i="492"/>
  <c r="C26" i="492"/>
  <c r="G24" i="492"/>
  <c r="I24" i="492" s="1"/>
  <c r="F24" i="492"/>
  <c r="C24" i="492"/>
  <c r="I19" i="518" l="1"/>
  <c r="I20" i="518"/>
  <c r="I21" i="518" s="1"/>
  <c r="I22" i="518" s="1"/>
  <c r="G22" i="526"/>
  <c r="I22" i="526" s="1"/>
  <c r="I23" i="526" s="1"/>
  <c r="F22" i="526"/>
  <c r="C22" i="526"/>
  <c r="C10" i="526"/>
  <c r="C9" i="526"/>
  <c r="G7" i="526"/>
  <c r="C7" i="526"/>
  <c r="C6" i="526"/>
  <c r="G5" i="526"/>
  <c r="C5" i="526"/>
  <c r="I24" i="526" l="1"/>
  <c r="I25" i="526" s="1"/>
  <c r="G18" i="514"/>
  <c r="C19" i="479"/>
  <c r="F19" i="479"/>
  <c r="I19" i="479"/>
  <c r="I18" i="514" l="1"/>
  <c r="I19" i="514" s="1"/>
  <c r="I30" i="525"/>
  <c r="F30" i="525"/>
  <c r="C30" i="525"/>
  <c r="G29" i="525"/>
  <c r="I29" i="525" s="1"/>
  <c r="F29" i="525"/>
  <c r="C29" i="525"/>
  <c r="I27" i="525"/>
  <c r="F27" i="525"/>
  <c r="C27" i="525"/>
  <c r="I26" i="525"/>
  <c r="F26" i="525"/>
  <c r="C26" i="525"/>
  <c r="G25" i="525"/>
  <c r="I25" i="525" s="1"/>
  <c r="F25" i="525"/>
  <c r="C25" i="525"/>
  <c r="G23" i="525"/>
  <c r="I23" i="525" s="1"/>
  <c r="F23" i="525"/>
  <c r="C23" i="525"/>
  <c r="G22" i="525"/>
  <c r="I22" i="525" s="1"/>
  <c r="F22" i="525"/>
  <c r="C22" i="525"/>
  <c r="G21" i="525"/>
  <c r="I21" i="525" s="1"/>
  <c r="F21" i="525"/>
  <c r="C21" i="525"/>
  <c r="G20" i="525"/>
  <c r="I20" i="525" s="1"/>
  <c r="F20" i="525"/>
  <c r="C20" i="525"/>
  <c r="C10" i="525"/>
  <c r="C9" i="525"/>
  <c r="G7" i="525"/>
  <c r="C7" i="525"/>
  <c r="C6" i="525"/>
  <c r="G5" i="525"/>
  <c r="C5" i="525"/>
  <c r="G18" i="524"/>
  <c r="I18" i="524" s="1"/>
  <c r="I20" i="524" s="1"/>
  <c r="I19" i="524"/>
  <c r="F19" i="524"/>
  <c r="C19" i="524"/>
  <c r="F18" i="524"/>
  <c r="C18" i="524"/>
  <c r="C9" i="524"/>
  <c r="C8" i="524"/>
  <c r="G7" i="524"/>
  <c r="C7" i="524"/>
  <c r="C6" i="524"/>
  <c r="G5" i="524"/>
  <c r="C5" i="524"/>
  <c r="I23" i="517"/>
  <c r="I21" i="517"/>
  <c r="G20" i="523"/>
  <c r="I20" i="523" s="1"/>
  <c r="F20" i="523"/>
  <c r="C20" i="523"/>
  <c r="G23" i="523"/>
  <c r="I23" i="523" s="1"/>
  <c r="F23" i="523"/>
  <c r="C23" i="523"/>
  <c r="G22" i="523"/>
  <c r="I22" i="523" s="1"/>
  <c r="F22" i="523"/>
  <c r="C22" i="523"/>
  <c r="G21" i="523"/>
  <c r="I21" i="523" s="1"/>
  <c r="F21" i="523"/>
  <c r="C21" i="523"/>
  <c r="C10" i="523"/>
  <c r="C9" i="523"/>
  <c r="G7" i="523"/>
  <c r="C7" i="523"/>
  <c r="C6" i="523"/>
  <c r="G5" i="523"/>
  <c r="C5" i="523"/>
  <c r="J19" i="522"/>
  <c r="J20" i="522" s="1"/>
  <c r="F19" i="522"/>
  <c r="C9" i="522"/>
  <c r="C8" i="522"/>
  <c r="H7" i="522"/>
  <c r="C7" i="522"/>
  <c r="C6" i="522"/>
  <c r="H5" i="522"/>
  <c r="C5" i="522"/>
  <c r="J21" i="522" l="1"/>
  <c r="J22" i="522" s="1"/>
  <c r="I20" i="514"/>
  <c r="I21" i="514" s="1"/>
  <c r="I31" i="525"/>
  <c r="I32" i="525" s="1"/>
  <c r="I33" i="525" s="1"/>
  <c r="I24" i="523"/>
  <c r="I25" i="523" s="1"/>
  <c r="I26" i="523" s="1"/>
  <c r="I21" i="524"/>
  <c r="I22" i="524" s="1"/>
  <c r="G20" i="521"/>
  <c r="I20" i="521" s="1"/>
  <c r="I21" i="521" s="1"/>
  <c r="F20" i="521"/>
  <c r="C20" i="521"/>
  <c r="C10" i="521"/>
  <c r="C9" i="521"/>
  <c r="G7" i="521"/>
  <c r="C7" i="521"/>
  <c r="C6" i="521"/>
  <c r="G5" i="521"/>
  <c r="C5" i="521"/>
  <c r="I22" i="521" l="1"/>
  <c r="I23" i="521" s="1"/>
  <c r="G30" i="520"/>
  <c r="I30" i="520" s="1"/>
  <c r="F30" i="520"/>
  <c r="C30" i="520"/>
  <c r="G29" i="520"/>
  <c r="I29" i="520" s="1"/>
  <c r="F29" i="520"/>
  <c r="C29" i="520"/>
  <c r="G28" i="520"/>
  <c r="I28" i="520" s="1"/>
  <c r="F28" i="520"/>
  <c r="C28" i="520"/>
  <c r="G27" i="520"/>
  <c r="I27" i="520" s="1"/>
  <c r="F27" i="520"/>
  <c r="C27" i="520"/>
  <c r="G25" i="520"/>
  <c r="I25" i="520" s="1"/>
  <c r="F25" i="520"/>
  <c r="C25" i="520"/>
  <c r="G24" i="520"/>
  <c r="I24" i="520" s="1"/>
  <c r="F24" i="520"/>
  <c r="C24" i="520"/>
  <c r="G23" i="520"/>
  <c r="I23" i="520" s="1"/>
  <c r="F23" i="520"/>
  <c r="C23" i="520"/>
  <c r="G22" i="520"/>
  <c r="I22" i="520" s="1"/>
  <c r="F22" i="520"/>
  <c r="C22" i="520"/>
  <c r="G21" i="520"/>
  <c r="I21" i="520" s="1"/>
  <c r="F21" i="520"/>
  <c r="C21" i="520"/>
  <c r="G20" i="520"/>
  <c r="I20" i="520" s="1"/>
  <c r="F20" i="520"/>
  <c r="C10" i="520"/>
  <c r="C9" i="520"/>
  <c r="G7" i="520"/>
  <c r="C7" i="520"/>
  <c r="C6" i="520"/>
  <c r="G5" i="520"/>
  <c r="C5" i="520"/>
  <c r="I31" i="520" l="1"/>
  <c r="I32" i="520" s="1"/>
  <c r="I33" i="520" s="1"/>
  <c r="G23" i="499"/>
  <c r="I23" i="499" s="1"/>
  <c r="F23" i="499"/>
  <c r="C23" i="499"/>
  <c r="G22" i="499"/>
  <c r="I22" i="499" s="1"/>
  <c r="F22" i="499"/>
  <c r="C22" i="499"/>
  <c r="G21" i="499"/>
  <c r="I21" i="499" s="1"/>
  <c r="F21" i="499"/>
  <c r="C21" i="499"/>
  <c r="G20" i="499"/>
  <c r="I20" i="499" s="1"/>
  <c r="F20" i="499"/>
  <c r="C20" i="499"/>
  <c r="G25" i="519"/>
  <c r="I25" i="519" s="1"/>
  <c r="F25" i="519"/>
  <c r="C25" i="519"/>
  <c r="G24" i="519"/>
  <c r="I24" i="519" s="1"/>
  <c r="F24" i="519"/>
  <c r="C24" i="519"/>
  <c r="G23" i="519"/>
  <c r="I23" i="519" s="1"/>
  <c r="F23" i="519"/>
  <c r="C23" i="519"/>
  <c r="G22" i="519"/>
  <c r="I22" i="519" s="1"/>
  <c r="F22" i="519"/>
  <c r="C22" i="519"/>
  <c r="G21" i="519"/>
  <c r="I21" i="519" s="1"/>
  <c r="F21" i="519"/>
  <c r="C21" i="519"/>
  <c r="I20" i="519"/>
  <c r="F20" i="519"/>
  <c r="C10" i="519"/>
  <c r="C9" i="519"/>
  <c r="G7" i="519"/>
  <c r="C7" i="519"/>
  <c r="C6" i="519"/>
  <c r="G5" i="519"/>
  <c r="C5" i="519"/>
  <c r="I24" i="499" l="1"/>
  <c r="I26" i="519"/>
  <c r="I27" i="519" s="1"/>
  <c r="I28" i="519" s="1"/>
  <c r="I25" i="499" l="1"/>
  <c r="I26" i="499" s="1"/>
  <c r="G22" i="512"/>
  <c r="I22" i="512" s="1"/>
  <c r="F22" i="512"/>
  <c r="C22" i="512"/>
  <c r="G21" i="512"/>
  <c r="I21" i="512" s="1"/>
  <c r="F21" i="512"/>
  <c r="C21" i="512"/>
  <c r="G20" i="512"/>
  <c r="I20" i="512" s="1"/>
  <c r="F20" i="512"/>
  <c r="C20" i="512"/>
  <c r="G23" i="512"/>
  <c r="I23" i="512" s="1"/>
  <c r="F23" i="512"/>
  <c r="C23" i="512"/>
  <c r="F19" i="518"/>
  <c r="C9" i="518"/>
  <c r="C8" i="518"/>
  <c r="G7" i="518"/>
  <c r="C7" i="518"/>
  <c r="C6" i="518"/>
  <c r="G5" i="518"/>
  <c r="C5" i="518"/>
  <c r="I19" i="517"/>
  <c r="F19" i="517"/>
  <c r="C19" i="517"/>
  <c r="I20" i="517"/>
  <c r="F20" i="517"/>
  <c r="C20" i="517"/>
  <c r="C9" i="517"/>
  <c r="C8" i="517"/>
  <c r="G7" i="517"/>
  <c r="C7" i="517"/>
  <c r="C6" i="517"/>
  <c r="G5" i="517"/>
  <c r="C5" i="517"/>
  <c r="G49" i="503"/>
  <c r="I49" i="503" s="1"/>
  <c r="F49" i="503"/>
  <c r="C49" i="503"/>
  <c r="G51" i="503"/>
  <c r="I51" i="503" s="1"/>
  <c r="F51" i="503"/>
  <c r="C51" i="503"/>
  <c r="G50" i="503"/>
  <c r="I50" i="503" s="1"/>
  <c r="F50" i="503"/>
  <c r="C50" i="503"/>
  <c r="G47" i="503"/>
  <c r="I47" i="503" s="1"/>
  <c r="F47" i="503"/>
  <c r="C47" i="503"/>
  <c r="G46" i="503"/>
  <c r="I46" i="503" s="1"/>
  <c r="F46" i="503"/>
  <c r="C46" i="503"/>
  <c r="C26" i="507"/>
  <c r="I22" i="517" l="1"/>
  <c r="G24" i="507"/>
  <c r="I24" i="507" s="1"/>
  <c r="F24" i="507"/>
  <c r="C24" i="507"/>
  <c r="G23" i="507"/>
  <c r="I23" i="507" s="1"/>
  <c r="F23" i="507"/>
  <c r="C23" i="507"/>
  <c r="G20" i="507"/>
  <c r="I20" i="507" s="1"/>
  <c r="F20" i="507"/>
  <c r="C20" i="507"/>
  <c r="G19" i="507"/>
  <c r="I19" i="507" s="1"/>
  <c r="F19" i="507"/>
  <c r="C19" i="507"/>
  <c r="I26" i="507"/>
  <c r="F26" i="507"/>
  <c r="G25" i="507"/>
  <c r="I25" i="507" s="1"/>
  <c r="F25" i="507"/>
  <c r="C25" i="507"/>
  <c r="G22" i="507"/>
  <c r="I22" i="507" s="1"/>
  <c r="F22" i="507"/>
  <c r="C22" i="507"/>
  <c r="G21" i="507"/>
  <c r="I21" i="507" s="1"/>
  <c r="F21" i="507"/>
  <c r="C21" i="507"/>
  <c r="I20" i="516"/>
  <c r="F20" i="516"/>
  <c r="C20" i="516"/>
  <c r="G19" i="516"/>
  <c r="I19" i="516" s="1"/>
  <c r="F19" i="516"/>
  <c r="C19" i="516"/>
  <c r="C10" i="516"/>
  <c r="C9" i="516"/>
  <c r="G7" i="516"/>
  <c r="C7" i="516"/>
  <c r="C6" i="516"/>
  <c r="G5" i="516"/>
  <c r="C5" i="516"/>
  <c r="I27" i="507" l="1"/>
  <c r="I21" i="516"/>
  <c r="I22" i="516" s="1"/>
  <c r="I23" i="516" s="1"/>
  <c r="I28" i="507" l="1"/>
  <c r="I29" i="507" s="1"/>
  <c r="I21" i="513" l="1"/>
  <c r="G19" i="515"/>
  <c r="I19" i="515" s="1"/>
  <c r="G18" i="515"/>
  <c r="I18" i="515" s="1"/>
  <c r="F18" i="515"/>
  <c r="C18" i="515"/>
  <c r="F19" i="515"/>
  <c r="C19" i="515"/>
  <c r="C9" i="515"/>
  <c r="C8" i="515"/>
  <c r="G7" i="515"/>
  <c r="C7" i="515"/>
  <c r="C6" i="515"/>
  <c r="G5" i="515"/>
  <c r="C5" i="515"/>
  <c r="I20" i="515" l="1"/>
  <c r="I21" i="515" s="1"/>
  <c r="I22" i="515" s="1"/>
  <c r="F18" i="514"/>
  <c r="C18" i="514"/>
  <c r="C9" i="514"/>
  <c r="C8" i="514"/>
  <c r="G7" i="514"/>
  <c r="C7" i="514"/>
  <c r="C6" i="514"/>
  <c r="G5" i="514"/>
  <c r="C5" i="514"/>
  <c r="I22" i="513"/>
  <c r="F22" i="513"/>
  <c r="C22" i="513"/>
  <c r="F21" i="513"/>
  <c r="C21" i="513"/>
  <c r="G20" i="513"/>
  <c r="I20" i="513" s="1"/>
  <c r="I23" i="513" s="1"/>
  <c r="F20" i="513"/>
  <c r="C20" i="513"/>
  <c r="C10" i="513"/>
  <c r="C9" i="513"/>
  <c r="G7" i="513"/>
  <c r="C7" i="513"/>
  <c r="C6" i="513"/>
  <c r="G5" i="513"/>
  <c r="C5" i="513"/>
  <c r="G18" i="509"/>
  <c r="I18" i="509" s="1"/>
  <c r="I19" i="509" s="1"/>
  <c r="F18" i="509"/>
  <c r="C18" i="509"/>
  <c r="I24" i="513" l="1"/>
  <c r="I25" i="513" s="1"/>
  <c r="I20" i="509"/>
  <c r="I21" i="509" s="1"/>
  <c r="I39" i="512" l="1"/>
  <c r="F39" i="512"/>
  <c r="C39" i="512"/>
  <c r="I38" i="512"/>
  <c r="F38" i="512"/>
  <c r="C10" i="512"/>
  <c r="C9" i="512"/>
  <c r="G7" i="512"/>
  <c r="C7" i="512"/>
  <c r="C6" i="512"/>
  <c r="G5" i="512"/>
  <c r="C5" i="512"/>
  <c r="G37" i="508"/>
  <c r="I37" i="508" s="1"/>
  <c r="F37" i="508"/>
  <c r="C37" i="508"/>
  <c r="G39" i="508"/>
  <c r="I39" i="508" s="1"/>
  <c r="F39" i="508"/>
  <c r="C39" i="508"/>
  <c r="G38" i="508"/>
  <c r="I38" i="508" s="1"/>
  <c r="F38" i="508"/>
  <c r="C38" i="508"/>
  <c r="G35" i="508"/>
  <c r="I35" i="508" s="1"/>
  <c r="F35" i="508"/>
  <c r="C35" i="508"/>
  <c r="G30" i="510"/>
  <c r="I30" i="510" s="1"/>
  <c r="F30" i="510"/>
  <c r="C30" i="510"/>
  <c r="G29" i="510"/>
  <c r="I29" i="510" s="1"/>
  <c r="F29" i="510"/>
  <c r="C29" i="510"/>
  <c r="G28" i="510"/>
  <c r="I28" i="510" s="1"/>
  <c r="F28" i="510"/>
  <c r="C28" i="510"/>
  <c r="G27" i="510"/>
  <c r="I27" i="510" s="1"/>
  <c r="F27" i="510"/>
  <c r="C27" i="510"/>
  <c r="G26" i="510"/>
  <c r="I26" i="510" s="1"/>
  <c r="F26" i="510"/>
  <c r="C26" i="510"/>
  <c r="G24" i="510"/>
  <c r="I24" i="510" s="1"/>
  <c r="F24" i="510"/>
  <c r="C24" i="510"/>
  <c r="G23" i="510"/>
  <c r="I23" i="510" s="1"/>
  <c r="F23" i="510"/>
  <c r="C23" i="510"/>
  <c r="G22" i="510"/>
  <c r="I22" i="510" s="1"/>
  <c r="F22" i="510"/>
  <c r="C22" i="510"/>
  <c r="G21" i="510"/>
  <c r="I21" i="510" s="1"/>
  <c r="F21" i="510"/>
  <c r="C21" i="510"/>
  <c r="G20" i="510"/>
  <c r="I20" i="510" s="1"/>
  <c r="F20" i="510"/>
  <c r="C20" i="510"/>
  <c r="C10" i="510"/>
  <c r="C9" i="510"/>
  <c r="G7" i="510"/>
  <c r="C7" i="510"/>
  <c r="C6" i="510"/>
  <c r="G5" i="510"/>
  <c r="C5" i="510"/>
  <c r="I40" i="512" l="1"/>
  <c r="I41" i="512" s="1"/>
  <c r="I42" i="512" s="1"/>
  <c r="I31" i="510"/>
  <c r="I32" i="510" s="1"/>
  <c r="I33" i="510" s="1"/>
  <c r="C9" i="509"/>
  <c r="C8" i="509"/>
  <c r="G7" i="509"/>
  <c r="C7" i="509"/>
  <c r="C6" i="509"/>
  <c r="G5" i="509"/>
  <c r="C5" i="509"/>
  <c r="G33" i="508" l="1"/>
  <c r="I33" i="508" s="1"/>
  <c r="F33" i="508"/>
  <c r="C33" i="508"/>
  <c r="G32" i="508"/>
  <c r="I32" i="508" s="1"/>
  <c r="F32" i="508"/>
  <c r="C32" i="508"/>
  <c r="G31" i="508"/>
  <c r="I31" i="508" s="1"/>
  <c r="F31" i="508"/>
  <c r="C31" i="508"/>
  <c r="G30" i="508"/>
  <c r="I30" i="508" s="1"/>
  <c r="F30" i="508"/>
  <c r="C30" i="508"/>
  <c r="G28" i="508"/>
  <c r="I28" i="508" s="1"/>
  <c r="F28" i="508"/>
  <c r="C28" i="508"/>
  <c r="G29" i="508"/>
  <c r="I29" i="508" s="1"/>
  <c r="F29" i="508"/>
  <c r="C29" i="508"/>
  <c r="G27" i="508"/>
  <c r="I27" i="508" s="1"/>
  <c r="F27" i="508"/>
  <c r="C27" i="508"/>
  <c r="G24" i="508"/>
  <c r="I24" i="508" s="1"/>
  <c r="F24" i="508"/>
  <c r="C24" i="508"/>
  <c r="G25" i="508"/>
  <c r="I25" i="508" s="1"/>
  <c r="F25" i="508"/>
  <c r="C25" i="508"/>
  <c r="G23" i="508"/>
  <c r="I23" i="508" s="1"/>
  <c r="F23" i="508"/>
  <c r="C23" i="508"/>
  <c r="G22" i="508"/>
  <c r="I22" i="508" s="1"/>
  <c r="F22" i="508"/>
  <c r="C22" i="508"/>
  <c r="G21" i="508"/>
  <c r="I21" i="508" s="1"/>
  <c r="F21" i="508"/>
  <c r="C21" i="508"/>
  <c r="G20" i="508"/>
  <c r="I20" i="508" s="1"/>
  <c r="F20" i="508"/>
  <c r="C20" i="508"/>
  <c r="C10" i="508"/>
  <c r="C9" i="508"/>
  <c r="G7" i="508"/>
  <c r="C7" i="508"/>
  <c r="C6" i="508"/>
  <c r="G5" i="508"/>
  <c r="C5" i="508"/>
  <c r="I40" i="508" l="1"/>
  <c r="C10" i="507"/>
  <c r="C9" i="507"/>
  <c r="G7" i="507"/>
  <c r="C7" i="507"/>
  <c r="C6" i="507"/>
  <c r="G5" i="507"/>
  <c r="C5" i="507"/>
  <c r="I19" i="506"/>
  <c r="I20" i="506" s="1"/>
  <c r="F19" i="506"/>
  <c r="C10" i="506"/>
  <c r="C9" i="506"/>
  <c r="G7" i="506"/>
  <c r="C7" i="506"/>
  <c r="C6" i="506"/>
  <c r="G5" i="506"/>
  <c r="C5" i="506"/>
  <c r="I41" i="508" l="1"/>
  <c r="I42" i="508" s="1"/>
  <c r="I21" i="506"/>
  <c r="I22" i="506" s="1"/>
  <c r="G22" i="505" l="1"/>
  <c r="I22" i="505" s="1"/>
  <c r="F22" i="505"/>
  <c r="C22" i="505"/>
  <c r="G21" i="505"/>
  <c r="I21" i="505" s="1"/>
  <c r="F21" i="505"/>
  <c r="C21" i="505"/>
  <c r="G20" i="505"/>
  <c r="I20" i="505" s="1"/>
  <c r="F20" i="505"/>
  <c r="C20" i="505"/>
  <c r="C10" i="505"/>
  <c r="C9" i="505"/>
  <c r="G7" i="505"/>
  <c r="C7" i="505"/>
  <c r="C6" i="505"/>
  <c r="G5" i="505"/>
  <c r="C5" i="505"/>
  <c r="I21" i="504"/>
  <c r="I20" i="504"/>
  <c r="I19" i="504"/>
  <c r="I17" i="504"/>
  <c r="I23" i="505" l="1"/>
  <c r="I24" i="505" s="1"/>
  <c r="I25" i="505" s="1"/>
  <c r="G45" i="503"/>
  <c r="I45" i="503" s="1"/>
  <c r="F45" i="503"/>
  <c r="I18" i="504"/>
  <c r="F18" i="504"/>
  <c r="C18" i="504"/>
  <c r="F17" i="504"/>
  <c r="C9" i="504"/>
  <c r="C8" i="504"/>
  <c r="G7" i="504"/>
  <c r="C7" i="504"/>
  <c r="C6" i="504"/>
  <c r="G5" i="504"/>
  <c r="C5" i="504"/>
  <c r="G43" i="503"/>
  <c r="I43" i="503" s="1"/>
  <c r="F43" i="503"/>
  <c r="C43" i="503"/>
  <c r="G42" i="503"/>
  <c r="I42" i="503" s="1"/>
  <c r="F42" i="503"/>
  <c r="C42" i="503"/>
  <c r="G41" i="503"/>
  <c r="I41" i="503" s="1"/>
  <c r="F41" i="503"/>
  <c r="C41" i="503"/>
  <c r="G40" i="503"/>
  <c r="I40" i="503" s="1"/>
  <c r="F40" i="503"/>
  <c r="C40" i="503"/>
  <c r="G38" i="503" l="1"/>
  <c r="I38" i="503" s="1"/>
  <c r="F38" i="503"/>
  <c r="C38" i="503"/>
  <c r="G37" i="503"/>
  <c r="I37" i="503" s="1"/>
  <c r="F37" i="503"/>
  <c r="C37" i="503"/>
  <c r="G36" i="503"/>
  <c r="I36" i="503" s="1"/>
  <c r="F36" i="503"/>
  <c r="C36" i="503"/>
  <c r="G35" i="503"/>
  <c r="I35" i="503" s="1"/>
  <c r="F35" i="503"/>
  <c r="C35" i="503"/>
  <c r="G33" i="503"/>
  <c r="I33" i="503" s="1"/>
  <c r="F33" i="503"/>
  <c r="C33" i="503"/>
  <c r="G32" i="503"/>
  <c r="I32" i="503" s="1"/>
  <c r="F32" i="503"/>
  <c r="C32" i="503"/>
  <c r="G31" i="503"/>
  <c r="I31" i="503" s="1"/>
  <c r="F31" i="503"/>
  <c r="C31" i="503"/>
  <c r="G30" i="503"/>
  <c r="I30" i="503" s="1"/>
  <c r="F30" i="503"/>
  <c r="C30" i="503"/>
  <c r="G25" i="503"/>
  <c r="I25" i="503" s="1"/>
  <c r="F25" i="503"/>
  <c r="C25" i="503"/>
  <c r="G22" i="503"/>
  <c r="I22" i="503" s="1"/>
  <c r="F22" i="503"/>
  <c r="C22" i="503"/>
  <c r="G23" i="503"/>
  <c r="I23" i="503" s="1"/>
  <c r="F23" i="503"/>
  <c r="C23" i="503"/>
  <c r="G21" i="503"/>
  <c r="I21" i="503" s="1"/>
  <c r="F21" i="503"/>
  <c r="C21" i="503"/>
  <c r="G20" i="503"/>
  <c r="I20" i="503" s="1"/>
  <c r="F20" i="503"/>
  <c r="C20" i="503"/>
  <c r="G28" i="503"/>
  <c r="I28" i="503" s="1"/>
  <c r="F28" i="503"/>
  <c r="C28" i="503"/>
  <c r="G27" i="503"/>
  <c r="I27" i="503" s="1"/>
  <c r="F27" i="503"/>
  <c r="C27" i="503"/>
  <c r="G26" i="503"/>
  <c r="I26" i="503" s="1"/>
  <c r="F26" i="503"/>
  <c r="C26" i="503"/>
  <c r="C10" i="503"/>
  <c r="C9" i="503"/>
  <c r="G7" i="503"/>
  <c r="C7" i="503"/>
  <c r="C6" i="503"/>
  <c r="G5" i="503"/>
  <c r="C5" i="503"/>
  <c r="I52" i="503" l="1"/>
  <c r="I53" i="503" s="1"/>
  <c r="G21" i="502"/>
  <c r="I21" i="502" s="1"/>
  <c r="F21" i="502"/>
  <c r="C21" i="502"/>
  <c r="G20" i="502"/>
  <c r="I20" i="502" s="1"/>
  <c r="F20" i="502"/>
  <c r="C20" i="502"/>
  <c r="G19" i="502"/>
  <c r="I19" i="502" s="1"/>
  <c r="F19" i="502"/>
  <c r="C19" i="502"/>
  <c r="C10" i="502"/>
  <c r="C9" i="502"/>
  <c r="G7" i="502"/>
  <c r="C7" i="502"/>
  <c r="C6" i="502"/>
  <c r="G5" i="502"/>
  <c r="C5" i="502"/>
  <c r="G22" i="501"/>
  <c r="I22" i="501" s="1"/>
  <c r="F22" i="501"/>
  <c r="C22" i="501"/>
  <c r="G21" i="501"/>
  <c r="I21" i="501" s="1"/>
  <c r="F21" i="501"/>
  <c r="C21" i="501"/>
  <c r="G23" i="501"/>
  <c r="I23" i="501" s="1"/>
  <c r="F23" i="501"/>
  <c r="C23" i="501"/>
  <c r="G20" i="501"/>
  <c r="I20" i="501" s="1"/>
  <c r="F20" i="501"/>
  <c r="C20" i="501"/>
  <c r="C10" i="501"/>
  <c r="C9" i="501"/>
  <c r="G7" i="501"/>
  <c r="C7" i="501"/>
  <c r="C6" i="501"/>
  <c r="G5" i="501"/>
  <c r="C5" i="501"/>
  <c r="I22" i="500"/>
  <c r="F19" i="500"/>
  <c r="C19" i="500"/>
  <c r="I19" i="500"/>
  <c r="I20" i="500" s="1"/>
  <c r="C10" i="500"/>
  <c r="C9" i="500"/>
  <c r="C7" i="500"/>
  <c r="C6" i="500"/>
  <c r="C5" i="500"/>
  <c r="I24" i="501" l="1"/>
  <c r="I25" i="501" s="1"/>
  <c r="I26" i="501" s="1"/>
  <c r="I54" i="503"/>
  <c r="I22" i="502"/>
  <c r="I23" i="502" s="1"/>
  <c r="I24" i="502" s="1"/>
  <c r="I21" i="500"/>
  <c r="C10" i="499"/>
  <c r="C9" i="499"/>
  <c r="G7" i="499"/>
  <c r="C7" i="499"/>
  <c r="C6" i="499"/>
  <c r="G5" i="499"/>
  <c r="C5" i="499"/>
  <c r="I21" i="498"/>
  <c r="F19" i="498"/>
  <c r="C19" i="498"/>
  <c r="C9" i="498"/>
  <c r="C8" i="498"/>
  <c r="G7" i="498"/>
  <c r="C7" i="498"/>
  <c r="C6" i="498"/>
  <c r="G5" i="498"/>
  <c r="C5" i="498"/>
  <c r="G20" i="497" l="1"/>
  <c r="I20" i="497" s="1"/>
  <c r="F20" i="497"/>
  <c r="C20" i="497"/>
  <c r="G19" i="497"/>
  <c r="I19" i="497" s="1"/>
  <c r="F19" i="497"/>
  <c r="C19" i="497"/>
  <c r="C10" i="497"/>
  <c r="C9" i="497"/>
  <c r="G7" i="497"/>
  <c r="C7" i="497"/>
  <c r="C6" i="497"/>
  <c r="G5" i="497"/>
  <c r="C5" i="497"/>
  <c r="G55" i="436"/>
  <c r="I55" i="436" s="1"/>
  <c r="G51" i="436"/>
  <c r="I56" i="436"/>
  <c r="F55" i="436"/>
  <c r="C55" i="436"/>
  <c r="G54" i="436"/>
  <c r="I54" i="436" s="1"/>
  <c r="F54" i="436"/>
  <c r="C54" i="436"/>
  <c r="G21" i="496"/>
  <c r="I21" i="496" s="1"/>
  <c r="F21" i="496"/>
  <c r="C21" i="496"/>
  <c r="G20" i="496"/>
  <c r="I20" i="496" s="1"/>
  <c r="F20" i="496"/>
  <c r="C20" i="496"/>
  <c r="C10" i="496"/>
  <c r="C9" i="496"/>
  <c r="G7" i="496"/>
  <c r="C7" i="496"/>
  <c r="C6" i="496"/>
  <c r="G5" i="496"/>
  <c r="C5" i="496"/>
  <c r="I19" i="495"/>
  <c r="I20" i="495"/>
  <c r="I21" i="495" s="1"/>
  <c r="I18" i="495"/>
  <c r="F18" i="495"/>
  <c r="C18" i="495"/>
  <c r="I17" i="495"/>
  <c r="F17" i="495"/>
  <c r="C9" i="495"/>
  <c r="C8" i="495"/>
  <c r="G7" i="495"/>
  <c r="C7" i="495"/>
  <c r="C6" i="495"/>
  <c r="G5" i="495"/>
  <c r="C5" i="495"/>
  <c r="I19" i="494"/>
  <c r="I20" i="494" s="1"/>
  <c r="F19" i="494"/>
  <c r="C9" i="494"/>
  <c r="C8" i="494"/>
  <c r="G7" i="494"/>
  <c r="C7" i="494"/>
  <c r="C6" i="494"/>
  <c r="G5" i="494"/>
  <c r="C5" i="494"/>
  <c r="G19" i="493"/>
  <c r="I19" i="493" s="1"/>
  <c r="I21" i="493" s="1"/>
  <c r="F19" i="493"/>
  <c r="C19" i="493"/>
  <c r="C10" i="493"/>
  <c r="C9" i="493"/>
  <c r="G7" i="493"/>
  <c r="C7" i="493"/>
  <c r="C6" i="493"/>
  <c r="G5" i="493"/>
  <c r="C5" i="493"/>
  <c r="G18" i="487"/>
  <c r="I22" i="493" l="1"/>
  <c r="I23" i="493" s="1"/>
  <c r="I21" i="497"/>
  <c r="I22" i="497" s="1"/>
  <c r="I23" i="497" s="1"/>
  <c r="I22" i="496"/>
  <c r="I23" i="496" s="1"/>
  <c r="I24" i="496" s="1"/>
  <c r="I21" i="494"/>
  <c r="I22" i="494" s="1"/>
  <c r="G23" i="492"/>
  <c r="I23" i="492" s="1"/>
  <c r="F23" i="492"/>
  <c r="C23" i="492"/>
  <c r="G22" i="492"/>
  <c r="I22" i="492" s="1"/>
  <c r="F22" i="492"/>
  <c r="C22" i="492"/>
  <c r="G21" i="492"/>
  <c r="I21" i="492" s="1"/>
  <c r="F21" i="492"/>
  <c r="C21" i="492"/>
  <c r="G20" i="492"/>
  <c r="I20" i="492" s="1"/>
  <c r="F20" i="492"/>
  <c r="C20" i="492"/>
  <c r="C10" i="492"/>
  <c r="C9" i="492"/>
  <c r="G7" i="492"/>
  <c r="C7" i="492"/>
  <c r="C6" i="492"/>
  <c r="G5" i="492"/>
  <c r="C5" i="492"/>
  <c r="C21" i="491"/>
  <c r="I31" i="491"/>
  <c r="F31" i="491"/>
  <c r="C31" i="491"/>
  <c r="I29" i="491"/>
  <c r="F29" i="491"/>
  <c r="C29" i="491"/>
  <c r="G27" i="491"/>
  <c r="I27" i="491" s="1"/>
  <c r="F27" i="491"/>
  <c r="C27" i="491"/>
  <c r="G26" i="491"/>
  <c r="I26" i="491" s="1"/>
  <c r="F26" i="491"/>
  <c r="C26" i="491"/>
  <c r="G25" i="491"/>
  <c r="I25" i="491" s="1"/>
  <c r="F25" i="491"/>
  <c r="C25" i="491"/>
  <c r="G24" i="491"/>
  <c r="I24" i="491" s="1"/>
  <c r="F24" i="491"/>
  <c r="C24" i="491"/>
  <c r="G23" i="491"/>
  <c r="I23" i="491" s="1"/>
  <c r="F23" i="491"/>
  <c r="C23" i="491"/>
  <c r="G22" i="491"/>
  <c r="I22" i="491" s="1"/>
  <c r="F22" i="491"/>
  <c r="C22" i="491"/>
  <c r="G21" i="491"/>
  <c r="I21" i="491" s="1"/>
  <c r="F21" i="491"/>
  <c r="I20" i="491"/>
  <c r="F20" i="491"/>
  <c r="C10" i="491"/>
  <c r="C9" i="491"/>
  <c r="G7" i="491"/>
  <c r="C7" i="491"/>
  <c r="C6" i="491"/>
  <c r="G5" i="491"/>
  <c r="C5" i="491"/>
  <c r="G21" i="490"/>
  <c r="I21" i="490" s="1"/>
  <c r="F21" i="490"/>
  <c r="C21" i="490"/>
  <c r="G20" i="490"/>
  <c r="I20" i="490" s="1"/>
  <c r="F20" i="490"/>
  <c r="C20" i="490"/>
  <c r="G26" i="490"/>
  <c r="I26" i="490" s="1"/>
  <c r="F26" i="490"/>
  <c r="C26" i="490"/>
  <c r="G25" i="490"/>
  <c r="I25" i="490" s="1"/>
  <c r="F25" i="490"/>
  <c r="C25" i="490"/>
  <c r="G24" i="490"/>
  <c r="I24" i="490" s="1"/>
  <c r="F24" i="490"/>
  <c r="C24" i="490"/>
  <c r="G22" i="490"/>
  <c r="I22" i="490" s="1"/>
  <c r="F22" i="490"/>
  <c r="C22" i="490"/>
  <c r="C10" i="490"/>
  <c r="C9" i="490"/>
  <c r="G7" i="490"/>
  <c r="C7" i="490"/>
  <c r="C6" i="490"/>
  <c r="G5" i="490"/>
  <c r="C5" i="490"/>
  <c r="G25" i="488"/>
  <c r="I25" i="488" s="1"/>
  <c r="F25" i="488"/>
  <c r="C25" i="488"/>
  <c r="C26" i="488"/>
  <c r="F26" i="488"/>
  <c r="G26" i="488"/>
  <c r="I26" i="488" s="1"/>
  <c r="G23" i="488"/>
  <c r="I23" i="488" s="1"/>
  <c r="F23" i="488"/>
  <c r="C23" i="488"/>
  <c r="G22" i="488"/>
  <c r="I22" i="488" s="1"/>
  <c r="F22" i="488"/>
  <c r="C22" i="488"/>
  <c r="I21" i="489"/>
  <c r="F21" i="489"/>
  <c r="C21" i="489"/>
  <c r="I20" i="489"/>
  <c r="F20" i="489"/>
  <c r="C20" i="489"/>
  <c r="G19" i="489"/>
  <c r="I19" i="489" s="1"/>
  <c r="I22" i="489" s="1"/>
  <c r="F19" i="489"/>
  <c r="C19" i="489"/>
  <c r="C10" i="489"/>
  <c r="C9" i="489"/>
  <c r="G7" i="489"/>
  <c r="C7" i="489"/>
  <c r="C6" i="489"/>
  <c r="G5" i="489"/>
  <c r="C5" i="489"/>
  <c r="G21" i="488"/>
  <c r="I21" i="488" s="1"/>
  <c r="F21" i="488"/>
  <c r="C21" i="488"/>
  <c r="G27" i="488"/>
  <c r="I27" i="488" s="1"/>
  <c r="F27" i="488"/>
  <c r="C27" i="488"/>
  <c r="G28" i="488"/>
  <c r="I28" i="488" s="1"/>
  <c r="F28" i="488"/>
  <c r="C28" i="488"/>
  <c r="G20" i="488"/>
  <c r="I20" i="488" s="1"/>
  <c r="F20" i="488"/>
  <c r="C20" i="488"/>
  <c r="C10" i="488"/>
  <c r="C9" i="488"/>
  <c r="G7" i="488"/>
  <c r="C7" i="488"/>
  <c r="C6" i="488"/>
  <c r="G5" i="488"/>
  <c r="C5" i="488"/>
  <c r="G23" i="266"/>
  <c r="I23" i="266" s="1"/>
  <c r="F23" i="266"/>
  <c r="C23" i="266"/>
  <c r="G22" i="266"/>
  <c r="I22" i="266" s="1"/>
  <c r="F22" i="266"/>
  <c r="C22" i="266"/>
  <c r="G21" i="266"/>
  <c r="I21" i="266" s="1"/>
  <c r="F21" i="266"/>
  <c r="C21" i="266"/>
  <c r="G20" i="266"/>
  <c r="I20" i="266" s="1"/>
  <c r="F20" i="266"/>
  <c r="C20" i="266"/>
  <c r="I18" i="487"/>
  <c r="I19" i="487" s="1"/>
  <c r="F18" i="487"/>
  <c r="C18" i="487"/>
  <c r="C9" i="487"/>
  <c r="C8" i="487"/>
  <c r="G7" i="487"/>
  <c r="C7" i="487"/>
  <c r="C6" i="487"/>
  <c r="G5" i="487"/>
  <c r="C5" i="487"/>
  <c r="G23" i="486"/>
  <c r="I23" i="486" s="1"/>
  <c r="F23" i="486"/>
  <c r="C23" i="486"/>
  <c r="G22" i="486"/>
  <c r="I22" i="486" s="1"/>
  <c r="F22" i="486"/>
  <c r="C22" i="486"/>
  <c r="G25" i="486"/>
  <c r="I25" i="486" s="1"/>
  <c r="F25" i="486"/>
  <c r="C25" i="486"/>
  <c r="G24" i="486"/>
  <c r="I24" i="486" s="1"/>
  <c r="F24" i="486"/>
  <c r="C24" i="486"/>
  <c r="G21" i="486"/>
  <c r="I21" i="486" s="1"/>
  <c r="F21" i="486"/>
  <c r="C21" i="486"/>
  <c r="G20" i="486"/>
  <c r="I20" i="486" s="1"/>
  <c r="F20" i="486"/>
  <c r="C20" i="486"/>
  <c r="G19" i="486"/>
  <c r="I19" i="486" s="1"/>
  <c r="F19" i="486"/>
  <c r="C19" i="486"/>
  <c r="C10" i="486"/>
  <c r="C9" i="486"/>
  <c r="G7" i="486"/>
  <c r="C7" i="486"/>
  <c r="C6" i="486"/>
  <c r="G5" i="486"/>
  <c r="C5" i="486"/>
  <c r="G22" i="485"/>
  <c r="I22" i="485" s="1"/>
  <c r="F22" i="485"/>
  <c r="C22" i="485"/>
  <c r="G21" i="485"/>
  <c r="I21" i="485" s="1"/>
  <c r="F21" i="485"/>
  <c r="C21" i="485"/>
  <c r="G20" i="485"/>
  <c r="I20" i="485" s="1"/>
  <c r="F20" i="485"/>
  <c r="C20" i="485"/>
  <c r="G19" i="485"/>
  <c r="I19" i="485" s="1"/>
  <c r="F19" i="485"/>
  <c r="C19" i="485"/>
  <c r="C10" i="485"/>
  <c r="C9" i="485"/>
  <c r="G7" i="485"/>
  <c r="C7" i="485"/>
  <c r="C6" i="485"/>
  <c r="G5" i="485"/>
  <c r="C5" i="485"/>
  <c r="I27" i="492" l="1"/>
  <c r="I24" i="266"/>
  <c r="I27" i="490"/>
  <c r="I28" i="490" s="1"/>
  <c r="I29" i="490" s="1"/>
  <c r="I32" i="491"/>
  <c r="I33" i="491" s="1"/>
  <c r="I34" i="491" s="1"/>
  <c r="I29" i="488"/>
  <c r="I30" i="488" s="1"/>
  <c r="I31" i="488" s="1"/>
  <c r="I23" i="489"/>
  <c r="I24" i="489" s="1"/>
  <c r="I23" i="485"/>
  <c r="I24" i="485" s="1"/>
  <c r="I26" i="486"/>
  <c r="I27" i="486" s="1"/>
  <c r="I28" i="486" s="1"/>
  <c r="I20" i="487"/>
  <c r="I21" i="487" s="1"/>
  <c r="G26" i="484"/>
  <c r="I26" i="484" s="1"/>
  <c r="G25" i="484"/>
  <c r="I25" i="484" s="1"/>
  <c r="G24" i="484"/>
  <c r="I24" i="484" s="1"/>
  <c r="G23" i="484"/>
  <c r="I23" i="484" s="1"/>
  <c r="G22" i="484"/>
  <c r="I22" i="484" s="1"/>
  <c r="G21" i="484"/>
  <c r="I21" i="484" s="1"/>
  <c r="F26" i="484"/>
  <c r="C26" i="484"/>
  <c r="F25" i="484"/>
  <c r="C25" i="484"/>
  <c r="F24" i="484"/>
  <c r="C24" i="484"/>
  <c r="F23" i="484"/>
  <c r="C23" i="484"/>
  <c r="F22" i="484"/>
  <c r="C22" i="484"/>
  <c r="F21" i="484"/>
  <c r="C21" i="484"/>
  <c r="G20" i="484"/>
  <c r="I20" i="484" s="1"/>
  <c r="F20" i="484"/>
  <c r="C20" i="484"/>
  <c r="C10" i="484"/>
  <c r="C9" i="484"/>
  <c r="G7" i="484"/>
  <c r="C7" i="484"/>
  <c r="C6" i="484"/>
  <c r="G5" i="484"/>
  <c r="C5" i="484"/>
  <c r="I28" i="492" l="1"/>
  <c r="I29" i="492" s="1"/>
  <c r="I25" i="266"/>
  <c r="I26" i="266" s="1"/>
  <c r="I27" i="484"/>
  <c r="I28" i="484" s="1"/>
  <c r="I29" i="484" s="1"/>
  <c r="I25" i="485"/>
  <c r="G18" i="480"/>
  <c r="I18" i="480" s="1"/>
  <c r="I19" i="480" s="1"/>
  <c r="F18" i="480"/>
  <c r="C18" i="480"/>
  <c r="C9" i="480"/>
  <c r="C8" i="480"/>
  <c r="G7" i="480"/>
  <c r="C7" i="480"/>
  <c r="C6" i="480"/>
  <c r="G5" i="480"/>
  <c r="C5" i="480"/>
  <c r="G18" i="479"/>
  <c r="I18" i="479" s="1"/>
  <c r="I20" i="479" s="1"/>
  <c r="F18" i="479"/>
  <c r="C18" i="479"/>
  <c r="I20" i="480" l="1"/>
  <c r="I21" i="480" s="1"/>
  <c r="C9" i="479"/>
  <c r="C8" i="479"/>
  <c r="G7" i="479"/>
  <c r="C7" i="479"/>
  <c r="C6" i="479"/>
  <c r="G5" i="479"/>
  <c r="C5" i="479"/>
  <c r="I21" i="479" l="1"/>
  <c r="I22" i="479" s="1"/>
  <c r="I22" i="476"/>
  <c r="I21" i="476"/>
  <c r="F21" i="476"/>
  <c r="C21" i="476"/>
  <c r="I20" i="476"/>
  <c r="F20" i="476"/>
  <c r="I19" i="476"/>
  <c r="F19" i="476"/>
  <c r="C10" i="476"/>
  <c r="C9" i="476"/>
  <c r="C7" i="476"/>
  <c r="C6" i="476"/>
  <c r="C5" i="476"/>
  <c r="I23" i="476" l="1"/>
  <c r="I24" i="476" s="1"/>
  <c r="I21" i="459" l="1"/>
  <c r="I20" i="459"/>
  <c r="I19" i="459"/>
  <c r="I18" i="459"/>
  <c r="F18" i="459"/>
  <c r="C18" i="459"/>
  <c r="I17" i="459"/>
  <c r="F17" i="459"/>
  <c r="C9" i="459"/>
  <c r="C8" i="459"/>
  <c r="G7" i="459"/>
  <c r="C7" i="459"/>
  <c r="C6" i="459"/>
  <c r="G5" i="459"/>
  <c r="C5" i="459"/>
  <c r="I22" i="458"/>
  <c r="F22" i="458"/>
  <c r="C22" i="458"/>
  <c r="G21" i="458"/>
  <c r="I21" i="458" s="1"/>
  <c r="F21" i="458"/>
  <c r="C21" i="458"/>
  <c r="G20" i="458"/>
  <c r="I20" i="458" s="1"/>
  <c r="F20" i="458"/>
  <c r="C20" i="458"/>
  <c r="C10" i="458"/>
  <c r="C9" i="458"/>
  <c r="G7" i="458"/>
  <c r="C7" i="458"/>
  <c r="C6" i="458"/>
  <c r="G5" i="458"/>
  <c r="C5" i="458"/>
  <c r="I23" i="458" l="1"/>
  <c r="I24" i="458" l="1"/>
  <c r="I25" i="458" s="1"/>
  <c r="I20" i="455"/>
  <c r="I21" i="455" s="1"/>
  <c r="C10" i="455"/>
  <c r="C9" i="455"/>
  <c r="G7" i="455"/>
  <c r="C7" i="455"/>
  <c r="C6" i="455"/>
  <c r="G5" i="455"/>
  <c r="C5" i="455"/>
  <c r="I22" i="455" l="1"/>
  <c r="I23" i="455" s="1"/>
  <c r="I21" i="450"/>
  <c r="F21" i="450"/>
  <c r="C21" i="450"/>
  <c r="I20" i="450"/>
  <c r="F20" i="450"/>
  <c r="C20" i="450"/>
  <c r="G19" i="450"/>
  <c r="I19" i="450" s="1"/>
  <c r="I22" i="450" s="1"/>
  <c r="F19" i="450"/>
  <c r="C19" i="450"/>
  <c r="C10" i="450"/>
  <c r="C9" i="450"/>
  <c r="G7" i="450"/>
  <c r="C7" i="450"/>
  <c r="C6" i="450"/>
  <c r="G5" i="450"/>
  <c r="C5" i="450"/>
  <c r="I23" i="450" l="1"/>
  <c r="I24" i="450" s="1"/>
  <c r="G31" i="430" l="1"/>
  <c r="I31" i="430" s="1"/>
  <c r="F31" i="430"/>
  <c r="C31" i="430"/>
  <c r="G30" i="430"/>
  <c r="I30" i="430" s="1"/>
  <c r="F30" i="430"/>
  <c r="C30" i="430"/>
  <c r="G29" i="430"/>
  <c r="I29" i="430" s="1"/>
  <c r="F29" i="430"/>
  <c r="C29" i="430"/>
  <c r="G28" i="430"/>
  <c r="I28" i="430" s="1"/>
  <c r="F28" i="430"/>
  <c r="C28" i="430"/>
  <c r="G21" i="430"/>
  <c r="I21" i="430" s="1"/>
  <c r="F21" i="430"/>
  <c r="I52" i="436" l="1"/>
  <c r="I51" i="436"/>
  <c r="F51" i="436"/>
  <c r="C51" i="436"/>
  <c r="G50" i="436"/>
  <c r="I50" i="436" s="1"/>
  <c r="F50" i="436"/>
  <c r="C50" i="436"/>
  <c r="I48" i="436"/>
  <c r="F48" i="436"/>
  <c r="C48" i="436"/>
  <c r="I47" i="436"/>
  <c r="F47" i="436"/>
  <c r="C47" i="436"/>
  <c r="I46" i="436"/>
  <c r="F46" i="436"/>
  <c r="C46" i="436"/>
  <c r="I45" i="436"/>
  <c r="F45" i="436"/>
  <c r="C45" i="436"/>
  <c r="G44" i="436"/>
  <c r="I44" i="436" s="1"/>
  <c r="F44" i="436"/>
  <c r="G43" i="436"/>
  <c r="I43" i="436" s="1"/>
  <c r="F43" i="436"/>
  <c r="C43" i="436"/>
  <c r="G42" i="436"/>
  <c r="I42" i="436" s="1"/>
  <c r="F42" i="436"/>
  <c r="C42" i="436"/>
  <c r="I41" i="436"/>
  <c r="F41" i="436"/>
  <c r="C41" i="436"/>
  <c r="G40" i="436"/>
  <c r="I40" i="436" s="1"/>
  <c r="F40" i="436"/>
  <c r="C40" i="436"/>
  <c r="I38" i="436"/>
  <c r="F38" i="436"/>
  <c r="C38" i="436"/>
  <c r="I37" i="436"/>
  <c r="F37" i="436"/>
  <c r="C37" i="436"/>
  <c r="I36" i="436"/>
  <c r="F36" i="436"/>
  <c r="C36" i="436"/>
  <c r="I35" i="436"/>
  <c r="F35" i="436"/>
  <c r="C35" i="436"/>
  <c r="G34" i="436"/>
  <c r="I34" i="436" s="1"/>
  <c r="F34" i="436"/>
  <c r="G33" i="436"/>
  <c r="I33" i="436" s="1"/>
  <c r="F33" i="436"/>
  <c r="C33" i="436"/>
  <c r="G32" i="436"/>
  <c r="I32" i="436" s="1"/>
  <c r="F32" i="436"/>
  <c r="C32" i="436"/>
  <c r="I31" i="436"/>
  <c r="F31" i="436"/>
  <c r="C31" i="436"/>
  <c r="G30" i="436"/>
  <c r="I30" i="436" s="1"/>
  <c r="F30" i="436"/>
  <c r="C30" i="436"/>
  <c r="I28" i="436"/>
  <c r="F28" i="436"/>
  <c r="C28" i="436"/>
  <c r="I27" i="436"/>
  <c r="F27" i="436"/>
  <c r="C27" i="436"/>
  <c r="I26" i="436"/>
  <c r="F26" i="436"/>
  <c r="C26" i="436"/>
  <c r="I25" i="436"/>
  <c r="F25" i="436"/>
  <c r="C25" i="436"/>
  <c r="G24" i="436"/>
  <c r="I24" i="436" s="1"/>
  <c r="F24" i="436"/>
  <c r="G23" i="436"/>
  <c r="I23" i="436" s="1"/>
  <c r="F23" i="436"/>
  <c r="C23" i="436"/>
  <c r="G22" i="436"/>
  <c r="I22" i="436" s="1"/>
  <c r="F22" i="436"/>
  <c r="C22" i="436"/>
  <c r="I21" i="436"/>
  <c r="F21" i="436"/>
  <c r="C21" i="436"/>
  <c r="G20" i="436"/>
  <c r="I20" i="436" s="1"/>
  <c r="F20" i="436"/>
  <c r="C20" i="436"/>
  <c r="C10" i="436"/>
  <c r="C9" i="436"/>
  <c r="G7" i="436"/>
  <c r="C7" i="436"/>
  <c r="C6" i="436"/>
  <c r="G5" i="436"/>
  <c r="C5" i="436"/>
  <c r="I57" i="436" l="1"/>
  <c r="H24" i="294"/>
  <c r="J24" i="294" s="1"/>
  <c r="F24" i="294"/>
  <c r="C24" i="294"/>
  <c r="H23" i="294"/>
  <c r="J23" i="294" s="1"/>
  <c r="F23" i="294"/>
  <c r="C23" i="294"/>
  <c r="H22" i="294"/>
  <c r="J22" i="294" s="1"/>
  <c r="F22" i="294"/>
  <c r="C22" i="294"/>
  <c r="H21" i="294"/>
  <c r="J21" i="294" s="1"/>
  <c r="F21" i="294"/>
  <c r="C21" i="294"/>
  <c r="H20" i="294"/>
  <c r="J20" i="294" s="1"/>
  <c r="F20" i="294"/>
  <c r="C20" i="294"/>
  <c r="I32" i="430"/>
  <c r="F32" i="430"/>
  <c r="C32" i="430"/>
  <c r="G26" i="430"/>
  <c r="I26" i="430" s="1"/>
  <c r="F26" i="430"/>
  <c r="C26" i="430"/>
  <c r="G25" i="430"/>
  <c r="I25" i="430" s="1"/>
  <c r="F25" i="430"/>
  <c r="C25" i="430"/>
  <c r="G24" i="430"/>
  <c r="I24" i="430" s="1"/>
  <c r="F24" i="430"/>
  <c r="C24" i="430"/>
  <c r="G23" i="430"/>
  <c r="I23" i="430" s="1"/>
  <c r="F23" i="430"/>
  <c r="C23" i="430"/>
  <c r="G20" i="430"/>
  <c r="I20" i="430" s="1"/>
  <c r="F20" i="430"/>
  <c r="C10" i="430"/>
  <c r="C9" i="430"/>
  <c r="G7" i="430"/>
  <c r="C7" i="430"/>
  <c r="C6" i="430"/>
  <c r="G5" i="430"/>
  <c r="C5" i="430"/>
  <c r="I58" i="436" l="1"/>
  <c r="I59" i="436" s="1"/>
  <c r="I33" i="430"/>
  <c r="I34" i="430" s="1"/>
  <c r="I35" i="430" s="1"/>
  <c r="G20" i="429" l="1"/>
  <c r="I20" i="429" s="1"/>
  <c r="G25" i="429"/>
  <c r="I25" i="429" s="1"/>
  <c r="F25" i="429"/>
  <c r="C25" i="429"/>
  <c r="G24" i="429"/>
  <c r="I24" i="429" s="1"/>
  <c r="F24" i="429"/>
  <c r="C24" i="429"/>
  <c r="G23" i="429"/>
  <c r="I23" i="429" s="1"/>
  <c r="F23" i="429"/>
  <c r="C23" i="429"/>
  <c r="G22" i="429"/>
  <c r="I22" i="429" s="1"/>
  <c r="F22" i="429"/>
  <c r="C22" i="429"/>
  <c r="G21" i="429"/>
  <c r="I21" i="429" s="1"/>
  <c r="F21" i="429"/>
  <c r="C21" i="429"/>
  <c r="F20" i="429"/>
  <c r="C10" i="429"/>
  <c r="C9" i="429"/>
  <c r="G7" i="429"/>
  <c r="C7" i="429"/>
  <c r="C6" i="429"/>
  <c r="G5" i="429"/>
  <c r="C5" i="429"/>
  <c r="G19" i="275"/>
  <c r="I19" i="275" s="1"/>
  <c r="I20" i="275" s="1"/>
  <c r="F19" i="275"/>
  <c r="C19" i="275"/>
  <c r="I26" i="429" l="1"/>
  <c r="I27" i="429" l="1"/>
  <c r="I28" i="429" s="1"/>
  <c r="J31" i="294"/>
  <c r="F31" i="294"/>
  <c r="C31" i="294"/>
  <c r="H30" i="294"/>
  <c r="J30" i="294" s="1"/>
  <c r="F30" i="294"/>
  <c r="C30" i="294"/>
  <c r="H25" i="294" l="1"/>
  <c r="J25" i="294" s="1"/>
  <c r="F25" i="294"/>
  <c r="C25" i="294"/>
  <c r="C27" i="294"/>
  <c r="F27" i="294"/>
  <c r="H27" i="294"/>
  <c r="J27" i="294" s="1"/>
  <c r="C28" i="294"/>
  <c r="F28" i="294"/>
  <c r="H28" i="294"/>
  <c r="J28" i="294" s="1"/>
  <c r="C29" i="294"/>
  <c r="F29" i="294"/>
  <c r="H29" i="294"/>
  <c r="J29" i="294" s="1"/>
  <c r="I30" i="337" l="1"/>
  <c r="F30" i="337"/>
  <c r="C30" i="337"/>
  <c r="I28" i="337" l="1"/>
  <c r="F28" i="337"/>
  <c r="G27" i="337"/>
  <c r="I27" i="337" s="1"/>
  <c r="I32" i="337" s="1"/>
  <c r="F27" i="337"/>
  <c r="C27" i="337"/>
  <c r="I26" i="337"/>
  <c r="F26" i="337"/>
  <c r="C26" i="337"/>
  <c r="I25" i="337"/>
  <c r="F25" i="337"/>
  <c r="C25" i="337"/>
  <c r="I21" i="337"/>
  <c r="F21" i="337"/>
  <c r="C21" i="337"/>
  <c r="G40" i="422" l="1"/>
  <c r="I40" i="422" s="1"/>
  <c r="F40" i="422"/>
  <c r="C40" i="422"/>
  <c r="G38" i="422"/>
  <c r="I38" i="422" s="1"/>
  <c r="F38" i="422"/>
  <c r="C38" i="422"/>
  <c r="G37" i="422"/>
  <c r="I37" i="422" s="1"/>
  <c r="F37" i="422"/>
  <c r="C37" i="422"/>
  <c r="G36" i="422"/>
  <c r="I36" i="422" s="1"/>
  <c r="F36" i="422"/>
  <c r="C36" i="422"/>
  <c r="G35" i="422"/>
  <c r="I35" i="422" s="1"/>
  <c r="F35" i="422"/>
  <c r="C35" i="422"/>
  <c r="G34" i="422"/>
  <c r="I34" i="422" s="1"/>
  <c r="F34" i="422"/>
  <c r="C34" i="422"/>
  <c r="G32" i="422"/>
  <c r="I32" i="422" s="1"/>
  <c r="F32" i="422"/>
  <c r="C32" i="422"/>
  <c r="G30" i="422"/>
  <c r="I30" i="422" s="1"/>
  <c r="F30" i="422"/>
  <c r="C30" i="422"/>
  <c r="G29" i="422"/>
  <c r="I29" i="422" s="1"/>
  <c r="F29" i="422"/>
  <c r="C29" i="422"/>
  <c r="G28" i="422"/>
  <c r="I28" i="422" s="1"/>
  <c r="F28" i="422"/>
  <c r="C28" i="422"/>
  <c r="G27" i="422"/>
  <c r="I27" i="422" s="1"/>
  <c r="F27" i="422"/>
  <c r="C27" i="422"/>
  <c r="G26" i="422"/>
  <c r="I26" i="422" s="1"/>
  <c r="F26" i="422"/>
  <c r="C26" i="422"/>
  <c r="G25" i="422"/>
  <c r="I25" i="422" s="1"/>
  <c r="F25" i="422"/>
  <c r="C25" i="422"/>
  <c r="G24" i="422"/>
  <c r="I24" i="422" s="1"/>
  <c r="F24" i="422"/>
  <c r="C24" i="422"/>
  <c r="G23" i="422"/>
  <c r="I23" i="422" s="1"/>
  <c r="F23" i="422"/>
  <c r="C23" i="422"/>
  <c r="G22" i="422"/>
  <c r="I22" i="422" s="1"/>
  <c r="F22" i="422"/>
  <c r="C22" i="422"/>
  <c r="G21" i="422"/>
  <c r="I21" i="422" s="1"/>
  <c r="F21" i="422"/>
  <c r="C21" i="422"/>
  <c r="G20" i="422"/>
  <c r="I20" i="422" s="1"/>
  <c r="F20" i="422"/>
  <c r="C20" i="422"/>
  <c r="G39" i="422"/>
  <c r="I39" i="422" s="1"/>
  <c r="F39" i="422"/>
  <c r="C39" i="422"/>
  <c r="G33" i="422"/>
  <c r="I33" i="422" s="1"/>
  <c r="F33" i="422"/>
  <c r="C33" i="422"/>
  <c r="C10" i="422"/>
  <c r="C9" i="422"/>
  <c r="G7" i="422"/>
  <c r="C7" i="422"/>
  <c r="C6" i="422"/>
  <c r="G5" i="422"/>
  <c r="C5" i="422"/>
  <c r="I41" i="422" l="1"/>
  <c r="I42" i="422" s="1"/>
  <c r="I43" i="422" l="1"/>
  <c r="I19" i="389" l="1"/>
  <c r="I21" i="389"/>
  <c r="I20" i="389"/>
  <c r="F29" i="75" l="1"/>
  <c r="C29" i="75"/>
  <c r="F30" i="75"/>
  <c r="C30" i="75"/>
  <c r="I38" i="411" l="1"/>
  <c r="F38" i="411"/>
  <c r="C38" i="411"/>
  <c r="I37" i="411"/>
  <c r="F37" i="411"/>
  <c r="C37" i="411"/>
  <c r="I36" i="411"/>
  <c r="F36" i="411"/>
  <c r="C36" i="411"/>
  <c r="I35" i="411"/>
  <c r="F35" i="411"/>
  <c r="C35" i="411"/>
  <c r="G34" i="411"/>
  <c r="I34" i="411" s="1"/>
  <c r="F34" i="411"/>
  <c r="G33" i="411"/>
  <c r="I33" i="411" s="1"/>
  <c r="F33" i="411"/>
  <c r="C33" i="411"/>
  <c r="G32" i="411"/>
  <c r="I32" i="411" s="1"/>
  <c r="F32" i="411"/>
  <c r="C32" i="411"/>
  <c r="I31" i="411"/>
  <c r="F31" i="411"/>
  <c r="C31" i="411"/>
  <c r="G30" i="411"/>
  <c r="I30" i="411" s="1"/>
  <c r="F30" i="411"/>
  <c r="C30" i="411"/>
  <c r="F28" i="75"/>
  <c r="C28" i="75"/>
  <c r="I48" i="411" l="1"/>
  <c r="F48" i="411"/>
  <c r="C48" i="411"/>
  <c r="I47" i="411"/>
  <c r="F47" i="411"/>
  <c r="C47" i="411"/>
  <c r="I46" i="411"/>
  <c r="F46" i="411"/>
  <c r="C46" i="411"/>
  <c r="I45" i="411"/>
  <c r="F45" i="411"/>
  <c r="C45" i="411"/>
  <c r="G44" i="411"/>
  <c r="I44" i="411" s="1"/>
  <c r="F44" i="411"/>
  <c r="G43" i="411"/>
  <c r="I43" i="411" s="1"/>
  <c r="F43" i="411"/>
  <c r="C43" i="411"/>
  <c r="G42" i="411"/>
  <c r="I42" i="411" s="1"/>
  <c r="F42" i="411"/>
  <c r="C42" i="411"/>
  <c r="I41" i="411"/>
  <c r="F41" i="411"/>
  <c r="C41" i="411"/>
  <c r="G40" i="411"/>
  <c r="I40" i="411" s="1"/>
  <c r="F40" i="411"/>
  <c r="C40" i="411"/>
  <c r="I28" i="411"/>
  <c r="F28" i="411"/>
  <c r="C28" i="411"/>
  <c r="I27" i="411"/>
  <c r="F27" i="411"/>
  <c r="C27" i="411"/>
  <c r="I26" i="411"/>
  <c r="F26" i="411"/>
  <c r="C26" i="411"/>
  <c r="I25" i="411"/>
  <c r="F25" i="411"/>
  <c r="C25" i="411"/>
  <c r="G24" i="411"/>
  <c r="I24" i="411" s="1"/>
  <c r="F24" i="411"/>
  <c r="G23" i="411"/>
  <c r="I23" i="411" s="1"/>
  <c r="F23" i="411"/>
  <c r="C23" i="411"/>
  <c r="G22" i="411"/>
  <c r="I22" i="411" s="1"/>
  <c r="F22" i="411"/>
  <c r="C22" i="411"/>
  <c r="I21" i="411"/>
  <c r="F21" i="411"/>
  <c r="C21" i="411"/>
  <c r="G20" i="411"/>
  <c r="I20" i="411" s="1"/>
  <c r="F20" i="411"/>
  <c r="C20" i="411"/>
  <c r="C10" i="411"/>
  <c r="C9" i="411"/>
  <c r="G7" i="411"/>
  <c r="C7" i="411"/>
  <c r="C6" i="411"/>
  <c r="G5" i="411"/>
  <c r="C5" i="411"/>
  <c r="I49" i="411" l="1"/>
  <c r="I50" i="411" s="1"/>
  <c r="I51" i="411" s="1"/>
  <c r="G19" i="410" l="1"/>
  <c r="I19" i="410" s="1"/>
  <c r="I20" i="410" s="1"/>
  <c r="F19" i="410"/>
  <c r="C19" i="410"/>
  <c r="C10" i="410"/>
  <c r="C9" i="410"/>
  <c r="G7" i="410"/>
  <c r="C7" i="410"/>
  <c r="C6" i="410"/>
  <c r="G5" i="410"/>
  <c r="C5" i="410"/>
  <c r="I21" i="410" l="1"/>
  <c r="I22" i="410" s="1"/>
  <c r="I128" i="344" l="1"/>
  <c r="F128" i="344"/>
  <c r="C128" i="344"/>
  <c r="I118" i="344"/>
  <c r="F118" i="344"/>
  <c r="C118" i="344"/>
  <c r="I108" i="344"/>
  <c r="F108" i="344"/>
  <c r="C108" i="344"/>
  <c r="I98" i="344"/>
  <c r="F98" i="344"/>
  <c r="C98" i="344"/>
  <c r="I88" i="344"/>
  <c r="F88" i="344"/>
  <c r="C88" i="344"/>
  <c r="I78" i="344"/>
  <c r="F78" i="344"/>
  <c r="C78" i="344"/>
  <c r="I68" i="344"/>
  <c r="F68" i="344"/>
  <c r="C68" i="344"/>
  <c r="I58" i="344"/>
  <c r="F58" i="344"/>
  <c r="C58" i="344"/>
  <c r="I48" i="344"/>
  <c r="F48" i="344"/>
  <c r="C48" i="344"/>
  <c r="I38" i="344"/>
  <c r="F38" i="344"/>
  <c r="C38" i="344"/>
  <c r="I28" i="344"/>
  <c r="F28" i="344"/>
  <c r="C28" i="344"/>
  <c r="I127" i="344"/>
  <c r="F127" i="344"/>
  <c r="C127" i="344"/>
  <c r="I126" i="344"/>
  <c r="F126" i="344"/>
  <c r="C126" i="344"/>
  <c r="I125" i="344"/>
  <c r="F125" i="344"/>
  <c r="C125" i="344"/>
  <c r="G124" i="344"/>
  <c r="I124" i="344" s="1"/>
  <c r="F124" i="344"/>
  <c r="G123" i="344"/>
  <c r="I123" i="344" s="1"/>
  <c r="F123" i="344"/>
  <c r="C123" i="344"/>
  <c r="G122" i="344"/>
  <c r="I122" i="344" s="1"/>
  <c r="F122" i="344"/>
  <c r="C122" i="344"/>
  <c r="I121" i="344"/>
  <c r="F121" i="344"/>
  <c r="C121" i="344"/>
  <c r="G120" i="344"/>
  <c r="I120" i="344" s="1"/>
  <c r="F120" i="344"/>
  <c r="C120" i="344"/>
  <c r="I117" i="344"/>
  <c r="F117" i="344"/>
  <c r="C117" i="344"/>
  <c r="I116" i="344"/>
  <c r="F116" i="344"/>
  <c r="C116" i="344"/>
  <c r="I115" i="344"/>
  <c r="F115" i="344"/>
  <c r="C115" i="344"/>
  <c r="G114" i="344"/>
  <c r="I114" i="344" s="1"/>
  <c r="F114" i="344"/>
  <c r="G113" i="344"/>
  <c r="I113" i="344" s="1"/>
  <c r="F113" i="344"/>
  <c r="C113" i="344"/>
  <c r="G112" i="344"/>
  <c r="I112" i="344" s="1"/>
  <c r="F112" i="344"/>
  <c r="C112" i="344"/>
  <c r="I111" i="344"/>
  <c r="F111" i="344"/>
  <c r="C111" i="344"/>
  <c r="G110" i="344"/>
  <c r="I110" i="344" s="1"/>
  <c r="F110" i="344"/>
  <c r="C110" i="344"/>
  <c r="I107" i="344"/>
  <c r="F107" i="344"/>
  <c r="C107" i="344"/>
  <c r="I106" i="344"/>
  <c r="F106" i="344"/>
  <c r="C106" i="344"/>
  <c r="I105" i="344"/>
  <c r="F105" i="344"/>
  <c r="C105" i="344"/>
  <c r="G104" i="344"/>
  <c r="I104" i="344" s="1"/>
  <c r="F104" i="344"/>
  <c r="G103" i="344"/>
  <c r="I103" i="344" s="1"/>
  <c r="F103" i="344"/>
  <c r="C103" i="344"/>
  <c r="G102" i="344"/>
  <c r="I102" i="344" s="1"/>
  <c r="F102" i="344"/>
  <c r="C102" i="344"/>
  <c r="I101" i="344"/>
  <c r="F101" i="344"/>
  <c r="C101" i="344"/>
  <c r="G100" i="344"/>
  <c r="I100" i="344" s="1"/>
  <c r="F100" i="344"/>
  <c r="C100" i="344"/>
  <c r="I97" i="344"/>
  <c r="F97" i="344"/>
  <c r="C97" i="344"/>
  <c r="I96" i="344"/>
  <c r="F96" i="344"/>
  <c r="C96" i="344"/>
  <c r="I95" i="344"/>
  <c r="F95" i="344"/>
  <c r="C95" i="344"/>
  <c r="G94" i="344"/>
  <c r="I94" i="344" s="1"/>
  <c r="F94" i="344"/>
  <c r="G93" i="344"/>
  <c r="I93" i="344" s="1"/>
  <c r="F93" i="344"/>
  <c r="C93" i="344"/>
  <c r="G92" i="344"/>
  <c r="I92" i="344" s="1"/>
  <c r="F92" i="344"/>
  <c r="C92" i="344"/>
  <c r="I91" i="344"/>
  <c r="F91" i="344"/>
  <c r="C91" i="344"/>
  <c r="G90" i="344"/>
  <c r="I90" i="344" s="1"/>
  <c r="F90" i="344"/>
  <c r="C90" i="344"/>
  <c r="I87" i="344"/>
  <c r="F87" i="344"/>
  <c r="C87" i="344"/>
  <c r="I86" i="344"/>
  <c r="F86" i="344"/>
  <c r="C86" i="344"/>
  <c r="I85" i="344"/>
  <c r="F85" i="344"/>
  <c r="C85" i="344"/>
  <c r="G84" i="344"/>
  <c r="I84" i="344" s="1"/>
  <c r="F84" i="344"/>
  <c r="G83" i="344"/>
  <c r="I83" i="344" s="1"/>
  <c r="F83" i="344"/>
  <c r="C83" i="344"/>
  <c r="G82" i="344"/>
  <c r="I82" i="344" s="1"/>
  <c r="F82" i="344"/>
  <c r="C82" i="344"/>
  <c r="I81" i="344"/>
  <c r="F81" i="344"/>
  <c r="C81" i="344"/>
  <c r="G80" i="344"/>
  <c r="I80" i="344" s="1"/>
  <c r="F80" i="344"/>
  <c r="C80" i="344"/>
  <c r="I77" i="344"/>
  <c r="F77" i="344"/>
  <c r="C77" i="344"/>
  <c r="I76" i="344"/>
  <c r="F76" i="344"/>
  <c r="C76" i="344"/>
  <c r="I75" i="344"/>
  <c r="F75" i="344"/>
  <c r="C75" i="344"/>
  <c r="G74" i="344"/>
  <c r="I74" i="344" s="1"/>
  <c r="F74" i="344"/>
  <c r="G73" i="344"/>
  <c r="I73" i="344" s="1"/>
  <c r="F73" i="344"/>
  <c r="C73" i="344"/>
  <c r="G72" i="344"/>
  <c r="I72" i="344" s="1"/>
  <c r="F72" i="344"/>
  <c r="C72" i="344"/>
  <c r="I71" i="344"/>
  <c r="F71" i="344"/>
  <c r="C71" i="344"/>
  <c r="G70" i="344"/>
  <c r="I70" i="344" s="1"/>
  <c r="F70" i="344"/>
  <c r="C70" i="344"/>
  <c r="I67" i="344"/>
  <c r="F67" i="344"/>
  <c r="C67" i="344"/>
  <c r="I66" i="344"/>
  <c r="F66" i="344"/>
  <c r="C66" i="344"/>
  <c r="I65" i="344"/>
  <c r="F65" i="344"/>
  <c r="C65" i="344"/>
  <c r="G64" i="344"/>
  <c r="I64" i="344" s="1"/>
  <c r="F64" i="344"/>
  <c r="G63" i="344"/>
  <c r="I63" i="344" s="1"/>
  <c r="F63" i="344"/>
  <c r="C63" i="344"/>
  <c r="G62" i="344"/>
  <c r="I62" i="344" s="1"/>
  <c r="F62" i="344"/>
  <c r="C62" i="344"/>
  <c r="I61" i="344"/>
  <c r="F61" i="344"/>
  <c r="C61" i="344"/>
  <c r="G60" i="344"/>
  <c r="I60" i="344" s="1"/>
  <c r="F60" i="344"/>
  <c r="C60" i="344"/>
  <c r="I18" i="389" l="1"/>
  <c r="I17" i="389"/>
  <c r="C20" i="231" l="1"/>
  <c r="F20" i="231"/>
  <c r="I20" i="231"/>
  <c r="G19" i="231"/>
  <c r="I19" i="397" l="1"/>
  <c r="F19" i="397"/>
  <c r="C10" i="397"/>
  <c r="C9" i="397"/>
  <c r="G7" i="397"/>
  <c r="C7" i="397"/>
  <c r="C6" i="397"/>
  <c r="G5" i="397"/>
  <c r="C5" i="397"/>
  <c r="I20" i="397" l="1"/>
  <c r="I21" i="397" l="1"/>
  <c r="I22" i="397" s="1"/>
  <c r="I21" i="396" l="1"/>
  <c r="F21" i="396"/>
  <c r="C21" i="396"/>
  <c r="I20" i="396"/>
  <c r="F20" i="396"/>
  <c r="C20" i="396"/>
  <c r="G19" i="396"/>
  <c r="I19" i="396" s="1"/>
  <c r="F19" i="396"/>
  <c r="C19" i="396"/>
  <c r="C10" i="396"/>
  <c r="C9" i="396"/>
  <c r="G7" i="396"/>
  <c r="C7" i="396"/>
  <c r="C6" i="396"/>
  <c r="G5" i="396"/>
  <c r="C5" i="396"/>
  <c r="I22" i="396" l="1"/>
  <c r="I23" i="396" s="1"/>
  <c r="I24" i="396" s="1"/>
  <c r="I20" i="393" l="1"/>
  <c r="I21" i="393" s="1"/>
  <c r="I22" i="393" s="1"/>
  <c r="C10" i="393"/>
  <c r="C9" i="393"/>
  <c r="G7" i="393"/>
  <c r="C7" i="393"/>
  <c r="C6" i="393"/>
  <c r="G5" i="393"/>
  <c r="C5" i="393"/>
  <c r="F18" i="389"/>
  <c r="C18" i="389"/>
  <c r="F17" i="389"/>
  <c r="C9" i="389"/>
  <c r="C8" i="389"/>
  <c r="G7" i="389"/>
  <c r="C7" i="389"/>
  <c r="C6" i="389"/>
  <c r="G5" i="389"/>
  <c r="C5" i="389"/>
  <c r="I23" i="393" l="1"/>
  <c r="G23" i="318" l="1"/>
  <c r="I23" i="318" s="1"/>
  <c r="F23" i="318"/>
  <c r="C23" i="318"/>
  <c r="G22" i="318"/>
  <c r="I22" i="318" s="1"/>
  <c r="F22" i="318"/>
  <c r="C22" i="318"/>
  <c r="G21" i="318"/>
  <c r="I21" i="318" s="1"/>
  <c r="F21" i="318"/>
  <c r="C21" i="318"/>
  <c r="G30" i="361" l="1"/>
  <c r="I30" i="361" s="1"/>
  <c r="F30" i="361"/>
  <c r="C30" i="361"/>
  <c r="G29" i="361"/>
  <c r="I29" i="361" s="1"/>
  <c r="F29" i="361"/>
  <c r="C29" i="361"/>
  <c r="G28" i="361"/>
  <c r="I28" i="361" s="1"/>
  <c r="F28" i="361"/>
  <c r="C28" i="361"/>
  <c r="G27" i="361"/>
  <c r="I27" i="361" s="1"/>
  <c r="F27" i="361"/>
  <c r="C27" i="361"/>
  <c r="G26" i="361"/>
  <c r="I26" i="361" s="1"/>
  <c r="F26" i="361"/>
  <c r="C26" i="361"/>
  <c r="G24" i="361"/>
  <c r="I24" i="361" s="1"/>
  <c r="F24" i="361"/>
  <c r="C24" i="361"/>
  <c r="G23" i="361"/>
  <c r="I23" i="361" s="1"/>
  <c r="F23" i="361"/>
  <c r="C23" i="361"/>
  <c r="G22" i="361"/>
  <c r="I22" i="361" s="1"/>
  <c r="F22" i="361"/>
  <c r="C22" i="361"/>
  <c r="G21" i="361"/>
  <c r="I21" i="361" s="1"/>
  <c r="F21" i="361"/>
  <c r="C21" i="361"/>
  <c r="G20" i="361"/>
  <c r="I20" i="361" s="1"/>
  <c r="F20" i="361"/>
  <c r="C20" i="361"/>
  <c r="C10" i="361"/>
  <c r="C9" i="361"/>
  <c r="G7" i="361"/>
  <c r="C7" i="361"/>
  <c r="C6" i="361"/>
  <c r="G5" i="361"/>
  <c r="C5" i="361"/>
  <c r="I31" i="361" l="1"/>
  <c r="G5" i="266"/>
  <c r="I32" i="361" l="1"/>
  <c r="I33" i="361" s="1"/>
  <c r="I29" i="337" l="1"/>
  <c r="F29" i="337"/>
  <c r="C29" i="337"/>
  <c r="I24" i="337"/>
  <c r="F24" i="337"/>
  <c r="C24" i="337"/>
  <c r="I25" i="347" l="1"/>
  <c r="F25" i="347"/>
  <c r="I24" i="347"/>
  <c r="F24" i="347"/>
  <c r="I23" i="347"/>
  <c r="F23" i="347"/>
  <c r="I22" i="347"/>
  <c r="F22" i="347"/>
  <c r="I21" i="347"/>
  <c r="F21" i="347"/>
  <c r="I20" i="347"/>
  <c r="F20" i="347"/>
  <c r="G29" i="347"/>
  <c r="I29" i="347" s="1"/>
  <c r="F29" i="347"/>
  <c r="C29" i="347"/>
  <c r="G28" i="347"/>
  <c r="I28" i="347" s="1"/>
  <c r="F28" i="347"/>
  <c r="C28" i="347"/>
  <c r="G27" i="347"/>
  <c r="I27" i="347" s="1"/>
  <c r="F27" i="347"/>
  <c r="C27" i="347"/>
  <c r="C10" i="347"/>
  <c r="C9" i="347"/>
  <c r="G7" i="347"/>
  <c r="C7" i="347"/>
  <c r="C6" i="347"/>
  <c r="G5" i="347"/>
  <c r="C5" i="347"/>
  <c r="I30" i="347" l="1"/>
  <c r="I31" i="347" l="1"/>
  <c r="I32" i="347" s="1"/>
  <c r="I57" i="344" l="1"/>
  <c r="F57" i="344"/>
  <c r="C57" i="344"/>
  <c r="I56" i="344"/>
  <c r="F56" i="344"/>
  <c r="C56" i="344"/>
  <c r="I55" i="344"/>
  <c r="F55" i="344"/>
  <c r="C55" i="344"/>
  <c r="G54" i="344"/>
  <c r="I54" i="344" s="1"/>
  <c r="F54" i="344"/>
  <c r="G53" i="344"/>
  <c r="I53" i="344" s="1"/>
  <c r="F53" i="344"/>
  <c r="C53" i="344"/>
  <c r="G52" i="344"/>
  <c r="I52" i="344" s="1"/>
  <c r="F52" i="344"/>
  <c r="C52" i="344"/>
  <c r="I51" i="344"/>
  <c r="F51" i="344"/>
  <c r="C51" i="344"/>
  <c r="G50" i="344"/>
  <c r="I50" i="344" s="1"/>
  <c r="F50" i="344"/>
  <c r="C50" i="344"/>
  <c r="I47" i="344"/>
  <c r="F47" i="344"/>
  <c r="C47" i="344"/>
  <c r="I46" i="344"/>
  <c r="F46" i="344"/>
  <c r="C46" i="344"/>
  <c r="I45" i="344"/>
  <c r="F45" i="344"/>
  <c r="C45" i="344"/>
  <c r="G44" i="344"/>
  <c r="I44" i="344" s="1"/>
  <c r="F44" i="344"/>
  <c r="G43" i="344"/>
  <c r="I43" i="344" s="1"/>
  <c r="F43" i="344"/>
  <c r="C43" i="344"/>
  <c r="G42" i="344"/>
  <c r="I42" i="344" s="1"/>
  <c r="F42" i="344"/>
  <c r="C42" i="344"/>
  <c r="I41" i="344"/>
  <c r="F41" i="344"/>
  <c r="C41" i="344"/>
  <c r="G40" i="344"/>
  <c r="I40" i="344" s="1"/>
  <c r="F40" i="344"/>
  <c r="C40" i="344"/>
  <c r="I37" i="344"/>
  <c r="F37" i="344"/>
  <c r="C37" i="344"/>
  <c r="I36" i="344"/>
  <c r="F36" i="344"/>
  <c r="C36" i="344"/>
  <c r="I35" i="344"/>
  <c r="F35" i="344"/>
  <c r="C35" i="344"/>
  <c r="G34" i="344"/>
  <c r="I34" i="344" s="1"/>
  <c r="F34" i="344"/>
  <c r="G33" i="344"/>
  <c r="I33" i="344" s="1"/>
  <c r="F33" i="344"/>
  <c r="C33" i="344"/>
  <c r="G32" i="344"/>
  <c r="I32" i="344" s="1"/>
  <c r="F32" i="344"/>
  <c r="C32" i="344"/>
  <c r="I31" i="344"/>
  <c r="F31" i="344"/>
  <c r="C31" i="344"/>
  <c r="G30" i="344"/>
  <c r="I30" i="344" s="1"/>
  <c r="F30" i="344"/>
  <c r="C30" i="344"/>
  <c r="I27" i="344"/>
  <c r="F27" i="344"/>
  <c r="C27" i="344"/>
  <c r="I26" i="344"/>
  <c r="F26" i="344"/>
  <c r="C26" i="344"/>
  <c r="I25" i="344"/>
  <c r="F25" i="344"/>
  <c r="C25" i="344"/>
  <c r="G24" i="344"/>
  <c r="I24" i="344" s="1"/>
  <c r="F24" i="344"/>
  <c r="G23" i="344"/>
  <c r="I23" i="344" s="1"/>
  <c r="F23" i="344"/>
  <c r="C23" i="344"/>
  <c r="G22" i="344"/>
  <c r="I22" i="344" s="1"/>
  <c r="F22" i="344"/>
  <c r="C22" i="344"/>
  <c r="I21" i="344"/>
  <c r="F21" i="344"/>
  <c r="C21" i="344"/>
  <c r="G20" i="344"/>
  <c r="I20" i="344" s="1"/>
  <c r="F20" i="344"/>
  <c r="C20" i="344"/>
  <c r="C10" i="344"/>
  <c r="C9" i="344"/>
  <c r="G7" i="344"/>
  <c r="C7" i="344"/>
  <c r="C6" i="344"/>
  <c r="G5" i="344"/>
  <c r="C5" i="344"/>
  <c r="I129" i="344" l="1"/>
  <c r="I130" i="344" s="1"/>
  <c r="I131" i="344" s="1"/>
  <c r="G21" i="343" l="1"/>
  <c r="I21" i="343" s="1"/>
  <c r="I22" i="343"/>
  <c r="F22" i="343"/>
  <c r="C22" i="343"/>
  <c r="F21" i="343"/>
  <c r="C21" i="343"/>
  <c r="G20" i="343"/>
  <c r="I20" i="343" s="1"/>
  <c r="F20" i="343"/>
  <c r="C20" i="343"/>
  <c r="C10" i="343"/>
  <c r="C9" i="343"/>
  <c r="G7" i="343"/>
  <c r="C7" i="343"/>
  <c r="C6" i="343"/>
  <c r="G5" i="343"/>
  <c r="C5" i="343"/>
  <c r="I23" i="343" l="1"/>
  <c r="I24" i="343" s="1"/>
  <c r="I25" i="343" s="1"/>
  <c r="I20" i="337"/>
  <c r="F20" i="337"/>
  <c r="C20" i="337"/>
  <c r="C10" i="337"/>
  <c r="C9" i="337"/>
  <c r="C7" i="337"/>
  <c r="C6" i="337"/>
  <c r="C5" i="337"/>
  <c r="I33" i="337" l="1"/>
  <c r="I34" i="337" s="1"/>
  <c r="I18" i="262" l="1"/>
  <c r="I17" i="262"/>
  <c r="I19" i="262" l="1"/>
  <c r="G24" i="318" l="1"/>
  <c r="I24" i="318" s="1"/>
  <c r="F24" i="318"/>
  <c r="C24" i="318"/>
  <c r="G20" i="318"/>
  <c r="I20" i="318" s="1"/>
  <c r="F20" i="318"/>
  <c r="C20" i="318"/>
  <c r="C10" i="318"/>
  <c r="C9" i="318"/>
  <c r="G7" i="318"/>
  <c r="C7" i="318"/>
  <c r="C6" i="318"/>
  <c r="G5" i="318"/>
  <c r="C5" i="318"/>
  <c r="I25" i="318" l="1"/>
  <c r="I26" i="318" s="1"/>
  <c r="I27" i="318" s="1"/>
  <c r="I19" i="300" l="1"/>
  <c r="I21" i="300"/>
  <c r="F17" i="262" l="1"/>
  <c r="I20" i="304" l="1"/>
  <c r="I21" i="304" s="1"/>
  <c r="C10" i="304"/>
  <c r="C9" i="304"/>
  <c r="G7" i="304"/>
  <c r="C7" i="304"/>
  <c r="C6" i="304"/>
  <c r="G5" i="304"/>
  <c r="C5" i="304"/>
  <c r="G23" i="302"/>
  <c r="I23" i="302" s="1"/>
  <c r="F23" i="302"/>
  <c r="C23" i="302"/>
  <c r="G24" i="302"/>
  <c r="I24" i="302" s="1"/>
  <c r="F24" i="302"/>
  <c r="C24" i="302"/>
  <c r="G22" i="302"/>
  <c r="I22" i="302" s="1"/>
  <c r="F22" i="302"/>
  <c r="C22" i="302"/>
  <c r="G21" i="302"/>
  <c r="I21" i="302" s="1"/>
  <c r="F21" i="302"/>
  <c r="C21" i="302"/>
  <c r="G20" i="302"/>
  <c r="I20" i="302" s="1"/>
  <c r="F20" i="302"/>
  <c r="C20" i="302"/>
  <c r="C10" i="302"/>
  <c r="C9" i="302"/>
  <c r="G7" i="302"/>
  <c r="C7" i="302"/>
  <c r="C6" i="302"/>
  <c r="G5" i="302"/>
  <c r="C5" i="302"/>
  <c r="I25" i="302" l="1"/>
  <c r="I26" i="302" s="1"/>
  <c r="I22" i="304"/>
  <c r="I23" i="304" s="1"/>
  <c r="I27" i="302" l="1"/>
  <c r="I20" i="300"/>
  <c r="F20" i="300"/>
  <c r="F19" i="300"/>
  <c r="C19" i="300"/>
  <c r="C10" i="300"/>
  <c r="C9" i="300"/>
  <c r="G7" i="300"/>
  <c r="C7" i="300"/>
  <c r="C6" i="300"/>
  <c r="G5" i="300"/>
  <c r="C5" i="300"/>
  <c r="I22" i="300" l="1"/>
  <c r="I23" i="300" s="1"/>
  <c r="G7" i="278" l="1"/>
  <c r="G5" i="278"/>
  <c r="G7" i="280"/>
  <c r="G5" i="280"/>
  <c r="G21" i="278"/>
  <c r="G22" i="278"/>
  <c r="G23" i="278"/>
  <c r="F21" i="278"/>
  <c r="F22" i="278"/>
  <c r="F23" i="278"/>
  <c r="C21" i="278"/>
  <c r="C22" i="278"/>
  <c r="C23" i="278"/>
  <c r="G20" i="278"/>
  <c r="F20" i="278"/>
  <c r="C20" i="278"/>
  <c r="C10" i="278"/>
  <c r="C9" i="278"/>
  <c r="C7" i="278"/>
  <c r="C6" i="278"/>
  <c r="C5" i="278"/>
  <c r="G21" i="280"/>
  <c r="F21" i="280"/>
  <c r="C21" i="280"/>
  <c r="G20" i="280"/>
  <c r="F20" i="280"/>
  <c r="C20" i="280"/>
  <c r="C10" i="280"/>
  <c r="C9" i="280"/>
  <c r="C7" i="280"/>
  <c r="C6" i="280"/>
  <c r="C5" i="280"/>
  <c r="F19" i="231"/>
  <c r="C19" i="231"/>
  <c r="G7" i="231"/>
  <c r="G5" i="231"/>
  <c r="C10" i="231"/>
  <c r="C9" i="231"/>
  <c r="C7" i="231"/>
  <c r="C6" i="231"/>
  <c r="C5" i="231"/>
  <c r="H26" i="294"/>
  <c r="F26" i="294"/>
  <c r="C26" i="294"/>
  <c r="G7" i="294"/>
  <c r="G5" i="294"/>
  <c r="C10" i="294"/>
  <c r="C9" i="294"/>
  <c r="C7" i="294"/>
  <c r="C6" i="294"/>
  <c r="C5" i="294"/>
  <c r="G7" i="275"/>
  <c r="G5" i="275"/>
  <c r="C10" i="275"/>
  <c r="C9" i="275"/>
  <c r="C7" i="275"/>
  <c r="C6" i="275"/>
  <c r="C5" i="275"/>
  <c r="G19" i="241"/>
  <c r="I19" i="241" s="1"/>
  <c r="F19" i="241"/>
  <c r="C19" i="241"/>
  <c r="G7" i="241"/>
  <c r="G5" i="241"/>
  <c r="C10" i="241"/>
  <c r="C9" i="241"/>
  <c r="C7" i="241"/>
  <c r="C6" i="241"/>
  <c r="C5" i="241"/>
  <c r="C20" i="263"/>
  <c r="G7" i="263"/>
  <c r="G5" i="263"/>
  <c r="C10" i="263"/>
  <c r="C9" i="263"/>
  <c r="C7" i="263"/>
  <c r="C6" i="263"/>
  <c r="C5" i="263"/>
  <c r="G7" i="266" l="1"/>
  <c r="C10" i="266"/>
  <c r="C9" i="266"/>
  <c r="C7" i="266"/>
  <c r="C6" i="266"/>
  <c r="C5" i="266"/>
  <c r="C18" i="262"/>
  <c r="F18" i="262"/>
  <c r="G7" i="262"/>
  <c r="G5" i="262"/>
  <c r="C9" i="262"/>
  <c r="C8" i="262"/>
  <c r="C7" i="262"/>
  <c r="C6" i="262"/>
  <c r="C5" i="262"/>
  <c r="C6" i="75" l="1"/>
  <c r="C5" i="75"/>
  <c r="C9" i="75"/>
  <c r="C8" i="75"/>
  <c r="C7" i="75"/>
  <c r="C32" i="75"/>
  <c r="C31" i="75"/>
  <c r="C27" i="75"/>
  <c r="C26" i="75"/>
  <c r="C25" i="75"/>
  <c r="C24" i="75"/>
  <c r="C23" i="75"/>
  <c r="C22" i="75"/>
  <c r="C21" i="75"/>
  <c r="C20" i="75"/>
  <c r="F25" i="75"/>
  <c r="F26" i="75"/>
  <c r="F27" i="75"/>
  <c r="F31" i="75"/>
  <c r="F32" i="75"/>
  <c r="F20" i="75"/>
  <c r="F21" i="75"/>
  <c r="F22" i="75"/>
  <c r="F23" i="75"/>
  <c r="F24" i="75"/>
  <c r="F19" i="75"/>
  <c r="C19" i="75"/>
  <c r="J26" i="294" l="1"/>
  <c r="J32" i="294" s="1"/>
  <c r="I19" i="231" l="1"/>
  <c r="J33" i="294" l="1"/>
  <c r="J34" i="294" s="1"/>
  <c r="I22" i="280"/>
  <c r="F22" i="280"/>
  <c r="I21" i="280"/>
  <c r="I20" i="280"/>
  <c r="I24" i="280" l="1"/>
  <c r="I25" i="280" s="1"/>
  <c r="I26" i="280" s="1"/>
  <c r="I22" i="278" l="1"/>
  <c r="I20" i="278"/>
  <c r="I23" i="278"/>
  <c r="I21" i="278"/>
  <c r="I24" i="278" l="1"/>
  <c r="I25" i="278" s="1"/>
  <c r="I26" i="278" s="1"/>
  <c r="I21" i="275" l="1"/>
  <c r="I22" i="275" s="1"/>
  <c r="I20" i="263" l="1"/>
  <c r="F20" i="263" l="1"/>
  <c r="I21" i="263"/>
  <c r="I20" i="262" l="1"/>
  <c r="I21" i="262" s="1"/>
  <c r="I22" i="263"/>
  <c r="I23" i="263" s="1"/>
  <c r="I20" i="241" l="1"/>
  <c r="I21" i="241" l="1"/>
  <c r="I22" i="241" s="1"/>
  <c r="I21" i="231"/>
  <c r="I22" i="231" s="1"/>
  <c r="I23" i="231" s="1"/>
  <c r="K17" i="53" l="1"/>
  <c r="K22" i="53" s="1"/>
  <c r="D10" i="53"/>
  <c r="D9" i="53"/>
  <c r="D8" i="53"/>
  <c r="D7" i="53"/>
  <c r="H5" i="53"/>
  <c r="D5" i="53"/>
  <c r="D4" i="53"/>
  <c r="H3" i="53"/>
  <c r="D3" i="53"/>
  <c r="U48" i="27"/>
  <c r="W45" i="27"/>
  <c r="W44" i="27"/>
  <c r="V43" i="27"/>
  <c r="V42" i="27"/>
  <c r="J24" i="27"/>
  <c r="J23" i="27"/>
  <c r="J22" i="27"/>
  <c r="J21" i="27"/>
  <c r="J20" i="27"/>
  <c r="J19" i="27"/>
  <c r="Y18" i="27"/>
  <c r="J18" i="27"/>
  <c r="P11" i="27"/>
  <c r="O10" i="27"/>
  <c r="O11" i="27" s="1"/>
  <c r="I46" i="28"/>
  <c r="I35" i="28"/>
  <c r="O17" i="28"/>
  <c r="P17" i="28" s="1"/>
  <c r="I16" i="28"/>
  <c r="D12" i="28"/>
  <c r="D11" i="28"/>
  <c r="D10" i="28"/>
  <c r="D9" i="28"/>
  <c r="D8" i="28"/>
  <c r="H43" i="25"/>
  <c r="J43" i="25" s="1"/>
  <c r="G43" i="25"/>
  <c r="B43" i="25"/>
  <c r="H42" i="25"/>
  <c r="J42" i="25" s="1"/>
  <c r="G42" i="25"/>
  <c r="B42" i="25"/>
  <c r="H41" i="25"/>
  <c r="J41" i="25" s="1"/>
  <c r="G41" i="25"/>
  <c r="B41" i="25"/>
  <c r="H40" i="25"/>
  <c r="J40" i="25" s="1"/>
  <c r="G40" i="25"/>
  <c r="B40" i="25"/>
  <c r="H39" i="25"/>
  <c r="J39" i="25" s="1"/>
  <c r="G39" i="25"/>
  <c r="B39" i="25"/>
  <c r="H38" i="25"/>
  <c r="J38" i="25" s="1"/>
  <c r="G38" i="25"/>
  <c r="B38" i="25"/>
  <c r="H37" i="25"/>
  <c r="J37" i="25" s="1"/>
  <c r="G37" i="25"/>
  <c r="B37" i="25"/>
  <c r="J35" i="25"/>
  <c r="J34" i="25"/>
  <c r="H33" i="25"/>
  <c r="J33" i="25" s="1"/>
  <c r="G33" i="25"/>
  <c r="B33" i="25"/>
  <c r="H32" i="25"/>
  <c r="J32" i="25" s="1"/>
  <c r="G32" i="25"/>
  <c r="B32" i="25"/>
  <c r="H31" i="25"/>
  <c r="J31" i="25" s="1"/>
  <c r="G31" i="25"/>
  <c r="B31" i="25"/>
  <c r="H30" i="25"/>
  <c r="J30" i="25" s="1"/>
  <c r="G30" i="25"/>
  <c r="B30" i="25"/>
  <c r="H29" i="25"/>
  <c r="J29" i="25" s="1"/>
  <c r="G29" i="25"/>
  <c r="B29" i="25"/>
  <c r="H28" i="25"/>
  <c r="J28" i="25" s="1"/>
  <c r="G28" i="25"/>
  <c r="B28" i="25"/>
  <c r="Q27" i="25"/>
  <c r="H26" i="25"/>
  <c r="J26" i="25" s="1"/>
  <c r="G26" i="25"/>
  <c r="B26" i="25"/>
  <c r="H25" i="25"/>
  <c r="J25" i="25" s="1"/>
  <c r="G25" i="25"/>
  <c r="B25" i="25"/>
  <c r="H24" i="25"/>
  <c r="J24" i="25" s="1"/>
  <c r="G24" i="25"/>
  <c r="B24" i="25"/>
  <c r="H23" i="25"/>
  <c r="J23" i="25" s="1"/>
  <c r="G23" i="25"/>
  <c r="B23" i="25"/>
  <c r="H22" i="25"/>
  <c r="J22" i="25" s="1"/>
  <c r="G22" i="25"/>
  <c r="B22" i="25"/>
  <c r="H21" i="25"/>
  <c r="J21" i="25" s="1"/>
  <c r="G21" i="25"/>
  <c r="B21" i="25"/>
  <c r="H20" i="25"/>
  <c r="J20" i="25" s="1"/>
  <c r="G20" i="25"/>
  <c r="B20" i="25"/>
  <c r="H19" i="25"/>
  <c r="J19" i="25" s="1"/>
  <c r="G19" i="25"/>
  <c r="B19" i="25"/>
  <c r="H18" i="25"/>
  <c r="J18" i="25" s="1"/>
  <c r="G18" i="25"/>
  <c r="B18" i="25"/>
  <c r="D15" i="25"/>
  <c r="D14" i="25"/>
  <c r="D13" i="25"/>
  <c r="D12" i="25"/>
  <c r="D11" i="25"/>
  <c r="D10" i="25"/>
  <c r="M51" i="26"/>
  <c r="M52" i="26" s="1"/>
  <c r="N3" i="26"/>
  <c r="M2" i="26"/>
  <c r="N9" i="26" s="1"/>
  <c r="F27" i="36"/>
  <c r="L26" i="36"/>
  <c r="D19" i="36" s="1"/>
  <c r="E19" i="36" s="1"/>
  <c r="F26" i="36"/>
  <c r="D25" i="36"/>
  <c r="F25" i="36" s="1"/>
  <c r="F28" i="36" s="1"/>
  <c r="D21" i="36" s="1"/>
  <c r="E21" i="36" s="1"/>
  <c r="C20" i="36"/>
  <c r="E20" i="36" s="1"/>
  <c r="I14" i="36"/>
  <c r="I15" i="36" s="1"/>
  <c r="C14" i="36"/>
  <c r="C15" i="36" s="1"/>
  <c r="J9" i="36"/>
  <c r="L9" i="36" s="1"/>
  <c r="D9" i="36"/>
  <c r="F9" i="36" s="1"/>
  <c r="J8" i="36"/>
  <c r="L8" i="36" s="1"/>
  <c r="D8" i="36"/>
  <c r="F8" i="36" s="1"/>
  <c r="L7" i="36"/>
  <c r="F7" i="36"/>
  <c r="L6" i="36"/>
  <c r="F6" i="36"/>
  <c r="L5" i="36"/>
  <c r="F5" i="36"/>
  <c r="L4" i="36"/>
  <c r="F4" i="36"/>
  <c r="G28" i="38"/>
  <c r="J28" i="38" s="1"/>
  <c r="F28" i="38"/>
  <c r="C28" i="38"/>
  <c r="G27" i="38"/>
  <c r="J27" i="38" s="1"/>
  <c r="F27" i="38"/>
  <c r="C27" i="38"/>
  <c r="G26" i="38"/>
  <c r="J26" i="38" s="1"/>
  <c r="F26" i="38"/>
  <c r="C26" i="38"/>
  <c r="G25" i="38"/>
  <c r="J25" i="38" s="1"/>
  <c r="F25" i="38"/>
  <c r="C25" i="38"/>
  <c r="G24" i="38"/>
  <c r="J24" i="38" s="1"/>
  <c r="F24" i="38"/>
  <c r="C24" i="38"/>
  <c r="G23" i="38"/>
  <c r="J23" i="38" s="1"/>
  <c r="F23" i="38"/>
  <c r="C23" i="38"/>
  <c r="G22" i="38"/>
  <c r="J22" i="38" s="1"/>
  <c r="F22" i="38"/>
  <c r="C22" i="38"/>
  <c r="G21" i="38"/>
  <c r="J21" i="38" s="1"/>
  <c r="C21" i="38"/>
  <c r="G20" i="38"/>
  <c r="J20" i="38" s="1"/>
  <c r="F20" i="38"/>
  <c r="C20" i="38"/>
  <c r="G19" i="38"/>
  <c r="J19" i="38" s="1"/>
  <c r="F19" i="38"/>
  <c r="C19" i="38"/>
  <c r="G18" i="38"/>
  <c r="J18" i="38" s="1"/>
  <c r="F18" i="38"/>
  <c r="C18" i="38"/>
  <c r="C11" i="38"/>
  <c r="C10" i="38"/>
  <c r="C9" i="38"/>
  <c r="C8" i="38"/>
  <c r="G6" i="38"/>
  <c r="C6" i="38"/>
  <c r="C5" i="38"/>
  <c r="G4" i="38"/>
  <c r="C4" i="38"/>
  <c r="J18" i="41"/>
  <c r="J26" i="41" s="1"/>
  <c r="C11" i="41"/>
  <c r="C10" i="41"/>
  <c r="C9" i="41"/>
  <c r="C8" i="41"/>
  <c r="G6" i="41"/>
  <c r="C6" i="41"/>
  <c r="C5" i="41"/>
  <c r="G4" i="41"/>
  <c r="C4" i="41"/>
  <c r="J32" i="37"/>
  <c r="G31" i="37"/>
  <c r="J31" i="37" s="1"/>
  <c r="C31" i="37"/>
  <c r="G30" i="37"/>
  <c r="J30" i="37" s="1"/>
  <c r="C30" i="37"/>
  <c r="G29" i="37"/>
  <c r="J29" i="37" s="1"/>
  <c r="F29" i="37"/>
  <c r="C29" i="37"/>
  <c r="G28" i="37"/>
  <c r="J28" i="37" s="1"/>
  <c r="F28" i="37"/>
  <c r="C28" i="37"/>
  <c r="G27" i="37"/>
  <c r="J27" i="37" s="1"/>
  <c r="F27" i="37"/>
  <c r="C27" i="37"/>
  <c r="G26" i="37"/>
  <c r="J26" i="37" s="1"/>
  <c r="F26" i="37"/>
  <c r="C26" i="37"/>
  <c r="G25" i="37"/>
  <c r="J25" i="37" s="1"/>
  <c r="F25" i="37"/>
  <c r="C25" i="37"/>
  <c r="G24" i="37"/>
  <c r="J24" i="37" s="1"/>
  <c r="F24" i="37"/>
  <c r="C24" i="37"/>
  <c r="G23" i="37"/>
  <c r="J23" i="37" s="1"/>
  <c r="F23" i="37"/>
  <c r="C23" i="37"/>
  <c r="G22" i="37"/>
  <c r="J22" i="37" s="1"/>
  <c r="F22" i="37"/>
  <c r="C22" i="37"/>
  <c r="G21" i="37"/>
  <c r="J21" i="37" s="1"/>
  <c r="F21" i="37"/>
  <c r="C21" i="37"/>
  <c r="I20" i="37"/>
  <c r="G20" i="37"/>
  <c r="F20" i="37"/>
  <c r="C20" i="37"/>
  <c r="I19" i="37"/>
  <c r="G19" i="37"/>
  <c r="F19" i="37"/>
  <c r="C19" i="37"/>
  <c r="I18" i="37"/>
  <c r="G18" i="37"/>
  <c r="F18" i="37"/>
  <c r="C18" i="37"/>
  <c r="C11" i="37"/>
  <c r="C10" i="37"/>
  <c r="C9" i="37"/>
  <c r="C8" i="37"/>
  <c r="G6" i="37"/>
  <c r="C6" i="37"/>
  <c r="C5" i="37"/>
  <c r="G4" i="37"/>
  <c r="C4" i="37"/>
  <c r="Z44" i="44"/>
  <c r="Z38" i="44"/>
  <c r="Z36" i="44"/>
  <c r="X35" i="44"/>
  <c r="W35" i="44"/>
  <c r="Z34" i="44"/>
  <c r="Z33" i="44"/>
  <c r="T29" i="44"/>
  <c r="V29" i="44" s="1"/>
  <c r="T27" i="44"/>
  <c r="V27" i="44" s="1"/>
  <c r="J25" i="44"/>
  <c r="F25" i="44"/>
  <c r="C25" i="44"/>
  <c r="J19" i="44"/>
  <c r="F19" i="44"/>
  <c r="C19" i="44"/>
  <c r="G18" i="44"/>
  <c r="J18" i="44" s="1"/>
  <c r="F18" i="44"/>
  <c r="C18" i="44"/>
  <c r="C11" i="44"/>
  <c r="C10" i="44"/>
  <c r="C9" i="44"/>
  <c r="C8" i="44"/>
  <c r="G6" i="44"/>
  <c r="C6" i="44"/>
  <c r="C5" i="44"/>
  <c r="G4" i="44"/>
  <c r="C4" i="44"/>
  <c r="G20" i="39"/>
  <c r="J20" i="39" s="1"/>
  <c r="F20" i="39"/>
  <c r="C20" i="39"/>
  <c r="G19" i="39"/>
  <c r="J19" i="39" s="1"/>
  <c r="F19" i="39"/>
  <c r="C19" i="39"/>
  <c r="G18" i="39"/>
  <c r="J18" i="39" s="1"/>
  <c r="F18" i="39"/>
  <c r="C18" i="39"/>
  <c r="S11" i="39"/>
  <c r="C11" i="39"/>
  <c r="S10" i="39"/>
  <c r="C10" i="39"/>
  <c r="C9" i="39"/>
  <c r="C8" i="39"/>
  <c r="G6" i="39"/>
  <c r="C6" i="39"/>
  <c r="C5" i="39"/>
  <c r="G4" i="39"/>
  <c r="C4" i="39"/>
  <c r="J27" i="40"/>
  <c r="F27" i="40"/>
  <c r="C27" i="40"/>
  <c r="G26" i="40"/>
  <c r="J26" i="40" s="1"/>
  <c r="F26" i="40"/>
  <c r="C26" i="40"/>
  <c r="G25" i="40"/>
  <c r="J25" i="40" s="1"/>
  <c r="F25" i="40"/>
  <c r="C25" i="40"/>
  <c r="G24" i="40"/>
  <c r="J24" i="40" s="1"/>
  <c r="F24" i="40"/>
  <c r="C24" i="40"/>
  <c r="G23" i="40"/>
  <c r="J23" i="40" s="1"/>
  <c r="F23" i="40"/>
  <c r="C23" i="40"/>
  <c r="G22" i="40"/>
  <c r="J22" i="40" s="1"/>
  <c r="F22" i="40"/>
  <c r="C22" i="40"/>
  <c r="G21" i="40"/>
  <c r="J21" i="40" s="1"/>
  <c r="F21" i="40"/>
  <c r="C21" i="40"/>
  <c r="G20" i="40"/>
  <c r="J20" i="40" s="1"/>
  <c r="F20" i="40"/>
  <c r="C20" i="40"/>
  <c r="G19" i="40"/>
  <c r="J19" i="40" s="1"/>
  <c r="F19" i="40"/>
  <c r="C19" i="40"/>
  <c r="G18" i="40"/>
  <c r="J18" i="40" s="1"/>
  <c r="F18" i="40"/>
  <c r="C18" i="40"/>
  <c r="C11" i="40"/>
  <c r="C10" i="40"/>
  <c r="C9" i="40"/>
  <c r="C8" i="40"/>
  <c r="G6" i="40"/>
  <c r="C6" i="40"/>
  <c r="C5" i="40"/>
  <c r="G4" i="40"/>
  <c r="C4" i="40"/>
  <c r="G28" i="52"/>
  <c r="J28" i="52" s="1"/>
  <c r="F28" i="52"/>
  <c r="C28" i="52"/>
  <c r="G27" i="52"/>
  <c r="J27" i="52" s="1"/>
  <c r="F27" i="52"/>
  <c r="C27" i="52"/>
  <c r="G26" i="52"/>
  <c r="J26" i="52" s="1"/>
  <c r="F26" i="52"/>
  <c r="C26" i="52"/>
  <c r="G25" i="52"/>
  <c r="J25" i="52" s="1"/>
  <c r="F25" i="52"/>
  <c r="C25" i="52"/>
  <c r="G24" i="52"/>
  <c r="J24" i="52" s="1"/>
  <c r="F24" i="52"/>
  <c r="C24" i="52"/>
  <c r="G23" i="52"/>
  <c r="J23" i="52" s="1"/>
  <c r="F23" i="52"/>
  <c r="C23" i="52"/>
  <c r="G22" i="52"/>
  <c r="J22" i="52" s="1"/>
  <c r="F22" i="52"/>
  <c r="C22" i="52"/>
  <c r="G21" i="52"/>
  <c r="J21" i="52" s="1"/>
  <c r="F21" i="52"/>
  <c r="C21" i="52"/>
  <c r="G20" i="52"/>
  <c r="J20" i="52" s="1"/>
  <c r="F20" i="52"/>
  <c r="C20" i="52"/>
  <c r="G19" i="52"/>
  <c r="J19" i="52" s="1"/>
  <c r="F19" i="52"/>
  <c r="C19" i="52"/>
  <c r="J18" i="52"/>
  <c r="C11" i="52"/>
  <c r="C10" i="52"/>
  <c r="C9" i="52"/>
  <c r="C8" i="52"/>
  <c r="G6" i="52"/>
  <c r="C6" i="52"/>
  <c r="C5" i="52"/>
  <c r="G4" i="52"/>
  <c r="C4" i="52"/>
  <c r="I18" i="75"/>
  <c r="I33" i="75" s="1"/>
  <c r="G40" i="19"/>
  <c r="F158" i="51"/>
  <c r="F39" i="51"/>
  <c r="Q24" i="1"/>
  <c r="Q17" i="1"/>
  <c r="I51" i="28" l="1"/>
  <c r="J27" i="41"/>
  <c r="J28" i="41" s="1"/>
  <c r="J18" i="37"/>
  <c r="J20" i="37"/>
  <c r="F10" i="36"/>
  <c r="Z35" i="44"/>
  <c r="L10" i="36"/>
  <c r="L11" i="36" s="1"/>
  <c r="L12" i="36" s="1"/>
  <c r="N2" i="26"/>
  <c r="J29" i="44"/>
  <c r="J30" i="44" s="1"/>
  <c r="J31" i="44" s="1"/>
  <c r="N4" i="26"/>
  <c r="J27" i="27"/>
  <c r="J28" i="27" s="1"/>
  <c r="K24" i="53"/>
  <c r="K25" i="53" s="1"/>
  <c r="E22" i="36"/>
  <c r="F11" i="36"/>
  <c r="I52" i="28"/>
  <c r="I53" i="28" s="1"/>
  <c r="N5" i="26"/>
  <c r="J19" i="37"/>
  <c r="N6" i="26"/>
  <c r="A55" i="25" s="1"/>
  <c r="N7" i="26"/>
  <c r="N8" i="26"/>
  <c r="I34" i="75"/>
  <c r="I35" i="75" s="1"/>
  <c r="J44" i="25"/>
  <c r="J45" i="25" s="1"/>
  <c r="J46" i="25" s="1"/>
  <c r="J31" i="40"/>
  <c r="J29" i="52"/>
  <c r="J25" i="39"/>
  <c r="J29" i="38"/>
  <c r="F12" i="36" l="1"/>
  <c r="J33" i="37"/>
  <c r="J34" i="37" s="1"/>
  <c r="J35" i="37" s="1"/>
  <c r="J29" i="27"/>
  <c r="J30" i="52"/>
  <c r="J31" i="52" s="1"/>
  <c r="J32" i="40"/>
  <c r="J33" i="40" s="1"/>
  <c r="J30" i="38"/>
  <c r="J31" i="38" s="1"/>
  <c r="J26" i="39"/>
  <c r="J27" i="3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de Windows</author>
  </authors>
  <commentList>
    <comment ref="F3" authorId="0" shapeId="0" xr:uid="{00000000-0006-0000-0800-000001000000}">
      <text>
        <r>
          <rPr>
            <b/>
            <sz val="9"/>
            <color indexed="81"/>
            <rFont val="Tahoma"/>
            <family val="2"/>
          </rPr>
          <t>Usuario de Windows:</t>
        </r>
        <r>
          <rPr>
            <sz val="9"/>
            <color indexed="81"/>
            <rFont val="Tahoma"/>
            <family val="2"/>
          </rPr>
          <t xml:space="preserve">
Comercial
</t>
        </r>
      </text>
    </comment>
    <comment ref="H3" authorId="0" shapeId="0" xr:uid="{00000000-0006-0000-0800-000002000000}">
      <text>
        <r>
          <rPr>
            <b/>
            <sz val="9"/>
            <color indexed="81"/>
            <rFont val="Tahoma"/>
            <family val="2"/>
          </rPr>
          <t>Usuario de Windows:</t>
        </r>
        <r>
          <rPr>
            <sz val="9"/>
            <color indexed="81"/>
            <rFont val="Tahoma"/>
            <family val="2"/>
          </rPr>
          <t xml:space="preserve">
reajustado dependiendo la cantidad</t>
        </r>
      </text>
    </comment>
    <comment ref="I3" authorId="0" shapeId="0" xr:uid="{00000000-0006-0000-0800-000003000000}">
      <text>
        <r>
          <rPr>
            <b/>
            <sz val="9"/>
            <color indexed="81"/>
            <rFont val="Tahoma"/>
            <family val="2"/>
          </rPr>
          <t>Usuario de Windows:</t>
        </r>
        <r>
          <rPr>
            <sz val="9"/>
            <color indexed="81"/>
            <rFont val="Tahoma"/>
            <family val="2"/>
          </rPr>
          <t xml:space="preserve">
tarifa preferencial como a valles del peru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de Windows</author>
  </authors>
  <commentList>
    <comment ref="B633" authorId="0" shapeId="0" xr:uid="{BFA2839F-829F-43F1-B09B-AEACC0D35F3C}">
      <text>
        <r>
          <rPr>
            <b/>
            <sz val="9"/>
            <color indexed="81"/>
            <rFont val="Tahoma"/>
            <family val="2"/>
          </rPr>
          <t>Usuario de Windows:</t>
        </r>
        <r>
          <rPr>
            <sz val="9"/>
            <color indexed="81"/>
            <rFont val="Tahoma"/>
            <family val="2"/>
          </rPr>
          <t xml:space="preserve">
CLIENTES 2024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 de Windows</author>
  </authors>
  <commentList>
    <comment ref="C19" authorId="0" shapeId="0" xr:uid="{00000000-0006-0000-0900-000001000000}">
      <text>
        <r>
          <rPr>
            <b/>
            <sz val="9"/>
            <color indexed="81"/>
            <rFont val="Tahoma"/>
            <family val="2"/>
          </rPr>
          <t>Usuario de Windows:</t>
        </r>
        <r>
          <rPr>
            <sz val="9"/>
            <color indexed="81"/>
            <rFont val="Tahoma"/>
            <family val="2"/>
          </rPr>
          <t xml:space="preserve">
</t>
        </r>
        <r>
          <rPr>
            <sz val="8"/>
            <color indexed="81"/>
            <rFont val="Tahoma"/>
            <family val="2"/>
          </rPr>
          <t>el ensayo se hace en fino y puede ser global (incluir al grueso-peso especifico agregado grueso)</t>
        </r>
      </text>
    </comment>
  </commentList>
</comments>
</file>

<file path=xl/sharedStrings.xml><?xml version="1.0" encoding="utf-8"?>
<sst xmlns="http://schemas.openxmlformats.org/spreadsheetml/2006/main" count="18504" uniqueCount="6295">
  <si>
    <t>Sub base y Base Granular - Afirmado</t>
  </si>
  <si>
    <t>SENCICO</t>
  </si>
  <si>
    <t>UNI</t>
  </si>
  <si>
    <t>GEOFAL</t>
  </si>
  <si>
    <t>ITEM</t>
  </si>
  <si>
    <t>Descripcion</t>
  </si>
  <si>
    <t>ASTM</t>
  </si>
  <si>
    <t>P.Unitario (S/.)</t>
  </si>
  <si>
    <t>Agregado grueso</t>
  </si>
  <si>
    <t xml:space="preserve">Granulometria </t>
  </si>
  <si>
    <t>D 422</t>
  </si>
  <si>
    <t>Abrasion los angeles</t>
  </si>
  <si>
    <t>C 131</t>
  </si>
  <si>
    <t>Equivalencia de Arena</t>
  </si>
  <si>
    <t>D 2419</t>
  </si>
  <si>
    <t>Particulas con una cara fracturada</t>
  </si>
  <si>
    <t>D 5821</t>
  </si>
  <si>
    <t>CBR (incluye proctor)</t>
  </si>
  <si>
    <t>D 1883</t>
  </si>
  <si>
    <t>Particulas con dos cara fracturada</t>
  </si>
  <si>
    <t>Particulas chatas y Alargadas</t>
  </si>
  <si>
    <t>D 4791</t>
  </si>
  <si>
    <t>Pérdidas con sulfatos de Magnesio</t>
  </si>
  <si>
    <t>C 88</t>
  </si>
  <si>
    <t>Limite Liquido</t>
  </si>
  <si>
    <t>D 4318</t>
  </si>
  <si>
    <t>Indice de Plasticidad (LL Y LP)</t>
  </si>
  <si>
    <t>Sales Solubles totales</t>
  </si>
  <si>
    <t>D 1888</t>
  </si>
  <si>
    <t>Impurezas organicas</t>
  </si>
  <si>
    <t>Contenido de sales solubles totales (agua)</t>
  </si>
  <si>
    <t>Limite de Plastico</t>
  </si>
  <si>
    <t>Impurezas organicas (agua)</t>
  </si>
  <si>
    <t>Movilidad</t>
  </si>
  <si>
    <t>Proctor Modificado</t>
  </si>
  <si>
    <t>D 1557</t>
  </si>
  <si>
    <t>costo total incluido IGV</t>
  </si>
  <si>
    <t>Absorcion y peso especifico</t>
  </si>
  <si>
    <t>adherencia (riedel weber)</t>
  </si>
  <si>
    <t>Densidades de Campo (minimo 4 puntos por salida) no incluye mov.</t>
  </si>
  <si>
    <t>D 1556</t>
  </si>
  <si>
    <t>Ensayo de deflectometrica ( viga Benkelman) (x dia)</t>
  </si>
  <si>
    <t>Ensayos del Agua</t>
  </si>
  <si>
    <t xml:space="preserve">Contenido de sales solubles totales </t>
  </si>
  <si>
    <t>D5907</t>
  </si>
  <si>
    <t>Contenido de sulfatos</t>
  </si>
  <si>
    <t>D516</t>
  </si>
  <si>
    <t>Contenido de cloruros</t>
  </si>
  <si>
    <t>D512</t>
  </si>
  <si>
    <t>Sólidos en suspensión</t>
  </si>
  <si>
    <t>Determinación del pH</t>
  </si>
  <si>
    <t>D1293</t>
  </si>
  <si>
    <t>Bitumen</t>
  </si>
  <si>
    <t>viscosidad cinematica</t>
  </si>
  <si>
    <t>D 2170</t>
  </si>
  <si>
    <t>Punto de Inflamacion</t>
  </si>
  <si>
    <t>D 92</t>
  </si>
  <si>
    <t>Destilacion y determinacion del residuo</t>
  </si>
  <si>
    <t>D 244</t>
  </si>
  <si>
    <t xml:space="preserve">ductibilidad </t>
  </si>
  <si>
    <t>D 113</t>
  </si>
  <si>
    <t>Solubilidad en tricloetileno</t>
  </si>
  <si>
    <t>D 2042</t>
  </si>
  <si>
    <t>viscosidad saybolt furol</t>
  </si>
  <si>
    <t>D 244/D88</t>
  </si>
  <si>
    <t>estabilidad de almacenamiento</t>
  </si>
  <si>
    <t>tamizado malla N°20</t>
  </si>
  <si>
    <t>penetracion</t>
  </si>
  <si>
    <t>D 5</t>
  </si>
  <si>
    <t>ensayo de pelicula delgada (incl. Perdida por calentamiento, penetracion del residuo, ductibilidad del residuo)</t>
  </si>
  <si>
    <t>D 1754</t>
  </si>
  <si>
    <t>Ensayo de la mancha (Oliensis)</t>
  </si>
  <si>
    <t>AASHTO T102</t>
  </si>
  <si>
    <t>ENSAYO EN SUELOS</t>
  </si>
  <si>
    <t>Item</t>
  </si>
  <si>
    <t>Descripción</t>
  </si>
  <si>
    <t>NTP</t>
  </si>
  <si>
    <t>P.Unit (S/.)</t>
  </si>
  <si>
    <t>ENSAYO ESTÁNDAR</t>
  </si>
  <si>
    <t>Contenido Humedad</t>
  </si>
  <si>
    <t xml:space="preserve">D2216 </t>
  </si>
  <si>
    <t>Análisis granulométrico por tamizado</t>
  </si>
  <si>
    <t xml:space="preserve">D422 </t>
  </si>
  <si>
    <t>Límite líquido</t>
  </si>
  <si>
    <t xml:space="preserve">D4318 </t>
  </si>
  <si>
    <t>Límite plástico</t>
  </si>
  <si>
    <t>Límite de contracción</t>
  </si>
  <si>
    <t xml:space="preserve">D427 </t>
  </si>
  <si>
    <t>Peso volumétrico de suelos cohesivos</t>
  </si>
  <si>
    <t xml:space="preserve">BS 1377 </t>
  </si>
  <si>
    <t>Gravedad específica de sólidos</t>
  </si>
  <si>
    <t xml:space="preserve">D854 </t>
  </si>
  <si>
    <t>ENSAYO ESPECIALES</t>
  </si>
  <si>
    <t>Corte Directo</t>
  </si>
  <si>
    <t xml:space="preserve">D3080 </t>
  </si>
  <si>
    <t>Compresión no confinada</t>
  </si>
  <si>
    <t xml:space="preserve">D2166 </t>
  </si>
  <si>
    <t>Consolidación unidimensional</t>
  </si>
  <si>
    <t xml:space="preserve">D2435 </t>
  </si>
  <si>
    <t>ENSAYO DE COMPACTACION</t>
  </si>
  <si>
    <t>Próctor estándar</t>
  </si>
  <si>
    <t xml:space="preserve">D698 </t>
  </si>
  <si>
    <t>Próctor modificado</t>
  </si>
  <si>
    <t xml:space="preserve">D1557 </t>
  </si>
  <si>
    <t>Valor relativo de soporte CBR (incluye proctor)</t>
  </si>
  <si>
    <t xml:space="preserve">D1883 </t>
  </si>
  <si>
    <t xml:space="preserve">D1556 </t>
  </si>
  <si>
    <t>Densidad máxima y  minima</t>
  </si>
  <si>
    <t>INVE-136-07</t>
  </si>
  <si>
    <t>PRUBAS IN SITU</t>
  </si>
  <si>
    <t>Deflexion con Viga Benkelman</t>
  </si>
  <si>
    <t>MTC E 1002</t>
  </si>
  <si>
    <t>1500/DIA</t>
  </si>
  <si>
    <t>Servicio de Movilidad</t>
  </si>
  <si>
    <t>ENSAYO QUIMICOS EN SUELOS</t>
  </si>
  <si>
    <t>item</t>
  </si>
  <si>
    <t>P. Unit (S/.)</t>
  </si>
  <si>
    <t>Sales solubles totales</t>
  </si>
  <si>
    <t>Contenido de sulfatos solubles</t>
  </si>
  <si>
    <t>Contenido de cloruros solubles</t>
  </si>
  <si>
    <t>Determinacion del PH</t>
  </si>
  <si>
    <t>ENSAYO EN CONCRETO</t>
  </si>
  <si>
    <t>Diseño de Mezclas</t>
  </si>
  <si>
    <t>REC ACI 211</t>
  </si>
  <si>
    <t>Verificación de Diseño</t>
  </si>
  <si>
    <t>-</t>
  </si>
  <si>
    <t>Control calidad de concreto en obra</t>
  </si>
  <si>
    <t>Varias</t>
  </si>
  <si>
    <t>Exudación</t>
  </si>
  <si>
    <t>C 232</t>
  </si>
  <si>
    <t>Compresión</t>
  </si>
  <si>
    <t xml:space="preserve">C 39 </t>
  </si>
  <si>
    <t>Temperatura del concreto fresco</t>
  </si>
  <si>
    <t>C 1064</t>
  </si>
  <si>
    <t>Asentamiento</t>
  </si>
  <si>
    <t>C 143</t>
  </si>
  <si>
    <t>Extracción, tallado y compresión de testigos por corte diamantina</t>
  </si>
  <si>
    <t>C 42</t>
  </si>
  <si>
    <t>Densidad, Absorción y % de Vacíos Concreto Endurecido</t>
  </si>
  <si>
    <t>C642</t>
  </si>
  <si>
    <t>Refrentado con yeso y ensayo de Compresion</t>
  </si>
  <si>
    <t>REF. 339.037</t>
  </si>
  <si>
    <t>REF. C 617</t>
  </si>
  <si>
    <t>Ensayo de esclerometria</t>
  </si>
  <si>
    <t>C 805</t>
  </si>
  <si>
    <t>ENSAYO EN AGREGADOS</t>
  </si>
  <si>
    <t xml:space="preserve">Código </t>
  </si>
  <si>
    <t xml:space="preserve">NTP </t>
  </si>
  <si>
    <t xml:space="preserve">ASTM </t>
  </si>
  <si>
    <t xml:space="preserve">P.U. (S/.) </t>
  </si>
  <si>
    <t>Equivalente de arena</t>
  </si>
  <si>
    <t>D2419</t>
  </si>
  <si>
    <t>Partículas chatas y alargadas</t>
  </si>
  <si>
    <t>D4791</t>
  </si>
  <si>
    <t>Caras fracturadas</t>
  </si>
  <si>
    <t>---</t>
  </si>
  <si>
    <t>D5821</t>
  </si>
  <si>
    <t>Análisis Granulométrico por tamizado</t>
  </si>
  <si>
    <t>C 136</t>
  </si>
  <si>
    <t>Impurezas Orgánicas (Fino)</t>
  </si>
  <si>
    <t>C 40</t>
  </si>
  <si>
    <t>Terrones de arcilla y partículas friables</t>
  </si>
  <si>
    <t>C 142</t>
  </si>
  <si>
    <t>Material más fino Malla 200</t>
  </si>
  <si>
    <t>C 117</t>
  </si>
  <si>
    <t>Inalterabilidad (con sulfato de Magnesio)</t>
  </si>
  <si>
    <t>Peso específico y absorción (F, G)</t>
  </si>
  <si>
    <t>C 128</t>
  </si>
  <si>
    <t>Contenido de humedad (F, G o Glb)</t>
  </si>
  <si>
    <t>C 566</t>
  </si>
  <si>
    <t>Peso unitario</t>
  </si>
  <si>
    <t xml:space="preserve">C 29 </t>
  </si>
  <si>
    <t>desgaste por abracion</t>
  </si>
  <si>
    <t>MTC E 207</t>
  </si>
  <si>
    <t>granulometria - fraccion fino</t>
  </si>
  <si>
    <t>MTC E 204</t>
  </si>
  <si>
    <t>granulometria - global</t>
  </si>
  <si>
    <t>diseño de mezclas de agregados</t>
  </si>
  <si>
    <t>ENSAYO EN PAVIMENTO Y ASFALTO</t>
  </si>
  <si>
    <t xml:space="preserve">P.Unit (S/.) </t>
  </si>
  <si>
    <t>MEZCLA ASFALTICA</t>
  </si>
  <si>
    <t>Lavado asfáltico (incluye tricloroetileno)</t>
  </si>
  <si>
    <t>D2172</t>
  </si>
  <si>
    <t>Estabilidad Marshall (Incluye: elaboración de briqueta, estabilidad, flujo, % de vacíos) (costo por briqueta)</t>
  </si>
  <si>
    <t>D1559</t>
  </si>
  <si>
    <t>Densidad de briqueta de mezcla asfáltica</t>
  </si>
  <si>
    <t>D2726</t>
  </si>
  <si>
    <t>Densidad máxima teórica (Rice)</t>
  </si>
  <si>
    <t>D2041</t>
  </si>
  <si>
    <t>Porcentaje de vacíos (incluye: densidad de especimen y densidad máxima teórica (Rice)) (costo por briqueta)</t>
  </si>
  <si>
    <t>Elaboración de briquetas (juego de 3)</t>
  </si>
  <si>
    <t>Adherencia en agregado fino (Riedel y Weber)</t>
  </si>
  <si>
    <t>MTC E220</t>
  </si>
  <si>
    <t>Adherencia en agregado grueso (Revestimiento y desprendimiento)</t>
  </si>
  <si>
    <t>MTC E521</t>
  </si>
  <si>
    <t>D3625</t>
  </si>
  <si>
    <t>Textura del pavimento (Circulo de Arena)</t>
  </si>
  <si>
    <t>MTC 1005</t>
  </si>
  <si>
    <t>E 965</t>
  </si>
  <si>
    <t>extraccion de briquetas por corte diamantina</t>
  </si>
  <si>
    <t>Azul de Metileno</t>
  </si>
  <si>
    <t>Penetracion</t>
  </si>
  <si>
    <t>D5</t>
  </si>
  <si>
    <t>Punto de inflamacion</t>
  </si>
  <si>
    <t>D92</t>
  </si>
  <si>
    <t>solubilidad de tricloroetileno</t>
  </si>
  <si>
    <t>D2042</t>
  </si>
  <si>
    <t>ensayo de la mancha (oliensis)</t>
  </si>
  <si>
    <t>Ductibilidad</t>
  </si>
  <si>
    <t>D112</t>
  </si>
  <si>
    <t>Pelicula delgada</t>
  </si>
  <si>
    <t>D1754</t>
  </si>
  <si>
    <t>Punto de ablandamiento</t>
  </si>
  <si>
    <t xml:space="preserve">D36 </t>
  </si>
  <si>
    <t>Viscosidad saybolt furol</t>
  </si>
  <si>
    <t>D244</t>
  </si>
  <si>
    <t>Indice de penetracion</t>
  </si>
  <si>
    <t>Peso especifico</t>
  </si>
  <si>
    <t>D70</t>
  </si>
  <si>
    <t>Viscosidad cinematica</t>
  </si>
  <si>
    <t>D2170</t>
  </si>
  <si>
    <t>contenido de agua</t>
  </si>
  <si>
    <t>D95</t>
  </si>
  <si>
    <t>Perdida por calentamiento</t>
  </si>
  <si>
    <t>Estabilidad al almacenamiento</t>
  </si>
  <si>
    <t>Carga de particula</t>
  </si>
  <si>
    <t>Tamizado malla N° 20</t>
  </si>
  <si>
    <t>Destilacion y determiancion del residuo</t>
  </si>
  <si>
    <t>Evaporacion y determinacion del residuo</t>
  </si>
  <si>
    <t>sedimentacion a los 5 dias</t>
  </si>
  <si>
    <t>ID CLIENTE</t>
  </si>
  <si>
    <t>CLIENTE</t>
  </si>
  <si>
    <t>RUC</t>
  </si>
  <si>
    <t>DIRECCION</t>
  </si>
  <si>
    <t>CONTACTO</t>
  </si>
  <si>
    <t>CARGO</t>
  </si>
  <si>
    <t>CORREO</t>
  </si>
  <si>
    <t>PROYECTO</t>
  </si>
  <si>
    <t>UBICACIÓN</t>
  </si>
  <si>
    <t>SERVICIO</t>
  </si>
  <si>
    <t>CONSTRUCTORA GALLO SEMINARIO SA</t>
  </si>
  <si>
    <t>JR. JUAN DE DIOS BEDOYA S. NRO. 1150 URB. LOS CIPRECES</t>
  </si>
  <si>
    <t>robertochiuyari@gmail.com</t>
  </si>
  <si>
    <t>ENSAYO DE LABORATORIO</t>
  </si>
  <si>
    <t>CONKRETO INGENIERÍA Y CONSTRUCCIÓN SAC</t>
  </si>
  <si>
    <t>CAL.FUENTES MANUEL ATANASIO NRO. 977 URB. CHACARILLA DE SANTA CRUZ</t>
  </si>
  <si>
    <t>fresia.guerra@conkreto.net</t>
  </si>
  <si>
    <t>CONSTRUCTURA Y SERVICIOS GENERALES KALLPA SAC</t>
  </si>
  <si>
    <t>AV. JOSE PARDO NRO. 434 INT. 1302 , MIRAFLORES</t>
  </si>
  <si>
    <t>c.murriel@inkall.com.pe</t>
  </si>
  <si>
    <t>CJ TELECOM SAC</t>
  </si>
  <si>
    <t>CAL.SANTA JUSTINA NRO. 620 URB. PANDO III ETAPA LIMA</t>
  </si>
  <si>
    <t>COORDINADOR DE INGENIERÍA</t>
  </si>
  <si>
    <t>brondon@cj-telecom.com</t>
  </si>
  <si>
    <t xml:space="preserve">LT60KV PACHACUTEC VES </t>
  </si>
  <si>
    <t>Av. Los Alamos, Av. Modelo, VES</t>
  </si>
  <si>
    <t>AZ INVERSIONES INMOBILIARIAS SAC</t>
  </si>
  <si>
    <t xml:space="preserve">AV. JOSE PARDO NRO. 434 INT. 1302 URB. SURQUILLO </t>
  </si>
  <si>
    <t>ROLANDO CANTA</t>
  </si>
  <si>
    <t>LOGISTICA</t>
  </si>
  <si>
    <t>r.canta@inhouse.com.pe</t>
  </si>
  <si>
    <t>MIRANDA ROQUE</t>
  </si>
  <si>
    <t>amiranda@mirandaroque.com</t>
  </si>
  <si>
    <t>AV. JOSE PARDO NRO. 434 INT. 1302 URB. SURQUILLO</t>
  </si>
  <si>
    <t>h.tuppia@inhouse.com.pe / htuppia7@gmail.com</t>
  </si>
  <si>
    <t>EDIFICIO MULTIFAMILIAR TREVITA</t>
  </si>
  <si>
    <t>JR.MORRO SOLAR N° 336 - SURCO</t>
  </si>
  <si>
    <t>JG3 CONSTRUCCIONES S.A.C</t>
  </si>
  <si>
    <t>JR. LOS ALAMOS NRO. 409 URB. EL OLIVAR - CALLAO</t>
  </si>
  <si>
    <t>968 800 818</t>
  </si>
  <si>
    <t>ggaray@jg3construcciones.com</t>
  </si>
  <si>
    <t>PENTATECH INGENIERIA Y CONSTRUCCION</t>
  </si>
  <si>
    <t>CAL.8 DE OCTUBRE NRO. 271 DPTO. 302 URB. SANTA CRUZ - MIRAFLORES</t>
  </si>
  <si>
    <t>logistica2@pentatechasac.com</t>
  </si>
  <si>
    <t>MARIO DANIEL CUBAS ROMERO</t>
  </si>
  <si>
    <t>mariocubas80@gmail.com</t>
  </si>
  <si>
    <t>CORPORACION IVEDO SAC</t>
  </si>
  <si>
    <t>AV. AVIACION NRO. 0412 CAS. CUILLAS</t>
  </si>
  <si>
    <t>rocio.mendoza@ivedosac.com</t>
  </si>
  <si>
    <t>TAC GERENCIA Y CONSTRUCCIONES SAC</t>
  </si>
  <si>
    <t>CAL.5 MZA. J LOTE. 22 URB. LOS PINOS LIMA - LIMA - PUENTE PIEDRA</t>
  </si>
  <si>
    <t>cristina.tasayco@tacgyc.com</t>
  </si>
  <si>
    <t>TREYAL SAC</t>
  </si>
  <si>
    <t>ZONA Z HUAYCAN MZA. G LOTE. 1 ASC. DE PRODUCTORES LOS JARDINES DE VILLA - ATE</t>
  </si>
  <si>
    <t>eacondezo@gmail.com</t>
  </si>
  <si>
    <t>B &amp; P DISEÑO E INGENIERIA DEL ACERO SAC</t>
  </si>
  <si>
    <t>MZA. D LOTE. 1 ASC. EL MANANTIAL - SAN MARTIN DE PORRES</t>
  </si>
  <si>
    <t>lmaza@byp-ingenieria.com.pe</t>
  </si>
  <si>
    <t>MINERA LAYTARUMA S.A.</t>
  </si>
  <si>
    <t>JR. TIZIANO NRO. 301 URB. SAN BORJA</t>
  </si>
  <si>
    <t>marlon.cabanillas@laytaruma.com.pe</t>
  </si>
  <si>
    <t>OC&amp;T</t>
  </si>
  <si>
    <t>cromero@ocyt.com.pe</t>
  </si>
  <si>
    <t>CONSTRUCTORA Y MULTISERVICIOS ASHMARK SAC</t>
  </si>
  <si>
    <t>JR. RIO CHICAMA NRO. 5637 URB. VILLA NORTE - LOS OLIVOS</t>
  </si>
  <si>
    <t>melchorsanchez1970@hotmail.com</t>
  </si>
  <si>
    <t>GARI BERRIO</t>
  </si>
  <si>
    <t>gariberrio@yahoo.es</t>
  </si>
  <si>
    <t>3X3 INGENIERIA DE LA CONSTRUCCIÓN Y SERVICIOS GENERALES SAC</t>
  </si>
  <si>
    <t>AV. JOSE GRANDA NRO. 2412 URB. CONDEVILLA SEÑOR Y VALDIVIESO  - SMP</t>
  </si>
  <si>
    <t>aopselva@hotmail.com</t>
  </si>
  <si>
    <t>INVERSIONES INMOBILIARIAS DEL INDICO S.A.</t>
  </si>
  <si>
    <t>AV. DEL PINAR NRO. 134 INT. 301 URB. CHACARILLA DEL ESTANQUE - SURCO</t>
  </si>
  <si>
    <t>963 313 844</t>
  </si>
  <si>
    <t>amorales@imagina.com.pe</t>
  </si>
  <si>
    <t>IFIT PERU</t>
  </si>
  <si>
    <t>JR. LIMA NRO. 757 LA PERLA, PROV. CONST. DEL CALLAO - CALLAO</t>
  </si>
  <si>
    <t>jcabanillas@ifitperu.net</t>
  </si>
  <si>
    <t>AMERICAN TOWER PERU S.A</t>
  </si>
  <si>
    <t>LIMA / PIURA</t>
  </si>
  <si>
    <t>JHONATAN MARCA MEDINA</t>
  </si>
  <si>
    <t>jmarcam@uni.pe</t>
  </si>
  <si>
    <t>C&amp;SG VIRGEN DE GUADALUPE SAC</t>
  </si>
  <si>
    <t>csg.v.guadalupe.sac@gmail.com</t>
  </si>
  <si>
    <t>JME INGENIERÍA ESTRUCTURAL Y TECNOLOGÍA DE MATERIALES EIRL</t>
  </si>
  <si>
    <t>AV. UNIVERSITARIA NORTE NRO. 2713 A.V. SAN JUAN DE DIOS ETP 1 - SMP</t>
  </si>
  <si>
    <t>administracion@jme.pe</t>
  </si>
  <si>
    <t>SANTANDER CONSULTORES Y CONTRATISTAS EIRL</t>
  </si>
  <si>
    <t>lizett.chirinos@santandercyc.com / lizett.chirinos@gmail.com</t>
  </si>
  <si>
    <t>TECSUR S.A</t>
  </si>
  <si>
    <t>PJ. CALANGO NRO. 158 (ALT.CDRA.3 Y 4 AV.P.MIOTTA) - SAN JUAN DE MIRAFLORES</t>
  </si>
  <si>
    <t>DEPARTAMENTO DE COMPRAS</t>
  </si>
  <si>
    <t>mcastro@tecsur.com.pe</t>
  </si>
  <si>
    <t>VECTOR CONTRATISTAS GENERALES SAC</t>
  </si>
  <si>
    <t>vectorcgsac@gmail.com</t>
  </si>
  <si>
    <t>CONSTRUCTORA Y CONSULTORIA REMAR SAC</t>
  </si>
  <si>
    <t>katiuscavt@gmail.com</t>
  </si>
  <si>
    <t>PLAYDE S.A.C.</t>
  </si>
  <si>
    <t>AV. PROLONGACION JAVIER PRADO MZA. J1 LOTE. 29 INT. B URB. LOS PORTALES - ATE</t>
  </si>
  <si>
    <t>mrivera@playde.pe</t>
  </si>
  <si>
    <t>MJR CONSTRUCCIONES S.A.C.</t>
  </si>
  <si>
    <t>CAL.SANDINO MZA. E LOTE. 5, CRUCE DE LAS AV. HUANDOY Y RIO MARAÑON - LOS OLIVOS</t>
  </si>
  <si>
    <t>cristiam1925@gmail.com</t>
  </si>
  <si>
    <t>VIRGEN DE GUADALUPE SAC</t>
  </si>
  <si>
    <t>honeymedinaortiz@gmail.com</t>
  </si>
  <si>
    <t>TELECOM A.V. S.A.C.</t>
  </si>
  <si>
    <t>JR. REJALGAR  N°1394 DPTO. 401, LOS OLIVOS</t>
  </si>
  <si>
    <t>proyectos@telecomav.com.pe</t>
  </si>
  <si>
    <t>CONSORICO JOTAME SAC</t>
  </si>
  <si>
    <t>jotame20@hotmail.com</t>
  </si>
  <si>
    <t>CJ CONTRATISTAS ASOCIADOS SAC</t>
  </si>
  <si>
    <t>MZA. C LOTE. 16 ASOC VIV JUAN CARLOS NOR  - SAN MARTIN DE PORRES</t>
  </si>
  <si>
    <t>naquino@cj.com.pe</t>
  </si>
  <si>
    <t>JUAN VILCHEZ</t>
  </si>
  <si>
    <t>jvilchez94@hotmail.com</t>
  </si>
  <si>
    <t>nmendoza@tecsur.com.pe</t>
  </si>
  <si>
    <t>PROINGCOM SAC</t>
  </si>
  <si>
    <t>PJ. JOHN IMPETT NRO. 210 DPTO. 203 URB. SAN JOSE - BELLAVISTA, CALLAO</t>
  </si>
  <si>
    <t>logistica01@proingcom.com</t>
  </si>
  <si>
    <t>SANTO DOMINGO INGENIERIA Y PROYECTOS SAC</t>
  </si>
  <si>
    <t>vescalante@santodomingocg.com</t>
  </si>
  <si>
    <t>ENACORP</t>
  </si>
  <si>
    <t xml:space="preserve">AV. JOSE PARDO 231 502 - MIRAFLORES </t>
  </si>
  <si>
    <t>ING. DE OFICINA TÉCNICA</t>
  </si>
  <si>
    <t>lcampos@enacorp.pe</t>
  </si>
  <si>
    <t xml:space="preserve">VALLE GRANDE 2 </t>
  </si>
  <si>
    <t>AV. PERIMETRICA LOTE 6 - C, CARABAYLLO, LIMA</t>
  </si>
  <si>
    <t>NIELLS JAMANCA</t>
  </si>
  <si>
    <t>INGENIERO DE CALIDAD</t>
  </si>
  <si>
    <t>njamanca@enacorp.pe</t>
  </si>
  <si>
    <t>adiaz@playde.pe</t>
  </si>
  <si>
    <t>CORPORACION BRINPER SAC</t>
  </si>
  <si>
    <t>lrea_94@hotmail.com</t>
  </si>
  <si>
    <t xml:space="preserve">MADRID EDIFICACIONES </t>
  </si>
  <si>
    <t xml:space="preserve">jtovar@madridedificaciones.com </t>
  </si>
  <si>
    <t>CARLOS GASPAR PACO</t>
  </si>
  <si>
    <t>carlosgp999@hotmail.com</t>
  </si>
  <si>
    <t>rgarcia@tecsur.com.pe</t>
  </si>
  <si>
    <t>MATUTE INGENIEROS SAC</t>
  </si>
  <si>
    <t>JR. C. FIGUEROA MZA. V1 LOTE. 9 URB. STA. LUZMILA (MERCADO STA. LUZMILA) LIMA - LIMA - COMAS</t>
  </si>
  <si>
    <t>matuteingenieros@gmail.com</t>
  </si>
  <si>
    <t>SITE LI5279 MONTECARLO CARABAYLLO</t>
  </si>
  <si>
    <t>PROGRAMA DE VIVIENDA EL ROBLE III MZ B LOTE 9 - CARABAYLLO</t>
  </si>
  <si>
    <t>INVERSIONES ZUTA EIRL</t>
  </si>
  <si>
    <t>JR. OMBU MZA. 55 LOTE. 01B URB. CIUDAD SATELITE  - VENTANILLA - CALLAO</t>
  </si>
  <si>
    <t>j.azt@hotmail.com</t>
  </si>
  <si>
    <t>INARCO</t>
  </si>
  <si>
    <t>ahermoza@inarco.com.pe</t>
  </si>
  <si>
    <t>CONSORCIO CUSCO</t>
  </si>
  <si>
    <t>eduardo_loza317@hotmail.com</t>
  </si>
  <si>
    <t>GDUR MUNICIPALIDAD DISTRITAL DE SANTIAGO DE TUNA</t>
  </si>
  <si>
    <t>ing-ricra@hotmail.com</t>
  </si>
  <si>
    <t>ALIANZA CONSTRUCTORA DE OBRA  SAC</t>
  </si>
  <si>
    <t xml:space="preserve"> -</t>
  </si>
  <si>
    <t>obramanuelcoxanan@gmail.com</t>
  </si>
  <si>
    <t>LA VENTUROSA</t>
  </si>
  <si>
    <t>ecamargo@laventurosa.com</t>
  </si>
  <si>
    <t>HENRY ESPIRITU DIESTRA</t>
  </si>
  <si>
    <t>henryespiritud@gmail.com</t>
  </si>
  <si>
    <t>GUZMAN YANA</t>
  </si>
  <si>
    <t>yanaaytapele@gmail.com</t>
  </si>
  <si>
    <t>ygomez@tecsur.com.pe</t>
  </si>
  <si>
    <t>INGECCA SAC</t>
  </si>
  <si>
    <t>jaguado@ingecca.com.pe</t>
  </si>
  <si>
    <t>DAVID RODRIGUEZ MINAYA</t>
  </si>
  <si>
    <t>davidrodriguez6822@gmail.com</t>
  </si>
  <si>
    <t>ERHA CONSTRUIR</t>
  </si>
  <si>
    <t>erha-construir@outlook.com</t>
  </si>
  <si>
    <t>MORO SRL</t>
  </si>
  <si>
    <t>AV. MARIATEGUI NRO. 446 INT. 201 LIMA - LIMA - JESUS MARIA</t>
  </si>
  <si>
    <t>ramaycuna1994@gmail.com</t>
  </si>
  <si>
    <t>SERVICIOS GENERALES LAMARC E.I.R.L.</t>
  </si>
  <si>
    <t>CAL.CALLE 38 MZA. I1 LOTE. 10 URB. ALAMEDA DEL PINAR - COMAS</t>
  </si>
  <si>
    <t>mcalderon.lamarc@gmail.com</t>
  </si>
  <si>
    <t>CALOPINO CONSTRUCCIONES</t>
  </si>
  <si>
    <t>jhoon.saavedra@gmail.com</t>
  </si>
  <si>
    <t>NEIL BALDIN LAZO</t>
  </si>
  <si>
    <t>nbalbin@cip.org.pe</t>
  </si>
  <si>
    <t>IPG SAC</t>
  </si>
  <si>
    <t>wquispe@ipgsac.com</t>
  </si>
  <si>
    <t>PMS-DRS</t>
  </si>
  <si>
    <t>AV. PRIMAVERA 939 OFIC. 401 SAN BORJA, LIMA</t>
  </si>
  <si>
    <t>JEFE DE PRODUCCION</t>
  </si>
  <si>
    <t>jsalvador@pms-drs-com.pe</t>
  </si>
  <si>
    <t>INSSEL INGENIERIA SAC</t>
  </si>
  <si>
    <t>NILTON CORDOVA</t>
  </si>
  <si>
    <t>niltonficuni@hotmail.com</t>
  </si>
  <si>
    <t>ARCHITECTURAL CIRCLE S.A.C.</t>
  </si>
  <si>
    <t>CAL.16 MZA. A LOTE. 26 URB. LOS JAZMINES - SMP</t>
  </si>
  <si>
    <t>acsacgerencia@hotmail.com</t>
  </si>
  <si>
    <t>CGML</t>
  </si>
  <si>
    <t>en.obras@outlook.com</t>
  </si>
  <si>
    <t>HUMBERTO CHUQUITAYPE</t>
  </si>
  <si>
    <t>humbertoquintana1958@gmail.com</t>
  </si>
  <si>
    <t>SERGIO CACERES</t>
  </si>
  <si>
    <t>sergio_ecm@hotmail.com</t>
  </si>
  <si>
    <t>FRANCO DE LA CRUZ</t>
  </si>
  <si>
    <t>fdelacruz@gmail.com</t>
  </si>
  <si>
    <t>COORPORACION CUENCA</t>
  </si>
  <si>
    <t>cuencacorporacion@gmail.com</t>
  </si>
  <si>
    <t>J&amp;F CONTRATISTAS SAC</t>
  </si>
  <si>
    <t>ramireztaboada84@gmail.com</t>
  </si>
  <si>
    <t>ARKHOS INGENIERIA ANTISISMICA SAC</t>
  </si>
  <si>
    <t>dpantojarod@gmail.com</t>
  </si>
  <si>
    <t>CORBET SA</t>
  </si>
  <si>
    <t>bmatos@corbet.pe</t>
  </si>
  <si>
    <t>CB &amp; J CONTRATISTAS GENERALES SAC</t>
  </si>
  <si>
    <t>hugjara_1995@hotmail.com</t>
  </si>
  <si>
    <t>Mary.Carnero@imagina.pe</t>
  </si>
  <si>
    <t>logistica01@proingcom.com / operaciones01@proingcom.com</t>
  </si>
  <si>
    <t>CONSORCIO AERONAVAL CALLAO</t>
  </si>
  <si>
    <t>CAL.CORONEL ANDRES REYES NRO. 360 INT. 501 URB. JARDIN - SAN ISIDRO</t>
  </si>
  <si>
    <t>nmayorca.caeronavalc@gmail.com</t>
  </si>
  <si>
    <t>dgallardo@jg3construcciones.com</t>
  </si>
  <si>
    <t xml:space="preserve">mlovon@madridedificaciones.com </t>
  </si>
  <si>
    <t>CAFISAC</t>
  </si>
  <si>
    <t>jtineo@cafisac.com.pe</t>
  </si>
  <si>
    <t>mcorrea@tecsur.com</t>
  </si>
  <si>
    <t>GRUPO BINOMIO S.A.C.</t>
  </si>
  <si>
    <t xml:space="preserve">AV. PETIT THOUARS NRO. 1775 INT. 1402, LINCE, LIMA </t>
  </si>
  <si>
    <t>aurbano@binomio.com.pe</t>
  </si>
  <si>
    <t>ANGGIE MORALES MORANTE</t>
  </si>
  <si>
    <t>moralesanggie@gmail.com</t>
  </si>
  <si>
    <t>ANMA CONTRATISTAS GENERALES SRL</t>
  </si>
  <si>
    <t>CAL.BOYACA NRO. 126 URB. MARANGA - SAN MIGUEL</t>
  </si>
  <si>
    <t>oanicamac@hotmail.com</t>
  </si>
  <si>
    <t>JESUS PAJARES</t>
  </si>
  <si>
    <t>jesusemph123@gmail.com</t>
  </si>
  <si>
    <t>german.chirinos@binomio.com.pe</t>
  </si>
  <si>
    <t>JOANNA CLAUDIO</t>
  </si>
  <si>
    <t>joanclaud9@gmail.com</t>
  </si>
  <si>
    <t>QUANTA SERVICES</t>
  </si>
  <si>
    <t>chilares@quantaservices.com</t>
  </si>
  <si>
    <t>EMPRESA CONSTRUCTORA ARC S.R.LTDA</t>
  </si>
  <si>
    <t>AV. ALAMEDA DEL CORREGIDOR NRO. 718  - LA MOLINA</t>
  </si>
  <si>
    <t>AREA LOGISTICA</t>
  </si>
  <si>
    <t>arcsrl12@hotmail.com</t>
  </si>
  <si>
    <t xml:space="preserve">CONSTRUCCION CERCO PERIMETRICO - SUNAT </t>
  </si>
  <si>
    <t>CERCADO DE LIMA - LIMA</t>
  </si>
  <si>
    <t>CONSTRUCTORA Y SERVICIOS RODEMA E.I.R.L</t>
  </si>
  <si>
    <t>CAL.JOSÉ GRANDA NRO. 459 URB. COUNTRY CLUB - SAN ISIDRO</t>
  </si>
  <si>
    <t>dvences@constructorarodema.com</t>
  </si>
  <si>
    <t>PROMOTORA SAN FELIPE SAC</t>
  </si>
  <si>
    <t>CAL.JUAN ALFARO NRO. 198 URB. SAN ANTONIO - MIRAFLORES</t>
  </si>
  <si>
    <t>956 598 560</t>
  </si>
  <si>
    <t>rcontreras@danielson.pe</t>
  </si>
  <si>
    <t>SAUL LIMA VASQUEZ</t>
  </si>
  <si>
    <t>ELEMENTAL</t>
  </si>
  <si>
    <t>roxana.sanchez@elemental.com.pe</t>
  </si>
  <si>
    <t>CONSORCIO NUEVO CARAZ</t>
  </si>
  <si>
    <t>pmendozal1018@gmail.com</t>
  </si>
  <si>
    <t>analista.logistica@proingcom.com</t>
  </si>
  <si>
    <t>LISORCAM</t>
  </si>
  <si>
    <t>ventaslisorcam@hotmail.com</t>
  </si>
  <si>
    <t>01 401-4245</t>
  </si>
  <si>
    <t>bpereyra@byp-ingenieria.com.pe</t>
  </si>
  <si>
    <t>DIAGNOSTICA PERUANA S.A.C.</t>
  </si>
  <si>
    <t>AV. JAVIER PRADO ESTE NRO. 6210 INT. 904 URB. LA RIVIERA DE MONTERRICO - LA MOLINA</t>
  </si>
  <si>
    <t>rosaruesta@diagnosticaperuana.com.pe</t>
  </si>
  <si>
    <t>SUMINISTROS FERMAR SAC</t>
  </si>
  <si>
    <t>crobles@fermarperu.com</t>
  </si>
  <si>
    <t>ARQUIA INVESTMENTS</t>
  </si>
  <si>
    <t>vcajacuri@glb.pe</t>
  </si>
  <si>
    <t>ESMETEL PERU S.A.C.</t>
  </si>
  <si>
    <t>CAL.SANTA ANA NRO. 60B URB. CHACRA CERRO - COMAS</t>
  </si>
  <si>
    <t>rmendoza@esmetelperu.com</t>
  </si>
  <si>
    <t>SOLUCIONES INDUSTRIALES EN FV 8M SAC</t>
  </si>
  <si>
    <t>solucionesindustriales8m@gmail.com</t>
  </si>
  <si>
    <t>CORMAX LABORATORIO DE SUELOS CONCRETO Y ASFALTO SAC</t>
  </si>
  <si>
    <t>MZA. Q' LOTE. 14 AGRUPACION PACHACAMAC SECTOR 4 1ERA ETAPA - VILLA EL SALVADOR</t>
  </si>
  <si>
    <t>cormaxlaboratorio@gmail.com</t>
  </si>
  <si>
    <t>CONSTRUCTORA COPAO S.A.C.</t>
  </si>
  <si>
    <t>JR. MARISCAL RAMON CASTILLA NRO. 751 INT. 302 URB. ORBEA - MAGDALENA DEL MAR</t>
  </si>
  <si>
    <t xml:space="preserve">andreschaman30@gmail.com </t>
  </si>
  <si>
    <t>REPARACION DE VEREDA;ADQUISICION DE BANCA Y SISTEMA DE RIEGO; EN EL (LA) PARQUE ELIAS AGUIRRE, ZONA 5 EN LA LOCALIDAD LINCE, DISTRITO LINCE, PROVINCIA LIMA, DEPARTAMENTO LIMA CUI N° 2518438</t>
  </si>
  <si>
    <t>STRACON</t>
  </si>
  <si>
    <t>huver.nunez@stracon.com</t>
  </si>
  <si>
    <t xml:space="preserve">ALQUILER DE UN AMBIENTE </t>
  </si>
  <si>
    <t>CONSTRUCTORA KM.200 SOCIEDAD COMERCIAL DE RESPONSABILIDAD LIMITADA</t>
  </si>
  <si>
    <t>javiergaray@jg3construcciones.com</t>
  </si>
  <si>
    <t>DESARROLLO Y GERENCIA DE PROYECTOS SAC</t>
  </si>
  <si>
    <t>roberto.mayorca@degpro.com.pe</t>
  </si>
  <si>
    <t>CONSTRUCTORA STRONG SAC</t>
  </si>
  <si>
    <t>CAL.9 MZA. D-5 LOTE. 14 URB. PRIMAVERA (ESPALDA DE LA TECSUP - AVENIDA SANTA ANA)</t>
  </si>
  <si>
    <t>rocioanccasigalvez@gmail.com</t>
  </si>
  <si>
    <t>Jennifer.Minan@imagina.pe</t>
  </si>
  <si>
    <t>TACTICAL IT S.A.C.</t>
  </si>
  <si>
    <t>AV. DE LAS ARTES NORTE NRO. 1171 URB. SAN BORJA NORTE - SAN BORJA</t>
  </si>
  <si>
    <t>admiobr.ves@gmail.com</t>
  </si>
  <si>
    <t>HERCULES LOGISTICA SAC</t>
  </si>
  <si>
    <t>egaberto@gmail.com</t>
  </si>
  <si>
    <t>ROLEX CONSTRUCTORES S.A.C.</t>
  </si>
  <si>
    <t>JR. BOLIVAR NRO. 778 OTR. TAYABAMBA LA LIBERTAD - PATAZ - TAYABAMBA</t>
  </si>
  <si>
    <t>955 672 983</t>
  </si>
  <si>
    <t>giselle.ilizarbe@gmail.com</t>
  </si>
  <si>
    <t>pcardenas@jg3construcciones.com</t>
  </si>
  <si>
    <t>MEGALAND SAC</t>
  </si>
  <si>
    <t>CAL.JAZMINES NRO. 227 DPTO. 201 URB. SANTA ROSA DE QUIVES - SANTA ANITA</t>
  </si>
  <si>
    <t>s.martinez@megalandsac.com</t>
  </si>
  <si>
    <t>CONSTRUCTORA V&amp;V BRAVO S.A.C.</t>
  </si>
  <si>
    <t>AV. ALFREDO BENAVIDES NRO. 1579 INT. 101 URB. SAN ANTONIO - MIRAFLORES</t>
  </si>
  <si>
    <t>fpalacios@vyvbravo.pe</t>
  </si>
  <si>
    <t>CRISTIAN CAMPOS OSTOS</t>
  </si>
  <si>
    <t>c_campos.o@hotmail.com</t>
  </si>
  <si>
    <t>QASANA ARCHITECTURE &amp; INDUSTRIE S.R.L.</t>
  </si>
  <si>
    <t>CAL.SATURNO NRO. 139 DPTO. 3 URB. OLIMPO - SALAMANCA - ATE</t>
  </si>
  <si>
    <t>atoc76@hotmail.com, lparedes@qasanaarchitectureindustrie.com</t>
  </si>
  <si>
    <t>VIVIENDA MULTIFAMILIAR SAN LUIS</t>
  </si>
  <si>
    <t>AV. CIRCUNVALACION # 2708-2712 Mz “D”, Lt. 13. URB. CAHUACHE, DISTRITO DE SAN LUIS</t>
  </si>
  <si>
    <t>ESTUDIO DE SUELOS Y EVALUACION</t>
  </si>
  <si>
    <t>984 007 387</t>
  </si>
  <si>
    <t>zonya14@gmail.com</t>
  </si>
  <si>
    <t>ALDESA PERU SAC</t>
  </si>
  <si>
    <t>catherine.dupont@aldesa.pe</t>
  </si>
  <si>
    <t>ALTAS SENDAS S.A.C</t>
  </si>
  <si>
    <t>ROZEL CONSTRUCCIONES SAC</t>
  </si>
  <si>
    <t>kzelada@rozel.pe</t>
  </si>
  <si>
    <t>CESAR VIDARTE</t>
  </si>
  <si>
    <t>cvidartep@gmail.com</t>
  </si>
  <si>
    <t xml:space="preserve">MULTI FIBRAS DEL PERU </t>
  </si>
  <si>
    <t>multifibrasdelperu@gmail.com</t>
  </si>
  <si>
    <t>MUNICIPALIDAD DISTRITAL DEL CALLAO</t>
  </si>
  <si>
    <t>sgodoym25@gmail.com&gt;</t>
  </si>
  <si>
    <t>ASIA DEL CAMPO</t>
  </si>
  <si>
    <t>CA. BATALLON CONCEPCION 142, SANTIAGO DE SURCO, LIMA</t>
  </si>
  <si>
    <t>ADMINISTRACION Y LOGISTICA</t>
  </si>
  <si>
    <t>mgsalazar@asiadelcampo.com</t>
  </si>
  <si>
    <t>CONDOMINIO EN ASIA</t>
  </si>
  <si>
    <t>ASIA, LIMA.</t>
  </si>
  <si>
    <t>G2 STUDIO ARQUITECTURA Y CONSTRUCCION S.A.C.</t>
  </si>
  <si>
    <t>CAL.LUIS ARIAS SCHEREIBER NRO. 135 DPTO. 304 URB. AURORA - MIRAFLORES</t>
  </si>
  <si>
    <t>aschiller@g2studio.com.pe</t>
  </si>
  <si>
    <t>CORPORACION MONTE DE LOS OLIVOS  S.A.C.</t>
  </si>
  <si>
    <t>CAL.ARCOIRIS NRO. 118 INT. 207 (C.C.LA ALBORADA TDA207) - SANTIAGO DE SURCO</t>
  </si>
  <si>
    <t>eyontop@cormont.com.pe</t>
  </si>
  <si>
    <t>FACILITADORA COMERCIAL DE SALUD SAC</t>
  </si>
  <si>
    <t>PJ. TUPAC AMARU NRO. 123 INT. 2 A.H. SAN GABRIEL ALTO - VILLA MARIA DEL TRIUNFO</t>
  </si>
  <si>
    <t>josorio@jorgeosorio-estructural.com</t>
  </si>
  <si>
    <t>JEFE DE  RECURSOS Y SUMINISTROS</t>
  </si>
  <si>
    <t>01 266 0160</t>
  </si>
  <si>
    <t>r.montoya@moro.com.pe</t>
  </si>
  <si>
    <t>AV. JAVIER PRADO ESTE - SURCO</t>
  </si>
  <si>
    <t>magaly.conkreto@conkreto.net</t>
  </si>
  <si>
    <t>CONSORCIO DEL NORTE L Y M</t>
  </si>
  <si>
    <t>MAQUINARIA INGENIEROS</t>
  </si>
  <si>
    <t>msolis@maquinariaingeniero.com</t>
  </si>
  <si>
    <t xml:space="preserve">SISI AQUINO </t>
  </si>
  <si>
    <t>FELICIANO HUAYHUA ESPINOZA</t>
  </si>
  <si>
    <t>fehues@hotmail.com</t>
  </si>
  <si>
    <t xml:space="preserve">CONSTRUCCION CASA DE CAMPO </t>
  </si>
  <si>
    <t>SAN ANDRES, CAÑETE</t>
  </si>
  <si>
    <t>GEOPROJECT INGENIEROS SAC</t>
  </si>
  <si>
    <t>javgarciap@gmail.com</t>
  </si>
  <si>
    <t>CONDEOBRAS EIRL</t>
  </si>
  <si>
    <t>gerenciageneral@condeobras.com</t>
  </si>
  <si>
    <t>JNR CONSULTORES</t>
  </si>
  <si>
    <t>AV. MARTIR JOSE OLAYA NRO. 103 URB. HUACRACHUCO - CHORRILLOS</t>
  </si>
  <si>
    <t>bchavez@jnrconsultores.com</t>
  </si>
  <si>
    <t>AV. DE LAS ARTES NORTE 1171 URB. SAN BORJA NORTE</t>
  </si>
  <si>
    <t>leonard.perez.lope@hotmail.com</t>
  </si>
  <si>
    <t>AVILES ALVARES</t>
  </si>
  <si>
    <t>aviles_alvarez@hotmail.com</t>
  </si>
  <si>
    <t>CORPORACION MIRIAM INC SAC</t>
  </si>
  <si>
    <t>JR. JUNIN 1269 CERCADO DE LIMA</t>
  </si>
  <si>
    <t>GERENTE GENERAL</t>
  </si>
  <si>
    <t>jcarrasco07@hotmail.com</t>
  </si>
  <si>
    <t>LABORATORIO DE SUELOS</t>
  </si>
  <si>
    <t>CENTRO DE ESPECIALIZACION AMBIENTAL S.A.C.</t>
  </si>
  <si>
    <t>V. GRAL ALVAREZ DE ARENALES NRO. 952 URB. FUNDO OYAGUE - JESUS MARIA</t>
  </si>
  <si>
    <t>ventas@cenesamperu.pe</t>
  </si>
  <si>
    <t>ENSAYOS QUIIMICOS</t>
  </si>
  <si>
    <t>GERENPRO</t>
  </si>
  <si>
    <t>DAVID WOODMAN CABALLERO</t>
  </si>
  <si>
    <t>SUB GERENTE DE CONSTRUCCION</t>
  </si>
  <si>
    <t>dwoodman@gerenpro.com.pe</t>
  </si>
  <si>
    <t>EVALUACION ESTRUCTURAL</t>
  </si>
  <si>
    <t>MILANO PROPERTIES SAC</t>
  </si>
  <si>
    <t>JR. TARAPACA Nro 332 Dpto. 502, Magdalena del Mar, Lima</t>
  </si>
  <si>
    <t>ANALISTA DE LOGISTICA</t>
  </si>
  <si>
    <t>sgarcia@grupotyc.com</t>
  </si>
  <si>
    <t>ENSAYOS DE CAMPO</t>
  </si>
  <si>
    <t>ACEA PERU SAC</t>
  </si>
  <si>
    <t>CA. AMADOR MERINO REYNA NRO 307 INT.803, SAN ISIDRO, LIMA</t>
  </si>
  <si>
    <t>INGENIERA PRODUCCION</t>
  </si>
  <si>
    <t>pantoja@aceaperu.com</t>
  </si>
  <si>
    <t>ALQUILER DE LABORATORIO</t>
  </si>
  <si>
    <t>IRIS LIZETH CAVA SUAREZ</t>
  </si>
  <si>
    <t>014101684@ucss.pe</t>
  </si>
  <si>
    <t>ENSAYOS QUIMICOS</t>
  </si>
  <si>
    <t>MINISTERIO DE DESARROLLO AGRARIO Y RIEGO</t>
  </si>
  <si>
    <t>AV. REPUBLICA DE CHILE N°485. URB. SANTA BEATRIZ, JESUS MARIA, LIMA</t>
  </si>
  <si>
    <t>LOGISTICA PSI</t>
  </si>
  <si>
    <t>log.especialista9@psi.gob.pe</t>
  </si>
  <si>
    <t>TERRAMOVE S.A.C</t>
  </si>
  <si>
    <t>AV. MANUEL OLGUIN N° 211 OFIC. 1103 SANTIAGO DE SURCO, LIMA</t>
  </si>
  <si>
    <t xml:space="preserve">LOGISTICA  </t>
  </si>
  <si>
    <t>jamescastro@terramove.com</t>
  </si>
  <si>
    <t>REFINERIA CAJAMARQUILLA</t>
  </si>
  <si>
    <t>POYRI PERU SAC</t>
  </si>
  <si>
    <t>AV. JOSE GALVEZ BARRENECHA 223, SAN ISIDRO, LIMA</t>
  </si>
  <si>
    <t>INTERN</t>
  </si>
  <si>
    <t>joel.solis@afry.com</t>
  </si>
  <si>
    <t>GEOSER ESTUDIOS</t>
  </si>
  <si>
    <t>geoser_estudios@hotmail.com</t>
  </si>
  <si>
    <t>CARLAMONICA SAC</t>
  </si>
  <si>
    <t>AV. ARAMBURU NRO. 965 INT. 102 URB. URB LIMATAMBO - SAN ISIDRO</t>
  </si>
  <si>
    <t>a20176958@pucp.edu.pe</t>
  </si>
  <si>
    <t>ENSAYO DE CAMPO</t>
  </si>
  <si>
    <t>INVERSIONES INMOBILIARIAS DEL MANTARO S.A.</t>
  </si>
  <si>
    <t>AV. DEL PINAR NRO. 134 INT. 301 URB. CHACARILLA DEL ESTANQUE - SANTIAGO DE SURCO</t>
  </si>
  <si>
    <t>ACEROS Y CONCRETOS SAC</t>
  </si>
  <si>
    <t>AV. BENAVIDES 195 OF. 204 MIRAFLORES, LIMA</t>
  </si>
  <si>
    <t>JEFE DE LOGISTICA</t>
  </si>
  <si>
    <t>ggalvez@acerosyconcretos.com</t>
  </si>
  <si>
    <t>JUAN VALERIANO</t>
  </si>
  <si>
    <t>RESIDENTE DE OBRA</t>
  </si>
  <si>
    <t>ALMACÉN</t>
  </si>
  <si>
    <t>c.murriel@inhouse-kallpa.pe</t>
  </si>
  <si>
    <t>TRIBECA II</t>
  </si>
  <si>
    <t>AV. ERNESTO DIEZ CANSECO 580 MIRAFLORES</t>
  </si>
  <si>
    <t>ARQ PRIME</t>
  </si>
  <si>
    <t>ereynalte@arqprime.pe</t>
  </si>
  <si>
    <t>WORK PERFECT S.A.C.</t>
  </si>
  <si>
    <t>JR. NICOLAS DE PIEROLA NRO. 420 URB. BELLAVISTA -CALLAO</t>
  </si>
  <si>
    <t>INGENIERIA</t>
  </si>
  <si>
    <t>judith_gomez_c@outlook.com</t>
  </si>
  <si>
    <t>CONSORCIO VIAL AMBO</t>
  </si>
  <si>
    <t>AV. PROLONGACION PASEO LA CASTELLANA NRO. 1320 INT. 1906 -SURCO</t>
  </si>
  <si>
    <t>SUPERVISOR DE CALIDAD</t>
  </si>
  <si>
    <t>ncotera@consorcioambo.com.pe</t>
  </si>
  <si>
    <t>ALQUILER DE EQUIPO LABORATORIO</t>
  </si>
  <si>
    <t>INGENIERIA Y CONSTRUCCION RYO EIRL</t>
  </si>
  <si>
    <t>MZA. M LOTE. 20 SEC. 3 GRUPO 7 LIMA - LIMA - VILLA EL SALVADOR</t>
  </si>
  <si>
    <t>jhonathan.rivera.o@uni.pe</t>
  </si>
  <si>
    <t>DIAMANTINA Y ESCANEO ACERO</t>
  </si>
  <si>
    <t>AV. JOSE FAUSTINO SANCHEZ CARRION NRO. 615 INT. 1103 URB. SAN FELIPE LIMA - LIMA - JESUS MARIA</t>
  </si>
  <si>
    <t>ASISTENTE DE SUBCONTRATOS</t>
  </si>
  <si>
    <t>heiner.lopez@degpro.com.pe</t>
  </si>
  <si>
    <t>CONSORCIO VERCO</t>
  </si>
  <si>
    <t>CONSTRUCTORA CHIDEL S.A.C.</t>
  </si>
  <si>
    <t>AV. HONORIO DELGADO NRO. 271 URB. INGENIERIA -SMP</t>
  </si>
  <si>
    <t>GRUPO INNOVA CONSTRUCTORA S.A.C.</t>
  </si>
  <si>
    <t>ALD DE LOS VIRREYES NRO. 304 INT. 101 URB. LAS LOMAS DE LA MOLINA - LA MOLINA</t>
  </si>
  <si>
    <t>980 853 457</t>
  </si>
  <si>
    <t>arenas1927@hotmail.com</t>
  </si>
  <si>
    <t>LA VIGA S.A.</t>
  </si>
  <si>
    <t>AV. TOMAS MARSANO NRO. 2813 INT. 603 - SANTIAGO DE SURCO</t>
  </si>
  <si>
    <t>Carmen.lopez@laviga.com</t>
  </si>
  <si>
    <t>MUNICIPALIDAD METROPOLITANA DE LIMA</t>
  </si>
  <si>
    <t>JR. CAMANA NRO. 566 CERCADO DE LIMA LIMA - LIMA - LIMA</t>
  </si>
  <si>
    <t>sgodoym25@gmail.com</t>
  </si>
  <si>
    <t>CORPORACION FOT CONSTRUCTORA Y MULTISERVICIOS E.I.R.L.</t>
  </si>
  <si>
    <t>PJ. JOSE DE SAN MARTIN NRO. 484 URB. HUARUPAMPA ANCASH - HUARAZ</t>
  </si>
  <si>
    <t>corporacionfot@gmail.com</t>
  </si>
  <si>
    <t>CONSORCIO HUANDOY</t>
  </si>
  <si>
    <t>MZA. K2 LOTE. 23 APV. ALAMEDA DEL NARANJA - LIMA - LOS OLIVOS</t>
  </si>
  <si>
    <t>bayycconstructores@gmail.com</t>
  </si>
  <si>
    <t>PETRAMAS S.A.C.</t>
  </si>
  <si>
    <t>AV. TOMAS MARSANO NRO. 2813 INT. 8 URB. OVALO HIGUERETA (8VO.PISO) - SURCO</t>
  </si>
  <si>
    <t>ÁREA DE COMPRAS</t>
  </si>
  <si>
    <t>01 419 9300</t>
  </si>
  <si>
    <t>jose.romero@petramas.com</t>
  </si>
  <si>
    <t>OBRAS Y SERVICIOS RASY E.I.R.L</t>
  </si>
  <si>
    <t>AV. NESTOR GAMBETA NRO. 6988 URB. ACUARIO PROV. CONST. DEL CALLAO - CALLAO</t>
  </si>
  <si>
    <t>577-1984</t>
  </si>
  <si>
    <t>informes@rasy.pe</t>
  </si>
  <si>
    <t>VILLA EMILIA</t>
  </si>
  <si>
    <t>A.H VILLA EMILIA, VENTANILLA 07056</t>
  </si>
  <si>
    <t>ALANOCA ARAGON BERNARDO</t>
  </si>
  <si>
    <t>bernardoalanoca@hotmail.com</t>
  </si>
  <si>
    <t>CONTRALORIA GENERAL DE LA REPUBLICA</t>
  </si>
  <si>
    <t>JR. CORONEL CAMILO CARRILLO NRO. 114 URB. SANTA BEATRIZ LIMA - LIMA - JESUS MARIA</t>
  </si>
  <si>
    <t>SUBGERENCIA DE ABASTECIMIENTO</t>
  </si>
  <si>
    <t>511 3303000-ANEXO 1711</t>
  </si>
  <si>
    <t>jsotoc@contraloria.gob.pe</t>
  </si>
  <si>
    <t>MEJORAMIENTO DEL SERVICIO DE SALUD EN EL HOSPITAL DE TOCACHE</t>
  </si>
  <si>
    <t>PROVINCIA DE TOCACHE - REGION SAN MARTIN</t>
  </si>
  <si>
    <t>mblanco@cormont.com.pe</t>
  </si>
  <si>
    <t>MQF SERVICIOS GENERALES E. I. R. L.</t>
  </si>
  <si>
    <t>MZA. O LOTE. 8 A.V. MIGUEL GRAU - LIMA - SAN MARTIN DE PORRES</t>
  </si>
  <si>
    <t>operaciones@mqfperu.com</t>
  </si>
  <si>
    <t>IMAGINA</t>
  </si>
  <si>
    <t>CONTROL DE CALIDAD</t>
  </si>
  <si>
    <t>patricia.hoyos@imagina.pe</t>
  </si>
  <si>
    <t>THE PALMS</t>
  </si>
  <si>
    <t>CALLE ERNESTO PLASENCIA 380, SAN ISIDRO. REF. AV. CAMINO REAL CRUCE CON CA. E.PLASENCIA, FRENTE A EL GOLF.</t>
  </si>
  <si>
    <t>CONTROL DE CALIDAD DE CAMPO</t>
  </si>
  <si>
    <t>JUAN CARLOS VILCHEZ MELO</t>
  </si>
  <si>
    <t>vilchezmelojc@gmail.com</t>
  </si>
  <si>
    <t>P.A. PERU SAC</t>
  </si>
  <si>
    <t>AV. JAVIER PRADO OESTE 757, MAGDALENA DEL MAR, LIMA</t>
  </si>
  <si>
    <t>RESIDENTE DE OBRAS CIVILES</t>
  </si>
  <si>
    <t>javier.palomino@profesionalesasociados.pe</t>
  </si>
  <si>
    <t>CONSORCIO BELISARIO</t>
  </si>
  <si>
    <t>EDIFICIO LOS NOGALES NRO. 101 RES. SAN FELIPE (.) LIMA - LIMA - JESUS MARIA</t>
  </si>
  <si>
    <t>mfloresrazuri@gmail.com</t>
  </si>
  <si>
    <t>cbrito@jg3construcciones.com</t>
  </si>
  <si>
    <t xml:space="preserve">FRANK MALLMA </t>
  </si>
  <si>
    <t>terratechconsultingg@gmail.com</t>
  </si>
  <si>
    <t>VIAS DE TELECOMUNICACIONES E.I.R.L</t>
  </si>
  <si>
    <t>AV. LA MOLINA NRO. 3345 DPTO. 03 - LA MOLINA - LIMA</t>
  </si>
  <si>
    <t>jsanmartin@viatel.pe</t>
  </si>
  <si>
    <t>mespinoza@grupotyc.com</t>
  </si>
  <si>
    <t>NOSA CONTRATISTAS GENERALES S R L</t>
  </si>
  <si>
    <t>CAL.ALLENDE MZA. U LOTE. 14 URB. VILLA VICTORIA, SURQUILLO - LIMA.</t>
  </si>
  <si>
    <t xml:space="preserve">ecarlos@nosa.com.pe </t>
  </si>
  <si>
    <t>CESSIA TANIA ECHEVARRIA PINEDO</t>
  </si>
  <si>
    <t>cessiaechevarriapinedo@gmail.com</t>
  </si>
  <si>
    <t>FLUJO LIBRE S.A.C.</t>
  </si>
  <si>
    <t>AV. BENAVIDES NRO. 2549 DPTO. 601 URB. LOS TULIPANES, MIRAFLORES - LIMA</t>
  </si>
  <si>
    <t>wcamones@flujolibre.com</t>
  </si>
  <si>
    <t>RUTAS DE LIMA</t>
  </si>
  <si>
    <t>LIMA</t>
  </si>
  <si>
    <t>ING. GODOY MOREYRA SMITH CESAR</t>
  </si>
  <si>
    <t>INVERSIONES GIRALDO DEL PORTAL S.A.C.</t>
  </si>
  <si>
    <t>AV. GENERAL GARZON NRO. 2306 LIMA - LIMA - JESUS MARIA</t>
  </si>
  <si>
    <t>O Y R CONTRATISTAS S.A.C.</t>
  </si>
  <si>
    <t>CAL.LOS FICUS MZA. I LOTE. 10 ASC. BRISAS DE SANTA ROSA III ET. LIMA - LIMA - SAN MARTIN DE PORRES</t>
  </si>
  <si>
    <t>luis.vallejo.araujo@gmail.com</t>
  </si>
  <si>
    <t>AV. HONORIO DELGADO NRO. 271 URB. INGENIERIA, SAN MARTIN DE PORRES - LIMA</t>
  </si>
  <si>
    <t>957 459 036</t>
  </si>
  <si>
    <t>rsubar3@gmail.com</t>
  </si>
  <si>
    <t>DESARROLLO Y GERENCIA DE PROYECTOS S.A.C.</t>
  </si>
  <si>
    <t>AV. JAVIER PRADO OESTE NRO. 757 URB. SAN FELIPE, MAGDALENA DEL MAR - LIMA</t>
  </si>
  <si>
    <t>INCOT S.A.C. CONTRATISTAS GENERALES</t>
  </si>
  <si>
    <t>AV. LOS FRESNOS MZA. M LOTE. 06 URB. LOTIZACION RUSTICA HUERTAS DE VILLENA, LURIN - LIMA</t>
  </si>
  <si>
    <t>cpabon@incot.com.pe</t>
  </si>
  <si>
    <t>OVALO MONITOR</t>
  </si>
  <si>
    <t>LA MOLINA</t>
  </si>
  <si>
    <t xml:space="preserve">DISEÑOS Y PROYECTOS INTEGRALES SAC </t>
  </si>
  <si>
    <t>CAL.CNEL CANO NRO. 191 URB. SAN JUAN  - CHORRILLOS</t>
  </si>
  <si>
    <t>kevinhm2107@gmail.com</t>
  </si>
  <si>
    <t>TYG CONSTRUIDEAS SAC</t>
  </si>
  <si>
    <t>MZA. A LOTE. 26 URB. MERCURIO LIMA - LIMA - LOS OLIVOS</t>
  </si>
  <si>
    <t xml:space="preserve">TYG.construideas@gmail.com </t>
  </si>
  <si>
    <t>mcorrea@tecsur.com.pe</t>
  </si>
  <si>
    <t>FABRISEL S.A.</t>
  </si>
  <si>
    <t>AV. UNIVERSITARIA NRO. 738 URB. LUCYANA, CARABAYLLO - LIMA</t>
  </si>
  <si>
    <t>zchuquija@fabrisel.com</t>
  </si>
  <si>
    <t>CONSORCIO BICENTENARIO</t>
  </si>
  <si>
    <t>PJ. FRANCO ALFARO NRO. 150 DPTO. 401 URB. LAS MAGNOLIAS, SAN BORJA - LIMA.</t>
  </si>
  <si>
    <t>asistcalidad@cbicentenario.com</t>
  </si>
  <si>
    <t>JR. LIMA NRO. 757 LA PERLA PROV. CONST. DEL CALLAO - LA PERLA</t>
  </si>
  <si>
    <t>982 746 555</t>
  </si>
  <si>
    <t>jlaricoc@outlook.com</t>
  </si>
  <si>
    <t xml:space="preserve">
20522669718</t>
  </si>
  <si>
    <t>AV. ALFREDO BENAVIDES NRO. 1579 INT. 101 URB. SAN ANTONIO, MIRAFLORES-LIMA.</t>
  </si>
  <si>
    <t>ADMINISTRADOR</t>
  </si>
  <si>
    <t>934 462 037</t>
  </si>
  <si>
    <t>lmeza@vyvbravo.pe</t>
  </si>
  <si>
    <t>ESPARQ CIESA CONTRATISTAS GENERALES SAC</t>
  </si>
  <si>
    <t>claudio.rodriguez@esparq.com</t>
  </si>
  <si>
    <t>CSF INGENIERIA Y CONSTRUCCION S.A.C</t>
  </si>
  <si>
    <t>CAR.PANAMERICANA SUR KM. 29.5 INT. A-08 (MEGACENTRO) LIMA - LIMA - LURIN</t>
  </si>
  <si>
    <t>901 417 869</t>
  </si>
  <si>
    <t>ccaceres247@gmail.com</t>
  </si>
  <si>
    <t>CONSTRUCTORES WILLIAN S.A.C.</t>
  </si>
  <si>
    <t>AV. LA PLAYA KM. 8.50 MZA. U5 LOTE. 21 A.H. LICENCIADOS PROV. CONST. DEL CALLAO -VENTANILLA</t>
  </si>
  <si>
    <t>aridosazulrumi@gmail.com</t>
  </si>
  <si>
    <t>CHANCADORA ARIDOS AZUL RUMI</t>
  </si>
  <si>
    <t>LAS CAMELIAS, CARABAYLLO 15122</t>
  </si>
  <si>
    <t>METROPOLITANO NORTE</t>
  </si>
  <si>
    <t>AV. 28 DE JULIO NRO. 150 DPTO. 7MO LIMA - LIMA - MIRAFLORES</t>
  </si>
  <si>
    <t>jorge.trkovic@ohla-peru.pe</t>
  </si>
  <si>
    <t>CARLOS CÁCERES</t>
  </si>
  <si>
    <t>caceres.ca@pucp.pe</t>
  </si>
  <si>
    <t>OFICINA MT-R8</t>
  </si>
  <si>
    <t>mangeles@tecsur.com.pe</t>
  </si>
  <si>
    <t>INMOBILIARIA OCTAGON SAC</t>
  </si>
  <si>
    <t>AV. SAENZ PEÑA 303, BARRANCO, LIMA</t>
  </si>
  <si>
    <t>JEFE DE GESTION DE CONTRUCCION</t>
  </si>
  <si>
    <t>mgutierrez@inmobiliariaoctagon.com</t>
  </si>
  <si>
    <t>TAULAT SAC</t>
  </si>
  <si>
    <t>JR. SANTA ANA NRO. 260, SAN MIGUEL, LIMA</t>
  </si>
  <si>
    <t>myontop@grupotyc.com</t>
  </si>
  <si>
    <t>EDIFICIO HILLS CAMACHO</t>
  </si>
  <si>
    <t>SANTIAGO DE SURCO</t>
  </si>
  <si>
    <t>JR. TINAJONES NRO. 181 INT. 1201 URB. TAMBO DE MONTERRICO, SANTIAGO DE SURCO-LIMA</t>
  </si>
  <si>
    <t>ING. OFICINA TÉCNICA</t>
  </si>
  <si>
    <t>jcastillo@madridedificaciones.com</t>
  </si>
  <si>
    <t>CONDOMINIO SOL DE SANTA CLARA 2 ETAPA</t>
  </si>
  <si>
    <t>CALLE JOSÉ DE LA TORRE UGARTE S/N ESQUINA CON AV. SIMÓN BOLÍVAR, SANTA CLARA - ATE</t>
  </si>
  <si>
    <t>CONSORCIO SAN MIGUEL</t>
  </si>
  <si>
    <t>AV. EL DERBY KM. 254 LIMA - LIMA - SANTIAGO DE SURCO</t>
  </si>
  <si>
    <t>914 558 945</t>
  </si>
  <si>
    <t>bly@consorciosanmiguel.pe</t>
  </si>
  <si>
    <t>ARMAR PROYECTOS S.A.C.</t>
  </si>
  <si>
    <t>JR. 9 DE DICIEMBRE NRO. 309 - SAN ROMAN - JULIACA - PUNO</t>
  </si>
  <si>
    <t>hrebaza.armar@gmail.com</t>
  </si>
  <si>
    <t>ACONDICIONAMIENTO DEL ALMACEN GENERAL, TALLER DE ACONDICIONAMIENTO, AREAS CONEXAS Y EDIFICIO PIRAMIDE DEL CFP INDEPENDENCIA - DZK</t>
  </si>
  <si>
    <t>SENATI SEDE INDEPENDENCIA, ALFREDO MENDIOLA #3520</t>
  </si>
  <si>
    <t>YUPARI CONSTRUCCIONES S.A.C.</t>
  </si>
  <si>
    <t xml:space="preserve">AV. SAN LUIS NRO. 2546 INT. 4D URB. SAN BORJA SUR  - LIMA </t>
  </si>
  <si>
    <t xml:space="preserve">Gerencia@yupariconstrucciones.com </t>
  </si>
  <si>
    <t>UNIVERSIDAD UPAL</t>
  </si>
  <si>
    <t>ANGKOR INGENIEROS S.A.C.</t>
  </si>
  <si>
    <t>CAL.JULIO CESAR TELLO NRO. 164 URB. SAN JOSE, BELLAVISTA - CALLAO</t>
  </si>
  <si>
    <t>oanicamac@hotmail.com / oanicamac@gmail.com</t>
  </si>
  <si>
    <t>EVALUACIÓN VIVIENDA FAMILIA SALDAÑA</t>
  </si>
  <si>
    <t>PSJE 1, MZ C, LOTE 14, AA.HH 5 DE AGOSTO - LOS OLIVOS</t>
  </si>
  <si>
    <t xml:space="preserve">QUALITY AND PROCESS MANAGEMENT S.A.C. </t>
  </si>
  <si>
    <t>CAL.CALIFORNIA MZA. C LOTE. 5 URB. SAN FRANCISCO, LA MOLINA -LIMA</t>
  </si>
  <si>
    <t>LÍDER SSOMA</t>
  </si>
  <si>
    <t>qpmssoma@qpmsac.com.pe</t>
  </si>
  <si>
    <t>COMPAÑIA MINERA LINCUNA S.A.</t>
  </si>
  <si>
    <t>AV. REPUBLICA DE COLOMBIA NRO. 791 DPTO. 804, SAN ISIDRO - LIMA.</t>
  </si>
  <si>
    <t>nmelendez@lincuna.com.pe&gt;</t>
  </si>
  <si>
    <t>ZULERS PERU S.A.C.</t>
  </si>
  <si>
    <t>AV. MORRO SOLAR NRO. 926 INT. C URB. SANTA TERESA LIMA - LIMA - SANTIAGO DE SURCO</t>
  </si>
  <si>
    <t>ÁREA ADMINISTRATIVA</t>
  </si>
  <si>
    <t xml:space="preserve">923 218 964 </t>
  </si>
  <si>
    <t>dbenito@zulers.com</t>
  </si>
  <si>
    <t>EDIFICA CONSTRUCTORES SAC</t>
  </si>
  <si>
    <t>CAL.JOSE TORIBIO POLO NRO. 327 URB. SANTA CRUZ, MIRAFLORES - LIMA</t>
  </si>
  <si>
    <t>ASISTENTE DE OFICINA TÉCNICA</t>
  </si>
  <si>
    <t>996 488 988</t>
  </si>
  <si>
    <t>kanton@produktiva.com.pe</t>
  </si>
  <si>
    <t>PLAZA 27</t>
  </si>
  <si>
    <t>CALLE AUDIENCIA 190, SAN ISIDRO.</t>
  </si>
  <si>
    <t>YOFC PERU S.A.C.</t>
  </si>
  <si>
    <t xml:space="preserve">AV. ENRIQUE CANAVAL Y MOREIRA NRO. 480 INT. 1500 URB. LIMATAMBO, SAN ISIDRO - LIMA  </t>
  </si>
  <si>
    <t>Leoncio.cardenas@yofc.com</t>
  </si>
  <si>
    <t>TORRES DE TELECOMUNICACIONES</t>
  </si>
  <si>
    <t>LIMA-PERÚ</t>
  </si>
  <si>
    <t>ARQ. OFICINA TÉCNICA</t>
  </si>
  <si>
    <t>b.montenegro@inhouse.com.pe</t>
  </si>
  <si>
    <t>LUSSO</t>
  </si>
  <si>
    <t>CALLE BACAFLOR 330, MAGDALENA DEL MAR</t>
  </si>
  <si>
    <t>AV. JOSE PARDO 434 - INTR 1302 - MIRAFLORES</t>
  </si>
  <si>
    <t>HAMDY FLORES</t>
  </si>
  <si>
    <t>944 493 180</t>
  </si>
  <si>
    <t>h.flores@inhouse.com.pe</t>
  </si>
  <si>
    <t>LUMINOR III</t>
  </si>
  <si>
    <t>JR. MARIA PARADO DE BELLIDO 120, MAGDALENA DEL MAR</t>
  </si>
  <si>
    <t>AZ LAB S.A.C.</t>
  </si>
  <si>
    <t>AV. VICENTE MORALES DUAREZ NRO. 3275 P.J. MIRONES BAJO - LIMA</t>
  </si>
  <si>
    <t>984 151 810</t>
  </si>
  <si>
    <t>962 071 925</t>
  </si>
  <si>
    <t>apacheco@tecsur.com.pe</t>
  </si>
  <si>
    <t>LT SUBTERRANEA L611 J.PRADO</t>
  </si>
  <si>
    <t>AV. JAVIER PRADO CON AV. MANUEL OLGUIN</t>
  </si>
  <si>
    <t>GOBIERNO REGIONAL DEL CALLAO</t>
  </si>
  <si>
    <t>AV. ELMER FAUCETT NRO. 3970, PROV. CONST. DEL CALLAO - CALLAO</t>
  </si>
  <si>
    <t>ing.oviedo.ali@gmail.com</t>
  </si>
  <si>
    <t>ESCUDERO CALLAO</t>
  </si>
  <si>
    <t>AA.HH VILLA ESCUDERO - CALLAO</t>
  </si>
  <si>
    <t>jcordova@tecsur.com.pe</t>
  </si>
  <si>
    <t>TECSUR REDES 2 / R8</t>
  </si>
  <si>
    <t>CONTRATISTAS GENERALES MARCA S.A.C.</t>
  </si>
  <si>
    <t>CAL.LOS ROSALES NRO. 124 U. POP EL ERMITAÑO LIMA - LIMA - INDEPENDENCIA</t>
  </si>
  <si>
    <t>ASESORA COMERCIAL</t>
  </si>
  <si>
    <t>servicios@contratistasgeneralesmarca.com</t>
  </si>
  <si>
    <t>JICAMARCA - LIMA</t>
  </si>
  <si>
    <t>ESPECIALISTA DE COMPRAS</t>
  </si>
  <si>
    <t>liceth.villarreyes@degpro.com.pe</t>
  </si>
  <si>
    <t>VILLA MAR</t>
  </si>
  <si>
    <t>CALLE AVIACIÓN N° 131, DISTRITO SAN MIGUEL. LIMA</t>
  </si>
  <si>
    <t xml:space="preserve">EDIFICA CONSTRUCTORES S.A.C  </t>
  </si>
  <si>
    <t>cquinte@produktiva.com.pe</t>
  </si>
  <si>
    <t>BOHEM - MIRAFLORES</t>
  </si>
  <si>
    <t>CALLE BERLIN 360 - MIRAFLORES</t>
  </si>
  <si>
    <t>988010026 / 952863442</t>
  </si>
  <si>
    <t>arcsrl12@hotmail.com /arcing2020@gmail.com</t>
  </si>
  <si>
    <t xml:space="preserve">MEJORAMIENTO DEL SERVICIO EDUCATIVO EN LA INSTITUCION EDUCATIVA N°7061 "HEROES DE SAN JUAN" DISTRITO DE SAN JUAN DE MIRAFLORES, PROVINCIA Y DEPARTAMENTO DE LIMA </t>
  </si>
  <si>
    <t>PROFESIONAL DE CALIDAD</t>
  </si>
  <si>
    <t>Jaime.Ruiz@imagina.pe</t>
  </si>
  <si>
    <t>ALTO VENEZUELA ETAPA II</t>
  </si>
  <si>
    <t>AV. VENEZUELA 5355, SAN MIGUEL, LIMA</t>
  </si>
  <si>
    <t>CONSORCIO ARI-ALVI</t>
  </si>
  <si>
    <t>JR. KENKO NRO. 172 DPTO. 102 URB. EL ROSEDAL, SANTIAGO DE SURCO - LIMA</t>
  </si>
  <si>
    <t>walvarado@ari.com.pe</t>
  </si>
  <si>
    <t>JR. SANTIAGO ANTÚNEZ 329</t>
  </si>
  <si>
    <t>raularteta01@gmail.com</t>
  </si>
  <si>
    <t>CONSTRUCCION CERCO PERIMETRICO - SUNAT</t>
  </si>
  <si>
    <t>CONSTRUCTORA E INMOBILIARIA VELLANEDA SAC</t>
  </si>
  <si>
    <t>AV. ANTÚNEZ DE MAYOLO 329 URB. VISTA ALEGRE, SANTIAGO DE SURCO, LIMA</t>
  </si>
  <si>
    <t>MULTIFAMILIAR ANTÚNEZ 329</t>
  </si>
  <si>
    <t>ACVO INGENIERIA Y CONSTRUCCION S.A.C.</t>
  </si>
  <si>
    <t>CAL.LOS NOGALES NRO. 386 URB. CANTO BELLO, SAN JUAN DE LURIGANCHO - LIMA</t>
  </si>
  <si>
    <t>o.helber.m@gmail.com</t>
  </si>
  <si>
    <t>JOSE CARLOS MARIÁTEGUI</t>
  </si>
  <si>
    <t>AV. MARISCAL CASTILLA 177, DIST. HUARMEY, PROVINCIA, ANCASH</t>
  </si>
  <si>
    <t>ASISTENTE DE INGENIERÍA</t>
  </si>
  <si>
    <t>kjara@cj-telecom.com</t>
  </si>
  <si>
    <t>TELECOMUNICACIONES</t>
  </si>
  <si>
    <t>jtineo@flujolibre.com</t>
  </si>
  <si>
    <t xml:space="preserve">aavila@flujolibre.com  </t>
  </si>
  <si>
    <t>CONSTRUCCIÓN DE LA VÍA AUXILIAR SE-1 IVD NARANJAL</t>
  </si>
  <si>
    <t>ÓVALO NARANJAL - LOS OLIVOS</t>
  </si>
  <si>
    <t>AV. SAN FELIPE NRO. 601 DPTO. 803, JESUS MARIA - LIMA</t>
  </si>
  <si>
    <t>962 977 794</t>
  </si>
  <si>
    <t>mfscardo@gmail.com</t>
  </si>
  <si>
    <t>LOCAL COMERCIAL</t>
  </si>
  <si>
    <t>JR. CRISTOBAL DE PERALTA SUR 1241 - SURCO</t>
  </si>
  <si>
    <t>ICT INGENIEROS S.A.C.</t>
  </si>
  <si>
    <t>MZA. D-5 LOTE. 14 URB. PRIMAVERA, SANTA ANITA - LIMA</t>
  </si>
  <si>
    <t>joelfuentesbendezu@gmail.com</t>
  </si>
  <si>
    <t>IMPLEMENTACION DEL SISTEMA DE AGUA PARA LOS BAÑOS DE TINGO EN LA COMUNIDAD CAMPESINA DE HUACHOS, DISTRITO DE PACHANGARA, PROVINCIA DE OYON – DEPARTAMENTO DE LIMA</t>
  </si>
  <si>
    <t>JEFE DE CALIDAD</t>
  </si>
  <si>
    <t>cristhian.fajardo@degpro.com.pe</t>
  </si>
  <si>
    <t>ARQ. CALIDAD</t>
  </si>
  <si>
    <t>994 100 457</t>
  </si>
  <si>
    <t>c.baca@inhouse.com.pe</t>
  </si>
  <si>
    <t>949 019 261</t>
  </si>
  <si>
    <t>dalilaperea@gmail.com</t>
  </si>
  <si>
    <t>PARQUE NACIONES UNIDAS 198 - ILLUSIONE</t>
  </si>
  <si>
    <t>AV. GENERAL CÓRDOVA, MIRAFLORES - LIMA</t>
  </si>
  <si>
    <t>RF EQUIPAMIENTOS INDUSTRIALES S.A.C.</t>
  </si>
  <si>
    <t>AV. LIMA MZA. A1 LOTE. 13 CENTRO CIVICO ANCASH - CASMA - CASMA</t>
  </si>
  <si>
    <t>922 495 598</t>
  </si>
  <si>
    <t>brianpinedo2410@gmail.com</t>
  </si>
  <si>
    <t>CONSTRUCCIÓN DEL CENTRO DE DISTRIBUCIÓN ICO LOGÍSTICA</t>
  </si>
  <si>
    <t>PUENTE PIEDRA - LIMA</t>
  </si>
  <si>
    <t xml:space="preserve">TAC GERENCIA Y CONSTRUCCION S.A.C. </t>
  </si>
  <si>
    <t>PJ. MARTIR JOSE OLAYA NRO. 129 INT. 503 LIMA - LIMA - MIRAFLORES</t>
  </si>
  <si>
    <t>935 985 829</t>
  </si>
  <si>
    <t>omar.miranda@tacgyc.com</t>
  </si>
  <si>
    <t>CONSTRUCCIÓN EDIFICIO DE EMBOLSADO Nº6 Y CIMENTACIÓN DEL HANGAR Nº1</t>
  </si>
  <si>
    <t>LOCALIDAD CONDORCOCHA, DISTRITO LA UNIÓN, PROVINCIA TARMA, DEPARTAMENTO DE JUNÍN.</t>
  </si>
  <si>
    <t>986 774 031</t>
  </si>
  <si>
    <t>ediaz@incot.com.pe</t>
  </si>
  <si>
    <t>DELMARCONSA S.A.C.</t>
  </si>
  <si>
    <t>AV. SAMUEL ALCAZAR NRO. 100 DPTO. 308 CND. NUEVO ALCAZAR LIMA - LIMA - RIMAC</t>
  </si>
  <si>
    <t>935 719 140</t>
  </si>
  <si>
    <t>jgonzales.delmarconsa@gmail.com</t>
  </si>
  <si>
    <t xml:space="preserve"> REFINERIA CAJAMARQUILLA</t>
  </si>
  <si>
    <t>ING. JOSÉ ESTAÑA</t>
  </si>
  <si>
    <t>992 431 002</t>
  </si>
  <si>
    <t>joseluec@gmail.com</t>
  </si>
  <si>
    <t>CORPORACION LUMAYJE S.A.C.</t>
  </si>
  <si>
    <t>JR. HENRY ARREDONDO NRO. 130 URB. CAYETANO HEREDIA LIMA - LIMA - SAN MARTIN DE PORRES</t>
  </si>
  <si>
    <t>odiazc20@hotmail.com</t>
  </si>
  <si>
    <t>DEMOLICIÓN Y ELIMINACIÓN DE TANQUE ELEVADO</t>
  </si>
  <si>
    <t>DISTRITO DE CHANCAY, PROVINCIA DE HUARAL, 
DEPARTAMENTO DE LIMA.</t>
  </si>
  <si>
    <t>baguirre@lincuna.com.pe</t>
  </si>
  <si>
    <t>CIA MINERA LINCUNA</t>
  </si>
  <si>
    <t>SMITH  GODOY MOREYRA</t>
  </si>
  <si>
    <t>932 527 556</t>
  </si>
  <si>
    <t>INGEOSEM CONSULTORA EN GEOLOGIA Y GEOTECNIA S.A.C.</t>
  </si>
  <si>
    <t>CAL.BERNARDO MONTEAGUDO NRO. 200 URB. EL ALAMO LIMA - LIMA - COMAS</t>
  </si>
  <si>
    <t>985 467 294</t>
  </si>
  <si>
    <t>ingeosemconsultora@gmail.com&gt;</t>
  </si>
  <si>
    <t>SANTA ROSA - ANCÓN</t>
  </si>
  <si>
    <t>rolexconstructoressac@gmail.com</t>
  </si>
  <si>
    <t>PLAZA DE ARMAS DE SANTA ROSA</t>
  </si>
  <si>
    <t>DISTRITO SANTA ROSA, PROVINCIA LIMA - LIMA</t>
  </si>
  <si>
    <t>dromani@madridedificaciones.com</t>
  </si>
  <si>
    <t>BELSAN-ESEICO CONSORCIADOS</t>
  </si>
  <si>
    <t>CAL.ENRIQUE PALACIOS NRO. 947 URB. SANTA CRUZ, MIRAFLORES - LIMA</t>
  </si>
  <si>
    <t>JEFA DE COMPRAS Y LOGÍSTICA</t>
  </si>
  <si>
    <t>egaramendi@consorciobec.com</t>
  </si>
  <si>
    <t>INSERCIONES URBANA EN LOS POZOS PV-19, PV-25 y PV-26 - ATE</t>
  </si>
  <si>
    <t>ATE VITARTE - LIMA</t>
  </si>
  <si>
    <t>GEORGE MICHEL MURILLO SALVATIERRA</t>
  </si>
  <si>
    <t>993 031 317</t>
  </si>
  <si>
    <t>georgeo.murillo@gmail.com</t>
  </si>
  <si>
    <t xml:space="preserve"> DESARROLLO DE PROYECTO DE INVESTIGACION</t>
  </si>
  <si>
    <t>ASOC. CALIFORNIA MZ. C-1 LT-33 - VILLA EL SALVADOR</t>
  </si>
  <si>
    <t>ING. CHEMER PIRCA VILLANUEVA</t>
  </si>
  <si>
    <t>955 424 186</t>
  </si>
  <si>
    <t>PROYECT</t>
  </si>
  <si>
    <t>PUEBLO LIBRE</t>
  </si>
  <si>
    <t>973 802 581</t>
  </si>
  <si>
    <t>cmeza.incot@gmail.com</t>
  </si>
  <si>
    <t>AV. SAN LUIS NRO. 2546 INT. 4D URB. SAN BORJA SUR LIMA - LIMA - SAN BORJA</t>
  </si>
  <si>
    <t>996 494 947</t>
  </si>
  <si>
    <t>gerencia@yupariconstrucciones.com</t>
  </si>
  <si>
    <t>CHORRILLOS - LIMA</t>
  </si>
  <si>
    <t>CESEL S A</t>
  </si>
  <si>
    <t>AV. J GALVEZ BARRENECHEA NRO. 646 URB. CORPAC (OVALO QUIÑONES, NUMERACIÓN 634-646) LIMA - LIMA - SAN ISIDRO</t>
  </si>
  <si>
    <t>JEFE TÉCNICO DE LABORATORIO Y CONCRETO</t>
  </si>
  <si>
    <t>941 404 531</t>
  </si>
  <si>
    <t>laboratorio@cesel.com.pe</t>
  </si>
  <si>
    <t>ENSAYOS PARA VALIDACIÓN DE ENSAYOS DE SULFATOS</t>
  </si>
  <si>
    <t>ENSAYOS DE LABORATORIO</t>
  </si>
  <si>
    <t>UNNA ENERGIA S.A.</t>
  </si>
  <si>
    <t xml:space="preserve">
20100153832</t>
  </si>
  <si>
    <t xml:space="preserve">
AV. PETIT THOUARS NRO. 4957 LIMA - LIMA - MIRAFLORES</t>
  </si>
  <si>
    <t>JEFE DE PROYECTO</t>
  </si>
  <si>
    <t>andres.forero@unna.com.pe</t>
  </si>
  <si>
    <t>ANALISIS DE MUESTRA DE MATERIAL DE BALASTO</t>
  </si>
  <si>
    <t>VIA PRINCIPAL, PATIO TALLER VES Y PATIO DE MANIOBRAS BAYOVAR DE LA LÍNEA 1 DEL METRO DE LIMA.</t>
  </si>
  <si>
    <t>954 713 573</t>
  </si>
  <si>
    <t>juliofelipegalvez.caeronavalc@gmail.com</t>
  </si>
  <si>
    <t>ING. SALDAÑA BAUTISTA CHRISTOPHER STEVEN</t>
  </si>
  <si>
    <t>ING. CIVIL</t>
  </si>
  <si>
    <t>cssaldanab8694@gmail.com</t>
  </si>
  <si>
    <t>HOSPITAL DE REHABILITACIÓN DEL CALLAO</t>
  </si>
  <si>
    <t xml:space="preserve">JR. VIGIL 535, DISTRITO BELLAVISTA - CALLAO  </t>
  </si>
  <si>
    <t>SOIL ROCK SAC</t>
  </si>
  <si>
    <t>AV. YURUMAYO MZA. A LOTE. 03 APV. LA MERCED - LIMA - SAN MARTIN DE PORRES</t>
  </si>
  <si>
    <t>GERENTE TÉCNICO-COMERCIAL</t>
  </si>
  <si>
    <t>soilrock@soilrock.pe</t>
  </si>
  <si>
    <t>MICROPILOTES CASA ROYALES CIENEGUILLA</t>
  </si>
  <si>
    <t>CIENEGUILLA-LIMA</t>
  </si>
  <si>
    <t>SET PROGRESO</t>
  </si>
  <si>
    <t>JR. PAITA CON CALLE MORROPON, ZONA INDUSTRIAL, SAN JUAN DE MIRAFLORES</t>
  </si>
  <si>
    <t>achero@tecsur.com.pe</t>
  </si>
  <si>
    <t>KATHERINE PAIRAZAMAN</t>
  </si>
  <si>
    <t>kpairazaman@consorciobec.com</t>
  </si>
  <si>
    <t>INSERCIÓN URBANA</t>
  </si>
  <si>
    <t>byp.jorgeulloaing@gmail.com</t>
  </si>
  <si>
    <t>CONSTRUCCIONES SO SAC</t>
  </si>
  <si>
    <t>ASISTENTE RESIDENTE</t>
  </si>
  <si>
    <t>asist.residencia@dasacor.pe</t>
  </si>
  <si>
    <t>RENZO CASTILLO VILLAFUERTE</t>
  </si>
  <si>
    <t>renzocastillovillafuerte12@gmail.com</t>
  </si>
  <si>
    <t>ENSAYO EN PAVIMENTO</t>
  </si>
  <si>
    <t>CONSORCIO CASHAC</t>
  </si>
  <si>
    <t>c.cashac.logistica@gmail.com</t>
  </si>
  <si>
    <t xml:space="preserve">“MEJORAMIENTO Y REHABILITACION DEL CAMINO VECINAL EMP, AP-108 (LUYCHUPATA) TAPAIRIHUA - HUAYAO - CHOCCEMARCA - TIAPARO </t>
  </si>
  <si>
    <t>EN EL DISTRITO DE TAPAIRIHUA - PROVINCIA DE AYMARAES - REGION APURIMAC”.</t>
  </si>
  <si>
    <t>CONSORCIO ICSO</t>
  </si>
  <si>
    <t>cons.isco.logistica@gmail.com</t>
  </si>
  <si>
    <t xml:space="preserve">CONTRATACIÓN DE EJECUCIÓN DE OBRA: “MEJORAMIENTO Y REHABILITACION DEL CAMINO VECINAL EMP. PE-30A (ANTARUMI) – EMP. AP-588 (SAN MATEO), </t>
  </si>
  <si>
    <t>DISTRITO DE TINTAY- PROVINCIA DE AYMARAES – DEPARTAMENTO DE APURIMAC”</t>
  </si>
  <si>
    <t>CONSORCIO  GRUPO AGC</t>
  </si>
  <si>
    <t>josefrancisco13@yahoo.es</t>
  </si>
  <si>
    <t>ENSAYO DE AGREGADOS</t>
  </si>
  <si>
    <t>CONSORCIO SHILMAS</t>
  </si>
  <si>
    <t>c.shilmas.logistica@gmail.com</t>
  </si>
  <si>
    <t xml:space="preserve">MEJORAMIENTO Y REHABILITACIÓN DEL CAMINO VECINAL TRAMO EMP, PE30A(SOCOSALO) CAPAYA PUNTA CARRETERA (APURUNCO), </t>
  </si>
  <si>
    <t>DISTRITO DE CAPAYA, PROVINCIA DE AYMARAES, APURIMAC”</t>
  </si>
  <si>
    <t>ADMINISTRADORA DE OBRA</t>
  </si>
  <si>
    <t>administradora.sedapal@tit.pe</t>
  </si>
  <si>
    <t>ENSAYO DENSIDADES</t>
  </si>
  <si>
    <t>CAL. MONTERREY NRO 373 INT.1001</t>
  </si>
  <si>
    <t xml:space="preserve">consorciobicentenario22@gmail.com </t>
  </si>
  <si>
    <t>ASPHALT TECHNOLOGIES SAC</t>
  </si>
  <si>
    <t>luencimo@hotmail.com</t>
  </si>
  <si>
    <t>josejuarez872@gmail.com</t>
  </si>
  <si>
    <t>PUENTE HUAMPANI</t>
  </si>
  <si>
    <t>CHACLACAYO, LIMA, LIMA</t>
  </si>
  <si>
    <t>TECNOPISOS PERU SAC</t>
  </si>
  <si>
    <t>ADMINISTRADOS</t>
  </si>
  <si>
    <t>administracion@tecnopisosperu.com</t>
  </si>
  <si>
    <t>CONSORCIO CONSULTOR EL AGUSTINO</t>
  </si>
  <si>
    <t>lv.gdlc@gmail.com</t>
  </si>
  <si>
    <t>OWMPERU</t>
  </si>
  <si>
    <t>AV. DERBY 254, INT 804, SANTIAGO DE SURCO, LIMA.</t>
  </si>
  <si>
    <t>alansanchez@owmperu.net</t>
  </si>
  <si>
    <t>EMELTE SAC</t>
  </si>
  <si>
    <t>alexpercy.terry@gmail.com</t>
  </si>
  <si>
    <t>SGS DEL PERÚ SAC</t>
  </si>
  <si>
    <t>AV. ELMER FAUCETT NRO. 3348, PROV. CONST. DEL CALLAO - CALLAO</t>
  </si>
  <si>
    <t>Ariana.Tintaya@sgs.com</t>
  </si>
  <si>
    <t>MB &amp; MB CONTRATISTAS GENERALES SAC</t>
  </si>
  <si>
    <t>CALLE 1 URB. VIRGEN DE LAS MERCEDES MZ.A LT.6, LIMA, SMP</t>
  </si>
  <si>
    <t>contreras.ricardo01@gmail.com</t>
  </si>
  <si>
    <t>DIAMANTE VERDE</t>
  </si>
  <si>
    <t>diamanteverde.srl@gmail.com</t>
  </si>
  <si>
    <t>PACIFICCONTROL</t>
  </si>
  <si>
    <t>AREA CERTIFICACION</t>
  </si>
  <si>
    <t>01 660-2323 ANEXO 118</t>
  </si>
  <si>
    <t>certificacion@pacificcontrol.us</t>
  </si>
  <si>
    <t>JR. CAMINOS DEL INCA NRO. 458 DPTO. 502 LIMA - LIMA - SAN MIGUEL</t>
  </si>
  <si>
    <t>JEFE DE OFICINA TECNICA</t>
  </si>
  <si>
    <t>liliana.acuna@gdc.pe</t>
  </si>
  <si>
    <t>PARK SAN MIGUEL</t>
  </si>
  <si>
    <t>JR. MARISCAL RAMON CASTILLA 740, SAN MIGUEL, LIMA</t>
  </si>
  <si>
    <t>ENSAYO DE DENSIDAD</t>
  </si>
  <si>
    <t>rtimana@inmobiliariaoctagon.com</t>
  </si>
  <si>
    <t>CONJUNTO RESIDENCIAL MIRAMA</t>
  </si>
  <si>
    <t>MZ. Z2, LT 01, SAN BARTOLO, LIMA, LIMA</t>
  </si>
  <si>
    <t>ORTIZ CONSTRUCCIONES Y PROYECTO S.A. SUCURSAL PERU</t>
  </si>
  <si>
    <t>jefferson.rivas@grupoortiz.com</t>
  </si>
  <si>
    <t>Nueva Subestación Puerto Chancay 220/23 kV</t>
  </si>
  <si>
    <t>Chancay, Lima</t>
  </si>
  <si>
    <t xml:space="preserve">ENSAYO DE CAMPO </t>
  </si>
  <si>
    <t>TERRARIUM PROYECT SAC</t>
  </si>
  <si>
    <t>ASISTENTE DE LOGISTICA</t>
  </si>
  <si>
    <t>DEnisse Mattos &lt;dmattos@grupotyc.com&gt;</t>
  </si>
  <si>
    <t>BERTOLOTO ETAPA 3</t>
  </si>
  <si>
    <t xml:space="preserve">MALECON JUAN BERTOLOTTO 750-752-754 HUERTIZACION FUNDO - SAN MIGUEL </t>
  </si>
  <si>
    <t>GD &amp; ASOCIADOS SAC</t>
  </si>
  <si>
    <t>rzecenarro@gdyasociados.com.pe</t>
  </si>
  <si>
    <t>CASA MORAVIA</t>
  </si>
  <si>
    <t>Panamericana Sr-km 89.8 Boulevard Norte, Urb. Moravia Mz A Lt 12, Dist. Mala, Prov. Cañete, Lima</t>
  </si>
  <si>
    <t xml:space="preserve">ESTUDIO DE SUELOS  </t>
  </si>
  <si>
    <t>whuamani@grupotyc.com</t>
  </si>
  <si>
    <t>EDIFICIO LIT</t>
  </si>
  <si>
    <t>AV. JAVIER PRADO OESTE 1485, SAN ISIDRO, LIMA</t>
  </si>
  <si>
    <t>jhuaringa@tecsur.com.pe</t>
  </si>
  <si>
    <t>MATUCANA</t>
  </si>
  <si>
    <t>ARMANDO CONSTRUCTOR S.A.C.</t>
  </si>
  <si>
    <t>walter.nieto@portacm.com.pe</t>
  </si>
  <si>
    <t>MULTIFAMILIAR PASAJE 2 DE MAYO</t>
  </si>
  <si>
    <t>CA. LOS LAURELES 245, AV. DOS DE MAYO 1421-1455, SAN ISIDRO, LIMA</t>
  </si>
  <si>
    <t>ASIING SAC</t>
  </si>
  <si>
    <t>magnorejano.2018@gmail.com</t>
  </si>
  <si>
    <t>UNIVERSIDAD SAN IGNARIO DE LOYOLA</t>
  </si>
  <si>
    <t>ASISTENTE DE COMPRAS</t>
  </si>
  <si>
    <t>ralmeyda@usil.edu.pe</t>
  </si>
  <si>
    <t>SERVICIO DE ESTUDIO DE MECÁNICA DE SUELOS EN ZONA DE BOULEVARD</t>
  </si>
  <si>
    <t>AV. LA FONTANA 750, LA MOLINA</t>
  </si>
  <si>
    <t>OPEN WORLD MINING</t>
  </si>
  <si>
    <t>jasmanivalenzuela@owmperu.net</t>
  </si>
  <si>
    <t>OBRAS DE ACCION INMEDIATA PARA EL CIERRE DEL DEPOSITO DE RELAVES AGUASCOCHA</t>
  </si>
  <si>
    <t>LANDES SUR CONDOMINIOS</t>
  </si>
  <si>
    <t>CONSORCIO DE AGUA SCM</t>
  </si>
  <si>
    <t>Katty.salcedo@cascm.com.pe</t>
  </si>
  <si>
    <t>Sectorización de Sistema de Agua Potable y Alcantarillado de la parte alta de Chorrillos”, conocido como Matriz Próceres-Chorrillos</t>
  </si>
  <si>
    <t xml:space="preserve">FLESAN </t>
  </si>
  <si>
    <t>rcoila@dvc.com.pe</t>
  </si>
  <si>
    <t>JUSTO FELIX ESTRELLA ORIHUELA Y CO PROPIETARIO</t>
  </si>
  <si>
    <t>ESTUDIO DE SUELOS</t>
  </si>
  <si>
    <t>CH 33 SAC</t>
  </si>
  <si>
    <t>elvisguz96@gmail.com</t>
  </si>
  <si>
    <t>LADRILLOS ECOLOGICOS</t>
  </si>
  <si>
    <t>DISTRITO CHICLAYO, CHICLAYO, PERU</t>
  </si>
  <si>
    <t>ENSAYO EN LADRILLOS</t>
  </si>
  <si>
    <t>OFICINA TECNICA</t>
  </si>
  <si>
    <t>josue.angulo@stracon.com</t>
  </si>
  <si>
    <t>ANALISTA EN CONTRATACIONES PUBLICAS</t>
  </si>
  <si>
    <t>632-1300 ANEXO 1714</t>
  </si>
  <si>
    <t>irma.pezua@munlima.gob.pe</t>
  </si>
  <si>
    <t xml:space="preserve">"ANÁLISIS Y ENSAYOS DE LABORATORIO DE AGREGADOS FINOS Y AGREGADOS GRUESOS, MATERIALES PARA EJECUCIÓN DE OBRAS CIVILES", </t>
  </si>
  <si>
    <t>andrecavalcanti.sedapal@outlook.com</t>
  </si>
  <si>
    <t>METROPOLI CONSTRUCTOR SRL</t>
  </si>
  <si>
    <t>EARTH 25 CONSTRUCTORA SAC</t>
  </si>
  <si>
    <t>jorge_a_y6@hotmail.com</t>
  </si>
  <si>
    <t>DISTRITO MATUCANA, PROVINCIA HUAROCHIRI</t>
  </si>
  <si>
    <t>CONSTRUCCIONES GENA EIRL</t>
  </si>
  <si>
    <t>tsanchezaraujo@gmail.com</t>
  </si>
  <si>
    <t>COLLIQUE</t>
  </si>
  <si>
    <t>ENSAYO EN AGREGADOS Y SUELO</t>
  </si>
  <si>
    <t>jennifer.minan@imagina.pe</t>
  </si>
  <si>
    <t>CONSORCIO SAN ISAIAS</t>
  </si>
  <si>
    <t>AREA DE CALIDAD</t>
  </si>
  <si>
    <t>bgiordanino@consorciosanisaias.pe</t>
  </si>
  <si>
    <t>AMPLIACION Y MEJORAMIENTO DE LOS SISTEMAS DE AGUA POTABLE Y ALCANTARILLADO PARA EL A. H. INCAHUASI-PAMPA DE COMAS-DISTRITO DE COMAS</t>
  </si>
  <si>
    <t>ENSAYO SUELO Y AGREGADO</t>
  </si>
  <si>
    <t>ALBERTO TANG SANCHEZ</t>
  </si>
  <si>
    <t>CALLA LEONCIO PRADRO, HUARAL, LIMA</t>
  </si>
  <si>
    <t>artangs@hotmail.com</t>
  </si>
  <si>
    <t>RESIDENCIAL</t>
  </si>
  <si>
    <t>HUARAL</t>
  </si>
  <si>
    <t>TENDENCIA</t>
  </si>
  <si>
    <t>INGENIERIA DE PROYECTO</t>
  </si>
  <si>
    <t>bvilca@tendencia.pe</t>
  </si>
  <si>
    <t>MORE+</t>
  </si>
  <si>
    <t>AV. GRAL GARZON 2018-2022, JESUS MARIA</t>
  </si>
  <si>
    <t xml:space="preserve">ECOSEVA SAC </t>
  </si>
  <si>
    <t>MZA. E LOTE. 19 PROVIV. RESID. VIRGEN DE FÁTIMA</t>
  </si>
  <si>
    <t>cvaldiviat22@gmail.com</t>
  </si>
  <si>
    <t>MEJORAMIENTO DE SARDINELES EN TODO DISRTITO DE CHORRILLOS (MANTENIMIENTO DE HORNATO)</t>
  </si>
  <si>
    <t>2 H INGENIERIA Y CONSTRUCCIONES SAC</t>
  </si>
  <si>
    <t>CONTROL DE CALIDAD OBRAS SECUNDARIAS</t>
  </si>
  <si>
    <t>hvargas@consorciosanisaias.pe</t>
  </si>
  <si>
    <t>AMPLIACION Y MEJORAMIENTO DE LOS SISTEMAS DE AGUA POTABLE Y ALCANTARILLADO</t>
  </si>
  <si>
    <t>A. H. INCAHUASI_x0002_PAMPA DE COMAS-DISTRITO DE COMAS</t>
  </si>
  <si>
    <t>CONSORCIO URBANO</t>
  </si>
  <si>
    <t>consorcio.urbano22@gmail.com</t>
  </si>
  <si>
    <t xml:space="preserve">CONSTRUCCIÓN DE CERCO PERIMÉTRICO EN EL (LA) IE ESTADOS UNIDOS </t>
  </si>
  <si>
    <t>DISTRITO DE COMAS, DEPARTAMENTO LIMA</t>
  </si>
  <si>
    <t>CMEC</t>
  </si>
  <si>
    <t>BRUNO OLIART WILSON</t>
  </si>
  <si>
    <t>b.oliartw@gmail.com</t>
  </si>
  <si>
    <t>EDIFICIO MW</t>
  </si>
  <si>
    <t>CA. ARICOTA, SAN MIGUEL, LIMA</t>
  </si>
  <si>
    <t>ESTUDIO DE SUELO</t>
  </si>
  <si>
    <t>GRUPO ANG</t>
  </si>
  <si>
    <t>sandra.bobadilla@grupoang.com.pe</t>
  </si>
  <si>
    <t>Hosp. San Juan de Matucana</t>
  </si>
  <si>
    <t>Matucana, Huarochiri, Lima</t>
  </si>
  <si>
    <t>ENSAYO LABORATORIO</t>
  </si>
  <si>
    <t>INGENIERIA ESPECIALIZADA</t>
  </si>
  <si>
    <t>INGENIERO DE LINEAS DE TRANSMISION</t>
  </si>
  <si>
    <t>ingenieria.01@mvingenieriaespecializada.com</t>
  </si>
  <si>
    <t>LT 220kv</t>
  </si>
  <si>
    <t>departamento Tacna</t>
  </si>
  <si>
    <t>OHLA PERU</t>
  </si>
  <si>
    <t>carlos.pabon@ohla-peru.pe</t>
  </si>
  <si>
    <t>CONTROL DE CALIDAD DE PAVIMENTO</t>
  </si>
  <si>
    <t>SUR PERÚ INGENIEROS E.I.R.L.</t>
  </si>
  <si>
    <t>wca.18@hotmail.com </t>
  </si>
  <si>
    <t>MEJORAMIENTO DE LA INFRAESTRUCTURA VIAL DE LA AV. TUPAC AMARU</t>
  </si>
  <si>
    <t>JULI,CHUCUITO,PUNO</t>
  </si>
  <si>
    <t>ENSAYO SALES SOLUBLES</t>
  </si>
  <si>
    <t>SAMA OCUPACIONAL E.I.R.L</t>
  </si>
  <si>
    <t>AV. BRASIL 381</t>
  </si>
  <si>
    <t>vpretell@gruposama.pe</t>
  </si>
  <si>
    <t>EDIFICIO COMERCIAL</t>
  </si>
  <si>
    <t>AV. EJERCITO 177 SAN ISIDRO</t>
  </si>
  <si>
    <t>BERNAOLA ARANDA DAVID</t>
  </si>
  <si>
    <t>ddbernaolaa@gmail.com</t>
  </si>
  <si>
    <t>FLORIDA DE PRO</t>
  </si>
  <si>
    <t>3W79+53M, LOS OLIVOS 15307</t>
  </si>
  <si>
    <t>HLC INGENIERIA Y CONSTRUCCION SAC</t>
  </si>
  <si>
    <t>AV. MIGUEL ALGUDIN 335</t>
  </si>
  <si>
    <t>INGENIERO QC CIVIL</t>
  </si>
  <si>
    <t>pmorov@hlcsac.com</t>
  </si>
  <si>
    <t xml:space="preserve">REUBICACIÓN DEL TALLER DE MANTENIMIENTO </t>
  </si>
  <si>
    <t>MINERA YANACOCHA</t>
  </si>
  <si>
    <t>DISEÑO</t>
  </si>
  <si>
    <t>logistica.sedapa@tit.pe</t>
  </si>
  <si>
    <t>CENTRO BASE DATOS SEDAPAL</t>
  </si>
  <si>
    <t>ENSAYO DE GRANULOMETRÍA</t>
  </si>
  <si>
    <t>ELADIO HUAMANYAURI</t>
  </si>
  <si>
    <t>MZ A LT 36-37</t>
  </si>
  <si>
    <t>Ealexanderhc@gmail.com</t>
  </si>
  <si>
    <t>HOTEL</t>
  </si>
  <si>
    <t>LAS PRADERAS DE CARABAYLLO</t>
  </si>
  <si>
    <t>PERCY ROJAS</t>
  </si>
  <si>
    <t>CARABAYLLO</t>
  </si>
  <si>
    <t>estructuras869@gmail.com</t>
  </si>
  <si>
    <t>COLEGIO</t>
  </si>
  <si>
    <t>ELIZABETH ROSSANA RONCEROS YONG</t>
  </si>
  <si>
    <t>ASIA</t>
  </si>
  <si>
    <t>979989177 </t>
  </si>
  <si>
    <t>angelopandor@gmail.com</t>
  </si>
  <si>
    <t>PISCINA</t>
  </si>
  <si>
    <t>ASIA KM 102.5 PANAMERICANA SUR</t>
  </si>
  <si>
    <t>PRUEBAS DE COMPACTACIÓN</t>
  </si>
  <si>
    <t>GUILLERMO AVENDAÑO ASTORIMA</t>
  </si>
  <si>
    <t>grafaelavendano@hotmail.com</t>
  </si>
  <si>
    <t>COMERCIAL</t>
  </si>
  <si>
    <t>CAMILLE PORTUGAL AREVALO</t>
  </si>
  <si>
    <t>portugal_02525@outlook.com</t>
  </si>
  <si>
    <t>DANIEL CALZADA ARCE</t>
  </si>
  <si>
    <t>HUACHIPA</t>
  </si>
  <si>
    <t>danielcalzadaarce@gmail.com</t>
  </si>
  <si>
    <t>JORGE PILCO</t>
  </si>
  <si>
    <t xml:space="preserve">CALLE AMPOLAS S/N 4° ZONA - AV TUPAC AMARU </t>
  </si>
  <si>
    <t>jap_villagra@hotmail.com</t>
  </si>
  <si>
    <t xml:space="preserve">CLUB DEL PUEBLO </t>
  </si>
  <si>
    <t>URB. LA PALMA,URB SAN ISIDRO - ICA</t>
  </si>
  <si>
    <t>FERNANDO FLORES</t>
  </si>
  <si>
    <t>CONDOMINIO BAHÍA 1</t>
  </si>
  <si>
    <t>VIVIENDA UNIFAMILIAR</t>
  </si>
  <si>
    <t>CIENEGUILLA</t>
  </si>
  <si>
    <t>fnava@grupotyc.com</t>
  </si>
  <si>
    <t>CONSORCIO AGAPE</t>
  </si>
  <si>
    <t>P.J MICAELA BASTIDAS N° 331</t>
  </si>
  <si>
    <t>consorcioagape123@gmail.com</t>
  </si>
  <si>
    <t>MEJORAMIENTO DER SERVICIO EDUCATIVO N° 20047 TOMAS</t>
  </si>
  <si>
    <t>COCHARMARCA-HOYON-LIMA</t>
  </si>
  <si>
    <t>ALCONSE SAC</t>
  </si>
  <si>
    <t xml:space="preserve">cotizacionalconse.2022@gmail.com </t>
  </si>
  <si>
    <t>VARIOS</t>
  </si>
  <si>
    <t>PRZ INGENIEROS S.A.C.</t>
  </si>
  <si>
    <t>AV. GUZMÁN BLANCO 240</t>
  </si>
  <si>
    <t>ingenieria@przingenieros.com</t>
  </si>
  <si>
    <t>MEJORAMIENTO DEL SERVICIO DE AGUA</t>
  </si>
  <si>
    <t>LIVITACA-CUSCO</t>
  </si>
  <si>
    <t>INVERSIONES INMOBILIARIAS DEL ADRIATICO SA</t>
  </si>
  <si>
    <t>JEFE DE CALIDAD DE OBRAS</t>
  </si>
  <si>
    <t>Nalda.Villavicencio@imagina.pe</t>
  </si>
  <si>
    <t>CALIDAD</t>
  </si>
  <si>
    <t>lhvasquezm@gmail.com</t>
  </si>
  <si>
    <t>GEOBAL CONSTRUCTION</t>
  </si>
  <si>
    <t>LOS FRUTALES MZA. W2 LOTE. 40 P.J. VIRGEN DE LOURDES</t>
  </si>
  <si>
    <t>geobalconstruction@gmail.com</t>
  </si>
  <si>
    <t>VíAS</t>
  </si>
  <si>
    <t>CALLAO</t>
  </si>
  <si>
    <t>ADRO CONSTRUCCION EIRL</t>
  </si>
  <si>
    <t>CAL.LAS CAMELIAS NRO. 110 URB. SANTA ROSA DE SURCO</t>
  </si>
  <si>
    <t>arodulfo@adroconstruccion.com.pe</t>
  </si>
  <si>
    <t>SURCO</t>
  </si>
  <si>
    <t>CONSTRUCTORA Y SERVICIOS VALDIVIA S.R.L.</t>
  </si>
  <si>
    <t>JR. CAYETANO REQUENA NRO. 372 (FRENTE A LA RAMPA DEL MERCADO CENTRAL) ANCASH - HUARAZ - HUARAZ</t>
  </si>
  <si>
    <t>cvaldiviat22@hotmail.com</t>
  </si>
  <si>
    <t>MANTENIMIENTO DEL HORNATO PÚBLICO</t>
  </si>
  <si>
    <t>PARQUE YUNGAY, AV. JUAN BERTOLOTTO C/ CALLE YUNGAY</t>
  </si>
  <si>
    <t>fcapa@zulers.com</t>
  </si>
  <si>
    <t>MAQUI SCAR CONSTRUCTORES SAC</t>
  </si>
  <si>
    <t>CALLE LIMA MZ C LT 15 ATE</t>
  </si>
  <si>
    <t>903 230 136</t>
  </si>
  <si>
    <t>sergio06230621@gmail.com</t>
  </si>
  <si>
    <t>SEDAPAL</t>
  </si>
  <si>
    <t>SOLUCIONES CONTIGO</t>
  </si>
  <si>
    <t>AV. DE LOS PATRIOTAS 222, SAN MIGUEL</t>
  </si>
  <si>
    <t>meybel.rueda@solucionescontigo.pe</t>
  </si>
  <si>
    <t>EL AGUSTINO</t>
  </si>
  <si>
    <t>GISELLE ILIZARBE</t>
  </si>
  <si>
    <t>.</t>
  </si>
  <si>
    <t>ESTEFANY PULLIDO</t>
  </si>
  <si>
    <t>stefanyantoane13@gmail.com</t>
  </si>
  <si>
    <t>TESIS</t>
  </si>
  <si>
    <t>DE VICENTE CONSTRUCTORA SAC</t>
  </si>
  <si>
    <t>AV. JAVIER PRADO OESTE URB. SAN FELIPE 757 MAGDALENA DEL MAR</t>
  </si>
  <si>
    <t>IESTP JOSE ABELARDO QUIÑONES</t>
  </si>
  <si>
    <t>TUMBES</t>
  </si>
  <si>
    <t>ASERFEX S.A.</t>
  </si>
  <si>
    <t>Jr. Hermilio Valdizan Nro. 379 - JESUS MARIA</t>
  </si>
  <si>
    <t>Fabianet40@hotmail.com</t>
  </si>
  <si>
    <t>MULTIFAMILIAR</t>
  </si>
  <si>
    <t>Av. Bolivar 1220- Pueblo Libre</t>
  </si>
  <si>
    <t>INGENIERIA GEOTECNICA Y CONTROL DE CALIDAD S.A.C.</t>
  </si>
  <si>
    <t>MZA. A LOTE. 24 INT. 1 URB. MAYORAZGO NARANJAL 2DA ETAPA - SAN MARTIN DE PORRES</t>
  </si>
  <si>
    <t>(01) 7483255-102</t>
  </si>
  <si>
    <t xml:space="preserve">jgutierrez@ingeocontrol.com.pe / calidad@ingeocontrol.com.pe </t>
  </si>
  <si>
    <t>ESCUELAS BICENTENARIO - COLEGIO MANUEL GONZALES PRADA CONTINGENCIA P2</t>
  </si>
  <si>
    <t>HUAYCÁN</t>
  </si>
  <si>
    <t>PALACIOS VERGARA LUIS ANTONIO</t>
  </si>
  <si>
    <t>10067099783 </t>
  </si>
  <si>
    <t>993 598 739</t>
  </si>
  <si>
    <t>lpalaci@yahoo.com</t>
  </si>
  <si>
    <t>PROYECTO VIPOL NARANJAL</t>
  </si>
  <si>
    <t xml:space="preserve">AV. ALIPIO PONCE MZ. Ñ LOTE 46 </t>
  </si>
  <si>
    <t xml:space="preserve">CONSTRUCTORA ALTOMAYO S.A.C. </t>
  </si>
  <si>
    <t>AV. LAS PALMERAS NRO. 268 URB. CAMACHO LIMA</t>
  </si>
  <si>
    <t>ASISTENTE DE PROYECTOS</t>
  </si>
  <si>
    <t>954 301 467</t>
  </si>
  <si>
    <t xml:space="preserve">coordinador2@construyegroup.com </t>
  </si>
  <si>
    <t>AV. RAMIRO PRIALE</t>
  </si>
  <si>
    <t>BURGOS VERGARAY INGENIEROS SAC</t>
  </si>
  <si>
    <t>20440251677 </t>
  </si>
  <si>
    <t>CAL.BALTAZAR GAVILAN MZA. L LOTE. 05 URB. SANTO DOMINGUITO LA LIBERTAD - TRUJILLO - TRUJILLO</t>
  </si>
  <si>
    <t>931 173 176</t>
  </si>
  <si>
    <t>michaelsmo83@gmail.com</t>
  </si>
  <si>
    <t>AYA EDIFICACIONES SAC</t>
  </si>
  <si>
    <t>AV. CIRCUNVALACION DEL CLUB GOLF LOS INCAS NRO. 134 DPTO. 406 URB. CLUB GOLF LOS INCAS LIMA - LIMA - SANTIAGO DE SURCO</t>
  </si>
  <si>
    <t>zaira.fenco@ayaedificaciones.com</t>
  </si>
  <si>
    <t>ECO DESIGN</t>
  </si>
  <si>
    <t>AV. JAVIER PRADO OESTE N° 1820 REFERENCIA FRENTE AL GRIFO</t>
  </si>
  <si>
    <t>acollas@jg3construcciones.com</t>
  </si>
  <si>
    <t>BAUBERATER SAC</t>
  </si>
  <si>
    <t>20608475908 </t>
  </si>
  <si>
    <t>CAL.SAN MARTIN DE PORRAS MZA. P1 LOTE. 20 LORETO - LORETO - NAUTA</t>
  </si>
  <si>
    <t>996 668 519</t>
  </si>
  <si>
    <t>CesarAlvaGar@gmail.com</t>
  </si>
  <si>
    <t>MEJORAMIENTO Y AMPLIACIÓN DE LOS SERVICIOS TURISTICOS PÚBLICOS DEL EMBARCADERO DE PUNO</t>
  </si>
  <si>
    <t>DISTRITO PUNO-PROVINCIA PUNO-DEPARTAMENTO PUNO</t>
  </si>
  <si>
    <t>URBAN PLACE S.A.C.</t>
  </si>
  <si>
    <t>20607479578 </t>
  </si>
  <si>
    <t>AV. GENERAL ALVAREZ DE ARENALES NRO. 1245 INT. 706 URB. SANTA BEATRIZ LIMA - LIMA - LIMA</t>
  </si>
  <si>
    <t>981 546 035</t>
  </si>
  <si>
    <t>urbanplacesac@gmail.com</t>
  </si>
  <si>
    <t>REMODELACIÓN DEL CAMPO DEPORTIVO</t>
  </si>
  <si>
    <t>DISTRITO: LA TINGUILLA PROVINCIA Y DEPARTAMENTO: ICA</t>
  </si>
  <si>
    <t>ISAAC ZUMARÁN JUAREZ</t>
  </si>
  <si>
    <t>DISTRITO: CELENDIN PROVINCIA: CELENDIN</t>
  </si>
  <si>
    <t>isaczumaran@gmail.com</t>
  </si>
  <si>
    <t>HABILITACIÓN URBANA NUEVO BREÑA</t>
  </si>
  <si>
    <t>CAJAMARCA</t>
  </si>
  <si>
    <t>ING ARTURO USURIAGA</t>
  </si>
  <si>
    <t>ausuriaganajera@gmail.com</t>
  </si>
  <si>
    <t>ATE-SANTA CLARA</t>
  </si>
  <si>
    <t>ROJAS INGENIERÍASERVICIOS ESPECIALIZADOS E.I.R.L.</t>
  </si>
  <si>
    <t>10770703293 </t>
  </si>
  <si>
    <t>CALLE MIGUEL IGNACIO DE VIVANCO-CHICLAYO</t>
  </si>
  <si>
    <t>Rojasingenieria100@gmail.com</t>
  </si>
  <si>
    <t xml:space="preserve">SERVICIO PARA LA EVALUACION ESTRUCTURAL Y GEOTECNICA </t>
  </si>
  <si>
    <t>JR. MIROQUESADA N°950-CALLAO</t>
  </si>
  <si>
    <t>JASON ARRIETA</t>
  </si>
  <si>
    <t>INTERLABORATORIO</t>
  </si>
  <si>
    <t>HILANDERIA INDUSTRIAL CAMONES S.A.</t>
  </si>
  <si>
    <t>20609498715 </t>
  </si>
  <si>
    <t>AV. SANTA JOSEFINA NRO. 527 LOT. LAS VEGAS (PARADERO LAS VEGAS KM 30) LIMA - LIMA - PUENTE PIEDRA</t>
  </si>
  <si>
    <t>cgamarra@textilescamones.com</t>
  </si>
  <si>
    <t>OFICINAS ADMINISTRATIVAS</t>
  </si>
  <si>
    <t>COMAS</t>
  </si>
  <si>
    <t>URBANA UNO SAC</t>
  </si>
  <si>
    <t>CALLE MONTEROSA N° 240 INT. 904 SANTIAGO DE SURCO LIMA - LIMA</t>
  </si>
  <si>
    <t>wilberthchm@gmail.com</t>
  </si>
  <si>
    <t>AMPLIACIÓN UNIVERSIDAD CONTINENTAL SEDE LIMA</t>
  </si>
  <si>
    <t>AV. ALFREDO MENDIOLA 5210, LOS OLIVOS</t>
  </si>
  <si>
    <t>PETER AREVALO ALARCON</t>
  </si>
  <si>
    <t>tec.arevalo@gmail.com</t>
  </si>
  <si>
    <t>DISEÑO DE ADOQUINES DE CONCRETO CON RESIDUOS SILICOS</t>
  </si>
  <si>
    <t>SAN ANTONIO-HUAROCHIRI</t>
  </si>
  <si>
    <t>IGLESIA ADVENTISTA DEL SEPTIMO DIA</t>
  </si>
  <si>
    <t>20111157058 </t>
  </si>
  <si>
    <t>AV. COMANDANTE ESPINAR NRO. 610 LIMA - LIMA - MIRAFLORES</t>
  </si>
  <si>
    <t>959443250 </t>
  </si>
  <si>
    <t>floresfiore705@gmail.com</t>
  </si>
  <si>
    <t>JR LIMA 573-HUANCAYO</t>
  </si>
  <si>
    <t>LAPROSUR</t>
  </si>
  <si>
    <t>lgibson36@hotmail.com</t>
  </si>
  <si>
    <t>LADRILLOS</t>
  </si>
  <si>
    <t>SERGIO TENORIO GASTELO</t>
  </si>
  <si>
    <t>xandro0104@gmail.com</t>
  </si>
  <si>
    <t>HABILITACIÓN DE AGENCIA PRINCIPAL</t>
  </si>
  <si>
    <t>AV. NICOLÁS DE PIÉROLA N°534</t>
  </si>
  <si>
    <t>CÁRDENAS BEGAZO</t>
  </si>
  <si>
    <t>sofiacabe@hotmail.com</t>
  </si>
  <si>
    <t>CONDOMINIOS</t>
  </si>
  <si>
    <t>KILOMETRO 43.75 DE LA PANAMERICANA SUR - PUNTA NEGRA</t>
  </si>
  <si>
    <t>ALS PERU S.A</t>
  </si>
  <si>
    <t>20220964869 </t>
  </si>
  <si>
    <t>CAL.UNO MZA. D LOTE. 1A URB. INDUSTRIAL BOCANEGRA (ESQUINA CON CALLE A) PROV. CONST. DEL CALLAO</t>
  </si>
  <si>
    <t>Elizabeth.Diaz@alsglobal.com</t>
  </si>
  <si>
    <t>CONSTRUCCION</t>
  </si>
  <si>
    <t>JHON LLANA FERNANDEZ</t>
  </si>
  <si>
    <t>jrllf08@gmail.com</t>
  </si>
  <si>
    <t>JR HUACHO CUADRA 1 LURIGANCHO-CHOSICA</t>
  </si>
  <si>
    <t>FERUHUJA S.A.C.</t>
  </si>
  <si>
    <t>VIA.MARIA PARADO DE BELLIDO MZA. F1 LOTE. 08 URB. MARIA PARADO DE BELLIDO AYACUCHO</t>
  </si>
  <si>
    <t>919 009 485</t>
  </si>
  <si>
    <t>admferuhujsac@gmail.com</t>
  </si>
  <si>
    <t>MEJORAMIENTO Y AMPLIACION DEL SERVICIO DE EDUCACION</t>
  </si>
  <si>
    <t>AV. JUAN PABLO II 306, BELLAVISTA-CALLAO</t>
  </si>
  <si>
    <t>MERA REPRESENTACIONES SAC</t>
  </si>
  <si>
    <t>AV. MARISCAL CASTILLA NRO. 573 (AL FINAL DE LA VIA EXPRESA CORTIJO) LIMA - LIMA - SANTIAGO DE SURCO</t>
  </si>
  <si>
    <t>n.vigo@merarepresentaciones.com</t>
  </si>
  <si>
    <t>ESCUELA PERMANENTE SAN FELIPE</t>
  </si>
  <si>
    <t>CALLE 30 Y 32 URB. EL PINAR - COMAS</t>
  </si>
  <si>
    <t>INVERSIONES INTEGRALES JAS S.A.C.</t>
  </si>
  <si>
    <t>CALLE SOR ISABEL DE BABADILLA N°167 INT.2 URB LA MERCED - TRUJILLO</t>
  </si>
  <si>
    <t>930 867 514</t>
  </si>
  <si>
    <t>susanaraycoarenas@gmail.com</t>
  </si>
  <si>
    <t>MEJORAMIENTO Y AMPLIACIÓN DEL SERVICIO DE LA TRANSITABILIDAD VEHICULAR Y PEATONAL DE LA DOBLE VÍA LAREDO</t>
  </si>
  <si>
    <t>PORVENIR, DISTRITO DE LAREDO – PROVINCIA DE TRUJILLO – DEPARTAMENTO DE LA LIBERTAD"</t>
  </si>
  <si>
    <t>COORDINADOR DE COMPRAS</t>
  </si>
  <si>
    <t>capaza@cesel.com.pe</t>
  </si>
  <si>
    <t>INKA BERRIES SAC</t>
  </si>
  <si>
    <t>Jr. Tomas Ramsey Nro. 930 Int. 1111 (entre la Cuadra 5 y 6 Av Juan de Aliaga)</t>
  </si>
  <si>
    <t>JEFE DE PROYECTOS</t>
  </si>
  <si>
    <t>jvasquez@inkasberries.com.pe</t>
  </si>
  <si>
    <t>POZO TUBULAR</t>
  </si>
  <si>
    <t>CHAMBARA-HUACHO</t>
  </si>
  <si>
    <t>CHINA CIVIL ENGINEERING CONSTRUCTION CORPORATION SUCURSAL DEL PERU</t>
  </si>
  <si>
    <t>AV. LAS CAMELIAS NRO. 280 (280-290 LAS CAMELIAS) LIMA - LIMA - SAN ISIDRO</t>
  </si>
  <si>
    <t>m.sutta@cceccperu.ru</t>
  </si>
  <si>
    <t>CREACIÓN DEL PARQUE DE TECNOLOGÍA E INNOVACIÓN PARA EL AGRO DE LA UNIVERSIDAD NACIONAL AGRARIA LA MOLINA, PROVINCIA DE LIMA, DEPARTAMENTO DE LIMA</t>
  </si>
  <si>
    <t>AV. RAUL FERRERO CON CALLE LAS MORAS S/N, LA MOLINA</t>
  </si>
  <si>
    <t>ENSAYO DE LABORATORIO Y CAMPO</t>
  </si>
  <si>
    <t>ANGELO PANDO</t>
  </si>
  <si>
    <t>ENCANTADA DE VILLA</t>
  </si>
  <si>
    <t>CIVILDESCK EIRL</t>
  </si>
  <si>
    <t>JR. RAMON CASTILLA NRO. 841 URB. SOLEDAD ANCASH - HUARAZ - HUARAZ</t>
  </si>
  <si>
    <t>gerencia@civildesk.com.pe</t>
  </si>
  <si>
    <t>HUARAZ</t>
  </si>
  <si>
    <t>ASESORIA Y DISEÑO ELECTROMECANICO DEL NORTE EIRL</t>
  </si>
  <si>
    <t>MZA. G LOTE. 3 URB. LOS TALLANES ETAPA 2 (FRENTE CLUB DE LEONES) PIURA - PIURA - PIURA</t>
  </si>
  <si>
    <t>pvasquez@adeneirl.com</t>
  </si>
  <si>
    <t>INSTALACIÓN DE TRANSFORMADOR DE 220KVA</t>
  </si>
  <si>
    <t>UNIDAD MINERA CERRO LINDO NEXA</t>
  </si>
  <si>
    <t>EDILBERTO JOHAN LEVANO CAMONES</t>
  </si>
  <si>
    <t>JR, RIO TARICA 5287 URB VILLA DEL NORTE</t>
  </si>
  <si>
    <t>jlevano.ingenieria@gmail.com</t>
  </si>
  <si>
    <t>VIVIENDA MULTIFAMILIAR YENY RODRIGUEZ</t>
  </si>
  <si>
    <t>AV. NARANJAL S/N, SAN MARTIN DE PORRES</t>
  </si>
  <si>
    <t>ENRIQUEZ GUTIEREZ</t>
  </si>
  <si>
    <t>fasgutierrez03@gmail.com</t>
  </si>
  <si>
    <t>COMERCIAL Y RESIDENCIAL</t>
  </si>
  <si>
    <t>DISTRITO LINCE</t>
  </si>
  <si>
    <t>CCCC DEL PERU S.A.C.</t>
  </si>
  <si>
    <t>AV. JOSE PARDO NRO. 434 INT. 1401 URB. SURQUILLO LIMA - LIMA - MIRAFLORES</t>
  </si>
  <si>
    <t>CONSTRUCTORA CB &amp; J CONTRATISTAS GENERALES S.A.C.</t>
  </si>
  <si>
    <t>20549521551 </t>
  </si>
  <si>
    <t>JR. MARISCAL RAMON CASTILLA NRO. 751 DPTO. 301 URB. ORBEA LIMA - LIMA - MAGDALENA DEL MAR</t>
  </si>
  <si>
    <t>MULTIVENTAS SAN JERONIMO</t>
  </si>
  <si>
    <t>JR. ÁZANGARO NRO. 211 (1CDRA DE PLAZA VEA) PUNO - SAN ROMAN - JULIACA</t>
  </si>
  <si>
    <t>multiventas.sanjeronim@gmail.com</t>
  </si>
  <si>
    <t>CREACION DE NODOS</t>
  </si>
  <si>
    <t>REGION ANCASH</t>
  </si>
  <si>
    <t>CONSORCIO INTIPUNKU</t>
  </si>
  <si>
    <t>AV. PETIT THOUARS NRO. 4957 INT. 401</t>
  </si>
  <si>
    <t>gfranco@cumbra.com.pe</t>
  </si>
  <si>
    <t>AMPLIACIÓN DEL AEREOPUERTO JORGE CHAVEZ</t>
  </si>
  <si>
    <t>AVDA. NESTOR GAMBETA S/N CALLAO</t>
  </si>
  <si>
    <t>JANPIER GUTIERREZ HUAMAN</t>
  </si>
  <si>
    <t xml:space="preserve"> jamgutierrez.2398@gmail.com</t>
  </si>
  <si>
    <t>ESTABILIZACIÓN DE LA SUBBASE</t>
  </si>
  <si>
    <t>LOS ROSALES-ANCON</t>
  </si>
  <si>
    <t>A &amp; E DISEÑO BIM Y CONSTRUCCION S.A.C.</t>
  </si>
  <si>
    <t>JR. CAPAC YUPANQUI NRO. 2779 URB. RISSO LIMA - LIMA - LINCE</t>
  </si>
  <si>
    <t xml:space="preserve"> santiago230301@outlook.com</t>
  </si>
  <si>
    <t>COLEGIO SANTA LUCIA FERREÑAFE</t>
  </si>
  <si>
    <t>LAMBAYEQUE</t>
  </si>
  <si>
    <t>945 271 350</t>
  </si>
  <si>
    <t>ing.jramirez.cruz@gmail.com</t>
  </si>
  <si>
    <t>CONSORCIO RIPCONCIV - STILER</t>
  </si>
  <si>
    <t>20607976512 </t>
  </si>
  <si>
    <t>CAL.JULIAN ARIAS ARAGUEZ NRO. 250 LIMA - LIMA - MIRAFLORES</t>
  </si>
  <si>
    <t>936 092 554</t>
  </si>
  <si>
    <t>solivera@consorcioripconciv-stiler.com</t>
  </si>
  <si>
    <t>PAQUETES 0 ESCUELA PILOTOS</t>
  </si>
  <si>
    <t>URB. DEL PINAR - COMAS</t>
  </si>
  <si>
    <t>CORPORACION ABIEL S.R.L.</t>
  </si>
  <si>
    <t>CAL.SIN NOMBRE MZA. F LOTE. 12 CESAR VALLEJO - LA ENSENADA LIMA - LIMA - PUENTE PIEDRA</t>
  </si>
  <si>
    <t>corpabiel@gmail.com</t>
  </si>
  <si>
    <t>IMPLEMENTACION DE PAVIMENTO DE CONCRETO EN ZONA</t>
  </si>
  <si>
    <t>DISTRITO DE PARAMONGA - PROVINCIA DE BARRANCA</t>
  </si>
  <si>
    <t>JEFE DE PLANEAMIENTO Y PRODUCCION</t>
  </si>
  <si>
    <t>victor.vasquez@portacm.com.pe</t>
  </si>
  <si>
    <t>CONSORCIO SUYAY II</t>
  </si>
  <si>
    <t>AV. PANAMERICANA SUR KM. 19.5 FND. VILLA EL OLIVAR FP CERCAD (.) LIMA - LIMA - VILLA EL SALVADOR</t>
  </si>
  <si>
    <t>norma.mayorca@consorciosuyay.com</t>
  </si>
  <si>
    <t xml:space="preserve">HOSPITAL </t>
  </si>
  <si>
    <t>CARAZ</t>
  </si>
  <si>
    <t>DOS M CONSTRUCCIONES S.A.C.</t>
  </si>
  <si>
    <t>HORACIO URTEAGA NRO. 1084 DPTO. 606 (A 2 CDRAS DE PLAZA SAN JOSE) LIMA - LIMA - JESUS MARIA</t>
  </si>
  <si>
    <t>Luis.veliz@velsaperu.com</t>
  </si>
  <si>
    <t>CONSTRUCCION DE CCERCO DEFINITIVO – COAR ANCASH</t>
  </si>
  <si>
    <t>CATAC - HUARAZ</t>
  </si>
  <si>
    <t>eramirez@consorcioripconciv-stiler.com</t>
  </si>
  <si>
    <t>WALTER CHILENO EVANGELIO</t>
  </si>
  <si>
    <t>947 140 707</t>
  </si>
  <si>
    <t>loyolascht@gmail.com</t>
  </si>
  <si>
    <t>AV. ALAMEDA SUR MZ E LT 35 - CHORRILLOS</t>
  </si>
  <si>
    <t>VARMER CADS</t>
  </si>
  <si>
    <t>eliros2009.els@gmail.com</t>
  </si>
  <si>
    <t>CENTRO DE SALUD JOSE OLAYA</t>
  </si>
  <si>
    <t>GDC PROYECTOS PERU A S.A.C.</t>
  </si>
  <si>
    <t>ulices.ravelo@gdc.pe</t>
  </si>
  <si>
    <t>VIVIENDA MULTIFAMILIAR RAMÓN CASTILLA</t>
  </si>
  <si>
    <t>CASCAS</t>
  </si>
  <si>
    <t>FLAMA INGENIERIA Y CONSTRUCCION S.A.C.</t>
  </si>
  <si>
    <t>PJ. PACHACUTEC NRO. 102 URB. AGRUP RESIDENCIAL SALAMANCA DE MONTERRICO LIMA - LIMA - ATE</t>
  </si>
  <si>
    <t>wneyra05@gmail.com</t>
  </si>
  <si>
    <t>ARESI E.I.R.L.</t>
  </si>
  <si>
    <t>AV. SANTA FE MZA. O LOTE. 26 URB. LOS ALISOS LIMA - LIMA - SAN MARTIN DE PORRES</t>
  </si>
  <si>
    <t>aresi.arq@gmail.com</t>
  </si>
  <si>
    <t>VIVIENDA MILTIFAMILIAR</t>
  </si>
  <si>
    <t>AV. LOS PINOS MZ N LT 12-RESIDENCIAL LOS SAUCES PUENTE PIEDRA</t>
  </si>
  <si>
    <t>CONSORCIO VIAL CHIMBOTE</t>
  </si>
  <si>
    <t>AV. GNERAL GARZON NRO. 1082 DPTO. 401 LIMA - LIMA - JESUS MARIA</t>
  </si>
  <si>
    <t>991 467 534</t>
  </si>
  <si>
    <t>gian.huallpa@consorciochimbote.pe</t>
  </si>
  <si>
    <t>VIA EVITAMIENTO CHIMBOTE</t>
  </si>
  <si>
    <t>CHIMBOTE</t>
  </si>
  <si>
    <t>ROSANGELA VALLADARES TIRADO</t>
  </si>
  <si>
    <t>rosangela0418@gmail.com</t>
  </si>
  <si>
    <t>EFECTO DE LA ADICION DE RESIDUOS DE CONCRETO</t>
  </si>
  <si>
    <t>TRUJILLO</t>
  </si>
  <si>
    <t>OXY INDUSTRIAL S.A.C.</t>
  </si>
  <si>
    <t>AV. ACAPULCO MZA. C LOTE. 37 URB. LAS ORQUIDEAS II (CUADRA 65 NESTOR GAMBETTA)</t>
  </si>
  <si>
    <t>administracion2@oxyindustrial.com.pe</t>
  </si>
  <si>
    <t>OBRAS CIVILES PTAR</t>
  </si>
  <si>
    <t>vtullume@grupotyc.com</t>
  </si>
  <si>
    <t>980 461 148</t>
  </si>
  <si>
    <t>scarrasci@consorcioripconciv-stiler.com</t>
  </si>
  <si>
    <t>adavila@consorcioripconciv-stiler.com</t>
  </si>
  <si>
    <t>MARIO CAMPUSANO</t>
  </si>
  <si>
    <t>SAN ANTONIO, CAÑETE</t>
  </si>
  <si>
    <t>mcampusano@hotmail.es</t>
  </si>
  <si>
    <t>AMPLIACION DE SEGUNDO PISO DE LA COMISARIA DE SAN ANTONIO-CAÑETE</t>
  </si>
  <si>
    <t>RESP. ADQUISIONES</t>
  </si>
  <si>
    <t>fabrizzio.gonzales@ohla-peru.pe</t>
  </si>
  <si>
    <t>EQUIPOS  Y OBRAS S.A.</t>
  </si>
  <si>
    <t>GERENTE DE OPERACIONES</t>
  </si>
  <si>
    <t>sandro.ayalo@equiposyobras.com</t>
  </si>
  <si>
    <t>florfuentesb45@gmail.com</t>
  </si>
  <si>
    <t>Sistema de abastecimiento de agua potable</t>
  </si>
  <si>
    <t>Pachangara, Oyon, Lima</t>
  </si>
  <si>
    <t>COORPORACION WMCACORP</t>
  </si>
  <si>
    <t>DIRECTOR</t>
  </si>
  <si>
    <t>martincanales@wmcacorp.com</t>
  </si>
  <si>
    <t>CONSTRUCCION AUDITORIO</t>
  </si>
  <si>
    <t>PACHACAMAC, LIMA</t>
  </si>
  <si>
    <t>CONSTRUC RYR SAC</t>
  </si>
  <si>
    <t>ppereyra@construcryr.pe</t>
  </si>
  <si>
    <t>COLEGIO BICENTENARIO</t>
  </si>
  <si>
    <t>COMAS, LIMA</t>
  </si>
  <si>
    <t>PRODUKTIVA</t>
  </si>
  <si>
    <t>illaves@produktiva.com.pe</t>
  </si>
  <si>
    <t>EDIFICIO MULTIFAMILIAR</t>
  </si>
  <si>
    <t>CA. SEVILLA 107, MIRAFLORES, LIMA</t>
  </si>
  <si>
    <t>DEL VALLE CORPO SAC</t>
  </si>
  <si>
    <t>rvalverde@dvallecorp.com</t>
  </si>
  <si>
    <t>CANTERA ANILU</t>
  </si>
  <si>
    <t>smamani@tecsur.com.pe</t>
  </si>
  <si>
    <t>ARKES</t>
  </si>
  <si>
    <t>arkhes@ingenieros.com</t>
  </si>
  <si>
    <t>AGENCIA CAJA HUANCAYO</t>
  </si>
  <si>
    <t>AV. PERU 1733, SMP, LIMA</t>
  </si>
  <si>
    <t>DE &amp; AD INGENIEROS SAC</t>
  </si>
  <si>
    <t>julloa@rumi.pe</t>
  </si>
  <si>
    <t>EDIFICIO MIXTO VITAL</t>
  </si>
  <si>
    <t>AV. BANAVIDES 701, SANTIAGO  DE SURCO</t>
  </si>
  <si>
    <t>SG TECOM SAC</t>
  </si>
  <si>
    <t>calidad2@sgcontratistas.com</t>
  </si>
  <si>
    <t>CONTINGENICA IE JORGE BASADRE GROHMANN</t>
  </si>
  <si>
    <t>AV. MARCARA 5280, URB. VILLA DEL NORTE, LOS OLIVOS, LIMA</t>
  </si>
  <si>
    <t>GRUPO MECON SAC</t>
  </si>
  <si>
    <t xml:space="preserve">mariadavilad4@gmail.com </t>
  </si>
  <si>
    <t>Multifamiliar Libertad</t>
  </si>
  <si>
    <t>Jr. Libertad 1290 Esq. Jr. 28 Julio 395</t>
  </si>
  <si>
    <t>emondragon8503@gmail.com</t>
  </si>
  <si>
    <t>Colegio Perú-Japon</t>
  </si>
  <si>
    <t>Altura puente nuevo, Agustino</t>
  </si>
  <si>
    <t>jvillegas@jg3construcciones.com</t>
  </si>
  <si>
    <t>LÍNEA DEFINITIVA L643/644 AFECTACIÓN SEDAPAL</t>
  </si>
  <si>
    <t>AV. PACHACUTEC, VILLA MARÍA DEL TRIUNFO, LIMA</t>
  </si>
  <si>
    <t>LYL CONTRATISTAS GENERALES SA</t>
  </si>
  <si>
    <t>tmestanza.ipa@gmail.com</t>
  </si>
  <si>
    <t>NUEVA SALA DE TRENZADO FIMAR</t>
  </si>
  <si>
    <t>AV. MATERIALES 3051, CARMEN DE LA LEGUA</t>
  </si>
  <si>
    <t>CONSTRUCTORA Y SERVICIOS GENERALES OSCAR FABIAN SAC</t>
  </si>
  <si>
    <t>JR. DOS DE MAYO, BARRANDO</t>
  </si>
  <si>
    <t>CONSORCIO NORTE</t>
  </si>
  <si>
    <t>scardenas@c-norte.com</t>
  </si>
  <si>
    <t>HOSPITAL CASCAS APOYO II</t>
  </si>
  <si>
    <t>CASCAS, TRUJILLO</t>
  </si>
  <si>
    <t>ING. DE GESTION Y CONTROL DE PROYECTOS</t>
  </si>
  <si>
    <t>jmormontoy@madridedificaciones.com</t>
  </si>
  <si>
    <t>SANTA CLARA 3ERA ETAPA</t>
  </si>
  <si>
    <t>SANTA CLARA, LIMA</t>
  </si>
  <si>
    <t>2H INGENIERIA Y CONSTRUCCION</t>
  </si>
  <si>
    <t>ESPECIALISTA DE CALIDAD</t>
  </si>
  <si>
    <t>jperezf1521@outlook.com</t>
  </si>
  <si>
    <t>AMPLIACION YMEJORAMIENTO DEL SISTEMA DEAGUA POTABLE Y ALCANTARILLADO DEL ESQUEMA CERRO LAS ANIMAS Y ANEXOS DEL DISTRITO DE PUENTE PIEDRA</t>
  </si>
  <si>
    <t>LUIS LLACCTAHUAMAN HINOSTROZA</t>
  </si>
  <si>
    <t>lellh330@gamil.com</t>
  </si>
  <si>
    <t>BLACIDO TITO JUAN LUIS</t>
  </si>
  <si>
    <t>blacidojuan637@gmail.com</t>
  </si>
  <si>
    <t>CONSULTORIA ANA RIOS</t>
  </si>
  <si>
    <t>anariosconsultores@yahoo.es</t>
  </si>
  <si>
    <t>APRESCOM</t>
  </si>
  <si>
    <t>ventas@aprescom.com</t>
  </si>
  <si>
    <t>SUBESTACION EL PORTILLO 60KV Y SECCIONAMIENTO ASOCIADOS - CARAPONGO, PRIALE, SJL</t>
  </si>
  <si>
    <t>CONTRATISTAS GENERALES KER EMPRESA INDIVIDUAL DE RESPONSABILIDAD LIMITADA - CONGEKER E.I.R.L.</t>
  </si>
  <si>
    <t>raquel77_3@hotmail.com</t>
  </si>
  <si>
    <t>RECONSTRUCCION DE PISTA Y VEREDAS</t>
  </si>
  <si>
    <t>HUAROCHIRI, LIMA</t>
  </si>
  <si>
    <t>INVERSIONES BORGO</t>
  </si>
  <si>
    <t>ALAMEDA MONTE UMBROSO N° 122, SURCO, LIMA</t>
  </si>
  <si>
    <t>vfernandez@constructorapadova.pe</t>
  </si>
  <si>
    <t>MONTE UMBROSO</t>
  </si>
  <si>
    <t>CONCRETO CENTRIFUGADO PERU S.A.C.</t>
  </si>
  <si>
    <t>LOTE. 17 URB. LAS DALMACIAS (LOTE 17, 18 Y 19 - ZAPALLAL) LIMA - LIMA - PUENTE PIEDRA</t>
  </si>
  <si>
    <t>994 225 673</t>
  </si>
  <si>
    <t>asistentelogistica@concretocentrifugadoperu.com</t>
  </si>
  <si>
    <t>MADRID EDIFICACIONES S.A.C.</t>
  </si>
  <si>
    <t>INGENIERO DE OFICINA TÉCNICA</t>
  </si>
  <si>
    <t>S Y Z SOLUCIONES EN LA CONSTRUCCIÓN EIRL</t>
  </si>
  <si>
    <t>MZ. H LOTE 10 URB. SAN FRANCISCO DE ASIS, 5 ETAPA, LIMA - CARABAYLLO - LIMA</t>
  </si>
  <si>
    <t>SUBESTACION EL PORTILLO 60KV Y SECCIONAMIENTO ASOCIADOS</t>
  </si>
  <si>
    <t>CARAPONGO-PRIALE, DIST. SAN JUAN DE LURIGANCHO, LIMA</t>
  </si>
  <si>
    <t>ENSAYOS DE CONCRETO</t>
  </si>
  <si>
    <t>DRECO INGENIERÍA Y CONSTRUCCIÓN SAC</t>
  </si>
  <si>
    <t>izquierdo.22t@gmail.com</t>
  </si>
  <si>
    <t>MOVIMIENTO DE TIERRA - SJL</t>
  </si>
  <si>
    <t>DISTRITO DE SAN JUAN DE LURIGANCHO, LIMA</t>
  </si>
  <si>
    <t>ENSAYOS DE LABORATORIO Y CAMPO</t>
  </si>
  <si>
    <t>DESNIVEL PERÚ</t>
  </si>
  <si>
    <t>INGENIERA DE CALIDAD</t>
  </si>
  <si>
    <t>suny.pacheco@grupodesnivel.com</t>
  </si>
  <si>
    <t>EDIFICIO MULTIFAMILIAR INDEPENDENCIA</t>
  </si>
  <si>
    <t>AV. GERARDO UNGER 3601, INDEPENDENCIA</t>
  </si>
  <si>
    <t>CONSORCIO ALFA</t>
  </si>
  <si>
    <t>CAL.OTTO MULLER NRO. 193 URB. SAN BORJA SUR (CRUCE. CON AV. SAN LUIS) LIMA - LIMA - SAN BORJA</t>
  </si>
  <si>
    <t>consorcioalfa77@gmail.com</t>
  </si>
  <si>
    <t>MEJORAMIENTO DE LOS SERVICIOS DE ADMINISTRACIÓN DE JUSTICIA DE LOS ÓRGANOS JURISDICCIONALES ESPECIALIZADOS EN LABORAL, FAMILIA Y CONTENCIOSO ADMINISTRATIVO DE LA CORTE SUPERIOR DE JUSTICIA DE LIAM (SEDE URUGAY - BELÉN)</t>
  </si>
  <si>
    <t>AV. URUGUAY 145 Y JR, DE LA UNIÓN (BELÉN), CERCADO DE LIMA</t>
  </si>
  <si>
    <t>AV. EL DERBY NRO. 254 INT. 804 LIMA - SANTIAGO DE SURCO - LIMA</t>
  </si>
  <si>
    <t>ctupia16@gmail.com</t>
  </si>
  <si>
    <t>AMPLIACION Y MEJORAMIENTO DE LOS SISTEMAS DE AGUA POTABLE Y ALCANTARILLADO DEL ESQUEMA CERRO LAS ANIMAS Y ANEXOS DEL DISTRITO DE PUENTE PIEDRA</t>
  </si>
  <si>
    <t>scarrasco@consorcioripconciv-stiler.com</t>
  </si>
  <si>
    <t>COLEGIO JORGE BASADRE</t>
  </si>
  <si>
    <t>DESIDERIO CHACON CENTURION</t>
  </si>
  <si>
    <t>desi_c_92@hotmail.com</t>
  </si>
  <si>
    <t>VALCER HUARAUTAMBO</t>
  </si>
  <si>
    <t>npalpaigreda@gmail.com</t>
  </si>
  <si>
    <t>Mejoramiento del servicio de transitabilidad del camino vecinal Tambochaca, distrito de Yanahuanca, provincia DAC, departamento Pasco</t>
  </si>
  <si>
    <t>FRAMACO BOZDEMIR JOINT VENTURE</t>
  </si>
  <si>
    <t>AV. MANUEL OLGUIN NRO. 745, DPTO. 1404 URB. EL DERBY DE MONTERRICO (TORRE B) LIMA - LIMA - SANTIAGO DE SURCO</t>
  </si>
  <si>
    <t>gabriela.konata@bozdemir.com.tr</t>
  </si>
  <si>
    <t>REMODELACION VIVIENDA</t>
  </si>
  <si>
    <t>JR. LOS ALAMOS 298, SURCO, LIMA</t>
  </si>
  <si>
    <t>ANGELA MORALES</t>
  </si>
  <si>
    <t>PAVIMAQ</t>
  </si>
  <si>
    <t>saulc71@hotmail.com</t>
  </si>
  <si>
    <t>AEROPUERTO JORGE CHAVEZ</t>
  </si>
  <si>
    <t>ALESSANDRA RABINES</t>
  </si>
  <si>
    <t>alerabines20@gmail.com</t>
  </si>
  <si>
    <t>vgarcia@c-norte.com</t>
  </si>
  <si>
    <t>INCIMI</t>
  </si>
  <si>
    <t>AV. MANUEL OLGUIN N° 759 OFIC. 1242, SANTIAGO DE SURCO, LIMA</t>
  </si>
  <si>
    <t>epedreros@incimi.com</t>
  </si>
  <si>
    <t>CARP Y ASOCIADOS</t>
  </si>
  <si>
    <t>VENTAS</t>
  </si>
  <si>
    <t>piura@carp.pe</t>
  </si>
  <si>
    <t>POSTES DE CONCRETO PARA SEÑALIZACIÓN DE VIA</t>
  </si>
  <si>
    <t>MAGALY ROJAS CHAVEZ</t>
  </si>
  <si>
    <t>magalsz696@gmail.com</t>
  </si>
  <si>
    <t>VIVIENDA MULTIFAMILIAR</t>
  </si>
  <si>
    <t>URB. VALLE HERMOSA, CARABAYLLO, LIMA</t>
  </si>
  <si>
    <t xml:space="preserve">CHANCADORA Y ZARANDAS </t>
  </si>
  <si>
    <t>JAIME ROJAS</t>
  </si>
  <si>
    <t>jaime.rojas@chayza.com.pe</t>
  </si>
  <si>
    <t>ICAFAL</t>
  </si>
  <si>
    <t>AV. JAVIER PRADO OESTE NRO. 757 DPTO. 1201 (PISO 12) LIMA - LIMA - MAGDALENA DEL MAR</t>
  </si>
  <si>
    <t>RAFAEL ESPINOZA CORDOVA</t>
  </si>
  <si>
    <t>JEFE OFICINA TECNICA</t>
  </si>
  <si>
    <t>511-4176800</t>
  </si>
  <si>
    <t>SERVICIO DE EXPLOTACIÓN DE CANTERA N° 8 (VIÑA VIEJA) Y PROVISIÓN DE ROCA PARA EL RIO MATAGENTE</t>
  </si>
  <si>
    <t>EL CARMEN - CHINCHA - ICA, DEPT. DE ICA.</t>
  </si>
  <si>
    <t>POLYCOAS SAC</t>
  </si>
  <si>
    <t>logistica@polycoas.com</t>
  </si>
  <si>
    <t>CONSTRUCCION RAMPA</t>
  </si>
  <si>
    <t>Lurigancho Chosica (refineria nexa)</t>
  </si>
  <si>
    <t>CONSORCIO JESUCRISTO</t>
  </si>
  <si>
    <t>consorciojesucristo10000@gmail.com</t>
  </si>
  <si>
    <t>AV. PARDO Y ALIAGA N° 699 DPTO 201, SAN ISIDRO, LIMA</t>
  </si>
  <si>
    <t>GiulianaLopez@cafisac.com.pe</t>
  </si>
  <si>
    <t>PLANTA DE ALMACENAMIENTO DE COMBUSTIBLE LAP</t>
  </si>
  <si>
    <t>FYP INVERSIONES SAC</t>
  </si>
  <si>
    <t xml:space="preserve"> jduenas@constructorapaloalto.com</t>
  </si>
  <si>
    <t>ALFREDO SALAZAR 668</t>
  </si>
  <si>
    <t>adrian.castroq@ciplima.org.pe</t>
  </si>
  <si>
    <t>ORION GERENCIA Y CONSTRUCCION SAC</t>
  </si>
  <si>
    <t>gchavarry@oriongroup.com.pe</t>
  </si>
  <si>
    <t>VILLA CONVIVIUM ETAPA 2</t>
  </si>
  <si>
    <t>Jiron Salaverry 245 - Magdalena del Mar</t>
  </si>
  <si>
    <t>logistica@laprosur.com.pe</t>
  </si>
  <si>
    <t>AIRTIFICIAL INTELLIGENCE STRUCTURES S.A. SUCURSAL EN PERU</t>
  </si>
  <si>
    <t xml:space="preserve">ADMINISTRACION  </t>
  </si>
  <si>
    <t>cfanningb@gmail.com</t>
  </si>
  <si>
    <t>INSTALACIÓN-IMPLEMENTACIÓN DE MEDIDAS DE PREVENCIÓN PARA EL CONTROL DE DESBORDES E INUNDACIONES DE LOS RÍOS: CAÑETE Y PISCO-DEPARTAMENTO DE LIMA E ICA</t>
  </si>
  <si>
    <t>ALIZON BELTRAN MORENO</t>
  </si>
  <si>
    <t>27052015ab@gmail.com</t>
  </si>
  <si>
    <t>og.macropolisnorte@bvings.com</t>
  </si>
  <si>
    <t>RESERVORIO</t>
  </si>
  <si>
    <t>LURIN</t>
  </si>
  <si>
    <t>LBC MINING SAC</t>
  </si>
  <si>
    <t>lbcmining@lbcgrupo.com</t>
  </si>
  <si>
    <t>RELLENO MASIVO CONTROLADO PARA CONSTRUCCION - CERRO PASCO</t>
  </si>
  <si>
    <t>APPLUS</t>
  </si>
  <si>
    <t>COORDINADOR DE PROYECTO</t>
  </si>
  <si>
    <t>jose.abanto@applus.com</t>
  </si>
  <si>
    <t>CORPORACION CRUNA</t>
  </si>
  <si>
    <t>corporacioncruna@gmail.com</t>
  </si>
  <si>
    <t>CONSORCIO CHANCAY</t>
  </si>
  <si>
    <t>JEFE CALIDAD</t>
  </si>
  <si>
    <t>alex.garcia@consorciochancay.com.pe</t>
  </si>
  <si>
    <t>Ingeniería, procura y construcción de túnel y sistema de vías de acceso del terminal portuario multipropósito de Chancay Perú</t>
  </si>
  <si>
    <t>GRUPO CONSTRUCTOR EN CRECIMIENTO</t>
  </si>
  <si>
    <t xml:space="preserve">AV. REDUCTO NRO. 1335 DPTO. 401 MIRAFLORES - LIMA - LIMA </t>
  </si>
  <si>
    <t>german.cordova@gdc.pe</t>
  </si>
  <si>
    <t>VIVIENDA MULTIFAMILIAR RAMON CASTILLA (PARK SAN MIGUEL)</t>
  </si>
  <si>
    <t>JR. RAMON CASTILLA  #740</t>
  </si>
  <si>
    <t>MUNICIPALIDAD INDEPENDENCIA</t>
  </si>
  <si>
    <t>TERRAZUL</t>
  </si>
  <si>
    <t>ysla.marco@terrazul.com.pe</t>
  </si>
  <si>
    <t>PROYECTO THE POINT</t>
  </si>
  <si>
    <t>AV. HIPOLITO UNANUE 234, MIRAFLORES</t>
  </si>
  <si>
    <t>INVERSIONES ASPHALT CUSCO</t>
  </si>
  <si>
    <t>inversionesasphaltcusco@gmail.com</t>
  </si>
  <si>
    <t>HENRY NATHANIEL ALARCON MORENO</t>
  </si>
  <si>
    <t>996848617 / 993426282</t>
  </si>
  <si>
    <t>2022029011@unfv.edu.pe / halarconmo@ucvvirtual.edu.pe</t>
  </si>
  <si>
    <t>AV. NICOLAS ARRIOLA 314 OF. D1101, LA VICTORIA, LIMA</t>
  </si>
  <si>
    <t>RESPONSABLE DE LOGISTICA</t>
  </si>
  <si>
    <t>rodolfo.hermoza@binomio.com.pe</t>
  </si>
  <si>
    <t>CALLE INCLAN 383, MIRAFLORES, LIMA</t>
  </si>
  <si>
    <t>OM MINERÍA Y GEOTECNIA SAC</t>
  </si>
  <si>
    <t>AV. MARIANO CORNEJO NRO. 734 INT. 102 URB. SAN GREGORIO LIMA - LIMA - BREÑA</t>
  </si>
  <si>
    <t>DEPARTAMENTO DE PROYECTOS Y ÁREA TÉCNICA</t>
  </si>
  <si>
    <t>proyectos@ommineriaygeotecnia.com</t>
  </si>
  <si>
    <t>AA.HH. BUENOS AIRES - LAMBAYEQUE - LAMBAYEQUE</t>
  </si>
  <si>
    <t>CONCEL SAC</t>
  </si>
  <si>
    <t>JR. LEONCIO PRADO NRO 566 LA COLMENA, CAJAMARCA, CAJAMARCA</t>
  </si>
  <si>
    <t>irving.sanchez@concelsac.com</t>
  </si>
  <si>
    <t>NAZARETH PARIONA CAMONES</t>
  </si>
  <si>
    <t>180000678@cientifica.edu.pe</t>
  </si>
  <si>
    <t>INGEO ANDES EIRL</t>
  </si>
  <si>
    <t>ingeoandes@gmail.com</t>
  </si>
  <si>
    <t>Etapa 02 del proyecto “Ejecución del Saldo de obra del Hospital Antonio Lorena Nivel III-1- Cusco”</t>
  </si>
  <si>
    <t>Santiago - cusco</t>
  </si>
  <si>
    <t>mespiritu@jg3construcciones.com</t>
  </si>
  <si>
    <t>ABRIL GRUPO INMOBILIARIO</t>
  </si>
  <si>
    <t xml:space="preserve"> illaves@abril.pe</t>
  </si>
  <si>
    <t>Escallonia</t>
  </si>
  <si>
    <t>Calle Inca ripac 315</t>
  </si>
  <si>
    <t>SOLETANCHE BACHY PERU</t>
  </si>
  <si>
    <t>marcelo.lamas@soletanche-bachy.pe</t>
  </si>
  <si>
    <t>NAVAL SERVIS AQUA EIRL</t>
  </si>
  <si>
    <t xml:space="preserve">navalservis@gmail.com / lehi.rojasa@gmail.com </t>
  </si>
  <si>
    <t>: Inspección, Evaluación y Recomendación Estructural de la Plataforma, Vigas y Pilotes del Desembarcadero Pesquero Artesanal de Pucusana, Distrito de Pucusana, Provincia de Lima, Región Lima.</t>
  </si>
  <si>
    <t>CONSORCIO CHECSAC</t>
  </si>
  <si>
    <t>kevin.guerrero@urp.edu.pe</t>
  </si>
  <si>
    <t>construccion del puerto de chancay</t>
  </si>
  <si>
    <t>JOSUE OBESO</t>
  </si>
  <si>
    <t>n00116541@upn.pe</t>
  </si>
  <si>
    <t>Incorporación de partículas de caucho para mejorar la resistencia mecánica de un suelo fino, Lima 2023</t>
  </si>
  <si>
    <t>CONNECT MEDIA S.A.C.-CMEDIA S.A.C.</t>
  </si>
  <si>
    <t>AV. GUARDIA CIVIL NRO. 1321 INT. 2101 (CRUCE TOMÁS MARZANO CON GUARDIA CIVIL) LIMA - LIMA - SURQUILLO</t>
  </si>
  <si>
    <t>scarrasco@cmedia.com.pe</t>
  </si>
  <si>
    <t>AV. ALMIRANTE MIGUEL GRAU NRO. 629 INT. 306 URB. SAN IGNACIO LIMA - LIMA - BARRANCO</t>
  </si>
  <si>
    <t>luis.juarez@portacm.com.pe</t>
  </si>
  <si>
    <t>RD SISTEMAS INTEGRALES SAC</t>
  </si>
  <si>
    <t>ING. RESIDENTE</t>
  </si>
  <si>
    <t>mvalles@rdsac.net</t>
  </si>
  <si>
    <t>ECLA LIMA</t>
  </si>
  <si>
    <t>Av Nestro Gambeta SN KM14</t>
  </si>
  <si>
    <t>CRISTIAN GIRALDO PARDAVE</t>
  </si>
  <si>
    <t>cristianrgp@hotmail.com</t>
  </si>
  <si>
    <t>CONSORCIO MET</t>
  </si>
  <si>
    <t>estefanyfarias@consorciomet.com</t>
  </si>
  <si>
    <t>CONSTRUCCION DE CANAS DE REVESTIDO TRAMO 3</t>
  </si>
  <si>
    <t>HUANCHACO, TRUJILLO</t>
  </si>
  <si>
    <t>V&amp;V BRAVO CONSTRUCTORA</t>
  </si>
  <si>
    <t>glazo@vyvbravo.pe</t>
  </si>
  <si>
    <t>GRUPO T&amp;C</t>
  </si>
  <si>
    <t>NIUS</t>
  </si>
  <si>
    <t>AV. JAVIER PRADO OESTE N° 140-148-160, MAGDALENA DEL MAR</t>
  </si>
  <si>
    <t>PROYECTEK</t>
  </si>
  <si>
    <t>COORDINADOR DE PROYECTOS</t>
  </si>
  <si>
    <t>ocastillo@proyectek.com</t>
  </si>
  <si>
    <t>ROSEL SALAS AURELIO</t>
  </si>
  <si>
    <t>ZAYDE JACKELINE</t>
  </si>
  <si>
    <t>zayde.gabriel@gmail.com</t>
  </si>
  <si>
    <t>FLESAN DEL PERÚ S.A.C.</t>
  </si>
  <si>
    <t>AV. JAVIER PRADO OESTE NRO. 757 URB. SAN FELIPE (OFICINAS 1201, 1203, 1204, 1205, 1206) LIMA - LIMA - MAGDALENA DEL MAR</t>
  </si>
  <si>
    <t>frosales@flesan.com</t>
  </si>
  <si>
    <t>ESCUELA BICENTENARIO</t>
  </si>
  <si>
    <t>COLEGIO SAN FELIPE, DISTRITO DE COMAS</t>
  </si>
  <si>
    <t>CONSORCIO DHMONT</t>
  </si>
  <si>
    <t xml:space="preserve"> josephrumiche@gmail.com</t>
  </si>
  <si>
    <t>CIUDAD SOL EL RETABLO</t>
  </si>
  <si>
    <t>AV. MICAELA BASTIDAS, COMAS</t>
  </si>
  <si>
    <t>CONSORCIO SHECCID</t>
  </si>
  <si>
    <t>PJ. LOS VILCOS NRO. 190 CAYHUAYNA BAJA (FRENTE AL GRIFO DELTA) HUANUCO - HUANUCO - PILLCO MARCA</t>
  </si>
  <si>
    <t>REPRESENTANTE COMÚN</t>
  </si>
  <si>
    <t>963 212 206</t>
  </si>
  <si>
    <t>consorciosheccid@gmail.com</t>
  </si>
  <si>
    <t xml:space="preserve">“MEJORAMIENTO Y AMPLIACIÓN DE LOS SERVICIOS DE AGUA POTABLE Y SANEAMIENTO DEL C.P SACRA FAMILIA, DIST. DE SIMÓN BOLÍVAR – PROV. DE PASCO – DEPTO DE PASCO” CON CUI: 2537907
</t>
  </si>
  <si>
    <t xml:space="preserve"> INMOBILIARIA DUNAS DE ASIA S.A.C.</t>
  </si>
  <si>
    <t>CAL.BATALLON CONCEPCION NRO. 142 URB. SANTA TERESA LIMA - LIMA - SANTIAGO DE SURCO</t>
  </si>
  <si>
    <t>966 668 881</t>
  </si>
  <si>
    <t>"CONDOMINIOS ECOLÓGICOS ASIA DEL CAMPO ADC"</t>
  </si>
  <si>
    <t>VIVIENDA MULTIFAMILIAR TRUJILLO ESPINOZA</t>
  </si>
  <si>
    <t>JR.LUIS GALVEZ CHIPOCO 132, CERCADO DE LIMA, DEP LIMA.</t>
  </si>
  <si>
    <t>ING. DANIEL VICTOR FLORES VIVAR</t>
  </si>
  <si>
    <t>CORBET INGENIEROS</t>
  </si>
  <si>
    <t>CAL.TRINITARIAS NRO. 202 INT. 302 URB. JAVIER PRADO ET. SEIS LIMA - LIMA - ATE</t>
  </si>
  <si>
    <t>RENATO GABRIEL CAMPOS ORTIZ</t>
  </si>
  <si>
    <t>U201910198@upc.edu.pe</t>
  </si>
  <si>
    <t>CONSTRUCTORA ARRO S.A.C.</t>
  </si>
  <si>
    <t>CAL.LA MALVA NRO. 195 DPTO. 507B (2DA ETAPA) LIMA - LIMA - SANTIAGO DE SURCO</t>
  </si>
  <si>
    <t>mmitma@arro.com.pe</t>
  </si>
  <si>
    <t>AV. SAN BORJA NORTE 1189 - SAN BORJA</t>
  </si>
  <si>
    <t>TECNOMIN DATA S.A.C.</t>
  </si>
  <si>
    <t>CTRO COMERCIAL NRO. 3 INT. 3 URB. SAN JUAN (COSTADO DE FISCALIA PASCO) PASCO - PASCO - YANACANCHA</t>
  </si>
  <si>
    <t>ING. HAROLD TRINIDAD</t>
  </si>
  <si>
    <t>924 873 841</t>
  </si>
  <si>
    <t>PANAMERICANA NORTE KM 80 - CHANCAY</t>
  </si>
  <si>
    <t>MANTENIMIENTO DE LA LOSA DEPORTIVA Y PARQUE COSTA AZUL, DISTRITO Y PROVINCIA DE ILO, MOQUEGUA.</t>
  </si>
  <si>
    <t>CREACIÓN DEL SERVICIO DE MOVILIDAD URBANA EN LAS VIAS LOCALES DEL AA-HH CIUDAD UNIVERSITARIA, PROMUXI XI, PAMPA INALAMBRCA, DIST DE ILO, PROVINCIA ILO, DEPTO MOQUEGUA</t>
  </si>
  <si>
    <t>DERLY ATAO GONZALES</t>
  </si>
  <si>
    <t>930 245 086</t>
  </si>
  <si>
    <t>Datgo1992@gmail.com</t>
  </si>
  <si>
    <t>ING DE OFICINA TÉCNICA</t>
  </si>
  <si>
    <t>ksantaria@madridedificaciones.com</t>
  </si>
  <si>
    <t>ING JESSICA CCOLCCA</t>
  </si>
  <si>
    <t>994 350 778</t>
  </si>
  <si>
    <t>Jessica.c@corbet.pe</t>
  </si>
  <si>
    <t>CONSTRUMAX S.A.C.</t>
  </si>
  <si>
    <t>AV. AREQUIPA NRO. 4075 URB. BARBONCITO LIMA - LIMA - MIRAFLORES</t>
  </si>
  <si>
    <t>amontesv78@gmail.com</t>
  </si>
  <si>
    <t>EDIFICIO ALBERGUE ADULTO MAYOR</t>
  </si>
  <si>
    <t>JR PACHACUTEC 1247, JESUS MARIA</t>
  </si>
  <si>
    <t>TRANSPORTE MIRKO RODRIGO S.A.C.</t>
  </si>
  <si>
    <t>CAL.ANTA NRO. 160 COO. 27 DE ABRIL (ALT AV SEPARADORA INDUSTRIAL Y MOLINA) LIMA - LIMA - ATE</t>
  </si>
  <si>
    <t>transportemirkorodrigo@gmail.com</t>
  </si>
  <si>
    <t>TRANSPORTE MIRKO RODRIGO SACA</t>
  </si>
  <si>
    <t>jerisol@jg3construcciones.com</t>
  </si>
  <si>
    <t>SISTEMA DE UTILIZACIÓN EN MEDIA TENSIÓN 22.9KV(OPERACIÓN FNAL KV) PARA SUMINISTRAR ENERGIA ELECTRICA A LAS INSTALACIONES DE LA EMPRESA RED DE ENERGIA DEL PERU SAC</t>
  </si>
  <si>
    <t>PROLONGACION DE LA AV. PEDRO MIOTTA N° 421, SJM</t>
  </si>
  <si>
    <t>grodrigo@madridedificaciones.com</t>
  </si>
  <si>
    <t>EDIFICIO RESIDENCIAL LINKCE</t>
  </si>
  <si>
    <t>AV. MILITAR 2500</t>
  </si>
  <si>
    <t>MIRANDA INGENIEROS SRL</t>
  </si>
  <si>
    <t xml:space="preserve">frank.arauco@mirandaingenieros.com /frankcivilurp@gmail.com </t>
  </si>
  <si>
    <t>Estudio para Obras Correctivas de Mantenimiento en Líneas de Transmisión - "Estabilidad y DMS"</t>
  </si>
  <si>
    <t>Líneas de Transmisión L5031 / L2162 / L2116</t>
  </si>
  <si>
    <t>AV. DE LAS ARTES NORTE NRO. 1171 URB. SAN BORJA NORTE LIMA - LIMA - SAN BORJA</t>
  </si>
  <si>
    <t>SEDAPAL ATARJEA</t>
  </si>
  <si>
    <t>EL AGUSTINO - LIMA</t>
  </si>
  <si>
    <t>AV. RIVERA NAVARRETE RICARDO NRO. 0395 INT. 2401 LIMA - LIMA - SAN ISIDRO</t>
  </si>
  <si>
    <t>Patricia Hoyos &lt;Patricia.Hoyos@imagina.pe&gt;</t>
  </si>
  <si>
    <t>CONCEPTO URBAN PARK – ETAPA 2</t>
  </si>
  <si>
    <t>AV. PETIT THOUARS 1140, SANTA BEATRIZ</t>
  </si>
  <si>
    <t>CONSORCIO DHMONT &amp; CG &amp; M SAC</t>
  </si>
  <si>
    <t>AV. ANGAMOS ESTE NRO. 1648 DPTO. 405 (FTE GAN UNIDAD R PALMA) LIMA - LIMA - SURQUILLO</t>
  </si>
  <si>
    <t>CIUDAD SOL DE COLLIQUE</t>
  </si>
  <si>
    <t>j.pecho@inhouse.com.pe</t>
  </si>
  <si>
    <t>TOP 818</t>
  </si>
  <si>
    <t>AV PRINCIPAL 818, SURQUILLO</t>
  </si>
  <si>
    <t>pmagro@cj-telecom.com</t>
  </si>
  <si>
    <t>ENTRADA BARRANCA</t>
  </si>
  <si>
    <t>CALLE FERROCARRIL - BARRANCA</t>
  </si>
  <si>
    <t>FONDO METROPOLITANO DE INVERSIONES</t>
  </si>
  <si>
    <t>JR. LAMPA NRO. 357 INT. 5 CERCADO DE LIMA LIMA - LIMA - LIMA</t>
  </si>
  <si>
    <t xml:space="preserve">SUPERVISOR COMISIÓN DE AUDITORÍA </t>
  </si>
  <si>
    <t>dmurillo@invermet.gob.pe</t>
  </si>
  <si>
    <t xml:space="preserve">REALIZACION Y ANALISIS DE PRUEBAS DE DIAMANTINA PARA ACONDICIONAMIENTO, INSTALACIÓN Y OPERATIVIDAD DE LA PLANTA DE OXIGENO MEDICINAL 
EN EESS SISOL SALUD MIRONES – LIMA
</t>
  </si>
  <si>
    <t>SUNNIE ZULAYNE RAMOS SUAREZ</t>
  </si>
  <si>
    <t>sunnieosea@hotmail.com</t>
  </si>
  <si>
    <t>EVALUACIÓN DE LA CAPACIDAD PORTANTE DEL SUELO CON FINES DE CIMENTACIÓN DEL PREDIO EN LA Mz “Z”, LOTE 1, AA.HH LOS ÁLAMOS, DIST DE CHANCAY, PROV DE HUARAL, LIMA</t>
  </si>
  <si>
    <t>jmarmolejo@cmedia.com.pe</t>
  </si>
  <si>
    <t>COLEGIO PERUANO CANADIENSE</t>
  </si>
  <si>
    <t>VILLA EL SALVADOR</t>
  </si>
  <si>
    <t>AV. BRASIL NRO. 3267 DPTO. 503 (ENTRE BRASIL Y JAVIER PRADO) LIMA - LIMA - MAGDALENA DEL MAR</t>
  </si>
  <si>
    <t>barosemena@grupotyc.com</t>
  </si>
  <si>
    <t>MANDRA</t>
  </si>
  <si>
    <t>AV. EJÉRCITO 1190 MIRAFLORES / ESQUINA CON CHOQUEHUANCA</t>
  </si>
  <si>
    <t>991 338 485</t>
  </si>
  <si>
    <t>acaballero@icafal-flesan.com.pe</t>
  </si>
  <si>
    <t>CONSORCIO HUARANGAL ASOCIADOS</t>
  </si>
  <si>
    <t>SIMONI NRO. 209 SAN BORJA SUR (..) LIMA - LIMA - SAN BORJA</t>
  </si>
  <si>
    <t>920 363 294</t>
  </si>
  <si>
    <t>jtarqui@tecsur.com.pe</t>
  </si>
  <si>
    <t>CONSORCIO WOOD</t>
  </si>
  <si>
    <t>AV. RAFEL ESCARDO NRO. 1173 DPTO. 201 URB. LAS LEYENDAS LIMA - LIMA - SAN MIGUEL</t>
  </si>
  <si>
    <t>consorciowood9@gmail.com</t>
  </si>
  <si>
    <t>MEJORAMIENTO DEL SERVICIO DE TRANSITABILIDAD VEHICULAR Y PEATONAL DE LA AVENIDA SAN FELIPE (CDRA 01 A LA 13), ZONAL 08 - DISTRITO DE COMAS - PROVINCIA DE LIMA - REGIÓN LIMA - CUI N° 2397845</t>
  </si>
  <si>
    <t>brosario@cmedia.com.pe</t>
  </si>
  <si>
    <t>GRUPO QUISQUEYA E.I.R.L.</t>
  </si>
  <si>
    <t>OTR.PASOS DEL SEÑOR NRO. 101 OTR. SIN NOMBRE AREQUIPA - AREQUIPA - SACHACA</t>
  </si>
  <si>
    <t>romarbp1@gmail.com</t>
  </si>
  <si>
    <t>H09 POST CIERRE NIÑOCOCHA</t>
  </si>
  <si>
    <t>UNIDAD MINERA RAURA</t>
  </si>
  <si>
    <t>isabel.ninapaytan@conkreto.net</t>
  </si>
  <si>
    <t>MACRO SURCO</t>
  </si>
  <si>
    <t>SURCO VIEJO - LIMA</t>
  </si>
  <si>
    <t xml:space="preserve">GRUPO SEMAT EIRL </t>
  </si>
  <si>
    <t>JR. HUARMEY FRENTE PRIMA LT S/N MZA. T URB. COVIDA, LIMA - LOS OLIVOS</t>
  </si>
  <si>
    <t>991 642 683</t>
  </si>
  <si>
    <t>rodrigotocas.v@gmail.com</t>
  </si>
  <si>
    <t xml:space="preserve"> BAZAR 4</t>
  </si>
  <si>
    <t>CHORRILLOS - VILLA MILITAR</t>
  </si>
  <si>
    <t>PRECIOS UNITARIOS DEL SERVICIO</t>
  </si>
  <si>
    <t>SUELOS</t>
  </si>
  <si>
    <t>CÓDIGO</t>
  </si>
  <si>
    <t>DESCRIPCION</t>
  </si>
  <si>
    <t>NORMA</t>
  </si>
  <si>
    <t>PRECIO A</t>
  </si>
  <si>
    <t>PRECIO B</t>
  </si>
  <si>
    <t>PRECIO C</t>
  </si>
  <si>
    <t>COMENTARIOS</t>
  </si>
  <si>
    <t>NORMA ADQUIRIDA</t>
  </si>
  <si>
    <t>PROCEDIMIENTO GEOFAL</t>
  </si>
  <si>
    <t>FORMATO</t>
  </si>
  <si>
    <t>CERTIFICADO</t>
  </si>
  <si>
    <t>SU03</t>
  </si>
  <si>
    <t>NTP 339.176</t>
  </si>
  <si>
    <t>D4972</t>
  </si>
  <si>
    <t>SI</t>
  </si>
  <si>
    <t>SU04</t>
  </si>
  <si>
    <t>Contenido de humedad con Speedy</t>
  </si>
  <si>
    <t xml:space="preserve"> NTP 339.25</t>
  </si>
  <si>
    <t>D4944</t>
  </si>
  <si>
    <t>SU05</t>
  </si>
  <si>
    <t>NTP 339.171</t>
  </si>
  <si>
    <t>D3080</t>
  </si>
  <si>
    <t>SU06A</t>
  </si>
  <si>
    <t>Densidad natural, cono de arena 6"</t>
  </si>
  <si>
    <t>NTP 339.143</t>
  </si>
  <si>
    <t>D1556</t>
  </si>
  <si>
    <t>Puede variar de acuerdo cantidad y servicio</t>
  </si>
  <si>
    <t>SU06B</t>
  </si>
  <si>
    <t xml:space="preserve">Densidad natural, cono de arena 12" </t>
  </si>
  <si>
    <t>SU07</t>
  </si>
  <si>
    <t xml:space="preserve">Valor relativo de soporte CBR </t>
  </si>
  <si>
    <t>NTP 339.145</t>
  </si>
  <si>
    <t>D1883</t>
  </si>
  <si>
    <t>SU08</t>
  </si>
  <si>
    <t>Próctor modificado (OBSOLETO)</t>
  </si>
  <si>
    <t>NTP 339.141</t>
  </si>
  <si>
    <t>D1557</t>
  </si>
  <si>
    <t>Puede variar de acuerdo a la prioridad</t>
  </si>
  <si>
    <t>SU09</t>
  </si>
  <si>
    <t>Peso específico relativo de partículas del suelo</t>
  </si>
  <si>
    <t xml:space="preserve">NTP 339.131 </t>
  </si>
  <si>
    <t>D854</t>
  </si>
  <si>
    <t>SU10</t>
  </si>
  <si>
    <t xml:space="preserve">Análisis granulométrico por tamizado </t>
  </si>
  <si>
    <t>NTP 339.128</t>
  </si>
  <si>
    <t>D422</t>
  </si>
  <si>
    <t>SU11</t>
  </si>
  <si>
    <t xml:space="preserve">Límite líquido y Limite Plastico </t>
  </si>
  <si>
    <t>NTP 339.129</t>
  </si>
  <si>
    <t>D4318</t>
  </si>
  <si>
    <t>SU12</t>
  </si>
  <si>
    <t>Contenido de humedad (OBSOLETO)</t>
  </si>
  <si>
    <t>NTP 339.127</t>
  </si>
  <si>
    <t>D 2216</t>
  </si>
  <si>
    <t>SU13</t>
  </si>
  <si>
    <t>NTP 339.152</t>
  </si>
  <si>
    <t>BS 1377</t>
  </si>
  <si>
    <t>SU14</t>
  </si>
  <si>
    <t>NTP 339.177</t>
  </si>
  <si>
    <t>AASHTO T291</t>
  </si>
  <si>
    <t>SU15</t>
  </si>
  <si>
    <t>NTP 339.178</t>
  </si>
  <si>
    <t>AASHTO T290</t>
  </si>
  <si>
    <t>SU16</t>
  </si>
  <si>
    <t>Ensayo de SPT</t>
  </si>
  <si>
    <t>SU17</t>
  </si>
  <si>
    <t>Equivalente de arena (OBSOLETO)</t>
  </si>
  <si>
    <t xml:space="preserve"> NTP 339.146</t>
  </si>
  <si>
    <t>SU18</t>
  </si>
  <si>
    <t>Ensayo de Placa de Carga</t>
  </si>
  <si>
    <t>ASTM D-1194</t>
  </si>
  <si>
    <t>SU19</t>
  </si>
  <si>
    <t xml:space="preserve">Próctor modificado </t>
  </si>
  <si>
    <t>ASTM D1557</t>
  </si>
  <si>
    <t>SU20</t>
  </si>
  <si>
    <t xml:space="preserve">Contenido de humedad </t>
  </si>
  <si>
    <t>ASTM D 2216</t>
  </si>
  <si>
    <t>SU21</t>
  </si>
  <si>
    <t xml:space="preserve">Equivalente de arena </t>
  </si>
  <si>
    <t>ASTM D2419</t>
  </si>
  <si>
    <t>SU22</t>
  </si>
  <si>
    <t xml:space="preserve">Clasificación suelo SUCS - AASHTO </t>
  </si>
  <si>
    <t>ASTM D2487 / 3282</t>
  </si>
  <si>
    <t>SU23</t>
  </si>
  <si>
    <t>ASTM D4318</t>
  </si>
  <si>
    <t>SU24</t>
  </si>
  <si>
    <t>ASTM D6913</t>
  </si>
  <si>
    <t>SU25</t>
  </si>
  <si>
    <t>NTP 339.134 / 339.135</t>
  </si>
  <si>
    <t>SU26</t>
  </si>
  <si>
    <t>Contenido de materia organica</t>
  </si>
  <si>
    <t>NTP 339.071</t>
  </si>
  <si>
    <t>SU27</t>
  </si>
  <si>
    <t>Solidos en suspensión</t>
  </si>
  <si>
    <t>ASTM C1603</t>
  </si>
  <si>
    <t>SU28</t>
  </si>
  <si>
    <t>Densidad de campo por metodo de reemplazo por agua</t>
  </si>
  <si>
    <t>ASTM D5030</t>
  </si>
  <si>
    <t>SU29</t>
  </si>
  <si>
    <t>Prueba de Infiltración</t>
  </si>
  <si>
    <t>ASTM D3385</t>
  </si>
  <si>
    <t>SU30</t>
  </si>
  <si>
    <t>Próctor Estándar</t>
  </si>
  <si>
    <t>ASTM D698</t>
  </si>
  <si>
    <t>SU31</t>
  </si>
  <si>
    <t>Correccion de proctor modificado</t>
  </si>
  <si>
    <t>ASTM D4718-87</t>
  </si>
  <si>
    <t>CBR insitu</t>
  </si>
  <si>
    <t>ASTM D-4429</t>
  </si>
  <si>
    <t>ESP01</t>
  </si>
  <si>
    <t>Compresión Triaxial UU</t>
  </si>
  <si>
    <t>ASTM D 2850</t>
  </si>
  <si>
    <t>ESP02</t>
  </si>
  <si>
    <t>ESP03</t>
  </si>
  <si>
    <t>ESP04</t>
  </si>
  <si>
    <t>COLAPSO</t>
  </si>
  <si>
    <t>ASTM D 5333</t>
  </si>
  <si>
    <t>CA1</t>
  </si>
  <si>
    <t>Calicata 1.5mt prof</t>
  </si>
  <si>
    <t>CA2</t>
  </si>
  <si>
    <t>Calicata 3mt prof</t>
  </si>
  <si>
    <t>MOV.</t>
  </si>
  <si>
    <t xml:space="preserve">Movilidad </t>
  </si>
  <si>
    <t>MOV</t>
  </si>
  <si>
    <t>MOV..</t>
  </si>
  <si>
    <t>Movilizacion y desmovilizacion de equipos</t>
  </si>
  <si>
    <t>ESCANEO ACERO</t>
  </si>
  <si>
    <t>E01</t>
  </si>
  <si>
    <t>Escaneo de acero de refuerzo x M2</t>
  </si>
  <si>
    <t>E02</t>
  </si>
  <si>
    <t>Escaneo de acero por portico</t>
  </si>
  <si>
    <t>E03</t>
  </si>
  <si>
    <t>Escaneo de acero por estructura</t>
  </si>
  <si>
    <t>EMS</t>
  </si>
  <si>
    <t>Estudio de suelos con fines de pavimentacion</t>
  </si>
  <si>
    <t>AGREGADOS</t>
  </si>
  <si>
    <t>AG01</t>
  </si>
  <si>
    <t>Peso unitario (f, g o glb.) (OBSOLETO)</t>
  </si>
  <si>
    <t>NTP 400.017</t>
  </si>
  <si>
    <t>C 29/C29M</t>
  </si>
  <si>
    <t>AG02</t>
  </si>
  <si>
    <t>Contenido de humedad (f g o glb) (OBSOLETO)</t>
  </si>
  <si>
    <t>NTP 339.185</t>
  </si>
  <si>
    <t>AG03</t>
  </si>
  <si>
    <t>Analisis granulométrico (f o g) (OBSOLETO)</t>
  </si>
  <si>
    <t>NTP 400.012</t>
  </si>
  <si>
    <t>AG04</t>
  </si>
  <si>
    <t>Peso específico y absorción (g)</t>
  </si>
  <si>
    <t>NTP 400.021</t>
  </si>
  <si>
    <t>ASTM C127</t>
  </si>
  <si>
    <t>AG05</t>
  </si>
  <si>
    <t>Peso específico y absorción (f) (OBSOLETO)</t>
  </si>
  <si>
    <t>NTP 400.022</t>
  </si>
  <si>
    <t>ASTM C128</t>
  </si>
  <si>
    <t>AG06</t>
  </si>
  <si>
    <t>Desgaste por abrasión (g)</t>
  </si>
  <si>
    <t>NTP 400.019</t>
  </si>
  <si>
    <t>ASTM C131</t>
  </si>
  <si>
    <t>AG07</t>
  </si>
  <si>
    <t>NTP 400.040</t>
  </si>
  <si>
    <t>ASTM D4791</t>
  </si>
  <si>
    <t>AG08</t>
  </si>
  <si>
    <t>Inalterabilidad (f o g) con sulfato de magnesio</t>
  </si>
  <si>
    <t>NTP 400.016</t>
  </si>
  <si>
    <t>ASTM C88</t>
  </si>
  <si>
    <t>AG09</t>
  </si>
  <si>
    <t>Indice de durabilidad</t>
  </si>
  <si>
    <t>MTC E-214</t>
  </si>
  <si>
    <t>AG10</t>
  </si>
  <si>
    <t>ASTM D5821</t>
  </si>
  <si>
    <t>AG11</t>
  </si>
  <si>
    <t>MTC E-219</t>
  </si>
  <si>
    <t>AG12</t>
  </si>
  <si>
    <t>Riedel  Weber</t>
  </si>
  <si>
    <t>MTC E 220-20</t>
  </si>
  <si>
    <t>AG13</t>
  </si>
  <si>
    <t>Impurezas Organicas (f)</t>
  </si>
  <si>
    <t>ASTM C40-99</t>
  </si>
  <si>
    <t>AG14</t>
  </si>
  <si>
    <t>Material que pasa la malla N° 200 (OBSOLETO)</t>
  </si>
  <si>
    <t>NTP 400.018</t>
  </si>
  <si>
    <t>AG15</t>
  </si>
  <si>
    <t>Materia organica</t>
  </si>
  <si>
    <t>AG16</t>
  </si>
  <si>
    <t>NTP 400.042</t>
  </si>
  <si>
    <t>AG17</t>
  </si>
  <si>
    <t>AG18</t>
  </si>
  <si>
    <t xml:space="preserve">Peso específico y absorción (f) </t>
  </si>
  <si>
    <t>AG19</t>
  </si>
  <si>
    <t xml:space="preserve">Analisis granulométrico (f o g) </t>
  </si>
  <si>
    <t>ASTM C136</t>
  </si>
  <si>
    <t>AG20</t>
  </si>
  <si>
    <t xml:space="preserve">Contenido de humedad del agregado </t>
  </si>
  <si>
    <t>ASTM C566</t>
  </si>
  <si>
    <t>AG22</t>
  </si>
  <si>
    <t xml:space="preserve">Peso unitario del agregado </t>
  </si>
  <si>
    <t>ASTM C29</t>
  </si>
  <si>
    <t>AG23</t>
  </si>
  <si>
    <t xml:space="preserve">Material que pasa la malla N° 200 </t>
  </si>
  <si>
    <t>ASTM C117</t>
  </si>
  <si>
    <t>AG24</t>
  </si>
  <si>
    <t>Carbón y lignito</t>
  </si>
  <si>
    <t>NTP 400.023</t>
  </si>
  <si>
    <t>Método de prueba para la determinación del valor azul de metileno</t>
  </si>
  <si>
    <t>AASHTO TP57</t>
  </si>
  <si>
    <t>AG25</t>
  </si>
  <si>
    <t xml:space="preserve">Terrones de arcilla y partículas friables </t>
  </si>
  <si>
    <t>NTP 400.015</t>
  </si>
  <si>
    <t xml:space="preserve">Analisis granulométrico (glb) </t>
  </si>
  <si>
    <t>CONCRETO</t>
  </si>
  <si>
    <t>CO01</t>
  </si>
  <si>
    <t>NTP 339.034</t>
  </si>
  <si>
    <t>C 39</t>
  </si>
  <si>
    <t>Puede variar de acuerdo al servicio y cantidad</t>
  </si>
  <si>
    <t>CO03A</t>
  </si>
  <si>
    <t>Extracción, tallado y ensayo de compresión de tes. diam. broca de 2" en lab.</t>
  </si>
  <si>
    <t>NTP 339.059</t>
  </si>
  <si>
    <t>CO03B</t>
  </si>
  <si>
    <t>Extracción, tallado y ensayo de compresión de tes. diam. broca de 3" en lab.</t>
  </si>
  <si>
    <t>CO03C</t>
  </si>
  <si>
    <t>Extracción, tallado y ensayo de compresión de tes. diam. broca de 4" en lab.</t>
  </si>
  <si>
    <t>CO03D</t>
  </si>
  <si>
    <t xml:space="preserve">Extracción 2 pulg (no incluye tallado ni compresión) </t>
  </si>
  <si>
    <t>CO03E</t>
  </si>
  <si>
    <t xml:space="preserve">Extracción 3 pulg (no incluye tallado ni compresión) </t>
  </si>
  <si>
    <t>CO03F</t>
  </si>
  <si>
    <t xml:space="preserve">Extracción 4 pulg (no incluye tallado ni compresión) </t>
  </si>
  <si>
    <t>CO03G</t>
  </si>
  <si>
    <t>Extracción de diamantina de concreto asfaltico y su evaluación</t>
  </si>
  <si>
    <t>CO03H</t>
  </si>
  <si>
    <t>Ensayo de compresion, tallado y refrentado, de Testigos Diamantinos</t>
  </si>
  <si>
    <t>CO04</t>
  </si>
  <si>
    <t>Esclerometría</t>
  </si>
  <si>
    <t>NTP 339.181</t>
  </si>
  <si>
    <t>CO05</t>
  </si>
  <si>
    <t>Muestreo del concreto fresco</t>
  </si>
  <si>
    <t>NTP 339.036</t>
  </si>
  <si>
    <t>CO06</t>
  </si>
  <si>
    <t>Procedimiento para la medicion asentamiento</t>
  </si>
  <si>
    <t>NTP 339-035</t>
  </si>
  <si>
    <t>CO07</t>
  </si>
  <si>
    <t>Flexión</t>
  </si>
  <si>
    <t>NTP 339.078/079</t>
  </si>
  <si>
    <t>CO08</t>
  </si>
  <si>
    <t>Resistencia a la compresión de mortero con especimen cubicos de 50ml de lado</t>
  </si>
  <si>
    <t>NTP 334.051</t>
  </si>
  <si>
    <t>CO09</t>
  </si>
  <si>
    <t>ASTM C143</t>
  </si>
  <si>
    <t>CO10</t>
  </si>
  <si>
    <t>Determinación PH concreto endurecido / Carbonatación</t>
  </si>
  <si>
    <t>ASTM D1293</t>
  </si>
  <si>
    <t>CO11</t>
  </si>
  <si>
    <t>Control de calidad del concreto fresco en obra, 6 probetas y ensayo Slump</t>
  </si>
  <si>
    <t>DIS01</t>
  </si>
  <si>
    <t xml:space="preserve">Diseño de mezclas </t>
  </si>
  <si>
    <t>ACI 211</t>
  </si>
  <si>
    <t>Puede variar de acuerdo cantidad</t>
  </si>
  <si>
    <t>DIS02</t>
  </si>
  <si>
    <t>Diseño de mezclas Calc.</t>
  </si>
  <si>
    <t>DIS03</t>
  </si>
  <si>
    <t>Verificación de diseño</t>
  </si>
  <si>
    <t>Tallado, refrentado con yeso y ensayo de compresión</t>
  </si>
  <si>
    <t>Extracción de testigo diamantino de 4 pulg. en m.asfaltica</t>
  </si>
  <si>
    <t>minimo 3</t>
  </si>
  <si>
    <t>CO12</t>
  </si>
  <si>
    <t>CO13</t>
  </si>
  <si>
    <t>CO14</t>
  </si>
  <si>
    <t>Peso por metro cúbico, rendimiento, cont. aire</t>
  </si>
  <si>
    <t>C 138</t>
  </si>
  <si>
    <t>CO15</t>
  </si>
  <si>
    <t>Medición contenido de aire del concreto fresco</t>
  </si>
  <si>
    <t>C 231</t>
  </si>
  <si>
    <t>CO16</t>
  </si>
  <si>
    <t>Tiempo de fraguado</t>
  </si>
  <si>
    <t>C 403</t>
  </si>
  <si>
    <t>CO17</t>
  </si>
  <si>
    <t>Cambio de longitud en morteros y concreto</t>
  </si>
  <si>
    <t>C 1012</t>
  </si>
  <si>
    <t>CO18</t>
  </si>
  <si>
    <t>Control de calidad de concreto fresco en obra</t>
  </si>
  <si>
    <t>VARIAS</t>
  </si>
  <si>
    <t>CO19</t>
  </si>
  <si>
    <t>Compresión tarifa preferencial (mínimo 02 prob)</t>
  </si>
  <si>
    <t>CO20</t>
  </si>
  <si>
    <t>339.078/079</t>
  </si>
  <si>
    <t>C 78 / C 293</t>
  </si>
  <si>
    <t>CO21</t>
  </si>
  <si>
    <t>Tracción por compresión diametral</t>
  </si>
  <si>
    <t>C 496</t>
  </si>
  <si>
    <t>CO22</t>
  </si>
  <si>
    <t>Extracción, tallado y ensayo de compresión de testigos diamantinos en laboratorio:</t>
  </si>
  <si>
    <t>CO23</t>
  </si>
  <si>
    <t>CO24</t>
  </si>
  <si>
    <t>Asentamiento (03 resultados-lab.)</t>
  </si>
  <si>
    <t>CO25</t>
  </si>
  <si>
    <t>Corte testigo (tallado dos lados)</t>
  </si>
  <si>
    <t>CO26</t>
  </si>
  <si>
    <t>Densidad, absorción y % de vacíos concreto endurecido (no incluye tallado)</t>
  </si>
  <si>
    <t>C 642</t>
  </si>
  <si>
    <t>CO27</t>
  </si>
  <si>
    <t>Determinación de error del equipo esclerométrico</t>
  </si>
  <si>
    <t>CO28</t>
  </si>
  <si>
    <t>Servicios varios lac</t>
  </si>
  <si>
    <t>-----</t>
  </si>
  <si>
    <t>CO29</t>
  </si>
  <si>
    <t>Tenacidad</t>
  </si>
  <si>
    <t>C 1018</t>
  </si>
  <si>
    <t>CO30</t>
  </si>
  <si>
    <t>Corte de panel de shotcrete (06 lados, obtención de viga)</t>
  </si>
  <si>
    <t>ASFALTO</t>
  </si>
  <si>
    <t>MA01</t>
  </si>
  <si>
    <t>Lavado asfaltico</t>
  </si>
  <si>
    <t>ASTM D 2172</t>
  </si>
  <si>
    <t>MA02</t>
  </si>
  <si>
    <t>Densidad de briqueta de mezcla asfaltica</t>
  </si>
  <si>
    <t>ASTM D 2756</t>
  </si>
  <si>
    <t>MA03</t>
  </si>
  <si>
    <t>ASTM D1559</t>
  </si>
  <si>
    <t>MA04</t>
  </si>
  <si>
    <t>ASTM D2041</t>
  </si>
  <si>
    <t>ALBAÑILERIA</t>
  </si>
  <si>
    <t>ALB01</t>
  </si>
  <si>
    <t>Absorción</t>
  </si>
  <si>
    <t>NTP 399.613</t>
  </si>
  <si>
    <t>ALB02</t>
  </si>
  <si>
    <t>Alabeo</t>
  </si>
  <si>
    <t>ALB03</t>
  </si>
  <si>
    <t xml:space="preserve">Compresión de ladrillos de arcilla </t>
  </si>
  <si>
    <t>ALB04</t>
  </si>
  <si>
    <t>Eflorescencia</t>
  </si>
  <si>
    <t>ALB05</t>
  </si>
  <si>
    <t>Dimensionamiento</t>
  </si>
  <si>
    <t>ALB06</t>
  </si>
  <si>
    <t>Medidas del area de vacios en unidades perforadas</t>
  </si>
  <si>
    <t>ALB07</t>
  </si>
  <si>
    <t>Compresión en pilas de ladrillo</t>
  </si>
  <si>
    <t>NTP 399.605</t>
  </si>
  <si>
    <t>Compresión de bloques de concreto, adoquines, ladrillos de concreto</t>
  </si>
  <si>
    <t>Densidad</t>
  </si>
  <si>
    <t>ALB08</t>
  </si>
  <si>
    <t>Compresión en pilas de ladrillo (sólo ensayo)</t>
  </si>
  <si>
    <t>ALB09</t>
  </si>
  <si>
    <t>Compresión en pilas de ladrillo (fabricacion de prisma y ensayo)</t>
  </si>
  <si>
    <t>ALB10</t>
  </si>
  <si>
    <t>Compresión en pilas de bloques</t>
  </si>
  <si>
    <t>ALB11</t>
  </si>
  <si>
    <t>Compresión en pilas de bloques (fabricacion de prisma y ensayo)</t>
  </si>
  <si>
    <t>ALB12</t>
  </si>
  <si>
    <t>Succión</t>
  </si>
  <si>
    <t>ALB13</t>
  </si>
  <si>
    <t>Flexotracción (ladrillo de techo)</t>
  </si>
  <si>
    <t>ALB14</t>
  </si>
  <si>
    <t>Porcentaje de vacio</t>
  </si>
  <si>
    <t>ALB15</t>
  </si>
  <si>
    <t>Compresión de prismas de grout</t>
  </si>
  <si>
    <t>C1019</t>
  </si>
  <si>
    <t>ROCA</t>
  </si>
  <si>
    <t>RO01</t>
  </si>
  <si>
    <t>Carga Puntual (incluye tallado y ensayo 3 especimenes)</t>
  </si>
  <si>
    <t>ASTM D 5731</t>
  </si>
  <si>
    <t>D 5731</t>
  </si>
  <si>
    <t>CEM</t>
  </si>
  <si>
    <t>CEM01</t>
  </si>
  <si>
    <t>Densidad del cemento</t>
  </si>
  <si>
    <t>C 188</t>
  </si>
  <si>
    <t>CEM02</t>
  </si>
  <si>
    <t>Consistencia normal</t>
  </si>
  <si>
    <t>C 305</t>
  </si>
  <si>
    <t>CEM03</t>
  </si>
  <si>
    <t>Elaboración, curado y ensayo compresión de cubos (3,7 y 28 d)</t>
  </si>
  <si>
    <t>C 109</t>
  </si>
  <si>
    <t>CEM06</t>
  </si>
  <si>
    <t>Flujo</t>
  </si>
  <si>
    <t>PAVIMENTOS</t>
  </si>
  <si>
    <t>PAV01</t>
  </si>
  <si>
    <t>Medida de la Irregularidad superficial de un pavimento mediante el Rugosimetro Merlin</t>
  </si>
  <si>
    <t>MTC E 1001</t>
  </si>
  <si>
    <t>SUJETO X KM</t>
  </si>
  <si>
    <t>PAV02</t>
  </si>
  <si>
    <t>Medida de la deflexion de un pavimento empleando la viga Benkelman.</t>
  </si>
  <si>
    <t>PAV03</t>
  </si>
  <si>
    <t>Determinacion del coeficiente de resistencia al deslizamiento en el pavimento con Pendulo Britanico (TRRL)</t>
  </si>
  <si>
    <t>MTC E 1004</t>
  </si>
  <si>
    <t>PAV04</t>
  </si>
  <si>
    <t xml:space="preserve">Determinacion de la textura superficial del pavimento mediante ensayo del Circulo de Arena </t>
  </si>
  <si>
    <t>MTC E 1005</t>
  </si>
  <si>
    <t>PAV05</t>
  </si>
  <si>
    <t>Tasa de imprimación y riego de liga</t>
  </si>
  <si>
    <t>PAV06</t>
  </si>
  <si>
    <t>Espesor o altura de especimenes compactados de mezcla asfaltica</t>
  </si>
  <si>
    <t>MTC E 507</t>
  </si>
  <si>
    <t>PAV07</t>
  </si>
  <si>
    <t>Peso especifivo y peso unitario de mezcla asfalticas compactado empleando SSS</t>
  </si>
  <si>
    <t>MTC E 514</t>
  </si>
  <si>
    <t>PAV08</t>
  </si>
  <si>
    <t>Ensayo estandar para la determinación de resistencia de mezclas bituminosas empleando el aparato Marshall</t>
  </si>
  <si>
    <t>MTC E 504</t>
  </si>
  <si>
    <t>PAV09</t>
  </si>
  <si>
    <t>Extraccíón cuantitativa de asfalto en mezclas para pavimentos</t>
  </si>
  <si>
    <t>MTC E 502</t>
  </si>
  <si>
    <t>PAV10</t>
  </si>
  <si>
    <t>Ensayo estandar para la determinación del grado de compactación de una mezcla asfaltica</t>
  </si>
  <si>
    <t>MTC E 509</t>
  </si>
  <si>
    <t>CAM</t>
  </si>
  <si>
    <t>Camion Volquete</t>
  </si>
  <si>
    <t>AS01</t>
  </si>
  <si>
    <t>Penetración</t>
  </si>
  <si>
    <t>AS02</t>
  </si>
  <si>
    <t>Punto de inflamación</t>
  </si>
  <si>
    <t>AS03</t>
  </si>
  <si>
    <t>Solubilidad en tricloroetileno</t>
  </si>
  <si>
    <t>AS04</t>
  </si>
  <si>
    <t>AS05</t>
  </si>
  <si>
    <t>Ductilidad</t>
  </si>
  <si>
    <t>D113</t>
  </si>
  <si>
    <t>AS06</t>
  </si>
  <si>
    <t>Película delgada (Incluye: pérdida por calentamiento, penetración del residuo, ductilidad del residuo)</t>
  </si>
  <si>
    <t>AS07</t>
  </si>
  <si>
    <t>D36</t>
  </si>
  <si>
    <t>AS08</t>
  </si>
  <si>
    <t>Viscosidad Saybolt Furol</t>
  </si>
  <si>
    <t>D244 / D88</t>
  </si>
  <si>
    <t>AS09</t>
  </si>
  <si>
    <t>Índice de penetración (incluye 3 ensayos de penetración)</t>
  </si>
  <si>
    <t>AS10</t>
  </si>
  <si>
    <t>Control de calidad de asfalto emulsificado (Incluye: Viscosidad SF, estabilidad al almacenamiento, carga de partícula, tamizado, destilación, ensayos en residuo: penetración, ductilidad y solubilidad)</t>
  </si>
  <si>
    <t>D2397 / D977</t>
  </si>
  <si>
    <t>AS11</t>
  </si>
  <si>
    <t>Peso específico</t>
  </si>
  <si>
    <t>AS12</t>
  </si>
  <si>
    <t>Viscosidad cinemática</t>
  </si>
  <si>
    <t>AS13</t>
  </si>
  <si>
    <t>Control de calidad de asfaltos líquidos (Incluye: viscosidad cinemática, punto de inflamación, destilación y determinación del residuo, ensayos en residuo: penetración, ductilidad y solubilidad; contenido de agua)</t>
  </si>
  <si>
    <t>321.026 321.027 321.028</t>
  </si>
  <si>
    <t>D2026 D2027 D2028</t>
  </si>
  <si>
    <t>AS14</t>
  </si>
  <si>
    <t>Ensayos al residuo de destilación (Incluye: destilación, penetración, ductilidad y solubilidad)</t>
  </si>
  <si>
    <t>AS15</t>
  </si>
  <si>
    <t>Contenido de agua</t>
  </si>
  <si>
    <t>AS16</t>
  </si>
  <si>
    <t>Control de calidad de cementos asfálticos (Incluye: penetración, punto de inflamación, solubilidad, ductilidad, pérdida por calentamiento, penetración retenida y ductilidad del residuo)</t>
  </si>
  <si>
    <t>D946</t>
  </si>
  <si>
    <t>AS17</t>
  </si>
  <si>
    <t>Pérdida por calentamiento</t>
  </si>
  <si>
    <t>AS18</t>
  </si>
  <si>
    <t>AS19</t>
  </si>
  <si>
    <t>Carga de partícula</t>
  </si>
  <si>
    <t>AS20</t>
  </si>
  <si>
    <t>AS21</t>
  </si>
  <si>
    <t>Destilación y determinación del residuo</t>
  </si>
  <si>
    <t>AS22</t>
  </si>
  <si>
    <t>Evaporación y determinación del residuo</t>
  </si>
  <si>
    <t>AS23</t>
  </si>
  <si>
    <t>Sedimentación a los 5 días</t>
  </si>
  <si>
    <t>AS24</t>
  </si>
  <si>
    <t>Ensayos al residuo de evaporación (Incluye: evaporación y determinación del residuo, penetración, solubilidad, punto de ablandamiento)</t>
  </si>
  <si>
    <t>AS25</t>
  </si>
  <si>
    <t>Control de calidad de emulsión catiónica modificada con polímeros (Incluye: Viscosidad SF, Estabilidad al almacenamiento, carga de partícula, tamizado, sedimentación, evaporación, ensayos en residuo: penetración, solubilidad y punto de ablandamiento)</t>
  </si>
  <si>
    <t>D2397</t>
  </si>
  <si>
    <t>Lavado asfáltico (no incluye tricloroetileno)</t>
  </si>
  <si>
    <t>MA01a</t>
  </si>
  <si>
    <t>Estabilidad Marshall (incluye estabilidad, flujo, no incluye elaboración de briqueta) (costo por briqueta)</t>
  </si>
  <si>
    <t>MA02a</t>
  </si>
  <si>
    <t>MA04a</t>
  </si>
  <si>
    <t>Porcentaje de vacíos (incluye: densidad de espécimen y densidad máxima teórica (Rice)) (costo por briqueta)</t>
  </si>
  <si>
    <t>MA05</t>
  </si>
  <si>
    <t>Diseño de mezcla asfáltica en caliente (Diseño Marshall)</t>
  </si>
  <si>
    <t>MA06</t>
  </si>
  <si>
    <t>MA09</t>
  </si>
  <si>
    <t>Diseño mezcla en frío (teórico, por áreas equivalentes)</t>
  </si>
  <si>
    <t>MA11</t>
  </si>
  <si>
    <t>D3625 (MTC E521)</t>
  </si>
  <si>
    <t>MA12</t>
  </si>
  <si>
    <t>MA13</t>
  </si>
  <si>
    <t>determinacion del grado de compactacion de mezclas vituminosas</t>
  </si>
  <si>
    <t>PRECIO</t>
  </si>
  <si>
    <t>SU02</t>
  </si>
  <si>
    <t>NTP 339.159</t>
  </si>
  <si>
    <t>SU06C</t>
  </si>
  <si>
    <t>Control de calidad de suelo con Cono de arena 6", contenido de humedad con equipo Speedy, y personal tecnico, por día.</t>
  </si>
  <si>
    <t>Peso específico relativo de partículas del suelo (OBSOLETO)</t>
  </si>
  <si>
    <t>ASTM D854-14</t>
  </si>
  <si>
    <t>D854-14</t>
  </si>
  <si>
    <t>Análisis granulométrico por tamizado (OBSOLETO)</t>
  </si>
  <si>
    <t>Límite líquido y Limite Plastico (OBSOLETO)</t>
  </si>
  <si>
    <t>NTP 339.133</t>
  </si>
  <si>
    <t>SU20A</t>
  </si>
  <si>
    <t>Clasificación suelo SUCS - AASHTO (OBSOLETO)</t>
  </si>
  <si>
    <t>AASHTO T267</t>
  </si>
  <si>
    <t>SU32</t>
  </si>
  <si>
    <t>SU33</t>
  </si>
  <si>
    <t>NTP 339.167</t>
  </si>
  <si>
    <t>SU34</t>
  </si>
  <si>
    <t>SU35</t>
  </si>
  <si>
    <t>ASTM D2922</t>
  </si>
  <si>
    <t>SU36</t>
  </si>
  <si>
    <t>NTP 214.039</t>
  </si>
  <si>
    <t>SU37</t>
  </si>
  <si>
    <t>EE01</t>
  </si>
  <si>
    <t>EE02</t>
  </si>
  <si>
    <t>Electrodo</t>
  </si>
  <si>
    <t>EE03</t>
  </si>
  <si>
    <t>ASTM D2166</t>
  </si>
  <si>
    <t>EE04</t>
  </si>
  <si>
    <t>ASTM D2850</t>
  </si>
  <si>
    <t>EE05</t>
  </si>
  <si>
    <t>ASTM D4767</t>
  </si>
  <si>
    <t>ASTM D7181</t>
  </si>
  <si>
    <t>EE07</t>
  </si>
  <si>
    <t>ASTM D5333</t>
  </si>
  <si>
    <t>EE08</t>
  </si>
  <si>
    <t>ASTM D2435</t>
  </si>
  <si>
    <t>EE09</t>
  </si>
  <si>
    <t>ASTM D4546</t>
  </si>
  <si>
    <t>EE10</t>
  </si>
  <si>
    <t>EE11</t>
  </si>
  <si>
    <t>ASTM D5084</t>
  </si>
  <si>
    <t>EE12</t>
  </si>
  <si>
    <t>ASTM D2434</t>
  </si>
  <si>
    <t>E04</t>
  </si>
  <si>
    <t>ASTM C4262</t>
  </si>
  <si>
    <t>Partículas Planas y Alargadas agr. Grueso</t>
  </si>
  <si>
    <t>AG08A</t>
  </si>
  <si>
    <t>AG08B</t>
  </si>
  <si>
    <t>Porcentaje de Caras fracturadas agregado</t>
  </si>
  <si>
    <t>MTC E-210</t>
  </si>
  <si>
    <t>MTC E 220</t>
  </si>
  <si>
    <t>ASTM C142</t>
  </si>
  <si>
    <t>ASTM C142/MTC E212 UNI</t>
  </si>
  <si>
    <t>AG26</t>
  </si>
  <si>
    <t>AG27</t>
  </si>
  <si>
    <t>Valor de azul de metileno (OBSOLETO)</t>
  </si>
  <si>
    <t>AG28</t>
  </si>
  <si>
    <t>ASTM C127-15</t>
  </si>
  <si>
    <t>AG29</t>
  </si>
  <si>
    <t>AG30</t>
  </si>
  <si>
    <t>MTC E 217</t>
  </si>
  <si>
    <t>AG31</t>
  </si>
  <si>
    <t>NTP 400.041</t>
  </si>
  <si>
    <t>AG32</t>
  </si>
  <si>
    <t>MTC E215</t>
  </si>
  <si>
    <t>CO01.01</t>
  </si>
  <si>
    <t>ASTM D129</t>
  </si>
  <si>
    <t>NTP 339.084</t>
  </si>
  <si>
    <t>Corte y refrentado de Testigo de concreto</t>
  </si>
  <si>
    <t>COM01</t>
  </si>
  <si>
    <t>NTP 339.604</t>
  </si>
  <si>
    <t>se necesitan 3 unidades de adoquines de concreto</t>
  </si>
  <si>
    <t>ABS01</t>
  </si>
  <si>
    <t>Estabilidad Marshall (Incluye: elaboración de briqueta 3und, estabilidad y flujo)</t>
  </si>
  <si>
    <t>se ensayaran 5 und, tiempo 3 dias</t>
  </si>
  <si>
    <t>NTP 399.604</t>
  </si>
  <si>
    <t>NTP 331.041</t>
  </si>
  <si>
    <t>RO02</t>
  </si>
  <si>
    <t>ASTM D 6473</t>
  </si>
  <si>
    <t>RO03</t>
  </si>
  <si>
    <t>ASTM D 7263</t>
  </si>
  <si>
    <t>SER01</t>
  </si>
  <si>
    <t>SER02</t>
  </si>
  <si>
    <t>SER03</t>
  </si>
  <si>
    <t>SER04</t>
  </si>
  <si>
    <t>PAV02A</t>
  </si>
  <si>
    <t>PAV11</t>
  </si>
  <si>
    <t>AS26</t>
  </si>
  <si>
    <t>MA04A</t>
  </si>
  <si>
    <t>ENSAYO CONCRETO</t>
  </si>
  <si>
    <t>ENSAYO ROCA</t>
  </si>
  <si>
    <t>ENSAYO PAVIMENTO</t>
  </si>
  <si>
    <t>(*) Ensayo dentro del alcance de acreditación INACAL.</t>
  </si>
  <si>
    <r>
      <rPr>
        <b/>
        <sz val="12"/>
        <color theme="1"/>
        <rFont val="Arial"/>
        <family val="2"/>
      </rPr>
      <t>RAZON SOCIAL:</t>
    </r>
    <r>
      <rPr>
        <sz val="12"/>
        <color theme="1"/>
        <rFont val="Arial"/>
        <family val="2"/>
      </rPr>
      <t xml:space="preserve"> Geofal S.A.C. </t>
    </r>
    <r>
      <rPr>
        <b/>
        <sz val="12"/>
        <color theme="1"/>
        <rFont val="Arial"/>
        <family val="2"/>
      </rPr>
      <t>RUC:</t>
    </r>
    <r>
      <rPr>
        <sz val="12"/>
        <color theme="1"/>
        <rFont val="Arial"/>
        <family val="2"/>
      </rPr>
      <t xml:space="preserve"> 20549356762</t>
    </r>
  </si>
  <si>
    <t>Sírvase realizar el depósito correspondiente de los servicios a nuestra cuenta bancaria:</t>
  </si>
  <si>
    <t>Cuenta de detraccion Banco de La Nación:</t>
  </si>
  <si>
    <t>- Cuenta de detraccion Banco de La Nación: Nº 00-074-045472</t>
  </si>
  <si>
    <t>Cuenta corriente BCP:</t>
  </si>
  <si>
    <t>- Cuenta Corriente en Soles del Banco de Credito del Perú (BCP):  Nº 192 2024 3030 04</t>
  </si>
  <si>
    <t>- Código Interbancario (CCI) del Banco de Crédito del Perú: Nº 002-192-002 02430 3004-34</t>
  </si>
  <si>
    <t xml:space="preserve">La aceptación de la cotización de parte del cliente será mediante, Pago respectivo del servicio según cotización enviada, Envío de la orden de servicio, Envío de correo aceptando el servicio, a los siguientes correos laboratorio@geofal.com.pe y/o asesorcomercial@geofal.com.pe, en señal de conformidad. </t>
  </si>
  <si>
    <t>Le agradeceremos que nos envie el comprobante del depósito realizado via correo electronico</t>
  </si>
  <si>
    <t xml:space="preserve">Atentamente,      </t>
  </si>
  <si>
    <t>Av. Marañón N° 763, Los Olivos, Lima</t>
  </si>
  <si>
    <t>Web: www.geofal.com.pe</t>
  </si>
  <si>
    <t>Fin del documento</t>
  </si>
  <si>
    <t>MUESTRA DE SUELO Y AGREGADO</t>
  </si>
  <si>
    <r>
      <rPr>
        <b/>
        <sz val="11"/>
        <color theme="1"/>
        <rFont val="Arial"/>
        <family val="2"/>
      </rPr>
      <t xml:space="preserve">PLAZO ESTIMADO DE EJECUCIÓN DE SERVICIO               </t>
    </r>
    <r>
      <rPr>
        <sz val="11"/>
        <color theme="1"/>
        <rFont val="Arial"/>
        <family val="2"/>
      </rPr>
      <t xml:space="preserve">                                                                                                                                                                                               - El plazo de entrega de los resultados se estima 08 dias hábiles, este tiempo será evaluado de acuerdo a la cantidad de muestra recepcionada y está sujeto a la programacion enviada por el área de LEM.                                                                  
- El laboratorio enviará un correo de confirmación de recepción y fecha de entrega del informe.</t>
    </r>
  </si>
  <si>
    <t>PROBETAS</t>
  </si>
  <si>
    <r>
      <rPr>
        <b/>
        <sz val="12"/>
        <color theme="1"/>
        <rFont val="Arial"/>
        <family val="2"/>
      </rPr>
      <t xml:space="preserve">PLAZO ESTIMADO DE EJECUCIÓN DE SERVICIO               </t>
    </r>
    <r>
      <rPr>
        <sz val="12"/>
        <color theme="1"/>
        <rFont val="Arial"/>
        <family val="2"/>
      </rPr>
      <t xml:space="preserve">                                                                                                                                                                                               - El plazo de entrega de los resultados se estima de acuerdo a su programación de recepción, este tiempo será evaluado de acuerdo a la cantidad de muestra recepcionada y está sujeto a la programacion enviada por el área de LEM.                                                                  
- El laboratorio enviará un correo de confirmación de recepción y fecha de entrega del informe.</t>
    </r>
  </si>
  <si>
    <t>DENSIDAD DE CAMPO Y MUESTREO</t>
  </si>
  <si>
    <r>
      <rPr>
        <b/>
        <sz val="12"/>
        <rFont val="Arial"/>
        <family val="2"/>
      </rPr>
      <t xml:space="preserve">CONDICIONES ESPECÍFICAS   </t>
    </r>
    <r>
      <rPr>
        <sz val="12"/>
        <rFont val="Arial"/>
        <family val="2"/>
      </rPr>
      <t xml:space="preserve">                                                                                                                                                                                                                                                               - El cliente deberá enviar al laboratorio, para los ensayo en suelo y agregados, la cantidad mínima de 100 kg por cada muestra.                                                                                                                                                          - Para el ensayo de Densidad de campo, la cantidad de puntos/salida mínimo 4 und.                                                                                                                                                                                                - El cliente deberá de programar el servicio, Densidad de campo, con 24 horas de anticipación.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t>
    </r>
  </si>
  <si>
    <t>EXTRACCION DE DIAMANTINA</t>
  </si>
  <si>
    <t>VIGA BECKELMAN</t>
  </si>
  <si>
    <r>
      <rPr>
        <b/>
        <sz val="12"/>
        <rFont val="Arial"/>
        <family val="2"/>
      </rPr>
      <t xml:space="preserve">CONDICIONES ESPECÍFICAS   </t>
    </r>
    <r>
      <rPr>
        <sz val="12"/>
        <rFont val="Arial"/>
        <family val="2"/>
      </rPr>
      <t xml:space="preserve">                                                                                                                                                                                                                                                                                                                                                                                                                                                                                                                                                                                                                                                                                                        - El cliente deberá de programar el servicio, Ensayo de Deflexión, con 24 horas de anticipación.                    - El area de trabajo tiene que estar habilitado.                                                                                                                     - El cliente deberá especificar la Norma a ser utilizada para la ejecución del ensayo, caso contrario se considera Norma ASTM o NTP o MTC vigente de acuerdo con el alcance del laboratorio.                                                                                                                                                                                                                                                                                                                                                                                                                                                                                                                            </t>
    </r>
  </si>
  <si>
    <t xml:space="preserve"> DIAMANTINA PARA PASES</t>
  </si>
  <si>
    <r>
      <rPr>
        <b/>
        <sz val="12"/>
        <rFont val="Arial"/>
        <family val="2"/>
      </rPr>
      <t xml:space="preserve">CONDICIONES ESPECIFICAS     </t>
    </r>
    <r>
      <rPr>
        <sz val="12"/>
        <rFont val="Arial"/>
        <family val="2"/>
      </rPr>
      <t xml:space="preserve">                                                                                                                              - El cliente deberá enviar al laboratorio, 20 ladrillo de cada tipo, en buen estado y sin presentar fisuras.
- El cliente deberá de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t>
    </r>
  </si>
  <si>
    <t>CONTROL DE CALIDAD DE CONCRETO FRESCO EN OBRA</t>
  </si>
  <si>
    <r>
      <rPr>
        <b/>
        <sz val="11"/>
        <rFont val="Arial"/>
        <family val="2"/>
      </rPr>
      <t xml:space="preserve">CONDICIONES ESPECÍFICAS   </t>
    </r>
    <r>
      <rPr>
        <sz val="11"/>
        <rFont val="Arial"/>
        <family val="2"/>
      </rPr>
      <t xml:space="preserve">                                                                                                                                                             - El cliente deberá de programar el servicio, con 24 horas de anticipación.                                                                                                                                                                               - Para el ensayo de control de calidad de concreto fresco en obra, se moldeara 6 probetas, ensayo slump, control de temperatura, en laboratorio las probetas se colocara en camara de curado, el ensayo de compresión de las probetas seran 3 a 7 dias y 3 a 28 dias.                                                                                                                                                                                                                              - El control de calidad del concreto fresco se sacara cada 50m3 a uno de los mixer donde se hara todos los ensayos respectivos mencionados, o por dia asi no se halla llegado los 50m3.                                                                                                                                                                                                                                                         - El cliente deberá especificar la Norma a ser utilizada para la ejecución del ensayo, caso contrario se considera Norma ASTM o NTP vigente de acuerdo con el alcance del laboratorio.                                                                         </t>
    </r>
  </si>
  <si>
    <t>DENSIDAD CAMPO</t>
  </si>
  <si>
    <t>PROBETAS FRAMACO</t>
  </si>
  <si>
    <t>CLIENTE:</t>
  </si>
  <si>
    <t>PROYECTO:</t>
  </si>
  <si>
    <t>R.U.C.:</t>
  </si>
  <si>
    <t>DIRECCIÓN:</t>
  </si>
  <si>
    <t>UBICACIÓN:</t>
  </si>
  <si>
    <t>CONTACTO:</t>
  </si>
  <si>
    <t>ASESOR COMERCIAL:</t>
  </si>
  <si>
    <t>MILAGROS REMÓN PALOMINO</t>
  </si>
  <si>
    <t>TELÉFONO:</t>
  </si>
  <si>
    <t>982 429 895</t>
  </si>
  <si>
    <t>FECHA SOLICITUD:</t>
  </si>
  <si>
    <t xml:space="preserve"> </t>
  </si>
  <si>
    <t>CORREO:</t>
  </si>
  <si>
    <t>FECHA DE EMISIÓN:</t>
  </si>
  <si>
    <r>
      <rPr>
        <b/>
        <sz val="10"/>
        <color theme="1"/>
        <rFont val="Arial"/>
        <family val="2"/>
      </rPr>
      <t>REFERENCIA:</t>
    </r>
    <r>
      <rPr>
        <sz val="10"/>
        <color theme="1"/>
        <rFont val="Arial"/>
        <family val="2"/>
      </rPr>
      <t xml:space="preserve"> SEGÚN LO SOLICITADO VÍA CORREO ELECTRÓNICO / LLAMADA TELEFÓNICA</t>
    </r>
  </si>
  <si>
    <t>Es grato dirigirnos a Ud. a fin de alcanzarle, de acuerdo a su requerimiento, nuestra cotización por los servicios solicitados de los siguientes ensayos de laboratorio:</t>
  </si>
  <si>
    <t>Código</t>
  </si>
  <si>
    <t>Descripción Ensayo</t>
  </si>
  <si>
    <t>Norma</t>
  </si>
  <si>
    <t>Costo Unitario
(S/)</t>
  </si>
  <si>
    <t>Cantidad</t>
  </si>
  <si>
    <t>Costo               Parcial               (S/)</t>
  </si>
  <si>
    <t>Costo Parcial</t>
  </si>
  <si>
    <t>IGV 18%</t>
  </si>
  <si>
    <t xml:space="preserve">Costo Total </t>
  </si>
  <si>
    <r>
      <rPr>
        <b/>
        <sz val="12"/>
        <color theme="1"/>
        <rFont val="Arial"/>
        <family val="2"/>
      </rPr>
      <t xml:space="preserve">VALIDEZ DE LA OFERTA: </t>
    </r>
    <r>
      <rPr>
        <sz val="12"/>
        <color theme="1"/>
        <rFont val="Arial"/>
        <family val="2"/>
      </rPr>
      <t>30 días. Si la cotización llegó al límite de su validez, solicite una actualización.</t>
    </r>
  </si>
  <si>
    <t>COM-F-01
Página 1 de 2
Versión: 03 (01-08-2022)</t>
  </si>
  <si>
    <r>
      <rPr>
        <b/>
        <sz val="12"/>
        <rFont val="Arial"/>
        <family val="2"/>
      </rPr>
      <t xml:space="preserve">HORARIO DE ATENCIÓN
</t>
    </r>
    <r>
      <rPr>
        <sz val="12"/>
        <rFont val="Arial"/>
        <family val="2"/>
      </rPr>
      <t>El horario para recepción de muestra y entrega de informes es de Lunes a Viernes de 8:30am a 1:00pm y 2:00pm a 5:30pm, y Sábado de 8:30am a 12:30pm</t>
    </r>
  </si>
  <si>
    <r>
      <rPr>
        <b/>
        <sz val="12"/>
        <color theme="1"/>
        <rFont val="Arial"/>
        <family val="2"/>
      </rPr>
      <t>CONDICIÓN</t>
    </r>
    <r>
      <rPr>
        <sz val="12"/>
        <color theme="1"/>
        <rFont val="Arial"/>
        <family val="2"/>
      </rPr>
      <t>: El pago del servicio Crédito a 7 días, previa orden de servicio.</t>
    </r>
  </si>
  <si>
    <t>CONDICIONES DE PAGO</t>
  </si>
  <si>
    <r>
      <rPr>
        <b/>
        <sz val="12"/>
        <color theme="1"/>
        <rFont val="Arial"/>
        <family val="2"/>
      </rPr>
      <t>CONDICIÓN:</t>
    </r>
    <r>
      <rPr>
        <sz val="12"/>
        <color theme="1"/>
        <rFont val="Arial"/>
        <family val="2"/>
      </rPr>
      <t xml:space="preserve"> El pago del servicio se realizara de acuerdo a la valorización mensual</t>
    </r>
  </si>
  <si>
    <r>
      <rPr>
        <b/>
        <sz val="12"/>
        <color theme="1"/>
        <rFont val="Arial"/>
        <family val="2"/>
      </rPr>
      <t>CONDICIÓN:</t>
    </r>
    <r>
      <rPr>
        <sz val="12"/>
        <color theme="1"/>
        <rFont val="Arial"/>
        <family val="2"/>
      </rPr>
      <t xml:space="preserve"> El pago del servicio deberá ser realizado por Adelantado.</t>
    </r>
  </si>
  <si>
    <r>
      <rPr>
        <b/>
        <sz val="12"/>
        <color theme="1"/>
        <rFont val="Arial"/>
        <family val="2"/>
      </rPr>
      <t>CONDICIÓN:</t>
    </r>
    <r>
      <rPr>
        <sz val="12"/>
        <color theme="1"/>
        <rFont val="Arial"/>
        <family val="2"/>
      </rPr>
      <t xml:space="preserve"> El pago del servicio Adelanto el 50% y saldo previo a la entrega del Informe.</t>
    </r>
  </si>
  <si>
    <t>Cuenta corriente Interbank:</t>
  </si>
  <si>
    <r>
      <rPr>
        <b/>
        <sz val="12"/>
        <color theme="1"/>
        <rFont val="Arial"/>
        <family val="2"/>
      </rPr>
      <t>CONDICIÓN</t>
    </r>
    <r>
      <rPr>
        <sz val="12"/>
        <color theme="1"/>
        <rFont val="Arial"/>
        <family val="2"/>
      </rPr>
      <t>: El pago del servicio Crédito a 30 días, previa orden de servicio.</t>
    </r>
  </si>
  <si>
    <t>- Cuenta Corriente en Soles de Interbank:  Nº 200-3005201096</t>
  </si>
  <si>
    <r>
      <rPr>
        <b/>
        <sz val="12"/>
        <color theme="1"/>
        <rFont val="Arial"/>
        <family val="2"/>
      </rPr>
      <t>CONDICIÓN</t>
    </r>
    <r>
      <rPr>
        <sz val="12"/>
        <color theme="1"/>
        <rFont val="Arial"/>
        <family val="2"/>
      </rPr>
      <t>: El pago del servicio Crédito a 15 días, previa orden de servicio.</t>
    </r>
  </si>
  <si>
    <t>- Código Interbancario (CCI) de Interbank: Nº 003-200- 003005201096-31</t>
  </si>
  <si>
    <t>Geofal SAC</t>
  </si>
  <si>
    <t>COM-F-01
Página 2 de 2
Versión: 03 (01-08-2022)</t>
  </si>
  <si>
    <t>CLIENTE :</t>
  </si>
  <si>
    <t>PROYECTO :</t>
  </si>
  <si>
    <t>R.U.C. :</t>
  </si>
  <si>
    <t>DIRECCIÓN :</t>
  </si>
  <si>
    <t>UBICACIÓN :</t>
  </si>
  <si>
    <t>CONTACTO :</t>
  </si>
  <si>
    <t>ASESOR COMERCIAL :</t>
  </si>
  <si>
    <t>TELÉFONO :</t>
  </si>
  <si>
    <t>FECHA SOLICITUD :</t>
  </si>
  <si>
    <t>CORREO :</t>
  </si>
  <si>
    <t>FECHA DE EMISIÓN :</t>
  </si>
  <si>
    <r>
      <rPr>
        <b/>
        <sz val="8"/>
        <color theme="1"/>
        <rFont val="Arial"/>
        <family val="2"/>
      </rPr>
      <t>REFERENCIA:</t>
    </r>
    <r>
      <rPr>
        <sz val="8"/>
        <color theme="1"/>
        <rFont val="Arial"/>
        <family val="2"/>
      </rPr>
      <t xml:space="preserve"> SEGÚN LO SOLICITADO VÍA CORREO ELECTRÓNICO / LLAMADA TELEFÓNICA</t>
    </r>
  </si>
  <si>
    <t>Descripción Ensayo / Alquiler de equipos</t>
  </si>
  <si>
    <t>Actualizacion de datos del informe proyecto Muchka</t>
  </si>
  <si>
    <t>(*) Ensayo dentro del alcance de acreditación.</t>
  </si>
  <si>
    <t>Costo Total S/.</t>
  </si>
  <si>
    <t>♦ La presente cotización tiene una validez de 15 días.</t>
  </si>
  <si>
    <t>*</t>
  </si>
  <si>
    <t>♦ El precio no incluye IGV y estan expresados en nuevos soles.</t>
  </si>
  <si>
    <t>♦ El costo del servicio es mínimo por 1 mes.</t>
  </si>
  <si>
    <t xml:space="preserve">♦ Para el ensayo control de calidad del concreto fresco en obra, el técnico de laboratorio GEOFAL puede capacitar a algún personal en obra para que realicen el ensayo, esto no tendría un costo adicional. </t>
  </si>
  <si>
    <t>♦ El módulo de muestreo, recojo y ensayo de 6 testigos de ø 6" x 12" para ensayarse a compresión.</t>
  </si>
  <si>
    <t>♦ En caso de pérdida de los módulos, moldes metálicos y kit para muestreo que le serán entregados en calidad de 
alquiler, se facturará el costo de cada uno de ellos que corresponde por unidad a S/. 120.00 + IGV, S/. 170.00 + IGV y S/. 135.00 + IGV respectivamente.</t>
  </si>
  <si>
    <t>♦ Los equipos y accesorios se entregan operativos, por tanto su empresa nos tendría que devolver los equipos en las mismas condiciones en que los recibieron, sino tendrían que asumir lo faltante o su reposición.</t>
  </si>
  <si>
    <r>
      <t xml:space="preserve">♦ </t>
    </r>
    <r>
      <rPr>
        <b/>
        <sz val="10"/>
        <color theme="1"/>
        <rFont val="Arial"/>
        <family val="2"/>
      </rPr>
      <t>Entrega de los equipos:</t>
    </r>
    <r>
      <rPr>
        <sz val="10"/>
        <color theme="1"/>
        <rFont val="Arial"/>
        <family val="2"/>
      </rPr>
      <t xml:space="preserve"> Serán entregados en las instalaciones de laboratorio previa aceptación de la cotización, y emisión de orden de servicio. El plazo de entrega es previa coordinación.</t>
    </r>
  </si>
  <si>
    <t>♦ De acuerdo a nuestro procedimiento los equipos se calibran anualmente.</t>
  </si>
  <si>
    <t>♦ El precio incluye viáticos y movilización del personal técnico de GEOFAL.</t>
  </si>
  <si>
    <t>♦ El tiempo de ejecución de los servicios será de 3 días hábiles.</t>
  </si>
  <si>
    <r>
      <t xml:space="preserve">♦ Para el diseño de mezcla de concreto, la cantidad mínima sera de 150 Kg agregado grueso, 150 Kg de agregado fino y 01 bolsa cemento, el plazo de la entrega de los resultados será tentativamente de </t>
    </r>
    <r>
      <rPr>
        <b/>
        <sz val="10"/>
        <rFont val="Arial"/>
        <family val="2"/>
      </rPr>
      <t>06 dias hábiles</t>
    </r>
    <r>
      <rPr>
        <sz val="10"/>
        <rFont val="Arial"/>
        <family val="2"/>
      </rPr>
      <t>, y está sujeto a la programacion enviada por el área de LEM, para lo cual se considerará la fecha de la recepción de la muestra y cumplimiento de las condiciones de pago especificadas en la presente cotización.</t>
    </r>
  </si>
  <si>
    <r>
      <t xml:space="preserve">♦ Para el ensayo de Densidad de campo, la cantidad de </t>
    </r>
    <r>
      <rPr>
        <b/>
        <sz val="10"/>
        <color theme="1"/>
        <rFont val="Arial"/>
        <family val="2"/>
      </rPr>
      <t>puntos/salida mínimo 4und</t>
    </r>
    <r>
      <rPr>
        <sz val="10"/>
        <color theme="1"/>
        <rFont val="Arial"/>
        <family val="2"/>
      </rPr>
      <t xml:space="preserve">, la programación será con 24 horas de anticipación, previo pago del servicio, el plazo máximo de la entrega de los resultados </t>
    </r>
    <r>
      <rPr>
        <b/>
        <sz val="10"/>
        <color theme="1"/>
        <rFont val="Arial"/>
        <family val="2"/>
      </rPr>
      <t>será 2 días hábiles.</t>
    </r>
  </si>
  <si>
    <t>♦ El ensayo de densidad con Cono de 6" solo se aplica a suelo que contenga material grueso hasta 1 1/2pulg., para densidades con Cono de 12" suelo que contenga material grueso hasta 3" y de mayor proporción ensayo de Reemplazo por agua;</t>
  </si>
  <si>
    <r>
      <t xml:space="preserve">♦ El ensayo de resistencia a la compresión, el plazo de entrega de los resultados será de </t>
    </r>
    <r>
      <rPr>
        <b/>
        <sz val="10"/>
        <color theme="1"/>
        <rFont val="Arial"/>
        <family val="2"/>
      </rPr>
      <t>2 días hábiles</t>
    </r>
    <r>
      <rPr>
        <sz val="10"/>
        <color theme="1"/>
        <rFont val="Arial"/>
        <family val="2"/>
      </rPr>
      <t>, pero esta sujeto a la cantidad de muestra a ensayar y de acuerdo a la programacion enviada por el área dde LEM, para lo cual se considerará la fecha de la recepción de la muestra y cumplimiento de las condiciones de pago especificadas en la presente cotización.</t>
    </r>
  </si>
  <si>
    <r>
      <t xml:space="preserve">♦Para los ensayo en unidades de albañileria, la cantidad de ladrillos a suministrar es de </t>
    </r>
    <r>
      <rPr>
        <b/>
        <sz val="10"/>
        <color theme="1"/>
        <rFont val="Arial"/>
        <family val="2"/>
      </rPr>
      <t>10und/marca</t>
    </r>
    <r>
      <rPr>
        <sz val="10"/>
        <color theme="1"/>
        <rFont val="Arial"/>
        <family val="2"/>
      </rPr>
      <t xml:space="preserve"> en buen estado. El plazo de entrega de los resultados será tentativamente de </t>
    </r>
    <r>
      <rPr>
        <b/>
        <sz val="10"/>
        <color theme="1"/>
        <rFont val="Arial"/>
        <family val="2"/>
      </rPr>
      <t>04 días hábiles</t>
    </r>
    <r>
      <rPr>
        <sz val="10"/>
        <color theme="1"/>
        <rFont val="Arial"/>
        <family val="2"/>
      </rPr>
      <t xml:space="preserve"> y está sujeto a la programacion enviada por el área de LEM, para lo cual se considerará la fecha de la recepción de la muestra y cumplimiento de las condiciones de pago especificadas en la presente cotización.</t>
    </r>
  </si>
  <si>
    <r>
      <t xml:space="preserve">♦ Para los ensayo en agua, la cantidad mínima que el cliente entregara sera de </t>
    </r>
    <r>
      <rPr>
        <b/>
        <sz val="10"/>
        <rFont val="Arial"/>
        <family val="2"/>
      </rPr>
      <t>10 Lt</t>
    </r>
    <r>
      <rPr>
        <sz val="10"/>
        <rFont val="Arial"/>
        <family val="2"/>
      </rPr>
      <t xml:space="preserve">. El plazo de entrega de los resultados será tentativamente de </t>
    </r>
    <r>
      <rPr>
        <b/>
        <sz val="10"/>
        <rFont val="Arial"/>
        <family val="2"/>
      </rPr>
      <t>10 días hábiles</t>
    </r>
    <r>
      <rPr>
        <sz val="10"/>
        <rFont val="Arial"/>
        <family val="2"/>
      </rPr>
      <t xml:space="preserve"> y está sujeto a la programacion enviada por el área de LEM, para lo cual se considerará la fecha de la recepción de la muestra y cumplimiento de las condiciones de pago especificadas en la presente cotización.</t>
    </r>
  </si>
  <si>
    <t>♦ El volquete será proporionado por el cliente.</t>
  </si>
  <si>
    <t>♦ El volquete cuenta con revisión técnica y SOAT.</t>
  </si>
  <si>
    <t>♦ El servicio incluye el informe.</t>
  </si>
  <si>
    <r>
      <t>♦ Para los ensayo en suelo y agregados, la cantidad mínima que el cliente entregara sera de</t>
    </r>
    <r>
      <rPr>
        <b/>
        <sz val="10"/>
        <rFont val="Arial"/>
        <family val="2"/>
      </rPr>
      <t xml:space="preserve"> 70 kg por cada muestra</t>
    </r>
    <r>
      <rPr>
        <sz val="10"/>
        <rFont val="Arial"/>
        <family val="2"/>
      </rPr>
      <t xml:space="preserve">. El plazo de entrega de los resultados será tentativamente de </t>
    </r>
    <r>
      <rPr>
        <b/>
        <sz val="10"/>
        <rFont val="Arial"/>
        <family val="2"/>
      </rPr>
      <t xml:space="preserve"> 08 días hábiles</t>
    </r>
    <r>
      <rPr>
        <sz val="10"/>
        <rFont val="Arial"/>
        <family val="2"/>
      </rPr>
      <t xml:space="preserve"> y está sujeto a la programacion enviada por el área de LEM, para lo cual se considerará la fecha de la recepción de la muestra y cumplimiento de las condiciones de pago especificadas en la presente cotización.</t>
    </r>
  </si>
  <si>
    <t>♦Para el ensayo de Lavado asfaltico se requiere mínnimo 1kg de muestra a granel de asfalto.</t>
  </si>
  <si>
    <t>♦ La entrega de los equipos, asi como el recojo se da en las instalaciones de laboratorio. El plazo de entrega es previa coordinación.</t>
  </si>
  <si>
    <t>♦ Los equipos y accesorios se entregan operativos, por tanto su empresa nos tendría que devolver los equipos en las mismas 
condiciones en que los recibieron, sino tendrían que asumir lo faltante o su reposición.</t>
  </si>
  <si>
    <t>♦ El personal contara con sus implementos de seguridad y SCTR.</t>
  </si>
  <si>
    <t>♦ Es responsabilidad del cliente la entrega de muestra en las instalaciones del LEM, ubicado en la Av. Marañon N° 763, Los Olivos, Lima, el horarrio de atención de lunes a viernes de 8:30-12:30 y 14:00-17:30.</t>
  </si>
  <si>
    <t>COM-F-01                                                                                                                                                    Página 1 de 2                      Versión: 02 (19-07-2021)</t>
  </si>
  <si>
    <t>♦ Los equipos empleados para la ejecución del servicio cuentan con certificado calibración vigente;</t>
  </si>
  <si>
    <t>♦ A la aceptación de la presente cotización, el cliente asume pleno conocimiento de los requisitos necesarios para la adecuada realización de los ensayos, caso contrario, esto será de su absoluta responsabilidad;</t>
  </si>
  <si>
    <t>♦ Si el cliente no especifica la Norma a ser utilizada para la ejecución del ensayo, se considera Norma ASTM o NTP vigente de acuerdo con el alcance del laboratorio;</t>
  </si>
  <si>
    <t>♦ El Laboratorio NO se responsabiliza por los plazos incumplidos debido a razones ajenas al laboratorio, hechos fortuitos y/o de fuerza mayor;</t>
  </si>
  <si>
    <r>
      <t xml:space="preserve">♦ Al finalizar los ensayos, </t>
    </r>
    <r>
      <rPr>
        <sz val="10"/>
        <color theme="1"/>
        <rFont val="Arial"/>
        <family val="2"/>
      </rPr>
      <t>la muestra sobrante/contramuestra permanecerán en custodia por un tiempo de 10 dias</t>
    </r>
    <r>
      <rPr>
        <sz val="10"/>
        <rFont val="Arial"/>
        <family val="2"/>
      </rPr>
      <t xml:space="preserve"> calendario después de emitido el informe de ensayo. Siempre que se trate de una muestra dirimente, las  contramuestras serán devueltas a los clientes, previa coordinación y autorización, caso contrario, serán eliminados si se trata de residuos del ensayo o contramuestras de ensayo;</t>
    </r>
  </si>
  <si>
    <t>♦ El laboratorio mantiene acuerdos de confidencialidad entre el cliente y el laboratorio, la divulgacion de la informacion sin la autorizacion de las partes, no es permitida. El laboratorio mantiene reserva de la informacion brindada por el cliente, salvo solicitud de la informacion por ley, o por entidades gubernamentales inmersos dentro del presente servicio de ensayo.</t>
  </si>
  <si>
    <t>♦ Los informes de ensayo emitidos por el laboratorio solo expresan resultados. GEOFAL SAC no brinda declaraciones de conformidad.</t>
  </si>
  <si>
    <t>♦ El informe de los ensayos se enviara via correo electronico a los contactos indicados, el fisico del informe serán entregado en las instalaciones del LEM, dentro de nuestro horario de atención.</t>
  </si>
  <si>
    <r>
      <rPr>
        <sz val="10"/>
        <color theme="1"/>
        <rFont val="Arial"/>
        <family val="2"/>
      </rPr>
      <t xml:space="preserve">♦ Si tiene alguna queja o sugerencia, lo invitamos a conocer nuestro </t>
    </r>
    <r>
      <rPr>
        <u/>
        <sz val="10"/>
        <color theme="10"/>
        <rFont val="Arial"/>
        <family val="2"/>
      </rPr>
      <t>Proceso de Atención de Quejas</t>
    </r>
    <r>
      <rPr>
        <sz val="10"/>
        <color theme="10"/>
        <rFont val="Arial"/>
        <family val="2"/>
      </rPr>
      <t>,</t>
    </r>
    <r>
      <rPr>
        <sz val="10"/>
        <color theme="1"/>
        <rFont val="Arial"/>
        <family val="2"/>
      </rPr>
      <t xml:space="preserve"> el cual iniciará 24 horas después de recibida la queja. El plazo límite establecido para la recepción de quejas respecto a un informe de ensayo es de 10 días después de emitido el documento. Pasado este plazo, no se aceptarán quejas bajo ninguna circunstancia.</t>
    </r>
  </si>
  <si>
    <r>
      <rPr>
        <b/>
        <sz val="9"/>
        <color theme="1"/>
        <rFont val="Arial"/>
        <family val="2"/>
      </rPr>
      <t>CONDICIÓN:</t>
    </r>
    <r>
      <rPr>
        <sz val="9"/>
        <color theme="1"/>
        <rFont val="Arial"/>
        <family val="2"/>
      </rPr>
      <t xml:space="preserve"> El pago del servicio deberá ser realizado por Adelantado.</t>
    </r>
  </si>
  <si>
    <r>
      <rPr>
        <b/>
        <sz val="10"/>
        <color theme="1"/>
        <rFont val="Arial"/>
        <family val="2"/>
      </rPr>
      <t>RAZON SOCIAL:</t>
    </r>
    <r>
      <rPr>
        <sz val="10"/>
        <color theme="1"/>
        <rFont val="Arial"/>
        <family val="2"/>
      </rPr>
      <t xml:space="preserve"> Geofal S.A.C. </t>
    </r>
    <r>
      <rPr>
        <b/>
        <sz val="10"/>
        <color theme="1"/>
        <rFont val="Arial"/>
        <family val="2"/>
      </rPr>
      <t>RUC:</t>
    </r>
    <r>
      <rPr>
        <sz val="10"/>
        <color theme="1"/>
        <rFont val="Arial"/>
        <family val="2"/>
      </rPr>
      <t xml:space="preserve"> 20549356762</t>
    </r>
  </si>
  <si>
    <r>
      <rPr>
        <b/>
        <sz val="9"/>
        <color theme="1"/>
        <rFont val="Arial"/>
        <family val="2"/>
      </rPr>
      <t>CONDICIÓN:</t>
    </r>
    <r>
      <rPr>
        <sz val="9"/>
        <color theme="1"/>
        <rFont val="Arial"/>
        <family val="2"/>
      </rPr>
      <t xml:space="preserve"> El pago del servicio se realizara de acuerdo a la valorización mensual</t>
    </r>
  </si>
  <si>
    <r>
      <rPr>
        <b/>
        <sz val="9"/>
        <color theme="1"/>
        <rFont val="Arial"/>
        <family val="2"/>
      </rPr>
      <t>CONDICIÓN:</t>
    </r>
    <r>
      <rPr>
        <sz val="9"/>
        <color theme="1"/>
        <rFont val="Arial"/>
        <family val="2"/>
      </rPr>
      <t xml:space="preserve"> El pago del servicio Adelanto el 50% y saldo previo a la entrega del Informe, previa orden de servicio.</t>
    </r>
  </si>
  <si>
    <r>
      <rPr>
        <b/>
        <sz val="9"/>
        <color theme="1"/>
        <rFont val="Arial"/>
        <family val="2"/>
      </rPr>
      <t>CONDICIÓN</t>
    </r>
    <r>
      <rPr>
        <sz val="9"/>
        <color theme="1"/>
        <rFont val="Arial"/>
        <family val="2"/>
      </rPr>
      <t>: El pago del servicio Crédito a 7 días, previa orden de servicio.</t>
    </r>
  </si>
  <si>
    <r>
      <rPr>
        <b/>
        <sz val="9"/>
        <color theme="1"/>
        <rFont val="Arial"/>
        <family val="2"/>
      </rPr>
      <t>CONDICIÓN</t>
    </r>
    <r>
      <rPr>
        <sz val="9"/>
        <color theme="1"/>
        <rFont val="Arial"/>
        <family val="2"/>
      </rPr>
      <t>: El pago del servicio Crédito a 30 días, previa orden de servicio.</t>
    </r>
  </si>
  <si>
    <r>
      <rPr>
        <b/>
        <sz val="9"/>
        <color theme="1"/>
        <rFont val="Arial"/>
        <family val="2"/>
      </rPr>
      <t>CONDICIÓN</t>
    </r>
    <r>
      <rPr>
        <sz val="9"/>
        <color theme="1"/>
        <rFont val="Arial"/>
        <family val="2"/>
      </rPr>
      <t>: El pago del servicio Crédito a 15 días, previa orden de servicio.</t>
    </r>
  </si>
  <si>
    <t xml:space="preserve">En caso de aceptar la presente cotización, deberá de enviar su confirmacion y/o orden de servicio a los correos laboratorio@geofal.com.pe y/o asesorcomercial@geofal.com.pe, en señal de conformidad. </t>
  </si>
  <si>
    <t>Telf.: (01) 5221851 RPC 951734376 RPC 993077479 RPM #956057624</t>
  </si>
  <si>
    <t>Email: laboratorio@geofal.com.pe</t>
  </si>
  <si>
    <t>COM-F-01                                                                                                                                                    Página 2 de 2                      Versión: 02 (19-07-2021)</t>
  </si>
  <si>
    <t>IRMA COAQUIRA</t>
  </si>
  <si>
    <t>Descripción Ensayo / Servicio</t>
  </si>
  <si>
    <t>Costo Unitario               (S/)</t>
  </si>
  <si>
    <t>CONDICIONES DEL SERVICIO</t>
  </si>
  <si>
    <t>♦ El precio incluye IGV y estan expresados en nuevos soles.</t>
  </si>
  <si>
    <r>
      <t xml:space="preserve">♦ Para el ensayo de Densidad de campo, </t>
    </r>
    <r>
      <rPr>
        <b/>
        <sz val="10"/>
        <color theme="1"/>
        <rFont val="Arial"/>
        <family val="2"/>
      </rPr>
      <t>la cantidad de puntos/salida mínimo 4 und</t>
    </r>
    <r>
      <rPr>
        <sz val="10"/>
        <color theme="1"/>
        <rFont val="Arial"/>
        <family val="2"/>
      </rPr>
      <t xml:space="preserve">, la programación será con 24 horas de anticipación, el plazo máximo de la entrega de los resultados será </t>
    </r>
    <r>
      <rPr>
        <b/>
        <sz val="10"/>
        <color theme="1"/>
        <rFont val="Arial"/>
        <family val="2"/>
      </rPr>
      <t>2 días hábiles.</t>
    </r>
  </si>
  <si>
    <r>
      <t xml:space="preserve">♦ Para los ensayo en suelo y agregados, la cantidad mínima que el cliente entregara sera de </t>
    </r>
    <r>
      <rPr>
        <b/>
        <sz val="10"/>
        <color theme="0"/>
        <rFont val="Arial"/>
        <family val="2"/>
      </rPr>
      <t>80kg por cada muestra</t>
    </r>
    <r>
      <rPr>
        <sz val="10"/>
        <color theme="0"/>
        <rFont val="Arial"/>
        <family val="2"/>
      </rPr>
      <t xml:space="preserve">. El plazo de entrega de los resultados será tentativamente de  </t>
    </r>
    <r>
      <rPr>
        <b/>
        <sz val="10"/>
        <color theme="0"/>
        <rFont val="Arial"/>
        <family val="2"/>
      </rPr>
      <t>04 días hábiles</t>
    </r>
    <r>
      <rPr>
        <sz val="10"/>
        <color theme="0"/>
        <rFont val="Arial"/>
        <family val="2"/>
      </rPr>
      <t xml:space="preserve"> y está sujeto a la programacion enviada por el área de LEM, para lo cual se considerará la fecha de la recepción de la muestra y cumplimiento de las condiciones de pago especificadas en la presente cotización.</t>
    </r>
  </si>
  <si>
    <r>
      <t xml:space="preserve">♦ Para los ensayo en suelo y agregados, la cantidad mínima que el cliente entregara sera de </t>
    </r>
    <r>
      <rPr>
        <b/>
        <sz val="10"/>
        <color theme="1"/>
        <rFont val="Arial"/>
        <family val="2"/>
      </rPr>
      <t>80kg por cada muestra</t>
    </r>
    <r>
      <rPr>
        <sz val="10"/>
        <color theme="1"/>
        <rFont val="Arial"/>
        <family val="2"/>
      </rPr>
      <t xml:space="preserve">. El plazo de entrega de los resultados será tentativamente de  </t>
    </r>
    <r>
      <rPr>
        <b/>
        <sz val="10"/>
        <color theme="1"/>
        <rFont val="Arial"/>
        <family val="2"/>
      </rPr>
      <t>04 días hábiles</t>
    </r>
    <r>
      <rPr>
        <sz val="10"/>
        <color theme="1"/>
        <rFont val="Arial"/>
        <family val="2"/>
      </rPr>
      <t xml:space="preserve"> y está sujeto a la programacion enviada por el área de LEM, para lo cual se considerará la fecha de la recepción de la muestra y cumplimiento de las condiciones de pago especificadas en la presente cotización.</t>
    </r>
  </si>
  <si>
    <t>♦ El ensayo de resistencia a la compresión, el plazo de entrega de los resultados esta sujeto a la cantidad de muestra a ensayar y de acuerdo a fecha de ensayo, de acuerdo a lo requerido 02 días habiles, de acuerdo a la programacion de LEM, apartir de la recepción de la muestra y el pago del servicio.</t>
  </si>
  <si>
    <r>
      <t>♦ Para los ensayo en suelo y agregados, la cantidad mínima que el cliente entregara sera de</t>
    </r>
    <r>
      <rPr>
        <b/>
        <sz val="10"/>
        <rFont val="Arial"/>
        <family val="2"/>
      </rPr>
      <t xml:space="preserve"> 70 kg por cada muestra</t>
    </r>
    <r>
      <rPr>
        <sz val="10"/>
        <rFont val="Arial"/>
        <family val="2"/>
      </rPr>
      <t xml:space="preserve">. El plazo de entrega de los resultados será tentativamente de </t>
    </r>
    <r>
      <rPr>
        <b/>
        <sz val="10"/>
        <rFont val="Arial"/>
        <family val="2"/>
      </rPr>
      <t xml:space="preserve"> 04 días hábiles</t>
    </r>
    <r>
      <rPr>
        <sz val="10"/>
        <rFont val="Arial"/>
        <family val="2"/>
      </rPr>
      <t xml:space="preserve"> y está sujeto a la programacion enviada por el área de LEM, para lo cual se considerará la fecha de la recepción de la muestra.</t>
    </r>
  </si>
  <si>
    <t>♦ Para realizar los ensayos, el área de trabajo debe de encontrarse habilitada.</t>
  </si>
  <si>
    <t>♦ El personal contará con sus implementos de seguridad y SCTR.</t>
  </si>
  <si>
    <t>♦ La programacion del ensayo en campo será previa comunicación con 24 hora de anticipación;</t>
  </si>
  <si>
    <r>
      <t>♦ El ensayo de resistencia a la compresión, el plazo de entrega de los resultados esta sujeto a la cantidad de muestra a ensayar y de acuerdo a fecha de ensayo, de acuerdo a lo requerido</t>
    </r>
    <r>
      <rPr>
        <b/>
        <sz val="10"/>
        <color theme="0"/>
        <rFont val="Arial"/>
        <family val="2"/>
      </rPr>
      <t xml:space="preserve"> 02 días habiles</t>
    </r>
    <r>
      <rPr>
        <sz val="10"/>
        <color theme="0"/>
        <rFont val="Arial"/>
        <family val="2"/>
      </rPr>
      <t>, de acuerdo a la programacion de LEM, apartir de la recepción de la muestra y el pago del servicio.</t>
    </r>
  </si>
  <si>
    <r>
      <t>♦ Para los ensayo en suelo y agregados, la cantidad mínima que el cliente entregara sera de</t>
    </r>
    <r>
      <rPr>
        <b/>
        <sz val="10"/>
        <rFont val="Arial"/>
        <family val="2"/>
      </rPr>
      <t xml:space="preserve"> 60 kg por cada muestra</t>
    </r>
    <r>
      <rPr>
        <sz val="10"/>
        <rFont val="Arial"/>
        <family val="2"/>
      </rPr>
      <t xml:space="preserve">. El plazo de entrega de los resultados será tentativamente de </t>
    </r>
    <r>
      <rPr>
        <b/>
        <sz val="10"/>
        <rFont val="Arial"/>
        <family val="2"/>
      </rPr>
      <t xml:space="preserve"> 04 días hábiles</t>
    </r>
    <r>
      <rPr>
        <sz val="10"/>
        <rFont val="Arial"/>
        <family val="2"/>
      </rPr>
      <t xml:space="preserve"> y está sujeto a la programacion enviada por el área de LEM, para lo cual se considerará la fecha de la recepción de la muestra y cumplimiento de las condiciones de pago especificadas en la presente cotización.</t>
    </r>
  </si>
  <si>
    <t>♦ El precio establecido en la cotización se ha realizado en base a la cantidad de puntos solicitados, de no ejecutarse la totalidad de los mismos, de igual forma se procederá con el cobro total del monto expresado en la cotización.</t>
  </si>
  <si>
    <r>
      <t>♦ El ensayo de resistencia a la compresión, el plazo de entrega de los resultados esta sujeto a la cantidad de muestra a ensayar y de acuerdo a fecha de ensayo, de acuerdo a lo requerido</t>
    </r>
    <r>
      <rPr>
        <b/>
        <sz val="10"/>
        <color theme="1"/>
        <rFont val="Arial"/>
        <family val="2"/>
      </rPr>
      <t xml:space="preserve"> 05 días habiles</t>
    </r>
    <r>
      <rPr>
        <sz val="10"/>
        <color theme="1"/>
        <rFont val="Arial"/>
        <family val="2"/>
      </rPr>
      <t>, de acuerdo a la programacion de LEM, apartir de la recepción de la muestra y el pago del servicio.</t>
    </r>
  </si>
  <si>
    <r>
      <t>♦ El ensayo de resistencia a la compresión, el plazo de entrega de los resultados esta sujeto a la cantidad de muestra a ensayar y de acuerdo a fecha de ensayo, de acuerdo a lo requerido</t>
    </r>
    <r>
      <rPr>
        <b/>
        <sz val="10"/>
        <color theme="1"/>
        <rFont val="Arial"/>
        <family val="2"/>
      </rPr>
      <t xml:space="preserve"> 03 días habiles</t>
    </r>
    <r>
      <rPr>
        <sz val="10"/>
        <color theme="1"/>
        <rFont val="Arial"/>
        <family val="2"/>
      </rPr>
      <t>, de acuerdo a la programacion de LEM, apartir de la recepción de la muestra y el pago del servicio.</t>
    </r>
  </si>
  <si>
    <t>♦ El horario de recojo de las probetas serán de lunes a viernes entre las 9:00 am a 4:00 pm, y sábados de 9:00 am 
a 12:00pm</t>
  </si>
  <si>
    <r>
      <rPr>
        <b/>
        <sz val="9"/>
        <color theme="1"/>
        <rFont val="Arial"/>
        <family val="2"/>
      </rPr>
      <t>CONDICIÓN:</t>
    </r>
    <r>
      <rPr>
        <sz val="9"/>
        <color theme="1"/>
        <rFont val="Arial"/>
        <family val="2"/>
      </rPr>
      <t xml:space="preserve"> El pago del servicio deberá ser realizado por Adelantado y/o previo antes de la entrega de los informes.</t>
    </r>
  </si>
  <si>
    <r>
      <rPr>
        <b/>
        <sz val="9"/>
        <color theme="1"/>
        <rFont val="Arial"/>
        <family val="2"/>
      </rPr>
      <t>CONDICIÓN:</t>
    </r>
    <r>
      <rPr>
        <sz val="9"/>
        <color theme="1"/>
        <rFont val="Arial"/>
        <family val="2"/>
      </rPr>
      <t xml:space="preserve"> El pago del servicio Adelanto el 50% y saldo a la entrega del Informe, previa orden de servicio.</t>
    </r>
  </si>
  <si>
    <t>Área Comercial</t>
  </si>
  <si>
    <t>* Cantidad puntos/día por salida: mínimo 4 puntos/día</t>
  </si>
  <si>
    <t>Milagros Remón Palomino</t>
  </si>
  <si>
    <t>persona</t>
  </si>
  <si>
    <t>cantidad</t>
  </si>
  <si>
    <t>dias</t>
  </si>
  <si>
    <t>total puntos</t>
  </si>
  <si>
    <t>3 personas</t>
  </si>
  <si>
    <t>densidad</t>
  </si>
  <si>
    <t>2 personas</t>
  </si>
  <si>
    <t>reposicion</t>
  </si>
  <si>
    <t>personas</t>
  </si>
  <si>
    <t>movilidades</t>
  </si>
  <si>
    <t>choferes</t>
  </si>
  <si>
    <t>viaticos</t>
  </si>
  <si>
    <t>combustible</t>
  </si>
  <si>
    <t>♦ El precio establecido en la cotización se ha realizado en base a la cantidad de puntos solicitados, de no ejecutarse la 
totalidad de los mismos, de igual forma se procederá con el cobro total del monto expresado en la cotización.</t>
  </si>
  <si>
    <r>
      <t>♦ El ensayo de resistencia a la compresión, el plazo de entrega de los resultados esta sujeto a la cantidad de muestra a ensayar, de acuerdo a lo requerido</t>
    </r>
    <r>
      <rPr>
        <b/>
        <sz val="10"/>
        <color theme="1"/>
        <rFont val="Arial"/>
        <family val="2"/>
      </rPr>
      <t xml:space="preserve"> 02 días habiles</t>
    </r>
    <r>
      <rPr>
        <sz val="10"/>
        <color theme="1"/>
        <rFont val="Arial"/>
        <family val="2"/>
      </rPr>
      <t>, de acuerdo a la programacion de LEM, apartir de la recepción de la muestra y el pago del servicio.</t>
    </r>
  </si>
  <si>
    <t>materiales</t>
  </si>
  <si>
    <r>
      <t xml:space="preserve">♦ Para las 3 Verificación del diseño de mezcla se solicita </t>
    </r>
    <r>
      <rPr>
        <b/>
        <sz val="10"/>
        <color theme="1"/>
        <rFont val="Arial"/>
        <family val="2"/>
      </rPr>
      <t>500kg por cada muestra.</t>
    </r>
  </si>
  <si>
    <t>♦ Tiempo de ejecución trabajo de campo 1 dia habiles.</t>
  </si>
  <si>
    <t>♦ El ensayo para extracción de diamantina el área debe estar habilitada, el costo incluye resane de estructura, pero no incluye pintado.</t>
  </si>
  <si>
    <t>vibroapizonador</t>
  </si>
  <si>
    <t xml:space="preserve">♦ Cantidad de ladrillos a suministrar 10 und/marca en buen estado, el plazo de entrega de los resultados será tentativamente de  08 días hábiles </t>
  </si>
  <si>
    <t xml:space="preserve">♦ Para Diseño de mezcla, la cantidad de material 50 Kg de piedra chancada y 50 Kg de arena gruesa, 01 muestra de cemento, el plazo de entrega de los resultados será tentativamente de  04 días hábiles </t>
  </si>
  <si>
    <t>♦ Los equipos empleados para la ejecución del servicio cuentan con certificado calibración vigente.</t>
  </si>
  <si>
    <t>Le agradeceremos que nos envie el comprobante del depósito realizado via correo electronico.</t>
  </si>
  <si>
    <t>Estudio de suelos con fines de cimentacion y pavimentacion</t>
  </si>
  <si>
    <r>
      <t xml:space="preserve">♦ Para los ensayo en suelo y agregados, la cantidad mínima que el cliente entregara sera de </t>
    </r>
    <r>
      <rPr>
        <b/>
        <sz val="10"/>
        <rFont val="Arial"/>
        <family val="2"/>
      </rPr>
      <t>100kg por cada muestra</t>
    </r>
    <r>
      <rPr>
        <sz val="10"/>
        <rFont val="Arial"/>
        <family val="2"/>
      </rPr>
      <t>, el plazo de entrega de los resultados será como máximo hasta 30 días hábiles, de acuerdo a la programacion de LEM, apartir de la recepción de la muestra y el pago del servicio.</t>
    </r>
  </si>
  <si>
    <t>♦ Para el diseño de mezcla de concreto, la cantidad mínima sera de 80 Kg agregado grueso, 60 Kg de agregado fino y 01 bolsa cemento, el plazo maximo de la entrega de los resultados sera 4 dias hábiles, de acuerdo a la programacion de LEM, apartir de la recepción de la muestra y el pago del servicio.</t>
  </si>
  <si>
    <t>COM-F-01                                                                                                                                                    Página 1 de 2                      Versión: 02 (21-05-2021)</t>
  </si>
  <si>
    <t>♦ Para el ensayo de Densidad de campo, la cantidad de puntos/salida mínimo 4und, la programación sera con 24 horas de anticipación, previo pago del servicio, el plazo máximo de la entrega de los resultados será 2 días hábiles,</t>
  </si>
  <si>
    <t>♦ El ensayo de resistencia a la compresión, el plazo de entrega de los resultados esta sujeto a la cantidad de muestra a ensayar, de acuerdo a lo requerido 6 días hábiles, de acuerdo a la programacion de LEM, apartir de la recepción de la muestra y el pago del servicio.</t>
  </si>
  <si>
    <t>♦ El laboratorio mantiene acuerdos de confidencialidad entre el cliente y ellaboratorio, la divulgacion de la informacion sin la autorizacion de las partes, no es permitida. El laboratorio mantiene reserva de la informacion brindada por el cliente, salvo solicitud de la informacion por ley, o por entidades gubernamentales inmersos dentro del presente servicio de ensayo.</t>
  </si>
  <si>
    <t>♦ El informe de los ensayos se enviara via correo electronico a los contactos indicados, el fisico del informe sera entregado en las instalaciones del LEM, dentro de nuestro horario de atención.</t>
  </si>
  <si>
    <r>
      <t xml:space="preserve">♦ Si tiene alguna queja o sugerencia sirvase contactarse con nosotros al email: </t>
    </r>
    <r>
      <rPr>
        <u/>
        <sz val="10"/>
        <color rgb="FF0000FF"/>
        <rFont val="Arial"/>
        <family val="2"/>
      </rPr>
      <t>laboratorio@geofal.com.pe / flarosa@geofal.com.pe</t>
    </r>
    <r>
      <rPr>
        <sz val="10"/>
        <color theme="1"/>
        <rFont val="Arial"/>
        <family val="2"/>
      </rPr>
      <t xml:space="preserve"> o al teléfono 01 5221851. El plazo límite establecido para la recepción de quejas respecto a un informe de ensayo no será mayor de 10 dias después de emitido el informe de ensayo. Pasado este plazo, no se aceptarán quejas bajo ninguna circunstancia.</t>
    </r>
  </si>
  <si>
    <t>COM-F-01                                                                                                                                                    Página 2 de 2                      Versión: 02 (21-05-2021)</t>
  </si>
  <si>
    <t xml:space="preserve">Descripción </t>
  </si>
  <si>
    <t>EQ01</t>
  </si>
  <si>
    <t>Arrendamiento de Equipo para ensayo de placa de carga, incluye Bomba Hidraulica manual, vigas con soportes para los comparadores de caratula, manometros, tornillo para acercamiento, uniones, extensiones de acero, placas de acero para aplicacion de carga, y certificado de calibracion vigente.</t>
  </si>
  <si>
    <t>ASTM D1196</t>
  </si>
  <si>
    <t>X MES</t>
  </si>
  <si>
    <t>♦ El equipo se alquilara mínimo por 1 mes.</t>
  </si>
  <si>
    <t>♦ El cliente proporcionara un ambiente seguro para el almacenamientos de los equipos de laboratorio.</t>
  </si>
  <si>
    <t>♦ la entrega del equipo seran entregados en nuestra instalacion, Av. Marañon 763, Los Olivos, Lima, previa aceptacion de la cotizacion y emision de la orden de servicio.</t>
  </si>
  <si>
    <t>♦ Equipo y accesorio se entregaran en buenas condiciones, la empresa sera responsable y asumira lo faltante.</t>
  </si>
  <si>
    <t>COM-F-01                                                                                                                                                    Página 1 de 2                      Versión: 02 (17-05-2021)</t>
  </si>
  <si>
    <r>
      <t xml:space="preserve">♦ Para los ensayo en suelo y agregados, la cantidad mínima que el cliente entregara sera de </t>
    </r>
    <r>
      <rPr>
        <b/>
        <sz val="10"/>
        <rFont val="Arial"/>
        <family val="2"/>
      </rPr>
      <t>180kg por cada muestra</t>
    </r>
    <r>
      <rPr>
        <sz val="10"/>
        <rFont val="Arial"/>
        <family val="2"/>
      </rPr>
      <t xml:space="preserve">, el plazo de entrega de los resultados será como máximo hasta </t>
    </r>
    <r>
      <rPr>
        <b/>
        <sz val="10"/>
        <rFont val="Arial"/>
        <family val="2"/>
      </rPr>
      <t>04 días hábiles</t>
    </r>
    <r>
      <rPr>
        <sz val="10"/>
        <rFont val="Arial"/>
        <family val="2"/>
      </rPr>
      <t>, de acuerdo a la programacion de LEM, apartir de la recepción de la muestra y el pago del servicio.(ENSAYO DE PROCTOR)</t>
    </r>
  </si>
  <si>
    <r>
      <t xml:space="preserve">♦ El ensayo de resistencia a la compresión, el plazo de entrega de los resultados sera de </t>
    </r>
    <r>
      <rPr>
        <b/>
        <sz val="10"/>
        <color theme="1"/>
        <rFont val="Arial"/>
        <family val="2"/>
      </rPr>
      <t>2 dias habiles</t>
    </r>
    <r>
      <rPr>
        <sz val="10"/>
        <color theme="1"/>
        <rFont val="Arial"/>
        <family val="2"/>
      </rPr>
      <t>, esta sujeto a la cantidad de muestra a ensayar y deacuerdo a la programacion de LEM, apartir de la recepción de la muestra y el pago del servicio.</t>
    </r>
  </si>
  <si>
    <r>
      <rPr>
        <b/>
        <sz val="9"/>
        <color theme="1"/>
        <rFont val="Arial"/>
        <family val="2"/>
      </rPr>
      <t>CONDICIÓN:</t>
    </r>
    <r>
      <rPr>
        <sz val="9"/>
        <color theme="1"/>
        <rFont val="Arial"/>
        <family val="2"/>
      </rPr>
      <t xml:space="preserve"> El pago por arrendamiento sera Adelanto el 50% y saldo credito a 7 dias, previa orden de servicio.</t>
    </r>
  </si>
  <si>
    <t>COM-F-01                                                                                                                                                    Página 2 de 2                      Versión: 02 (17-05-2021)</t>
  </si>
  <si>
    <t>ensayo de placa de carga</t>
  </si>
  <si>
    <t>cbr insitu</t>
  </si>
  <si>
    <t>viatico</t>
  </si>
  <si>
    <t>hospedaje</t>
  </si>
  <si>
    <t>alquiler camioneta</t>
  </si>
  <si>
    <t>alquiler de equipo</t>
  </si>
  <si>
    <t>combustible viaje</t>
  </si>
  <si>
    <t>alq cami ida y regresada</t>
  </si>
  <si>
    <t>2 dias para persona viatico hospedaje</t>
  </si>
  <si>
    <t>costo provincia</t>
  </si>
  <si>
    <t>entre 15 cantidad ensayos aprox</t>
  </si>
  <si>
    <t>costo lima</t>
  </si>
  <si>
    <t>ensayos</t>
  </si>
  <si>
    <t>costo</t>
  </si>
  <si>
    <t>laboraotiro</t>
  </si>
  <si>
    <t>gr</t>
  </si>
  <si>
    <t>campo</t>
  </si>
  <si>
    <t>hum</t>
  </si>
  <si>
    <t>movilidad</t>
  </si>
  <si>
    <t>ll</t>
  </si>
  <si>
    <t>suc</t>
  </si>
  <si>
    <t>proc</t>
  </si>
  <si>
    <t>comida y alo</t>
  </si>
  <si>
    <t>cbr</t>
  </si>
  <si>
    <t>personal</t>
  </si>
  <si>
    <t>ab</t>
  </si>
  <si>
    <t>camioneta</t>
  </si>
  <si>
    <t>PRUEBAS DE COMPACTACION</t>
  </si>
  <si>
    <t>* Cantidad puntos/día por salida: mínimo 4 puntos/salida</t>
  </si>
  <si>
    <t>* Los trabajos de campo se programarán con 24 horas de anticipación.</t>
  </si>
  <si>
    <t>* Tener el área de trabajo habilitado.</t>
  </si>
  <si>
    <t>* Plazo de entrega de los resultados sera como máximo hasta 2 días hábiles</t>
  </si>
  <si>
    <t>* Certificado calibración de equipo vigente.</t>
  </si>
  <si>
    <t>* Certificado de ensayo firmado por ingeniero colegiado.</t>
  </si>
  <si>
    <t>* El personal contara con sus implementos de seguridad y SCTR.</t>
  </si>
  <si>
    <t>* Validez de la cotización: 30 días</t>
  </si>
  <si>
    <t>MUESTRA DE SUELO/AFIRMADO/AGREGADOS</t>
  </si>
  <si>
    <t>CANTIDAD DE MATERIAL</t>
  </si>
  <si>
    <t>CLASIFICACION</t>
  </si>
  <si>
    <t>PROCTOR</t>
  </si>
  <si>
    <t>CBR</t>
  </si>
  <si>
    <t>* Cantidad de Material 70 Kg por cada muestra.</t>
  </si>
  <si>
    <t>50 KG</t>
  </si>
  <si>
    <t>60KG</t>
  </si>
  <si>
    <t>120 KG</t>
  </si>
  <si>
    <t>* Cantidad de Material 20 Kg por muestra de suelo.</t>
  </si>
  <si>
    <t>* Plazo de entrega de los resultados será como máximo hasta 4 dias habiles, apartir de la recepcion de las muestras.</t>
  </si>
  <si>
    <t>* Horario de atención de las recepción de muestra L-V 8:00-1:00 y 2:00-5:00pm.</t>
  </si>
  <si>
    <t>* Las muestras se almacenarán por un periodo de 10 días despues de la entrega del informe.</t>
  </si>
  <si>
    <t>* Validez de la cotización: 30 días.</t>
  </si>
  <si>
    <t>DISEÑO DE MEZCLA</t>
  </si>
  <si>
    <t>CANTIDAD MATERIAL DISEÑO DE MEZCLA</t>
  </si>
  <si>
    <t>* Cantidad de material 50 Kg de piedra chancada, 50 Kg de arena gruesa y 150kg suelo (afirmado), por cada muestra.</t>
  </si>
  <si>
    <t>ARENA</t>
  </si>
  <si>
    <t>PIEDRA</t>
  </si>
  <si>
    <t>* Cantidad de material 50 Kg de piedra chancada y 50 Kg de arena gruesa, 01 muestra de cemento.</t>
  </si>
  <si>
    <t>* Plazo de entrega de los resultados será como máximo hasta 10 dias habiles, apartir de la recepcion de las muestras.</t>
  </si>
  <si>
    <t>30KG</t>
  </si>
  <si>
    <t>50KG</t>
  </si>
  <si>
    <t>* Horario de atención de las recepción de muestra L-V 8:30-1:00 y 2:00-5:30pm.</t>
  </si>
  <si>
    <t>MUESTRA DE CONCRETO EN LABORATORIO</t>
  </si>
  <si>
    <t>DIAMANTINA</t>
  </si>
  <si>
    <t>* Plazo de entrega de los resultados sera Dependiento de la fecha de ensayo.</t>
  </si>
  <si>
    <t>* Horario de atención de las recepción de muestra L-V 8:30-1:00 y 2:00-4:00pm.</t>
  </si>
  <si>
    <r>
      <t>* I</t>
    </r>
    <r>
      <rPr>
        <sz val="9"/>
        <color theme="1"/>
        <rFont val="Arial"/>
        <family val="2"/>
      </rPr>
      <t>ncluye resane de estructura.</t>
    </r>
  </si>
  <si>
    <t>* Extracciones mayor 1.50mt de altura, el cliente proporcionara los andamios.</t>
  </si>
  <si>
    <r>
      <t xml:space="preserve">* </t>
    </r>
    <r>
      <rPr>
        <sz val="9"/>
        <color theme="1"/>
        <rFont val="Arial"/>
        <family val="2"/>
      </rPr>
      <t>Tiempo de trabajo en campo 4 día.</t>
    </r>
  </si>
  <si>
    <r>
      <t xml:space="preserve">* </t>
    </r>
    <r>
      <rPr>
        <sz val="9"/>
        <color theme="1"/>
        <rFont val="Arial"/>
        <family val="2"/>
      </rPr>
      <t xml:space="preserve">Tiempo de ejecución de ensayo de compresión de testigos de diamantina 10 días (Los tiempos de ensayos obedecen </t>
    </r>
  </si>
  <si>
    <t xml:space="preserve">   a la normativa vigente).</t>
  </si>
  <si>
    <t>MUESTRA DE CONCRETO RECOJO</t>
  </si>
  <si>
    <t>* El servicio de recojo se programarán con 24 horas de anticipación.</t>
  </si>
  <si>
    <t>* Cantidad mínima de recojo 20 unidades.</t>
  </si>
  <si>
    <t>EXTRACCION DE DIAMANTINAS EN CONCRETO</t>
  </si>
  <si>
    <t>* Cantidad de puntos/salida: minimo 3 puntos/dia</t>
  </si>
  <si>
    <t>* Incluye resane de estructura</t>
  </si>
  <si>
    <t>* Extracciones mayor 1.50mt de altura, el cliente proporcionara los andamios</t>
  </si>
  <si>
    <t>*Tiempo de trabajo en campo 1 día.</t>
  </si>
  <si>
    <t>*Tiempo de trabajo en campo 2 día.</t>
  </si>
  <si>
    <t>* Tiempo de ejecución de ensayo de compresión de testigos de diamantina 6 días (Los tiempos de ensayos obedecen</t>
  </si>
  <si>
    <t>a la normativa vigente).</t>
  </si>
  <si>
    <t>* El personal contara con sus implementos de seguridad y SCTR</t>
  </si>
  <si>
    <t>* Cantidad de material 60 Kg  por cada muestra.</t>
  </si>
  <si>
    <t>* La muestra de suelo y agregados el cliente proporcionara al Laboratorio Central GEOFAL SAC</t>
  </si>
  <si>
    <t>*Tiempo de trabajo en campo 2 día. (Ensayo de proctor)</t>
  </si>
  <si>
    <t>* Cantidad de material 80 Kg de piedra chancada, 50 Kg de arena gruesa y 150kg suelo (material propio), por cada muestra.</t>
  </si>
  <si>
    <t>* Captacion: Para el analisis granulometrico el Cliente proporcionara 5m3, el ensayo se realizara insitu.</t>
  </si>
  <si>
    <t>* Placa de carga: El cliente proporcionara un volquete cargado 15m3, tiempo de ejecucion por cada ensayo de 2 a 3 dias</t>
  </si>
  <si>
    <t>*Cantidad de ladrillos a suministrar 10 und/marca en buen estado</t>
  </si>
  <si>
    <t>*Tiempo de trabajo en campo 3 día.</t>
  </si>
  <si>
    <t>ESCANEO DE ACERO</t>
  </si>
  <si>
    <t>* El cliente proporcionara las facilidades para el acceso del personal.</t>
  </si>
  <si>
    <t>* En el caso donde el recubrimiento del acero de refuerzo se ha mayor de 5cm, se considerara trabajos adicionales.</t>
  </si>
  <si>
    <t>* Plazo de entrega del informe sera como máximo hasta 6 días hábiles</t>
  </si>
  <si>
    <t>* Se emitira Informe tecnico y planos.</t>
  </si>
  <si>
    <t>Extracción de diamantina</t>
  </si>
  <si>
    <t>*Tiempo de trabajo en campo y certificado de 15 día.</t>
  </si>
  <si>
    <t>Escaneo de acero</t>
  </si>
  <si>
    <t>* El cliente proporcionara los planos de la edificacion</t>
  </si>
  <si>
    <t>* Plazo de entrega del informe tecnico y plano sera como máximo hasta 15 días hábiles</t>
  </si>
  <si>
    <t>* El cliente proporcionara los andamios</t>
  </si>
  <si>
    <t>* No Incluye resane de estructura</t>
  </si>
  <si>
    <t>* Movilizacion, viaticos del personal y equipo</t>
  </si>
  <si>
    <t>* El cliente proporcionara el camion volquete</t>
  </si>
  <si>
    <t>* Tener el area habilitada para los trabajos</t>
  </si>
  <si>
    <t>* Tiempo de trabajo en campo 15 día.</t>
  </si>
  <si>
    <t>* Equipos con certificado de calibracion vigente.</t>
  </si>
  <si>
    <t>Fecha Solicitud :</t>
  </si>
  <si>
    <t>Fecha Emisión :</t>
  </si>
  <si>
    <t>SOLICITANTE</t>
  </si>
  <si>
    <t>:</t>
  </si>
  <si>
    <t>ATENCIÓN</t>
  </si>
  <si>
    <t>TELÉFONO</t>
  </si>
  <si>
    <t>Costo Unitario (S/)</t>
  </si>
  <si>
    <t>Costo Parcial               (S/)</t>
  </si>
  <si>
    <t>AGREGADO GRUESO (PIEDRA)</t>
  </si>
  <si>
    <t>AGREGADO FINO (ARENA)</t>
  </si>
  <si>
    <t>El pago del servicio deberá ser realizado por Adelantado.</t>
  </si>
  <si>
    <t>El pago del servicio: Crédito a 30 días.</t>
  </si>
  <si>
    <t>INFORMACION PARA TRANSFERENCIA:</t>
  </si>
  <si>
    <t>El pago se realizara a nombre Geofal S.A.C. RUC: 20549356762</t>
  </si>
  <si>
    <t>El pago del servicio: Adelanto el 50% y saldo a la entrega del informe.</t>
  </si>
  <si>
    <t>El pago del servicio: Crédito a 7 días, previa orden de servicio.</t>
  </si>
  <si>
    <t>Cuenta Corriente en Soles del Banco de Credito del Perú (BCP):  Nº 192 2024 3030 04</t>
  </si>
  <si>
    <t>Código Interbancario (CCI) del Banco de Crédito del Perú: Nº 002-192-002 02430 3004-34</t>
  </si>
  <si>
    <t>Cuenta de detraccion Banco de La Nación: Nº 00-074-045472</t>
  </si>
  <si>
    <t>ACEPTACIÓN COTIZACIÓN</t>
  </si>
  <si>
    <t xml:space="preserve">En caso de aceptar la presente Cotización debera de enviar su confirmacion a los correos laboratorio@geofal.com.pe </t>
  </si>
  <si>
    <t>y/o flarosa@geofal.com.pe, en señal de conformidad.</t>
  </si>
  <si>
    <t xml:space="preserve">Atentamente:       </t>
  </si>
  <si>
    <t xml:space="preserve">   </t>
  </si>
  <si>
    <t>Telf.: (01) 5221851 RPC 993077479 RPM #956057624</t>
  </si>
  <si>
    <t>Alquiler de equipos de laboratorio</t>
  </si>
  <si>
    <t>Cantidad    x Mes</t>
  </si>
  <si>
    <t>EQUIPOS PARA ENSAYO DE DENSIDAD MEDIANTE EL MÉTODO CONO - ARENA / NORMA ASTM D-1556</t>
  </si>
  <si>
    <t>Recipiente plástico  de 4000 cm3 (1gln)</t>
  </si>
  <si>
    <t>Cono de bronce ebroscable - diámetro 6 1/2"</t>
  </si>
  <si>
    <t>Placa de aluminio 12x12"</t>
  </si>
  <si>
    <t>Arena para densidad</t>
  </si>
  <si>
    <t>30kg</t>
  </si>
  <si>
    <t>Brocha de 2"</t>
  </si>
  <si>
    <t>Bolsas plásticas de 10 kg</t>
  </si>
  <si>
    <t>Escobilla plástica</t>
  </si>
  <si>
    <t>Comba 1.5kg</t>
  </si>
  <si>
    <t>Cucharón sopero de acero inoxidable</t>
  </si>
  <si>
    <t>Humedometro (Speedy) 6 - 26gr</t>
  </si>
  <si>
    <t>Carburo de calcio para Speedy 500gr</t>
  </si>
  <si>
    <t>Cincel punta con protección</t>
  </si>
  <si>
    <t>Cincel plano con protección</t>
  </si>
  <si>
    <t>Tamiz 3/4"</t>
  </si>
  <si>
    <t>Tamiz N° 4</t>
  </si>
  <si>
    <t>Balanza 15kg x 0.1gr</t>
  </si>
  <si>
    <t>Balanza 500g x 1gr</t>
  </si>
  <si>
    <t>Nivel de aluminio 12"</t>
  </si>
  <si>
    <t>EQUIPOS PARA LA PRUEBA DE REVENIMIENTO EN EL CONCRETO MÉTODO ESTÁNDAR / NORMA ASTM C-143</t>
  </si>
  <si>
    <t>Cono de asentamiento</t>
  </si>
  <si>
    <t>Varilla compactadora</t>
  </si>
  <si>
    <t>Bandeja base</t>
  </si>
  <si>
    <t>Moldes cilíndricos (Plástico o metal)</t>
  </si>
  <si>
    <t>Cucharón metálico de 1/2 kg</t>
  </si>
  <si>
    <t>Regla enrasadora metálica 2" x 12" x 3mm</t>
  </si>
  <si>
    <t>Comba de  goma 16 Oz</t>
  </si>
  <si>
    <t>Escobilla de acero</t>
  </si>
  <si>
    <t>Plancha empastadora</t>
  </si>
  <si>
    <t>Termómetro electrónico digital</t>
  </si>
  <si>
    <t>EQUIPOS PARA ENSAYOS EN EL PAVIMENTO FLEXIBLE</t>
  </si>
  <si>
    <t>Bandeja 0.30x0.30x0.05cm</t>
  </si>
  <si>
    <t>Regla de aluminio 3m</t>
  </si>
  <si>
    <t>Circulo de arena</t>
  </si>
  <si>
    <t>1 Juego</t>
  </si>
  <si>
    <t>Péndulo británico</t>
  </si>
  <si>
    <t>* Validez de la cotización: 15 días</t>
  </si>
  <si>
    <t>* Alquiler minimo de equipo 1 mes</t>
  </si>
  <si>
    <t>* El equipo sera entregado en nuestros almacen de Lima.</t>
  </si>
  <si>
    <t>* Los equipos empleados para la ejecución del servicio cuentan con certificado calibración vigente con periodos de 1 año y/o verificaciones;</t>
  </si>
  <si>
    <t>* Los equipos y accesorios se entregan operativos, por lo tanto la empresa tendra que devolver los equipos en las mismas condiciones en que lo recibieron, en caso contrario tendran que asumir lo faltante o su reposición.</t>
  </si>
  <si>
    <t>El pago del servicio: Crédito a 7 días.</t>
  </si>
  <si>
    <t>El pago del servicio: Se realizara de acuerdo a la valorización mensual</t>
  </si>
  <si>
    <t>El pago del servicio: Adelanto el 50% y saldo a la entrega del certificado.</t>
  </si>
  <si>
    <t xml:space="preserve">En caso de aceptar la presente Cotización debera de enviar su Orden de Servicio a los correos laboratorio@geofal.com.pe </t>
  </si>
  <si>
    <t>y/o asesorcomercial@geofal.com.pe, en señal de conformidad.</t>
  </si>
  <si>
    <t>Extraccion de diamantina con broca de 3" (columna)</t>
  </si>
  <si>
    <t>Extracción, tallado y ensayo de compresión de tes. diam. broca de 3" en lab, incluye resane.</t>
  </si>
  <si>
    <t>Esclerometria (columna y viga)</t>
  </si>
  <si>
    <t>Escaneo de acero de refuerzo Viga x Tramo</t>
  </si>
  <si>
    <t xml:space="preserve">Carbonatación </t>
  </si>
  <si>
    <t>Escaneo de acero de refuerzo Columna x Und</t>
  </si>
  <si>
    <t>Escaneo de acero de refuerzo en columna y viga</t>
  </si>
  <si>
    <t>Escaneo de acero de refuerzo Placa x M2</t>
  </si>
  <si>
    <t>Verificadcion de la seccion de la zapata</t>
  </si>
  <si>
    <t>Escaneo de acero de refuerzo Losas x M2</t>
  </si>
  <si>
    <t>Verificacion de la capacidad portante</t>
  </si>
  <si>
    <t>Evaluación estructural</t>
  </si>
  <si>
    <t>* Tener habilitado el area de trabajo.</t>
  </si>
  <si>
    <t>* Escaneo de refuerzo de columna y placas el elemento corresponde a la altura de un piso</t>
  </si>
  <si>
    <t>* Extracción de diamantina, incluye resane de estructura.</t>
  </si>
  <si>
    <t>* Para el ensayo de esclerometria se retira el tarrajeo 0.40x0.40cm</t>
  </si>
  <si>
    <t>- DIAMANTINA</t>
  </si>
  <si>
    <t>* Tiempo de ejecucion del servicio  de ensayos 20 días.</t>
  </si>
  <si>
    <t xml:space="preserve">* Plazo de entrega del informe sera como máximo hasta 10 días hábiles, despues de terminado los </t>
  </si>
  <si>
    <t>* Informe de la evaluacion estructural de 10 días.</t>
  </si>
  <si>
    <t>trabajos de campo</t>
  </si>
  <si>
    <t>* Stand By por Persona (Stand By / Charla de INDUCCIÓN) S/.150.00 soles</t>
  </si>
  <si>
    <t>El pago del servicio deberá ser realizado por Adelantado el 50% y saldo a la entrega del informe.</t>
  </si>
  <si>
    <t>pruebas de compactacion</t>
  </si>
  <si>
    <r>
      <rPr>
        <b/>
        <sz val="12"/>
        <rFont val="Arial"/>
        <family val="2"/>
      </rPr>
      <t>CONFIDENCIALIDAD</t>
    </r>
    <r>
      <rPr>
        <sz val="12"/>
        <rFont val="Arial"/>
        <family val="2"/>
      </rPr>
      <t xml:space="preserve">
El laboratorio mantiene acuerdos de confidencialidad entre el cliente y el laboratorio, la divulgación de la información sin la autorización de las partes, no es permitida. El laboratorio mantiene reserva de la información brindada por el cliente, salvo solicitud de la información por ley, o por entidades gubernamentales inmersos dentro del presente servicio de ensayo.</t>
    </r>
  </si>
  <si>
    <r>
      <rPr>
        <b/>
        <sz val="12"/>
        <rFont val="Arial"/>
        <family val="2"/>
      </rPr>
      <t xml:space="preserve">CONTRAMUESTRA
</t>
    </r>
    <r>
      <rPr>
        <sz val="12"/>
        <rFont val="Arial"/>
        <family val="2"/>
      </rPr>
      <t>Al finalizar los ensayos, la muestra sobrante/contramuestra permanecerán en custodia por un tiempo de 10 dias calendario después de emitido el informe de ensayo. Siempre que se trate de una muestra dirimente, las  contramuestras serán devueltas a los clientes, previa coordinación y autorización, caso contrario, serán eliminadas si se trata de residuos del ensayo o contramuestras de ensayo.</t>
    </r>
  </si>
  <si>
    <r>
      <rPr>
        <b/>
        <sz val="12"/>
        <color theme="1"/>
        <rFont val="Arial"/>
        <family val="2"/>
      </rPr>
      <t xml:space="preserve">ENTREGA DE INFORME DE ENSAYO
</t>
    </r>
    <r>
      <rPr>
        <sz val="12"/>
        <color theme="1"/>
        <rFont val="Arial"/>
        <family val="2"/>
      </rPr>
      <t xml:space="preserve">- Como parte de la mejora de nuestros procesos y en alineamiento con el Laboratorio Nacional INACAL-DM(PRODUCE) a partir de julio del 2022 los informes de ensayo son emitidos de forma digital con firma electrónica. 
- La entrega de los informes de ensayo será mediante el intranet de la pagina web </t>
    </r>
    <r>
      <rPr>
        <u/>
        <sz val="12"/>
        <color theme="1"/>
        <rFont val="Arial"/>
        <family val="2"/>
      </rPr>
      <t>www.geofal.com.pe</t>
    </r>
    <r>
      <rPr>
        <sz val="12"/>
        <color theme="1"/>
        <rFont val="Arial"/>
        <family val="2"/>
      </rPr>
      <t>, y se enviará un correo de confirmación con el usuario y clave para el acceso.
- Geofal no declara conformidad de sus informes de ensayo.
- En caso se requiera la modificación del informe de ensayo a consecuencia de los datos proporcionados por el cliente, esta se realizará mediante la emisión de un nuevo informe que tendrá un costo adicional de acuerdo a evaluación.</t>
    </r>
    <r>
      <rPr>
        <b/>
        <sz val="12"/>
        <color theme="1"/>
        <rFont val="Arial"/>
        <family val="2"/>
      </rPr>
      <t/>
    </r>
  </si>
  <si>
    <t>COM-F-01
Página 2 de 3
Versión: 03 (01-08-2022)</t>
  </si>
  <si>
    <t>COM-F-01
Página 3 de 3
Versión: 03 (01-08-2022)</t>
  </si>
  <si>
    <t>• Ensayo de corte directo NTP 339.171(*)</t>
  </si>
  <si>
    <t>Es grato dirigirnos a Ud. a fin de alcanzarle, de acuerdo a su requerimiento, nuestra cotización por los servicios solicitados de estudio de mecánica de suelos con fines de cimentación para un proyecto Telecomunicaciones.</t>
  </si>
  <si>
    <r>
      <t xml:space="preserve">Es grato dirigirnos a Ud. a fin de alcanzarle, de acuerdo a su requerimiento, nuestra cotización por los servicios solicitados de estudio de mecánica de suelos con fines de cimentación para un </t>
    </r>
    <r>
      <rPr>
        <sz val="12"/>
        <color theme="4" tint="-0.249977111117893"/>
        <rFont val="Arial"/>
        <family val="2"/>
      </rPr>
      <t>proyecto Vivienda Multifamiliar, con un área total de 152 m2, que contará con 4 pisos, más 1 azotea, el cual se encuentra ubicado en la Av. Universitaria cdra. 3 con Prolongación Cusco cdra. 7, distrito San Miguel, provincia de Lima y departamento de Lima.</t>
    </r>
  </si>
  <si>
    <r>
      <rPr>
        <b/>
        <sz val="12"/>
        <color theme="1"/>
        <rFont val="Arial"/>
        <family val="2"/>
      </rPr>
      <t>OBJETIVO DEL ESTUDIO:</t>
    </r>
    <r>
      <rPr>
        <sz val="12"/>
        <color theme="1"/>
        <rFont val="Arial"/>
        <family val="2"/>
      </rPr>
      <t xml:space="preserve">
El objetivo es determinar las características físico-mecánico del terreno con fines de cimentación, pavimentación, y elaboración del informe de cimentación, pavimentación y geotécnico. El estudio se basará estrictamente en lo dispuesto en el reglamento nacional de edificaciones, norma E-050 Suelos y Cimentaciones, E-030 diseño sismo resistentem y reglamento nacional de edificaciones. </t>
    </r>
  </si>
  <si>
    <t>c</t>
  </si>
  <si>
    <t>Descripción Servicio</t>
  </si>
  <si>
    <t>Estudio de suelos con fines de cimentación</t>
  </si>
  <si>
    <r>
      <rPr>
        <b/>
        <sz val="12"/>
        <rFont val="Arial"/>
        <family val="2"/>
      </rPr>
      <t>TRABAJOS DE CAMPO:</t>
    </r>
    <r>
      <rPr>
        <sz val="12"/>
        <rFont val="Arial"/>
        <family val="2"/>
      </rPr>
      <t xml:space="preserve">
El método que se adoptará para la determinación de las características del terreno, consistirá en la evaluación de 01 prospección (calicata) de 3.00 m de profundidad. Durante el desarrollo de estos trabajos se tomará las vistas fotográficas de la totalidad de las calicatas, las mismas que se incluirán en el anexo de los informes técnicos correspondientes.</t>
    </r>
  </si>
  <si>
    <r>
      <rPr>
        <b/>
        <sz val="12"/>
        <rFont val="Arial"/>
        <family val="2"/>
      </rPr>
      <t>ENSAYO DE LABORATORIO</t>
    </r>
    <r>
      <rPr>
        <sz val="12"/>
        <rFont val="Arial"/>
        <family val="2"/>
      </rPr>
      <t xml:space="preserve">:
Las muestras extraídas de las calicatas serán sometidas en nuestro laboratorio, a los siguientes ensayos.
• Análisis mecánico por tamizado (granulometría) ASTM D6913/D6913M-17 (**)
• Contenido de humedad ASTM D2216-19 (**)
• Limite líquido y plástico ASTM D4318-17ε1 (**)
• Clasificación unificada de suelos (SUCS – AASHTO) / ASTM D2487-17E1 / D3282-15
• Descripción visual-manual NTP 339.150 
• Análisis Químico del suelo (sulfato, cloruros y sales solubles totales) NTP 339.152 – 339.177 – 339.178 (*)
• PH NTP 339.176 (*)
• Densidad natural NTP 339.143
• Peso específico y absorción grueso NTP 400.021
• Peso específico y absorción fino ASTM C128 (**)
• Peso específico relativo ASTM D854-14
• Próctor Modificado ASTM D1557 (*)
</t>
    </r>
    <r>
      <rPr>
        <b/>
        <sz val="12"/>
        <rFont val="Arial"/>
        <family val="2"/>
      </rPr>
      <t>Nota:</t>
    </r>
    <r>
      <rPr>
        <sz val="12"/>
        <rFont val="Arial"/>
        <family val="2"/>
      </rPr>
      <t xml:space="preserve"> 
(*) Se realizará un ensayo en la muestra predominante que representa el estrato de apoyo.                                                                                                  (**) Ensayo dentro del alcance de acreditación INACAL.</t>
    </r>
  </si>
  <si>
    <r>
      <rPr>
        <b/>
        <sz val="12"/>
        <rFont val="Arial"/>
        <family val="2"/>
      </rPr>
      <t xml:space="preserve">CONTENIDO DEL INFORME CON FINES DE CIMENTACION:
</t>
    </r>
    <r>
      <rPr>
        <sz val="12"/>
        <rFont val="Arial"/>
        <family val="2"/>
      </rPr>
      <t xml:space="preserve">• Generalidades
• Geología, geomorfología y sismicidad
• Investigaciones de campo
• Ensayo de laboratorio
• Parámetros del suelo
• Análisis e interpretación en gabinete
• Diseño de cimentación
     o Profundidad de desplante
     o Tipo de cimentación
• Determinación del coeficiente de balasto
• Diseño del paquete estructural para losa y veredas
• Relleno
• Suelos colapsables
• Suelos expansivos
• Licuación de suelos
• Agresividad de los suelos
• Efectos de sismo
• Conclusiones y recomendaciones
• Referencia 
• Anexos </t>
    </r>
  </si>
  <si>
    <t>Movilización y viaticos de personal y equipo</t>
  </si>
  <si>
    <t>C.P Descuento 12%</t>
  </si>
  <si>
    <r>
      <rPr>
        <b/>
        <sz val="12"/>
        <color theme="1"/>
        <rFont val="Arial"/>
        <family val="2"/>
      </rPr>
      <t xml:space="preserve">VALIDEZ DE LA OFERTA: </t>
    </r>
    <r>
      <rPr>
        <sz val="12"/>
        <color theme="1"/>
        <rFont val="Arial"/>
        <family val="2"/>
      </rPr>
      <t>15 días. Si la cotización llegó al límite de su validez, solicite una actualización.</t>
    </r>
  </si>
  <si>
    <t>CLIENTE REALIZA LAS CALICATAS</t>
  </si>
  <si>
    <t>GEOFAL HACE CALICATAS</t>
  </si>
  <si>
    <r>
      <rPr>
        <b/>
        <sz val="12"/>
        <rFont val="Arial"/>
        <family val="2"/>
      </rPr>
      <t>CONDICIONES ESPECÍFICAS</t>
    </r>
    <r>
      <rPr>
        <sz val="12"/>
        <rFont val="Arial"/>
        <family val="2"/>
      </rPr>
      <t xml:space="preserve">
- El precio incluye IGV y están expresados en nuevos soles.
- El cliente deberá enviar al laboratorio para los ensayos la cantidad mínima de 60 kg por cada muestra.
- El cliente deberá entregar las muestras debidamente identificadas.                                                                                     - El cliente deberá entregar las muestras en las muestras en las instalaciones del LEM, ubicado en la Av. Río Marañón 763, Los Olivos, Lima. 
</t>
    </r>
  </si>
  <si>
    <r>
      <rPr>
        <b/>
        <sz val="12"/>
        <rFont val="Arial"/>
        <family val="2"/>
      </rPr>
      <t>CONDICIONES ESPECÍFICAS</t>
    </r>
    <r>
      <rPr>
        <sz val="12"/>
        <rFont val="Arial"/>
        <family val="2"/>
      </rPr>
      <t xml:space="preserve">
- El precio incluye IGV y están expresados en nuevos soles.
- El cliente deberá coordinar previamente los permisos necesarios para realizar el trabajo.                                                                                                                                       - La presente propuesta incluye seguro SCTR, EPP.
- La presente propuesta incluye movilización y desmovilización del personal y equipo.
- La presente propuesta NO incluye eliminación de desmonte.
- La presente propuesta NO incluye rotura de la estructura. 
- La presente propuesta NO incluye resane de estructura.
- La presente propuesta NO incluye acabados y/o algún servicio ajeno a lo cotizado.                                                                - Se realizarán las excavaciones y se rellenará con el mismo material.                                                                            </t>
    </r>
  </si>
  <si>
    <r>
      <rPr>
        <b/>
        <sz val="12"/>
        <rFont val="Arial"/>
        <family val="2"/>
      </rPr>
      <t>PLAZO ESTIMADO DE EJECUCIÓN DEL SERVICIO</t>
    </r>
    <r>
      <rPr>
        <sz val="12"/>
        <rFont val="Arial"/>
        <family val="2"/>
      </rPr>
      <t xml:space="preserve">
- El tiempo de ejecución de los servicios será de 7 días hábiles.                                                                                                                                                                                            
- El laboratorio enviará un correo de confirmación de recepción y fecha de entrega del informe.</t>
    </r>
  </si>
  <si>
    <r>
      <rPr>
        <b/>
        <sz val="12"/>
        <rFont val="Arial"/>
        <family val="2"/>
      </rPr>
      <t xml:space="preserve">CONTRAMUESTRA
</t>
    </r>
    <r>
      <rPr>
        <sz val="12"/>
        <rFont val="Arial"/>
        <family val="2"/>
      </rPr>
      <t xml:space="preserve">Al finalizar los ensayos, </t>
    </r>
    <r>
      <rPr>
        <sz val="12"/>
        <color theme="1"/>
        <rFont val="Arial"/>
        <family val="2"/>
      </rPr>
      <t>la muestra sobrante/contramuestra permanecerán en custodia por un tiempo de 10 dias</t>
    </r>
    <r>
      <rPr>
        <sz val="12"/>
        <rFont val="Arial"/>
        <family val="2"/>
      </rPr>
      <t xml:space="preserve"> calendario después de emitido el informe de ensayo. Siempre que se trate de una muestra dirimente, las  contramuestras serán devueltas a los clientes, previa coordinación y autorización, caso contrario, serán eliminadas si se trata de residuos del ensayo o contramuestras de ensayo;</t>
    </r>
  </si>
  <si>
    <r>
      <rPr>
        <b/>
        <sz val="12"/>
        <rFont val="Arial"/>
        <family val="2"/>
      </rPr>
      <t>CONFIDENCIALIDAD</t>
    </r>
    <r>
      <rPr>
        <sz val="12"/>
        <rFont val="Arial"/>
        <family val="2"/>
      </rPr>
      <t xml:space="preserve">
El área de Laboratorio e Ingeniería mantienen acuerdos de confidencialidad entre el cliente y las áreas. La divulgación de la información sin la autorización de las partes, no es permitida. Las áreas mantienen reserva de la información brindada por el cliente, salvo solicitud de la información por ley, o por entidades gubernamentales inmersos dentro del presente servicio de ensayo.</t>
    </r>
  </si>
  <si>
    <r>
      <rPr>
        <b/>
        <sz val="12"/>
        <color theme="1"/>
        <rFont val="Arial"/>
        <family val="2"/>
      </rPr>
      <t>QUEJAS Y SUGERENCIAS</t>
    </r>
    <r>
      <rPr>
        <sz val="12"/>
        <color theme="1"/>
        <rFont val="Arial"/>
        <family val="2"/>
      </rPr>
      <t xml:space="preserve"> 
Si tiene alguna queja o sugerencia, lo invitamos a conocer nuestro </t>
    </r>
    <r>
      <rPr>
        <u/>
        <sz val="12"/>
        <color theme="10"/>
        <rFont val="Arial"/>
        <family val="2"/>
      </rPr>
      <t>Proceso de Atención de Quejas</t>
    </r>
    <r>
      <rPr>
        <sz val="12"/>
        <color theme="1"/>
        <rFont val="Arial"/>
        <family val="2"/>
      </rPr>
      <t>, el cual iniciará 24 horas después de recibida la queja. El plazo límite establecido para la recepción de quejas respecto a un informe de ensayo es de 10 días después de emitido el documento. Pasado este plazo, no se aceptarán quejas bajo ninguna circunstancia.</t>
    </r>
  </si>
  <si>
    <r>
      <rPr>
        <b/>
        <sz val="12"/>
        <rFont val="Arial"/>
        <family val="2"/>
      </rPr>
      <t xml:space="preserve">ENTREGA DE INFORME DE ENSAYO
</t>
    </r>
    <r>
      <rPr>
        <sz val="12"/>
        <rFont val="Arial"/>
        <family val="2"/>
      </rPr>
      <t xml:space="preserve">- El envío de los estudios de suelo es de manera digital. En caso se requiera es estudio en físico, se deberá notificar con 24 horas de anticipación.
- La entrega de los estudios será mediante el intranet de la página web </t>
    </r>
    <r>
      <rPr>
        <u/>
        <sz val="12"/>
        <color rgb="FF0000FF"/>
        <rFont val="Arial"/>
        <family val="2"/>
      </rPr>
      <t>www.geofal.com.pe</t>
    </r>
    <r>
      <rPr>
        <sz val="12"/>
        <rFont val="Arial"/>
        <family val="2"/>
      </rPr>
      <t>, y se enviará un correo de confirmación con el usuario y clave para el acceso.
- En caso se requiera la modificación del informe de ensayo a consecuencia de los datos proporcionados por el cliente, esta se realizará mediante la emisión de un nuevo informe que tendrá un costo adicional de acuerdo a evaluación.</t>
    </r>
  </si>
  <si>
    <r>
      <rPr>
        <b/>
        <sz val="12"/>
        <rFont val="Arial"/>
        <family val="2"/>
      </rPr>
      <t xml:space="preserve">HORARIO DE ATENCIÓN   </t>
    </r>
    <r>
      <rPr>
        <sz val="12"/>
        <rFont val="Arial"/>
        <family val="2"/>
      </rPr>
      <t xml:space="preserve">                                                                                                                                                                                                                                El horario para recepción de muestra y entrega de informes es de Lunes a Viernes de 8:30am a 1:00pm y 2:00pm a 5:30pm, y Sábado de 8:30am a 12:00pm</t>
    </r>
  </si>
  <si>
    <r>
      <rPr>
        <b/>
        <sz val="12"/>
        <color theme="1"/>
        <rFont val="Arial"/>
        <family val="2"/>
      </rPr>
      <t>CONDICIÓN:</t>
    </r>
    <r>
      <rPr>
        <sz val="12"/>
        <color theme="1"/>
        <rFont val="Arial"/>
        <family val="2"/>
      </rPr>
      <t xml:space="preserve"> El pago del servicio Adelanto el 50% y saldo previo a la entrega del Informe</t>
    </r>
  </si>
  <si>
    <r>
      <t xml:space="preserve">La aceptación de la cotización de parte del cliente será mediante, Pago respectivo del servicio según cotización enviada, Envío de la orden de servicio, Envío de correo aceptando el servicio, a los siguientes correos </t>
    </r>
    <r>
      <rPr>
        <sz val="12"/>
        <color theme="4" tint="-0.249977111117893"/>
        <rFont val="Arial"/>
        <family val="2"/>
      </rPr>
      <t>asesorcomercial@geofal.com.pe</t>
    </r>
    <r>
      <rPr>
        <sz val="12"/>
        <color theme="1"/>
        <rFont val="Arial"/>
        <family val="2"/>
      </rPr>
      <t xml:space="preserve"> y/o laboratorio@geofal.com.pe, en señal de conformidad. </t>
    </r>
  </si>
  <si>
    <t>Geofal S.A.C.</t>
  </si>
  <si>
    <t>DESCRIPCION DE ENSAYOS</t>
  </si>
  <si>
    <t>SOLICITUD</t>
  </si>
  <si>
    <t>FINES DE MARZO 2023</t>
  </si>
  <si>
    <t>CLASIFICACION SUCS</t>
  </si>
  <si>
    <t>SOLICITUD, FORMULARIO INACAL, ANEXO: FORMATO, INFORME Y PROCEDIMIENTO DE ENSAYO</t>
  </si>
  <si>
    <t>CORRECCION POR GRAVA</t>
  </si>
  <si>
    <t>PROCEDIMIENTO IMPLEMENTADO DE SIG 17025</t>
  </si>
  <si>
    <t>PESO ESPECIFICO AGREGADO GRUESO</t>
  </si>
  <si>
    <t>AUDITORIA DOCUMENTARIA</t>
  </si>
  <si>
    <t>FINES DE MAYO 2023</t>
  </si>
  <si>
    <t>PESO RELATIVO DEL SOLIDO</t>
  </si>
  <si>
    <t>ANEXO: FORMATO, INFORME Y PROCEDIMIENTO DE ENSAYO</t>
  </si>
  <si>
    <t>DENSIDAD DE CAMPO CONO 6"</t>
  </si>
  <si>
    <t>ENSAYO DE COMPRESION</t>
  </si>
  <si>
    <t>SOLO SE ENVIA INFORMACION A INACAL, Y ELLO LO REVISAN, Y NOS ENVIAN LAS OBS. PARA LEVANTARLO EN LA AUDITORIA DE CAMPO</t>
  </si>
  <si>
    <t xml:space="preserve">ABRASION </t>
  </si>
  <si>
    <t>AUDITORIA CAMPO</t>
  </si>
  <si>
    <t>FINES DE JULIO 2023</t>
  </si>
  <si>
    <t>REVISION TOTAL, APROX. 3 DIAS</t>
  </si>
  <si>
    <t>PESO ESPECIFICO FINO</t>
  </si>
  <si>
    <t>LIMITE</t>
  </si>
  <si>
    <t>EA</t>
  </si>
  <si>
    <t>MALLA 200</t>
  </si>
  <si>
    <t>GRAN. SUELO</t>
  </si>
  <si>
    <t>F</t>
  </si>
  <si>
    <t>GRAN. AGREG.</t>
  </si>
  <si>
    <t>CH SUELO</t>
  </si>
  <si>
    <t>CH AGRE</t>
  </si>
  <si>
    <t>PESO UNITARIO</t>
  </si>
  <si>
    <t>CORPORACION PINAZO E.I.R.L.</t>
  </si>
  <si>
    <t>PARCELA MEDIA NRO. S/N FND. FUNDO HUACHIPA (AV.LAS TORRES PRDERO CABALLERIZO) LIMA - LIMA - LURIGANCHO</t>
  </si>
  <si>
    <t>943 736 554</t>
  </si>
  <si>
    <t>OPERADORA SURPERU S.A.</t>
  </si>
  <si>
    <t>CAL.AMADOR MERINO REINA NRO. 267 INT. 802 (PISO 8) LIMA - LIMA - SAN ISIDRO</t>
  </si>
  <si>
    <t>COORDINADOR SENIOR DE SUBCONTRATOS</t>
  </si>
  <si>
    <t>stsukamoto@intersur.com.pe</t>
  </si>
  <si>
    <t>DEPARTAMENTO PUNO</t>
  </si>
  <si>
    <t>PROYECTO DEL TÚNEL OLLACHEA</t>
  </si>
  <si>
    <t>jazmine.quispe.gomez.1506@gmail.com</t>
  </si>
  <si>
    <t>contratistasgeneralesmarcasac@gmail.com</t>
  </si>
  <si>
    <t>CARLOS IVAN CORDOVA GUTIERREZ</t>
  </si>
  <si>
    <t>carlosivancordovagutierrez@gmail.com</t>
  </si>
  <si>
    <t>"ESTABILIZACIÓN CON CLORURO DE MAGNESIO Y CAL PARA MEJORAR LAS PROPIEDADES FÍSICAS Y MECÁNICAS DE LA CAPA GRANULAR DEL CAMINO VECINAL LM- 799"</t>
  </si>
  <si>
    <t>PARIONA Y LLANO INGENIEROS S.A.C.</t>
  </si>
  <si>
    <t>AV. GENERAL CESAR CANEVARO NRO. 116 INT. 1303 (ALTURA CDRA. 18 DE AV. ARENALES) LIMA - LIMA - LINCE</t>
  </si>
  <si>
    <t>Lucero Vega &lt;asistente.admin@pl-ingenieros.com</t>
  </si>
  <si>
    <t>HUALLANCA 2, TUPAC AMARU Y EL ESTADIO VICTOR RAUL</t>
  </si>
  <si>
    <t>LINCE - LIMA</t>
  </si>
  <si>
    <t>A &amp; A IMPORT S.A.</t>
  </si>
  <si>
    <t>CAL.2 MZA. B LOTE. 2A COO. COLONIZA DE LAS VERTIENTE (ALT. CALLE 2 DE LA AV. EL SOL) LIMA - LIMA - VILLA EL SALVADOR</t>
  </si>
  <si>
    <t>ELABORACION DE LOS BLOQUES Y LADRILLOS DE CONCRETO PARA EL REAPROVECHAMIENTO DE LOS RELAVES MINEROS, PROVENIENTES DE SANTA ROSA DE CATA-COAYLLO -. CAÑETE</t>
  </si>
  <si>
    <t>daniella.ghiorzo@soletanche-bachy.pe</t>
  </si>
  <si>
    <t>DUCTO EVACUADOR</t>
  </si>
  <si>
    <t>MINA SAN RAFAEL, PUNO</t>
  </si>
  <si>
    <t>DISEÑO DE MEZCLA : ADITIVO ACELERANTE 2 LT, INCORPORADOR DE AIRE 1/2LT, PLASTIFICANTE 1 LT</t>
  </si>
  <si>
    <t>JYH CONTEL SAC</t>
  </si>
  <si>
    <t>COORDINADORA DE LOGISTICA</t>
  </si>
  <si>
    <t>admin.comercial@jyhcont.com</t>
  </si>
  <si>
    <t>BV INGENIEROS</t>
  </si>
  <si>
    <t>carlosreengi06@gmail.com</t>
  </si>
  <si>
    <t>RESERVORIO APOYADO MACROPOLIS ET2-FARO</t>
  </si>
  <si>
    <t>CODESAC CG</t>
  </si>
  <si>
    <t>JR. TACNA NRO 289 A.H. VILLA SEÑOR DE LOS MILAGROS, COMAS, LIMA</t>
  </si>
  <si>
    <t>gerencia@codesaccg.com</t>
  </si>
  <si>
    <t>ARICAGEOS SOILS &amp; CONCRETE</t>
  </si>
  <si>
    <t>ASISTENTE ADMINISTRATIVA</t>
  </si>
  <si>
    <t>aricageos.asistadm@gmail.com</t>
  </si>
  <si>
    <t>GRUPO ALEPH S.A.C.</t>
  </si>
  <si>
    <t>contactos@gpoaleph.com</t>
  </si>
  <si>
    <r>
      <rPr>
        <b/>
        <sz val="12"/>
        <rFont val="Arial"/>
        <family val="2"/>
      </rPr>
      <t>CONDICIONES ESPECÍFICAS</t>
    </r>
    <r>
      <rPr>
        <sz val="12"/>
        <rFont val="Arial"/>
        <family val="2"/>
      </rPr>
      <t xml:space="preserve">
- El precio incluye IGV y están expresados en nuevos soles.
- El cliente deberá enviar al laboratorio para los ensayos la cantidad mínima de 20 kg para material fino y 30 kg para material grueso.
- El cliente deberá entregar las muestras debidamente identificadas.                                                                                                                                                                       - El cliente deberá entregar las muestras en las muestras en las instalaciones del LEM, ubicado en la Av. Río Marañón 763, Los Olivos, Lima. </t>
    </r>
  </si>
  <si>
    <t>CORPORACION CUENCA EIRL</t>
  </si>
  <si>
    <t>Densidad y peso unitario de muestra suelo</t>
  </si>
  <si>
    <t>INGEMMET</t>
  </si>
  <si>
    <t>01-6189800 ANEXO 370</t>
  </si>
  <si>
    <t>contratacionesul22@ingemmet.gob.pe</t>
  </si>
  <si>
    <t>GA47E: Caracterización Geoambiental de las unidades hidrograficas Alto Marañon IV, Alto Marañon III y Cajamarca</t>
  </si>
  <si>
    <t>CONSORCIO SUPERVISOR TSA</t>
  </si>
  <si>
    <t>MZA. P LOTE. 06 DPTO. 302 URB. VILLA DEL NORTE LAMBAYEQUE - CHICLAYO - CHICLAYO</t>
  </si>
  <si>
    <t>CREACIÓN DEL NUEVO CENTRO DE SERVICIOS AL
CONTRIBUYENTE Y CENTRO DE CONTROL Y FISCALIZACIÓN EN LA ZONA ESTE 2 DE LIMA METROPOLITANA</t>
  </si>
  <si>
    <t>ysamokic@jg3construcciones.com</t>
  </si>
  <si>
    <t>jmontes@cmedia.com.pe</t>
  </si>
  <si>
    <t>CONNECT MEDIA S.A.C.</t>
  </si>
  <si>
    <t>QUIPU EMULSIONES ASFALTICAS</t>
  </si>
  <si>
    <t>ADMINISTRADORA</t>
  </si>
  <si>
    <t>maria.rivasplata@quipuasfaltos.pe</t>
  </si>
  <si>
    <t xml:space="preserve">D &amp; D CONTRATISTAS Y PROVEEDORES DE BIENES Y SERVICIOS S.R.L.- </t>
  </si>
  <si>
    <t>Melina Quispe Cerna</t>
  </si>
  <si>
    <t>melinaquispecerna@gmail.com</t>
  </si>
  <si>
    <t>DISEÑO CONSTRUCCION/RECONSTRUCCION DE 14 IE REGION LIMA, PAQUETE 01</t>
  </si>
  <si>
    <t>IE 2052 MARIA AUXILIADORA, INDEPENDENCIA.</t>
  </si>
  <si>
    <t>ODILIO MARCELINO LAVERIANO</t>
  </si>
  <si>
    <t>odiliolaveriano@gmail.com</t>
  </si>
  <si>
    <t>ASTM C128-22</t>
  </si>
  <si>
    <t>ASTM C136/C136M-19</t>
  </si>
  <si>
    <t>ASTM C566-19</t>
  </si>
  <si>
    <t>ASTM D1557-12 (Reapproved 2021)</t>
  </si>
  <si>
    <t>ASTM D2216-19</t>
  </si>
  <si>
    <t>ASTM D2419-22</t>
  </si>
  <si>
    <t>ASTM D6913/D6913M-17</t>
  </si>
  <si>
    <t>Telf.: (01) 7543070 - 956057624 - 993077479 - 982 429 895</t>
  </si>
  <si>
    <t>GEOFAL SAC</t>
  </si>
  <si>
    <t>L.O.&amp;G.C. CONTRATISTAS GENERALES EIRL</t>
  </si>
  <si>
    <t>olivera.luis.2095@gmail.com</t>
  </si>
  <si>
    <t>carlos.saavedra@ayaedificaciones.com</t>
  </si>
  <si>
    <t>ECOSERMUQ</t>
  </si>
  <si>
    <t>leonardo.ramos@ecosermuq.com</t>
  </si>
  <si>
    <t>DESMONTERA YANCO I &amp; YANCO B – ESTABILIDAD HIDROLOGICA</t>
  </si>
  <si>
    <t>Lauricocha, San Miguel de Cauri, Húanuco</t>
  </si>
  <si>
    <t>luchitofeitosa151177@gmail.com</t>
  </si>
  <si>
    <r>
      <rPr>
        <b/>
        <sz val="12"/>
        <rFont val="Arial"/>
        <family val="2"/>
      </rPr>
      <t>QUEJAS Y SUGERENCIAS</t>
    </r>
    <r>
      <rPr>
        <sz val="12"/>
        <rFont val="Arial"/>
        <family val="2"/>
      </rPr>
      <t xml:space="preserve">
Si tiene alguna queja o sugerencia, lo invitamos a conocer nuestro </t>
    </r>
    <r>
      <rPr>
        <u/>
        <sz val="12"/>
        <rFont val="Arial"/>
        <family val="2"/>
      </rPr>
      <t>Proceso de Atención de Quejas</t>
    </r>
    <r>
      <rPr>
        <sz val="12"/>
        <rFont val="Arial"/>
        <family val="2"/>
      </rPr>
      <t>, el cual iniciará 24 horas después de recibida la queja. El plazo límite establecido para la recepción de quejas respecto a un informe de ensayo es de 10 días después de emitido el documento. Pasado este plazo, no se aceptarán quejas bajo ninguna circunstancia.</t>
    </r>
  </si>
  <si>
    <t>vdiestrac@dydcoprobise.com</t>
  </si>
  <si>
    <t>FECARSA HNOS CONTRATISTAS GENERALES SAC</t>
  </si>
  <si>
    <t>fecarsahnos@gmail.com</t>
  </si>
  <si>
    <t>DANIEL BLAS</t>
  </si>
  <si>
    <t>dblas@cafisac.com.pe</t>
  </si>
  <si>
    <t>jessy.leon@pdci.com.pe</t>
  </si>
  <si>
    <t>PDCI</t>
  </si>
  <si>
    <t xml:space="preserve">COLEGIO JORGE BASADRE GROHMANN </t>
  </si>
  <si>
    <t>DISTRITO LOS OLIVOS</t>
  </si>
  <si>
    <t>CANTERA RIO CHINCHA S.A.C</t>
  </si>
  <si>
    <t>Carlos Cutipa Mamani</t>
  </si>
  <si>
    <t>ccutipa@canterariochincha.com</t>
  </si>
  <si>
    <t xml:space="preserve"> Servicio de Explotación de Cantera N° 06 (12+500) y Provisión de Roca para el Rio Chico/Defensas Ribereñas del Rio Matagente</t>
  </si>
  <si>
    <t>Alto Laran, Chincha, Ica</t>
  </si>
  <si>
    <t>EMR INGENIERIA Y CONSTRUCCION</t>
  </si>
  <si>
    <t>claudia.ayca@emr.com.pe</t>
  </si>
  <si>
    <t>IE 1190 FELIPE HUAMAN POMA DE AYALA</t>
  </si>
  <si>
    <t>AV. INDEPENDENCIA NRO 500 ASC. MOYOPAMPA (IE FELIPE HUAMAN POMA DE AYALA) LIMA-LIMA-LURIGANCHO.</t>
  </si>
  <si>
    <t>SUMM CONTRUCTORA S.A.C</t>
  </si>
  <si>
    <t>jchiloumasi@gmail.com</t>
  </si>
  <si>
    <t>CASA DE PLAYA SANTA ROSA</t>
  </si>
  <si>
    <t xml:space="preserve">CONUNTRY CLUB BALNEARIO DE SANTA ROSA (DISTRITO SANTA ROSA ) AV. BERTELLO MZ 40 LT D CALLE 7 </t>
  </si>
  <si>
    <t>CONSORCIO MMF</t>
  </si>
  <si>
    <t>DEFENSAS RIBEREÑAS DEL RÍO MATAGENTE PROYECTO 2 – PAQUETE 5</t>
  </si>
  <si>
    <t xml:space="preserve"> CHINCHA ALTA – ICA</t>
  </si>
  <si>
    <t>logistica@construyegroup.com</t>
  </si>
  <si>
    <t>CORPORACION ORDOÑEZ CONTRATISTAS GENERALES S.A.C.</t>
  </si>
  <si>
    <t>INSTALACION DE REDES COMPLEMENTARIAS DE AGUA POTABLE Y ALCANTARILLADO PARA HABILITACIONES REMANENTES DEL PROYECTO DE MEJORAMIENTO SANITARIO DE LAS ÁREAS MARGINALES DE LIMA, LOTE 7 Y 10 - PUENTE PIEDRA</t>
  </si>
  <si>
    <t>DISTRITO DE PUENTE PIEDRA, LIMA</t>
  </si>
  <si>
    <t>CONTROL DE DENSIDAD DE CAMPO</t>
  </si>
  <si>
    <t>ZANE CONSTRUCCION SAC</t>
  </si>
  <si>
    <t>AV. ALFREDO BENAVIDES NRO. 1180 INT. 901 LIMA - LIMA - MIRAFLORES</t>
  </si>
  <si>
    <t>esosa@zane.com.pe</t>
  </si>
  <si>
    <t>JHONATAN JEAN FRANCO ORBEGOZO ROJAS</t>
  </si>
  <si>
    <t>Jhonatan_18_03@hotmail.com</t>
  </si>
  <si>
    <t>chate.fic@gmail.com</t>
  </si>
  <si>
    <t xml:space="preserve">IE 0139 GRAN AMAUTA MARIATEGUI </t>
  </si>
  <si>
    <t>Calle Ds/n, Estadio Santa María distrito de San Juan de Lurigancho, provincia y departamento de Lima</t>
  </si>
  <si>
    <t>hector.delgado@chayza.com.pe</t>
  </si>
  <si>
    <t>CHAYZA-ARENA PARA ASFALTO</t>
  </si>
  <si>
    <t>CALLAO-LIMA</t>
  </si>
  <si>
    <t>multifibradelperu@gmail.com</t>
  </si>
  <si>
    <t>MULTIFIBRAS DEL PERU SAC</t>
  </si>
  <si>
    <t>eamaro@zane.com.pe</t>
  </si>
  <si>
    <t>Av. Canaval y  Moreyra 562 San Isidro (Lima - Perú)</t>
  </si>
  <si>
    <t xml:space="preserve">Joulius Benavente </t>
  </si>
  <si>
    <t>jouliusrichardson.benavente@abengoa.com</t>
  </si>
  <si>
    <t>ABENGOA PERU S.A.</t>
  </si>
  <si>
    <t>CONSORCIO ZANE _ IE. 166 KAROL WOJTYLA</t>
  </si>
  <si>
    <t>cbaquerizo29@gmail.com</t>
  </si>
  <si>
    <t>RUBEN SANTOS</t>
  </si>
  <si>
    <t>961 770 350</t>
  </si>
  <si>
    <t>INVERSIONES INMOBILIARIAS DEL IGUAZU S.A</t>
  </si>
  <si>
    <t>20517504620 </t>
  </si>
  <si>
    <t>ALTO ALBORAADA</t>
  </si>
  <si>
    <t>Av. República de Venezuela 2575, Cercado de Lima </t>
  </si>
  <si>
    <t>978 815 180</t>
  </si>
  <si>
    <t>Luis.roman@imagina.pe</t>
  </si>
  <si>
    <t>JORDY HERRERA FLORES</t>
  </si>
  <si>
    <t>jordyherrera159@gmail.com</t>
  </si>
  <si>
    <t>IE 159 GLORIOSO 10 DE OCTUBRE</t>
  </si>
  <si>
    <t>ASESOR TECNICO</t>
  </si>
  <si>
    <t>CALLE ANDRES REYES N°360 INT.SAN ISIDRO ,LIMA,PERU</t>
  </si>
  <si>
    <t xml:space="preserve">wtaco@calidra.com.mx&gt; </t>
  </si>
  <si>
    <t>CALIDRA PERU SAC</t>
  </si>
  <si>
    <t>paulmv@cmeneses.pe</t>
  </si>
  <si>
    <t>ZAYDE JACKELINE YOPAN GABRIEL</t>
  </si>
  <si>
    <t>zayde.gabriel2@gmail.com</t>
  </si>
  <si>
    <t>jaecket.vertiz@yofc.com</t>
  </si>
  <si>
    <t>ENRIQUE ITURRY ESPEZUA</t>
  </si>
  <si>
    <t>978 483 040</t>
  </si>
  <si>
    <t>APUMAYO S.A.C</t>
  </si>
  <si>
    <t>936 328 367</t>
  </si>
  <si>
    <t>sandro.duarte@qorikallpa.com.pe</t>
  </si>
  <si>
    <t>ESTABILIDAD DEL BOTADERO HUMANLOMA</t>
  </si>
  <si>
    <t>IVAN RONALDO PADILLA</t>
  </si>
  <si>
    <t>ronaldorpr19@gmail.com</t>
  </si>
  <si>
    <t>933 914 870</t>
  </si>
  <si>
    <t>TECHINT S.A.C</t>
  </si>
  <si>
    <t>ursula.lopez@techint.com.pe</t>
  </si>
  <si>
    <t>ADECUACION SISTEMA DE DESPACHO TURBO A1</t>
  </si>
  <si>
    <t>SERGIO LUIS GIRALDO BRAVO</t>
  </si>
  <si>
    <t>sergiolgb@gmail.com</t>
  </si>
  <si>
    <t>V &amp; V Bravo S.A.C</t>
  </si>
  <si>
    <t>William Sánchez Abanto</t>
  </si>
  <si>
    <t>981 293 260</t>
  </si>
  <si>
    <t>wesanchez@vyvbravo.pe</t>
  </si>
  <si>
    <t>Carlos Gonzales 239</t>
  </si>
  <si>
    <t>San Miguel</t>
  </si>
  <si>
    <t>sguevara@cmeneses.pe</t>
  </si>
  <si>
    <t>AG33</t>
  </si>
  <si>
    <t>RIOSA</t>
  </si>
  <si>
    <t>compras@riosa.pe</t>
  </si>
  <si>
    <t>URB. GOLF DE SANTA CLARA</t>
  </si>
  <si>
    <t>GERMAN LOBATO</t>
  </si>
  <si>
    <t>lobatogerman68@gmail.com</t>
  </si>
  <si>
    <t>CONSTRUCTORA LOAN SAC</t>
  </si>
  <si>
    <t>C &amp; V INVERSIONES INMOBILIARIAS S.A</t>
  </si>
  <si>
    <t>BDELROSARIO@CYVPERU.COM</t>
  </si>
  <si>
    <t>LOMAS DE CAMPOY</t>
  </si>
  <si>
    <t>SJL , CAMPOY</t>
  </si>
  <si>
    <t>Costo parcial</t>
  </si>
  <si>
    <t>INGENIERIA PROYECTOS Y CONSTRUCCIONES IPC SUCURSAL DEL PERU</t>
  </si>
  <si>
    <t>ing.rios677@gmail.com</t>
  </si>
  <si>
    <t>CONSTRUCCIÓN DEL EDIFICIO MULTIFAMILIAR ACRUX</t>
  </si>
  <si>
    <t>DVC SACEEM</t>
  </si>
  <si>
    <t>ander.gil@pdci.com.pe</t>
  </si>
  <si>
    <t xml:space="preserve">La aceptación de la cotización de parte del cliente será mediante, Pago respectivo del servicio según cotización enviada, Envío de la orden de servicio, Envío de correo aceptando el servicio, a los siguientes correos asesorcomercial@geofal.com.pe y/o laboratorio@geofal.com.pe, en señal de conformidad. </t>
  </si>
  <si>
    <r>
      <rPr>
        <b/>
        <sz val="12"/>
        <rFont val="Arial"/>
        <family val="2"/>
      </rPr>
      <t xml:space="preserve">CONDICIONES ESPECÍFICAS                                                                                                                                               </t>
    </r>
    <r>
      <rPr>
        <sz val="12"/>
        <rFont val="Arial"/>
        <family val="2"/>
      </rPr>
      <t xml:space="preserve">- El cliente debe proporcionar las probetas antes del ingreso a obra.                                                                                                                                                                                                                                                         - El cliente deberá de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</si>
  <si>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t>nilton.hernandez@pdci.com.pe</t>
  </si>
  <si>
    <t>calidad.csmas@gmail.com</t>
  </si>
  <si>
    <t>Instalación de Redes Complementarias de Agua Potable y Alcantarillado para Habilitaciones Remanentes del Proyecto de Mejoramiento Sanitario de las Áreas Marginales de Lima, Lote 7 y 10 - Distrito de Puente Piedra, Provincia Lima, Departamento Lima</t>
  </si>
  <si>
    <t>CONSORCIO SEÑOR DE LA MISERICORDIA</t>
  </si>
  <si>
    <t>OBRA MADRID BALANCE</t>
  </si>
  <si>
    <t>JR. FORTALEZA DE PARAMONGA N°166</t>
  </si>
  <si>
    <t>FCM INGENIERIA EIRL</t>
  </si>
  <si>
    <t>gianfranco.carpio@pucp.pe</t>
  </si>
  <si>
    <t>GOLF SANTA CLARA</t>
  </si>
  <si>
    <t>URB. EL GOLF SANTA CLARA</t>
  </si>
  <si>
    <t>ingenieria@geofal.com.pe</t>
  </si>
  <si>
    <t>CORDOVAS INGENIEROS SAC</t>
  </si>
  <si>
    <t>AV. SAN LUIS NRO. 2041 INT. 302 LIMA LIMA SAN BORJA</t>
  </si>
  <si>
    <t>warevalo@cordovas.com.pe</t>
  </si>
  <si>
    <t>MELENDEZ TORDOYA CONTRATISTAS S.A</t>
  </si>
  <si>
    <t>CAL.ANDALUCIA MZA. M LOTE. 06 URB. MAYORAZGO 4TA ET.</t>
  </si>
  <si>
    <t xml:space="preserve">jbelito.123.2016@gmail.com </t>
  </si>
  <si>
    <t>CONSTRUCCION DE LOSA CREAM KITCHEN - PLANTA MONDELEZ- LIMA</t>
  </si>
  <si>
    <t>a.incio@inhouse.com.pe</t>
  </si>
  <si>
    <t>ASTM D5519-07</t>
  </si>
  <si>
    <t>SU38</t>
  </si>
  <si>
    <t>FM CONTRATISTAS</t>
  </si>
  <si>
    <t>JEFE AREA LOGISTICA</t>
  </si>
  <si>
    <t>Logistica@fmcontratistas.com</t>
  </si>
  <si>
    <t>JOSE GARRIAZO</t>
  </si>
  <si>
    <t>jgarriazo@zane.com.pe</t>
  </si>
  <si>
    <t>I.E. KAROL WOJTYLA</t>
  </si>
  <si>
    <t>SAN JUAN DE LURIGANCHO</t>
  </si>
  <si>
    <t>MELENDEZ TORDOYA CONTRATISTAS GENERALES S.A.</t>
  </si>
  <si>
    <t>CAL.ANDALUCIA MZA. M LOTE 06 MAYORAZGO 4TA ET ATE -LIMA</t>
  </si>
  <si>
    <t>INGELCI PERU SAC</t>
  </si>
  <si>
    <t>mack_celi@hotmail.com</t>
  </si>
  <si>
    <t>FLESAN</t>
  </si>
  <si>
    <t>bnunezm@flesan.com.pe</t>
  </si>
  <si>
    <t>COMPRAS</t>
  </si>
  <si>
    <t>CONSORCIO ICAFAL FLESAN</t>
  </si>
  <si>
    <t>jechevarriac@sedapal.com.pe</t>
  </si>
  <si>
    <t>990 337 730</t>
  </si>
  <si>
    <t>gnaupas@icafal-flesan.com.pe</t>
  </si>
  <si>
    <t>JR GEOCONSULTORES E INGENIEROS SRL</t>
  </si>
  <si>
    <t>proyectos@jrgeoconsultores.com</t>
  </si>
  <si>
    <t>COLISEO MAGDALENA</t>
  </si>
  <si>
    <t>luistorosayas@gmail.com</t>
  </si>
  <si>
    <t>yury_cpa@hotmail.com</t>
  </si>
  <si>
    <t>Constructora Cabo Verde SA Coversa</t>
  </si>
  <si>
    <t>especialista suelos</t>
  </si>
  <si>
    <t>AMPLIACIÓN Y MEJORAMIENTO DEL SISTEMA DE AGUA POTABLE Y ALCANTARILLADO OBRAS COMPLEMENTARIAS DEL PROYECTO SANTA ROSA Y ANCÓN, DISTRITO SANTA ROSA Y ANCON</t>
  </si>
  <si>
    <t>Yosvet80@gmail.com</t>
  </si>
  <si>
    <t>CONSORCIO CENTRO</t>
  </si>
  <si>
    <t>MEJORAMIENTO DEL SERVICIO DE TRANSITABILIDAD PEATONAL EN EL PASAJE 1, CALLE 1, CALLE 2, CALLE 3 Y CALLE S/N DE LA ASOC. VIVIENDA EL AMANECER DE ANCON DEL DISTRITO DE ANCON, LIMA</t>
  </si>
  <si>
    <t>jflores@incimi.com</t>
  </si>
  <si>
    <t>angelramver@hotmail.com</t>
  </si>
  <si>
    <t>EL ROBLE EDIDFICACIONES SAC</t>
  </si>
  <si>
    <t>eloy.chavez@elroble-edificaciones.pe</t>
  </si>
  <si>
    <t>Edificio residencial Ricardo Palma</t>
  </si>
  <si>
    <t>Av Ricardo Palma 1319 Urb aurora Miraflores</t>
  </si>
  <si>
    <t>CONSTRUCTORA MALLQUI</t>
  </si>
  <si>
    <t>freydinovoa@gmail.com</t>
  </si>
  <si>
    <t>LIDE INGENIEROS SRL</t>
  </si>
  <si>
    <t>dpimentel@lideingenieros.com</t>
  </si>
  <si>
    <t>scarrasco@dvc-saceem.com.pe</t>
  </si>
  <si>
    <t>jquintana@vyvbravo.pe</t>
  </si>
  <si>
    <t>FLESAN DEL PERU S.A.C.</t>
  </si>
  <si>
    <t>Jenny Claudia Carhuapoma Mendoza</t>
  </si>
  <si>
    <t xml:space="preserve"> jcarhuapoma@flesan.com.pe</t>
  </si>
  <si>
    <t>I.E 6082 LOS PROCERES - ESCUELA DE CONTINGENCIA - I.E. REINA DE LA FAMILIA</t>
  </si>
  <si>
    <t>Villa Victoria Mz. L, Distrito de Surquillo</t>
  </si>
  <si>
    <r>
      <rPr>
        <b/>
        <sz val="12"/>
        <rFont val="Arial"/>
        <family val="2"/>
      </rPr>
      <t xml:space="preserve">CONDICIONES ESPECÍFICAS </t>
    </r>
    <r>
      <rPr>
        <sz val="12"/>
        <rFont val="Arial"/>
        <family val="2"/>
      </rPr>
      <t xml:space="preserve">                                                                                                                                                                             ♦ Movilización y desmovilización de equipos y del personal técnico, estara a cargo de GEOFAL.                                                       ♦ Resane de estructura de concreto con sika rep 500 y Sikadur 32, estara a cargo de GEOFAL.                                                                                              ♦ El servicio no incluye trabajos de acabados como pintura, mayolica y otros,                                                                                      ♦ El area de trabajo, zona de extracción de diamantina, tiene que estar libre de interferencia.                                                           ♦ La extracción de diamantina se realizara en 2 dia en campo, en laboratorio se realizará el tallado y refrentado de diamantina, el ensayo de resistencia a la compresión de testigo de diamantina se realizara en 5 dias (el tiempo de ensayo obedece a la normativa vigente).</t>
    </r>
  </si>
  <si>
    <t>PLAZO ESTIMADO DE EJECUCIÓN DE SERVICIO</t>
  </si>
  <si>
    <t>SEMMAQ SAC</t>
  </si>
  <si>
    <t>ejuarez@semmaqoil.com</t>
  </si>
  <si>
    <t>DRRP SAC</t>
  </si>
  <si>
    <t>laguirre@drrpspaces.com</t>
  </si>
  <si>
    <t>jr Centenario 156 La Molina</t>
  </si>
  <si>
    <t>harold_trinidad@tecnomindata.com</t>
  </si>
  <si>
    <t>MA01A</t>
  </si>
  <si>
    <t>ASTM D 2172 / MTC502</t>
  </si>
  <si>
    <t>ASTM D 2726 / MTC E 506</t>
  </si>
  <si>
    <t>MA02A</t>
  </si>
  <si>
    <t>MA03.</t>
  </si>
  <si>
    <t>Av. Río Marañón N° 763, Los Olivos, Lima</t>
  </si>
  <si>
    <t>Ingreso BCP</t>
  </si>
  <si>
    <t>Williams Martin</t>
  </si>
  <si>
    <t>mberna@latorresantisteban.com</t>
  </si>
  <si>
    <t>PIDES SAC</t>
  </si>
  <si>
    <t>m.ramirez@pides.pe</t>
  </si>
  <si>
    <t>ASISTENTE ADMINISTRATIVO</t>
  </si>
  <si>
    <t>DIS04</t>
  </si>
  <si>
    <t>950334516 / 982087353</t>
  </si>
  <si>
    <t>asis_2@soilrock.pe / wendy.davila@soilrock.pe</t>
  </si>
  <si>
    <t>CONSORCIO CONSTRUCCIONES INTEGRALES</t>
  </si>
  <si>
    <t xml:space="preserve"> I.E. N° 046 Víctor Raúl Haya De La Torre</t>
  </si>
  <si>
    <t>Distrito de Ate Vitarte - Lima</t>
  </si>
  <si>
    <t xml:space="preserve"> DAVID VERGARA ROCA</t>
  </si>
  <si>
    <t>davver96@gmail.com</t>
  </si>
  <si>
    <t>AG34</t>
  </si>
  <si>
    <t>MTC E222</t>
  </si>
  <si>
    <t>AASHTO T283</t>
  </si>
  <si>
    <t>michell.esquerre@pdci.com.pe</t>
  </si>
  <si>
    <t>IE JORGE BASADRE GROHMANN</t>
  </si>
  <si>
    <t>CENS</t>
  </si>
  <si>
    <t>GARDENIAS CARABAYLLO</t>
  </si>
  <si>
    <t>11°51'25.6"S 77°03'35.3"W</t>
  </si>
  <si>
    <t>OBELISCO CONSULTORES Y CONSTRUCTORES</t>
  </si>
  <si>
    <t>jmedinad@drrpspaces.com</t>
  </si>
  <si>
    <t>mwong@drrpspaces.com</t>
  </si>
  <si>
    <t>DAVID CASTILLO</t>
  </si>
  <si>
    <t>martin.castillo.wong@gmail.com</t>
  </si>
  <si>
    <t>Servicio de laboratorio de suelos para las calles Los Robles, Los Pelicanos, Las Magnolias, Las Flores, Las Águilas, Las Margaritas, Los Naranjos y Las Violetas en el Sector Las Praderas de la Zona 4 Anexo 08 del distrito de Lurigancho - Provincia de Lima - Departamento Lima.</t>
  </si>
  <si>
    <t>11°52'42.6"S 77°01'06.4"W</t>
  </si>
  <si>
    <t>PARDO BARREDA</t>
  </si>
  <si>
    <t>RENE HERENCIA AGUILAR</t>
  </si>
  <si>
    <t>rherencia@cumbra.com.pe</t>
  </si>
  <si>
    <t>CAMPAMENTO NUEVO MUNDO, DISTRITO MEGANTONI, PROVINCIA LA CONCEPCIÓN, REGIÓN CUSCO</t>
  </si>
  <si>
    <t>INGENIERÍA CONCEPTUAL Y BÁSICA PARA LA ADECUACIÓN DE LAS INSTALACIONES DEL MUELLE EN NUEVO MUNDO</t>
  </si>
  <si>
    <r>
      <rPr>
        <b/>
        <sz val="11"/>
        <color theme="1"/>
        <rFont val="Arial"/>
        <family val="2"/>
      </rPr>
      <t>CONDICIÓN:</t>
    </r>
    <r>
      <rPr>
        <sz val="11"/>
        <color theme="1"/>
        <rFont val="Arial"/>
        <family val="2"/>
      </rPr>
      <t xml:space="preserve"> El pago del servicio deberá ser realizado por Adelantado.</t>
    </r>
  </si>
  <si>
    <t>MENORCA</t>
  </si>
  <si>
    <t>esilva@menorca.com.pe</t>
  </si>
  <si>
    <t>VILLAS PUNTA MAR</t>
  </si>
  <si>
    <t>Altura del KM 42 de la Carretera Panamericana Sur, distrito Punta Hermosa</t>
  </si>
  <si>
    <t>PERUANA DE CONSTRUCCIÓN E INFRAESTRUCTURA SAC</t>
  </si>
  <si>
    <t>marcos.ruiz@pdci.com.pe</t>
  </si>
  <si>
    <t>Calle Perú, Parcelación del fundo la estrella lotes 77B y 78B / Carretera Central Km 7.5 - Lima-Lima-Ate</t>
  </si>
  <si>
    <t>Construcción de la Escuela Permanente I. E. Nº 46 Victor Raul Haya De La Torre / Construcción de la Escuela Permanente I. E. Nº 0034</t>
  </si>
  <si>
    <t>C&amp;V INVERSIONES INMOBILIARIAS S.A.</t>
  </si>
  <si>
    <t>ofiteclomasdecampoy@cyvperu.com</t>
  </si>
  <si>
    <t>Calle 18, Mz T1 - San Juan de Lurigancho</t>
  </si>
  <si>
    <t>CONSTRUCTORA ALCAMO S.A.C.</t>
  </si>
  <si>
    <t>Av. Lima Polo 375 - Surco</t>
  </si>
  <si>
    <t>CONSORCIO ARQCIVIL</t>
  </si>
  <si>
    <t>Kevin Lee Chugden Contreras</t>
  </si>
  <si>
    <t>kevinchugden@gmail.com</t>
  </si>
  <si>
    <t>"Elaboración del expediente técnico de obra para la reubicación de instalaciones del complejo de adiestramiento canino de la dirandro - PNP afectada por el patio taller Bocanegra"</t>
  </si>
  <si>
    <t>Parcela 3, Urb. Country Club Balneario de Santa Rosa, Autódromo - A.A.H.H. La Alborada y Cerros - Santa Rosa - Lima</t>
  </si>
  <si>
    <t>COMPAÑÍA MINERA CARAVELI S.A.C.</t>
  </si>
  <si>
    <t>g.trejo@consultea.pe</t>
  </si>
  <si>
    <t>MULTISERVICIOS OCJ MONTALVOS S.A.C.</t>
  </si>
  <si>
    <t>José Abelardo Soto Aguirre</t>
  </si>
  <si>
    <t>abeniky@gmail.com</t>
  </si>
  <si>
    <t>Cerro Vidal-Suyo-Ayabaca-Piura</t>
  </si>
  <si>
    <t>CARBONELL FIGUERAS S.A.C.</t>
  </si>
  <si>
    <t>Diego Quispe</t>
  </si>
  <si>
    <t>913 060 180</t>
  </si>
  <si>
    <t>DiegoQuispe@cafisac.com.pe</t>
  </si>
  <si>
    <t>Pavimentación 2.13 Ha del Puerto del Callao</t>
  </si>
  <si>
    <t>raespinozac@icafal.com.pe</t>
  </si>
  <si>
    <t>CONSORCIO LA JOYA 2</t>
  </si>
  <si>
    <t xml:space="preserve">Lizbeth Sayuri Ripa Allcca </t>
  </si>
  <si>
    <t>lripa@consorciolajoya2.com</t>
  </si>
  <si>
    <t>AREQUIPA</t>
  </si>
  <si>
    <t>CONSORCIO LA JOYA II</t>
  </si>
  <si>
    <t>Silvia Peralta</t>
  </si>
  <si>
    <t>Daniel Blas</t>
  </si>
  <si>
    <t>AEROPUERTO JORGE CHAVEZ, PROVINCIA CONSTITUCIONAL DEL CALLLAO; CALLAO</t>
  </si>
  <si>
    <t>OBRA CIVIL I- PLANTA DE ALMACENAMIENTO DE COMBUSTIBLE EN EL AEROPUERTO JORGE CHAVEZ , LIMA , PERÚ</t>
  </si>
  <si>
    <t>Nalda Villavicencio</t>
  </si>
  <si>
    <t>Jefe de Calidad de Obras </t>
  </si>
  <si>
    <t>CHINA CIVIL ENGINEERING CONSTRUCTION CORPORATION SUCURSAL DEL PERÚ</t>
  </si>
  <si>
    <t>MEJORAMIENTO DEL SERVICIO EDUCATIVO DEL NIVEL PRIMARIA Y SECUNDARIA DE LA I.E. 100, FRANCISCO BOLOGNESI CERVANTES, RAMIRO PRIALE, TORIBIO DE LUZURIAGA Y MEJIA</t>
  </si>
  <si>
    <t xml:space="preserve">JYN CONCRETE PUMPING SAC </t>
  </si>
  <si>
    <t>Vitalia Elizabeth Laredo</t>
  </si>
  <si>
    <t>vitalialaredo.jyn@gmail.com</t>
  </si>
  <si>
    <t>ASTM C117-23</t>
  </si>
  <si>
    <t>ASTM C29/C29M-23</t>
  </si>
  <si>
    <t>Multifibras del Perú SAC</t>
  </si>
  <si>
    <t>Ronald Corzo Loza</t>
  </si>
  <si>
    <t>LI508_B_U_RF_12_ALAMEDA_CENTRAL</t>
  </si>
  <si>
    <t>Calle America mz b lt1 - Programa de Vivienda Residencial las Americas - Callao - Lima</t>
  </si>
  <si>
    <t xml:space="preserve">AV. INDUSTRIAL S/N - LURIN </t>
  </si>
  <si>
    <t>CJ CONTRATISTAS ASOCIADOS S.A.C.</t>
  </si>
  <si>
    <t>NORIS AQUINO</t>
  </si>
  <si>
    <t xml:space="preserve">OBRA LURIN </t>
  </si>
  <si>
    <t>MTC E517</t>
  </si>
  <si>
    <t>SUBCONTRATO DE CONSTRUCCION DE VIAS DE ACCESO, MUROS DE CONCRETO ARMADO, MUROS DE SUELO REFORSADO Y BARRERAS NEW JERSEY</t>
  </si>
  <si>
    <t>PANAMERICANA NORTE KM 80 - CHANCAY - HUARAL - LIMA</t>
  </si>
  <si>
    <t>GRUPO LPS S.A.C.</t>
  </si>
  <si>
    <t>Analista de Costos</t>
  </si>
  <si>
    <t>soreilys.lucia@lpsgrupo.com</t>
  </si>
  <si>
    <t>LI2778_INSTITUCIONES_CAÑETE.</t>
  </si>
  <si>
    <t>URB. VILLA SOL. MZ. C. LT. 10, SAN VICENTE DE CAÑETE, CAÑETE, LIMA. (COORDENADAS: -13.072330, -76.367877)</t>
  </si>
  <si>
    <r>
      <rPr>
        <b/>
        <sz val="11"/>
        <color theme="1"/>
        <rFont val="Arial"/>
        <family val="2"/>
      </rPr>
      <t>CONDICIÓN</t>
    </r>
    <r>
      <rPr>
        <sz val="11"/>
        <color theme="1"/>
        <rFont val="Arial"/>
        <family val="2"/>
      </rPr>
      <t>: El pago del servicio Crédito a 30 días, previa orden de servicio.</t>
    </r>
  </si>
  <si>
    <t>CONSTRUREDES SAC</t>
  </si>
  <si>
    <t>Ricardo Manrique</t>
  </si>
  <si>
    <t>Habilitadora Carmelino SAC</t>
  </si>
  <si>
    <t>Osley Alfredo Martinez Angeles</t>
  </si>
  <si>
    <t xml:space="preserve"> alfredo@carmelino.com</t>
  </si>
  <si>
    <t>Dollar City Chiclayo</t>
  </si>
  <si>
    <t>El boulevard en Av. Leonardo Ortiz 490. Chiclayo</t>
  </si>
  <si>
    <t>HB CONSTRUCCIÓN E INGENIERÍA ASOCIADOS SAC</t>
  </si>
  <si>
    <t xml:space="preserve"> oscar.saldanay@gmail.com</t>
  </si>
  <si>
    <t>991 596 822</t>
  </si>
  <si>
    <t>marielahs10@yahoo.com</t>
  </si>
  <si>
    <t>ASGEOTEC Geotecnia y Construcción EIRL</t>
  </si>
  <si>
    <t>Fernando Ita Rodríguez</t>
  </si>
  <si>
    <t>943 692 631</t>
  </si>
  <si>
    <t>asgeotec@yahoo.com</t>
  </si>
  <si>
    <t>V&amp;O BUILDERS CONSULTANTS S.A.C.</t>
  </si>
  <si>
    <t>LI3011_ANGAMOS_VENTANILLA</t>
  </si>
  <si>
    <t xml:space="preserve"> OBRA MONTPELLIER</t>
  </si>
  <si>
    <t>JR JUSTO VIGIL 389 MAGDALENA DEL MAR</t>
  </si>
  <si>
    <t>MEJORAMIENTO DE VÍAS DE ACCESO PEATONAL EN LOS PASAJES INTERNOS DEL ASENTAMIENTO HUMANO LOS JARDINES – SECTOR LA QUEBRADA, DISTRITO DE CARABAYLLO, PROVINCIA DE LIMA – LIMA CON CÓDIGO ÚNICO DE INVERSIONES N° 2338666</t>
  </si>
  <si>
    <t>ASENTAMIENTO HUMANO LOS JARDINES – SECTOR LA QUEBRADA, DISTRITO DE CARABAYLLO, PROVINCIA DE LIMA – LIMA</t>
  </si>
  <si>
    <t>“ELABORACIÓN DE EXPEDIENTE TECNICO Y EJECUCIÓN DE OBRA PARA LA REUBICACIÓN DE INSTALACIONES DEL COMPLEJO DE ADIESTRAMIENTO CANINO DE LA DIRANDRO – PNP AFECTADA POR EL PATIO BOCANEGRA”, DISTRITO DE SANTA ROSA, PROVINCIA DE LIMA, DEPARTAMENTO DE LIMA”</t>
  </si>
  <si>
    <t>JGRB INGENIEROS S.R.L.</t>
  </si>
  <si>
    <t>Ing. Rosario Leyva Ramírez</t>
  </si>
  <si>
    <t>rleyvar@jgrbingenieros.com</t>
  </si>
  <si>
    <t>eduardomendiola@inversionesgdp.com / eduardomendiola@hotmail.com</t>
  </si>
  <si>
    <t>Sarayuyo Piura</t>
  </si>
  <si>
    <t>Jaime Rojas</t>
  </si>
  <si>
    <t>AMPLIACION AEROPUERTO JORGE CHAVEZ</t>
  </si>
  <si>
    <t xml:space="preserve">CALLAO </t>
  </si>
  <si>
    <t>lonton@jg3construcciones.com</t>
  </si>
  <si>
    <t>Edson Yactayo H.</t>
  </si>
  <si>
    <t>Supervisor Tecnico de Laboratorio</t>
  </si>
  <si>
    <t>eyactayo@rlg.pe</t>
  </si>
  <si>
    <t>RUMI LABORATORIO GEOTECNICO</t>
  </si>
  <si>
    <t>PEINSAC INGENIERIA SAC</t>
  </si>
  <si>
    <t xml:space="preserve">Alexa Flores Cespedes </t>
  </si>
  <si>
    <t>contabilidad.peinsac@gmail.com , administracion@peinsacingenieria.com</t>
  </si>
  <si>
    <t>PROCESO DE ACREDITACION - PEINSAC</t>
  </si>
  <si>
    <t>MVACONS S.A.C.S.</t>
  </si>
  <si>
    <t>Vinicio Aguilar</t>
  </si>
  <si>
    <t>mvaguilar77@hotmail.com</t>
  </si>
  <si>
    <t>PELIM011</t>
  </si>
  <si>
    <t>Independencia, Lima.</t>
  </si>
  <si>
    <t>EX K VAR SAC</t>
  </si>
  <si>
    <t>LEM-ENGIL SRL</t>
  </si>
  <si>
    <t>lem.engil.laboratorio@hotmail.com</t>
  </si>
  <si>
    <t>PE-02-JU-17007-24 - HUAYTAPALLANA</t>
  </si>
  <si>
    <t>PE-02-JU-17005-24 - PALO_SECO</t>
  </si>
  <si>
    <t>PE-02-PA-16967-24-VICCO</t>
  </si>
  <si>
    <t>CALLE INTIRAYMI S/N, ANEXO BATANYACU, DISTRITO DE EL TAMBO, PROVINCIA DE HUANCAYO Y DEPARTAMENTO DE JUNÍN.</t>
  </si>
  <si>
    <t>UBICACIÓN RURAL: CENTRO POBLADO DE VICCO MZ 23 LOTE 7, DISTRITO DE VICCO, PROVINCIA Y DEPARTAMENTO DE PASCO.</t>
  </si>
  <si>
    <t>PREDIO URBANO UBICADO EN BARRIO ULUN, CASA S/N, CUARTO CUARTEL, DISITRITO Y PROVINCIA DE CONCEPCIÓN Y DEPARTAMENTO DE JUNÍN</t>
  </si>
  <si>
    <t>CORPORACIÓN PRISMA</t>
  </si>
  <si>
    <t>calidad.pp@cprisma.com.pe</t>
  </si>
  <si>
    <t>CIM Santa Rosa</t>
  </si>
  <si>
    <t>Santa Rosa - Puente Piedra</t>
  </si>
  <si>
    <t>SU39</t>
  </si>
  <si>
    <t>SU40</t>
  </si>
  <si>
    <t>NTP 339.137</t>
  </si>
  <si>
    <t>NTP 339.138</t>
  </si>
  <si>
    <t>EMS EMPRESA ETNA</t>
  </si>
  <si>
    <t xml:space="preserve">Carlos Alberto León Laime </t>
  </si>
  <si>
    <t xml:space="preserve">carlosleonlaime14@gmail.com </t>
  </si>
  <si>
    <t>VENTANILLA</t>
  </si>
  <si>
    <t>CARLOS ALBERTO LEÓN LAIME</t>
  </si>
  <si>
    <t>yosvet80@gmail.com</t>
  </si>
  <si>
    <t>ABTECHNOLOGY SAC</t>
  </si>
  <si>
    <t>Alva Rojas Guido</t>
  </si>
  <si>
    <t>galvar@abtechnologysac.com</t>
  </si>
  <si>
    <t>REUBICACIÓN DE LA TORRE 16 Y 47 L-2255 DE LT VIZCARRA – ANTAMINA 220 KV</t>
  </si>
  <si>
    <t>KM 78+200 CARRETERA CONOCOCHA – ANTAMINA (PALMADERA)</t>
  </si>
  <si>
    <t xml:space="preserve">Juan Sánchez </t>
  </si>
  <si>
    <t>JuanSanchez@carbonellfigueras.com</t>
  </si>
  <si>
    <t>Pavimentación de 2.13 Ha del Puerto del Callao</t>
  </si>
  <si>
    <t>TAC GERENCIA Y CONSTRUCCION S.A.C.</t>
  </si>
  <si>
    <t xml:space="preserve"> jaime.huaman@tacgyc.com</t>
  </si>
  <si>
    <t>CERRAMIENTO DEL PISO 9 EN EDIFICIO MIRACORP-MIRAFLORES</t>
  </si>
  <si>
    <t>AV. LA PAZ MIRAFLORES</t>
  </si>
  <si>
    <t>CONSTRUCTORA &amp; INMOBILIARIA SAGITARIO Y ASOCIADOS S.A.C</t>
  </si>
  <si>
    <t>Pedro Zegarra</t>
  </si>
  <si>
    <t>pzegarra@sagitarioasociados.com</t>
  </si>
  <si>
    <t>Mejoramiento de la Carretera Departamental Sancos - Sacsamarca- Putaccasa- Oscconta - en las Provincias de Huancasancos y Lucanas, Sacsamarca- , Putaccasa-- Distrito de Sacsamarca-, Oscconta - Distrito de Cabana , Cceronta - Distrito de Puquio , Provincia lucanas - Departamento Ayacucho .</t>
  </si>
  <si>
    <t>AAUCHO HUANCASANCOS</t>
  </si>
  <si>
    <t>CONSORCIO DVC SACEEM</t>
  </si>
  <si>
    <t>Paul Ramos Perez</t>
  </si>
  <si>
    <t>pramos@dvc-saceem.com.pe</t>
  </si>
  <si>
    <t>ANDREA VARGAS</t>
  </si>
  <si>
    <t>Andres124.pisc@gmail.com</t>
  </si>
  <si>
    <t xml:space="preserve"> "DESARROLLO DE INFORMES DE ESTUDIO MECÁNICA DE SUELOS PARA CENTROS DE SALUD"</t>
  </si>
  <si>
    <t>oanicamac@gmail.com</t>
  </si>
  <si>
    <t>CONSTRUCTORA ALTOMAYO S.A.C.</t>
  </si>
  <si>
    <t>HAUG</t>
  </si>
  <si>
    <t>Cassia Garro Minaya</t>
  </si>
  <si>
    <t>cassiagarro@haug.com.pe</t>
  </si>
  <si>
    <t>“ADECUACIÓN DE TANQUE TK12 DEL TERMINAL CALLAO AL DS-017-2013-EM”</t>
  </si>
  <si>
    <t>Terminales del Peru- Callao</t>
  </si>
  <si>
    <t>esp.calidad.cvf@gmail.com</t>
  </si>
  <si>
    <t> 20607107824</t>
  </si>
  <si>
    <t>INGENIERO DE ADQUISICIONES</t>
  </si>
  <si>
    <t>jquispe@icafal-flesan.com.pe</t>
  </si>
  <si>
    <t>Defensas del Río Mategente</t>
  </si>
  <si>
    <r>
      <rPr>
        <b/>
        <sz val="11"/>
        <color theme="1"/>
        <rFont val="Arial"/>
        <family val="2"/>
      </rPr>
      <t>CONDICIÓN:</t>
    </r>
    <r>
      <rPr>
        <sz val="11"/>
        <color theme="1"/>
        <rFont val="Arial"/>
        <family val="2"/>
      </rPr>
      <t xml:space="preserve"> El pago del servicio se realizara de acuerdo a la valorización mensual</t>
    </r>
  </si>
  <si>
    <r>
      <rPr>
        <b/>
        <sz val="11"/>
        <color theme="1"/>
        <rFont val="Arial"/>
        <family val="2"/>
      </rPr>
      <t>CONDICIÓN:</t>
    </r>
    <r>
      <rPr>
        <sz val="11"/>
        <color theme="1"/>
        <rFont val="Arial"/>
        <family val="2"/>
      </rPr>
      <t xml:space="preserve"> El pago del servicio Adelanto el 50% y saldo previo a la entrega del Informe.</t>
    </r>
  </si>
  <si>
    <r>
      <rPr>
        <b/>
        <sz val="11"/>
        <color theme="1"/>
        <rFont val="Arial"/>
        <family val="2"/>
      </rPr>
      <t>CONDICIÓN</t>
    </r>
    <r>
      <rPr>
        <sz val="11"/>
        <color theme="1"/>
        <rFont val="Arial"/>
        <family val="2"/>
      </rPr>
      <t>: El pago del servicio Crédito a 7 días, previa orden de servicio.</t>
    </r>
  </si>
  <si>
    <r>
      <rPr>
        <b/>
        <sz val="11"/>
        <color theme="1"/>
        <rFont val="Arial"/>
        <family val="2"/>
      </rPr>
      <t>CONDICIÓN</t>
    </r>
    <r>
      <rPr>
        <sz val="11"/>
        <color theme="1"/>
        <rFont val="Arial"/>
        <family val="2"/>
      </rPr>
      <t>: El pago del servicio Crédito a 15 días, previa orden de servicio.</t>
    </r>
  </si>
  <si>
    <t>HENRY CANCINO</t>
  </si>
  <si>
    <t>hcs_1970@hotmail.com</t>
  </si>
  <si>
    <t>La Planicie Etapa 04B</t>
  </si>
  <si>
    <t>Av. Las Lomas de Carabayllo cruce con el ingreso de Villa Club - Carabayllo - Lima Norte</t>
  </si>
  <si>
    <t xml:space="preserve">PROYECTO: </t>
  </si>
  <si>
    <t>jose_lb10@outlook.es</t>
  </si>
  <si>
    <t>Ing. Alejandro</t>
  </si>
  <si>
    <t>KEDA PERU</t>
  </si>
  <si>
    <t xml:space="preserve"> Bercelius.vera@sundamerica.com</t>
  </si>
  <si>
    <t>iosa</t>
  </si>
  <si>
    <t xml:space="preserve">Constructora Cabo Verde </t>
  </si>
  <si>
    <t xml:space="preserve"> nicho.mauricirc@gmail.com</t>
  </si>
  <si>
    <t>Constructora Altomayo SAC</t>
  </si>
  <si>
    <t>Villa María del Triunfo – Lima – Lima</t>
  </si>
  <si>
    <t xml:space="preserve">Ampliación de los sistemas de agua potable y alcantarillado del sector Paraíso Alto – Sector 308 II </t>
  </si>
  <si>
    <t>CORPORACION DAGOBA S.A.C</t>
  </si>
  <si>
    <t>victoraulgonzalez@gmail.com</t>
  </si>
  <si>
    <t>CREACION DE LOS SERVICIOS DE AGUA POTABLE Y ALCANTARILLADO PARA EL CENTRO POBLADO DE ACARAY, DISTRITO DE HUAURA, PROVINCIA DE HUAURA-REGION LIMA" META II: SISTEMA DE AGUA POTABLE - CUI N°2235107</t>
  </si>
  <si>
    <t xml:space="preserve">Centro Poblado de Acaray, Huaura, Huaura, Lima </t>
  </si>
  <si>
    <t>CONSORCIO LA FLORIDA </t>
  </si>
  <si>
    <t>laflorida.consorcio@gmail.com / ing.gaby.prado@gmail.com</t>
  </si>
  <si>
    <t>Renovación de colectores en Urb. La Florida, distrito del Rímac, provincia de Lima, departamento de Lima</t>
  </si>
  <si>
    <t>Rimac - Lima</t>
  </si>
  <si>
    <t>YADHYRA RODRÍGUEZ PAREDES</t>
  </si>
  <si>
    <t>yadhyra_grp@hotmail.com</t>
  </si>
  <si>
    <t>COMPAÑÍA MINERA ANTAPACCAY</t>
  </si>
  <si>
    <t>984 589 878</t>
  </si>
  <si>
    <t>marvin.luna@glencore.com.pe</t>
  </si>
  <si>
    <t>CABEL PERU S.A.C.</t>
  </si>
  <si>
    <t>980 166 751</t>
  </si>
  <si>
    <t>ARICAGEOS SOILS &amp; CONCRETE S.A.C.</t>
  </si>
  <si>
    <t xml:space="preserve"> jefatura.administracion@aricageos.com</t>
  </si>
  <si>
    <t>PROYECTO ASIGNACIONES 2024</t>
  </si>
  <si>
    <t>HZD CONSTRUCCIONES SAC</t>
  </si>
  <si>
    <t>Robert Zelaya</t>
  </si>
  <si>
    <t>rzelaya@hzdconstrucciones.com</t>
  </si>
  <si>
    <t>LI3088_PLAZA_DE_ARMAS_PACHACUTEC</t>
  </si>
  <si>
    <t>COVECOP SAC</t>
  </si>
  <si>
    <t>Paola Leandro</t>
  </si>
  <si>
    <t>RIMAC - LIMA - LIMA</t>
  </si>
  <si>
    <t>MEJORAMIENTO DE VÍAS DE ACCESO PEATONAL EN EL PASAJE HUANCAVELICA, PASAJE 10 DE FEBRERO, PASAJE ACOBAMBA Y PASAJE ANGARAES DEL AA.HH. VISTA ALEGRE DE FLOR DE AMANCAES, EN EL DISTRITO DE RÍMAC, PROVINCIA DE LIMA-LIMA</t>
  </si>
  <si>
    <t>Ulices Ravelo</t>
  </si>
  <si>
    <t xml:space="preserve"> ulices.ravelo@gdc.pe</t>
  </si>
  <si>
    <t>Casa Barranco</t>
  </si>
  <si>
    <t>JR. Juzman Barrón 695 - Barranco</t>
  </si>
  <si>
    <t>CUMBRA INGENIERIA SA</t>
  </si>
  <si>
    <t>Rene Herencia Aguilar</t>
  </si>
  <si>
    <t>CONSORCIO EDUCATIVO FEDERICO VILLAREAL</t>
  </si>
  <si>
    <t>Manuel Alejandro Ramos Saucedo</t>
  </si>
  <si>
    <t>mramosjym@outlook.com</t>
  </si>
  <si>
    <t>MEJORAMIENTO DEL SERVICIO DE EDUCACION INICIAL EN LA IEI N°137 FEDERICO VILLAREAL DISTRITO DEL CALLAO</t>
  </si>
  <si>
    <t>PROVINCIA CONSTITUCIONAL DEL CALLAO, DEPARTAMENTO DEL CALLAO</t>
  </si>
  <si>
    <t>INVERSIONES INMOBILIARIAS OCEANICA S.A.</t>
  </si>
  <si>
    <t>Angela Unda</t>
  </si>
  <si>
    <t>959 993 225</t>
  </si>
  <si>
    <t>Angela.Unda@imagina.pe</t>
  </si>
  <si>
    <t>Concepto Style</t>
  </si>
  <si>
    <t>Av. Pershing 820, Magdalena.</t>
  </si>
  <si>
    <t>MSEG S.A.C.</t>
  </si>
  <si>
    <t>Elias Loarte</t>
  </si>
  <si>
    <t>900 550 706</t>
  </si>
  <si>
    <t>CERAMICOS PAKAMUROS EIRL</t>
  </si>
  <si>
    <t>EJCT DESARROLLADORES Y GERENCIA S.A.C.</t>
  </si>
  <si>
    <t>Calle 11 Pedro Cueva – Ventanilla</t>
  </si>
  <si>
    <t>Luis Pariona Nuñez</t>
  </si>
  <si>
    <t>l.pariona@villacolorada.com.pe</t>
  </si>
  <si>
    <t>CONSULTORIA &amp; CONSTRUCCIÓN GRUPO PERGOLA SAC</t>
  </si>
  <si>
    <t>Marco Rolands Del Castillo Alarcon</t>
  </si>
  <si>
    <t xml:space="preserve">mdelcastillo@grupopergola.com            </t>
  </si>
  <si>
    <t>“Mejoramiento y ampliación de los servicios de salud del Hospital de Apoyo de Puquio Felipe Huamán Poma De Ayala, Distrito De Puquio – Provincia de Lucanas – Departamento de Ayacucho”.</t>
  </si>
  <si>
    <t xml:space="preserve">SERVICIO DE ADECUACION AL DS-017-2013-EM DE TANQUE 51 DE ALMACENAMIENTO DE COMBUSTIBLE-CALLAO </t>
  </si>
  <si>
    <t xml:space="preserve">Kenny Daniel Valverde Chavez </t>
  </si>
  <si>
    <t>KennyValverde@carbonellfigueras.com</t>
  </si>
  <si>
    <t>MACK CHAVEZ CASTILLO</t>
  </si>
  <si>
    <t>msandoval@tecsur.com.pe</t>
  </si>
  <si>
    <t>logistica@latorresantisteban.com</t>
  </si>
  <si>
    <t>fgodoy@cmeneses.pe</t>
  </si>
  <si>
    <t>JESÚS BENÍTES</t>
  </si>
  <si>
    <t>serviciosgeneralesjd2016@gmail.com</t>
  </si>
  <si>
    <t>Los Olivos</t>
  </si>
  <si>
    <t>eliasloarte10@gmail.com/eloarte.msegsac@gmail.com</t>
  </si>
  <si>
    <t>LABORATORIO CHUQUI PERÚ EIRL</t>
  </si>
  <si>
    <t xml:space="preserve">Odilio Laveriano Lopez </t>
  </si>
  <si>
    <t>941 124 508</t>
  </si>
  <si>
    <t>Institución Educativa 2029 Simón Bolívar</t>
  </si>
  <si>
    <t>San Martín de Porres</t>
  </si>
  <si>
    <t>Institución Educativa Proyecto Integral Chavarría</t>
  </si>
  <si>
    <t>Julio Campos</t>
  </si>
  <si>
    <t>julioholyoak@gmail.com</t>
  </si>
  <si>
    <t>administracion@covecop.com</t>
  </si>
  <si>
    <t>ARQ PRIME E.I.R.L.</t>
  </si>
  <si>
    <t>pbecerra@arqprime.pe / administracion@arqprime.pe</t>
  </si>
  <si>
    <t>CONTROL DE CALIDAD DE CONCRETO FRESCO</t>
  </si>
  <si>
    <t>Distrito de Puquio, Provincia de Lucanas, Región Ayacucho</t>
  </si>
  <si>
    <t>percy.mallque@rutasdelima.pe</t>
  </si>
  <si>
    <t>proyectos@telecomav.com.pe / cnicol.zavaleta@gmail.com</t>
  </si>
  <si>
    <t>LH3527_SAN_ANTONIO</t>
  </si>
  <si>
    <t xml:space="preserve">Kevin Ballesteros </t>
  </si>
  <si>
    <t>PAT. EN FID., NO INS. EN LA SMV, DIR.A INV. INST., PROYECTO ALTO LIMA PARK</t>
  </si>
  <si>
    <t xml:space="preserve">CARBONELL FIGUERAS S.A.C. (CAFISAC) </t>
  </si>
  <si>
    <t>Edith Salas</t>
  </si>
  <si>
    <t>APM TERMINALS CALLAO</t>
  </si>
  <si>
    <t>AV. CONTRALMIRANTE RAYGADA NRO. 111 (ENTRADA DEL PUERTO - MUELLE NORTE) 150131 - CALLAO, LIMA</t>
  </si>
  <si>
    <t>edithsalas@carbonellfigueras.com</t>
  </si>
  <si>
    <t>ASTM D1883-21</t>
  </si>
  <si>
    <t>Alejandro Tafur</t>
  </si>
  <si>
    <t>Planta de Almacenamiento de Combustible LAP</t>
  </si>
  <si>
    <t>Aeropuerto Internacional Jorge Chavez, Provincia Constitucional del Callao; Callao</t>
  </si>
  <si>
    <t>Kenji Santaria</t>
  </si>
  <si>
    <t>PORTA CM</t>
  </si>
  <si>
    <t>HOTEL HUMANO BALTA</t>
  </si>
  <si>
    <t>Malecón Balta Nº115-151-165, Miraflores</t>
  </si>
  <si>
    <t>bruno.oliart@portacm.com.pe/sanddy.pinchi@portacm.com.pe/kenji.santaria@portacm.com.pe</t>
  </si>
  <si>
    <t>974 630 313</t>
  </si>
  <si>
    <t>acornejo@proyectek.com</t>
  </si>
  <si>
    <t>carlosreengi06@gmail.com / carlosrengi.bvinges@gmail.com / carlos.burgosb@bvings.com</t>
  </si>
  <si>
    <t>EGR INGENIEROS SAC</t>
  </si>
  <si>
    <t xml:space="preserve"> logistica@egringenieros.com.pe</t>
  </si>
  <si>
    <t>Coordinadora Logística</t>
  </si>
  <si>
    <t>LGP &amp; FRC INGENIERIA Y CONSTRUCCIÓN SAC</t>
  </si>
  <si>
    <t>Jean Franco Llancce Rojas</t>
  </si>
  <si>
    <t>ll.franco@outlook.com</t>
  </si>
  <si>
    <t>Corporación Vargas y Castillo</t>
  </si>
  <si>
    <t>Marllory Salinas</t>
  </si>
  <si>
    <t>M.salinas@cvc-constructora.com</t>
  </si>
  <si>
    <t>Luis Miguel Hilario</t>
  </si>
  <si>
    <t>UI7213295@UTP.EDU.PE</t>
  </si>
  <si>
    <t>CONCEL S.A.C.</t>
  </si>
  <si>
    <t>Jason Alberto Bustamante Fernández</t>
  </si>
  <si>
    <t>jason.bustamante@concelgroup.com</t>
  </si>
  <si>
    <t>AMPHOS 21 PERÚ</t>
  </si>
  <si>
    <t>Ariana Estrada</t>
  </si>
  <si>
    <t>Medioambiente y gestión de residuos</t>
  </si>
  <si>
    <t>TAKESHI SAC</t>
  </si>
  <si>
    <t>Juan Padilla</t>
  </si>
  <si>
    <t>padillagonzalesjc@gmail.com</t>
  </si>
  <si>
    <t>TECNEL PERÚ SAC</t>
  </si>
  <si>
    <t xml:space="preserve">tecnelperusac@gmail.com </t>
  </si>
  <si>
    <t>Línea Sket</t>
  </si>
  <si>
    <t>Urbanización Santa Rosa - ATE</t>
  </si>
  <si>
    <t xml:space="preserve">Erika Velasquez </t>
  </si>
  <si>
    <t>UNIVERSIDAD NACIONAL TORIBIO RODRIGUEZ DE MENDOZA DE AMAZONAS</t>
  </si>
  <si>
    <t>Ignacio Alejos Saire</t>
  </si>
  <si>
    <t>cotizacioneslabmsyp@untrm.edu.pe</t>
  </si>
  <si>
    <t>Evaluación de Resultados para Aseguramiento de la Validez del Resultados del LMSYP</t>
  </si>
  <si>
    <t>Laboratorio de Mecanica de Suelos y Pavimentos- UNTRM, Chachapoyas, Amazonas</t>
  </si>
  <si>
    <t xml:space="preserve">Obra mejoramiento del ornato y de la transitabilidad peatonal </t>
  </si>
  <si>
    <t>Av. Francisco Pizarro, distrito del Rimac</t>
  </si>
  <si>
    <t xml:space="preserve">Roger Pari </t>
  </si>
  <si>
    <t>r.pari@cceccperu.pe</t>
  </si>
  <si>
    <t>adm.obelisco@gmail.com / obeliscosac.qsp@gmail.com</t>
  </si>
  <si>
    <t xml:space="preserve">INTISUYU INGENIERÍA Y CONSTRUCCIÓN SAC </t>
  </si>
  <si>
    <t>elvis.marcanaupa@intisuyu.pe</t>
  </si>
  <si>
    <t>Diseño y construcción/reconstrucción de catorce (14) instituciones educativas-paquete 1-Lima. SMP IE 2028</t>
  </si>
  <si>
    <t>CERRO CANDELA-SMP</t>
  </si>
  <si>
    <t>CONSORCIO RIMAC</t>
  </si>
  <si>
    <t>988 209 394</t>
  </si>
  <si>
    <t>GRUPO ORIONIX</t>
  </si>
  <si>
    <t>James Carlos Hurtado Asto</t>
  </si>
  <si>
    <t xml:space="preserve">Edificio multifamiliar monchito </t>
  </si>
  <si>
    <t xml:space="preserve"> james.hurtado@urp.edu.pe</t>
  </si>
  <si>
    <t>ICESE SAC</t>
  </si>
  <si>
    <t>cblopezvega@gmail.com</t>
  </si>
  <si>
    <t>MARIA NEUMAN</t>
  </si>
  <si>
    <t>NASCA</t>
  </si>
  <si>
    <t>lsipiran@cens.com.pe /  wvelasquez@cens.com.pe</t>
  </si>
  <si>
    <t>GRUPO CORFAMET PERU S.A.C.</t>
  </si>
  <si>
    <t>Gerson Lobaton</t>
  </si>
  <si>
    <t>globaton@grupocorfametperu.com.pe</t>
  </si>
  <si>
    <t>PU1877E-B_CA_LOS_ANDES_CALVARIO</t>
  </si>
  <si>
    <t>Caserío Los Andes Calvario UC N°87445, Distrito: Chota, Provincia: Chota, Departamento: Cajamarca</t>
  </si>
  <si>
    <t>Jefe de Calidad I</t>
  </si>
  <si>
    <t>sguevara@icafal-flesan.com.pe</t>
  </si>
  <si>
    <t xml:space="preserve"> "Protección Frente al Movimiento de Masa e Inundaciones de las Quebradas El Carmen, Seca y Puerta Blanca en 4 Localidades del Distrito de El Carmen - Provincia de Chincha - Departamento de Ica".</t>
  </si>
  <si>
    <t>Distrito de El Carmen - Provincia de Chincha - Departamento de Ica</t>
  </si>
  <si>
    <t>INCIMMET</t>
  </si>
  <si>
    <t>Carlos Sedano Adama</t>
  </si>
  <si>
    <t>Coordinador de Proyecto - Pro Innovate</t>
  </si>
  <si>
    <t>carlosmiguelsedanoadama@gmail.com / rmendez@incimmet.com</t>
  </si>
  <si>
    <t>DEFENSAS RIBEREÑAS DEL RÍO MATAGENTE</t>
  </si>
  <si>
    <t>Ica-Chincha- El Carmen</t>
  </si>
  <si>
    <t>Saúl Guevara Romaní</t>
  </si>
  <si>
    <t>J.C.B ESTRUCTURAS SAC</t>
  </si>
  <si>
    <t xml:space="preserve">Julio Sánchez </t>
  </si>
  <si>
    <t>jsanchez@jcbestructuras.com</t>
  </si>
  <si>
    <t>PAQUETE 01: ESCUELAS LIMA 1 – OBRA – 200112 – I.E 3088 VISTA ALEGRE – ESCUELA PERMANENTE</t>
  </si>
  <si>
    <t>CALLE LAS CONCHITAS S/N MZ E LOTE 9 – PUENTE PIEDRA – LIMA – PERU</t>
  </si>
  <si>
    <t>INGA SEGURIDAD ELECTRONICA SOCIEDAD ANONIMA CERRADA</t>
  </si>
  <si>
    <t>Angelo Campos</t>
  </si>
  <si>
    <t>929 810 355</t>
  </si>
  <si>
    <t>campos@iseelec.com</t>
  </si>
  <si>
    <t>JCB ESTRUCTURAS SAC</t>
  </si>
  <si>
    <t>Felix Huaman Ogosi</t>
  </si>
  <si>
    <t>Jefe de Oficina Técnica</t>
  </si>
  <si>
    <t>fhuaman@jcbestructuras.com</t>
  </si>
  <si>
    <t>SERVICIO DE ADECUACION AL DS-017-2013-EM DE TANQUE 51 DE ALMACENAMIENTO DE COMBUSTIBLE-CALLAO</t>
  </si>
  <si>
    <t>ASTM C131/C131M-20</t>
  </si>
  <si>
    <t>AG36</t>
  </si>
  <si>
    <t>Porcentaje de Caras fracturadas agregado (OBSOLETO)</t>
  </si>
  <si>
    <t>AG35</t>
  </si>
  <si>
    <t>SU41</t>
  </si>
  <si>
    <t>NTP 400.021:2020</t>
  </si>
  <si>
    <t>California Bearing Ratio (CBR) (OBSOLETO)</t>
  </si>
  <si>
    <t>Partículas Planas y Alargadas agr. Grueso (OBSOLETO)</t>
  </si>
  <si>
    <t>ASTM D4791-19 (Reapproved 2023)</t>
  </si>
  <si>
    <t>SERVICIO DE ADECUACION AL DS-017-2013-EM DE TANQUE 58 DE ALMACENAMIENTO DE COMBUSTIBLE-CALLAO</t>
  </si>
  <si>
    <t>TERRA GEOTECHNICAL COMPANY E.I.R.L.</t>
  </si>
  <si>
    <t>976 546 451</t>
  </si>
  <si>
    <t>alex.terrones.leiva@gmail.com</t>
  </si>
  <si>
    <t>Alex Terrones</t>
  </si>
  <si>
    <t>CONDOMINIO PORTOFINO</t>
  </si>
  <si>
    <t>Av. Sta. Cruz 1550, Miraflores</t>
  </si>
  <si>
    <t>Raul Eduardo Amado Vargas</t>
  </si>
  <si>
    <t>UNION ELECTRICA SUCURSAL DEL PERU</t>
  </si>
  <si>
    <t>Fredy López Ruiz</t>
  </si>
  <si>
    <t>987582859 / 954714602</t>
  </si>
  <si>
    <t>calidad@uniongr.pe</t>
  </si>
  <si>
    <t>Cañete – Chincha</t>
  </si>
  <si>
    <t>Ingeniero de calidad</t>
  </si>
  <si>
    <t>Tercer circuito Chilca – Independencia 220 kv y ampliación de subestaciones asociadas.</t>
  </si>
  <si>
    <t>Direccion de Redes Integradas de Salud de Lima Sur/Of. Gestion de Riesgos de Desastres / MINSA</t>
  </si>
  <si>
    <t>20602251641 </t>
  </si>
  <si>
    <t>miaishteru@yahoo.es</t>
  </si>
  <si>
    <t>Fernando Nuñez Lombardi</t>
  </si>
  <si>
    <t>FALCON TOWER SAC</t>
  </si>
  <si>
    <t>Patricia</t>
  </si>
  <si>
    <t>986 896 827</t>
  </si>
  <si>
    <t>patricia.falcontower@gmail.com</t>
  </si>
  <si>
    <t>AV, TARAPACA URB MICAELA BASTIDAS II ETAPA LOTE 192 (206-A-1 206.A.2,206 -F) PUENTE PIEDRA/LIMA</t>
  </si>
  <si>
    <t>administracion01@kazuki.com.pe</t>
  </si>
  <si>
    <t>Alonso Terrazas Marshell</t>
  </si>
  <si>
    <t>C&amp;V CONSULTORIA Y PROYECTOS S.A.C</t>
  </si>
  <si>
    <t xml:space="preserve"> LI3112_NORTE SUR</t>
  </si>
  <si>
    <t>MZ. F - LTE. 03 - AAHH ASOC. VIV. AUTOGESTIONARIA SAN BENITO/CARABAYLLO</t>
  </si>
  <si>
    <t>ARBRA INGENIEROS SAC</t>
  </si>
  <si>
    <t>Lourdes Chira Sarmiento</t>
  </si>
  <si>
    <t>923 894 046</t>
  </si>
  <si>
    <t>lchira@vyvbravo.pe</t>
  </si>
  <si>
    <t>SAN FELIPE 1190</t>
  </si>
  <si>
    <t>Av. San Felipe 1190 - Jesus Maria</t>
  </si>
  <si>
    <t xml:space="preserve">AEROPUERTO JORGE CHAVEZ </t>
  </si>
  <si>
    <t>CAVA PROYECTOS SRL</t>
  </si>
  <si>
    <t>Roger Rodríguez</t>
  </si>
  <si>
    <t>gerencia@cavaproyectos.com / informes@cavaproyectos.com</t>
  </si>
  <si>
    <t>Erick Vicuña</t>
  </si>
  <si>
    <t>erick.vicuna@imagina.pe</t>
  </si>
  <si>
    <t>SOILROCK SAC</t>
  </si>
  <si>
    <t>Wendy Davila</t>
  </si>
  <si>
    <t>wendy.davila@soilrock.pe</t>
  </si>
  <si>
    <t>REFORZAMIENTO DE MUROS DE CONTENCIÓN MEDIANTE SISTEMAS GEOTÉCNICOS MIXTOS (Micropilotes)</t>
  </si>
  <si>
    <t>San Juan de Lurigancho</t>
  </si>
  <si>
    <t>DANFER INMOBILIARIA S.A.C.</t>
  </si>
  <si>
    <t xml:space="preserve">Ing. Joel Fuentes Bendezu </t>
  </si>
  <si>
    <t>VIVIENDA UNIFAMILIAR SR. DENNIS ROLAND QUISPE PECHERRES</t>
  </si>
  <si>
    <t>967 831 886</t>
  </si>
  <si>
    <t>La Molina</t>
  </si>
  <si>
    <t>B&amp;P DISEÑO E INGENIERIA DEL ACERO S.A.C.</t>
  </si>
  <si>
    <t>Santiago Reymundo</t>
  </si>
  <si>
    <t>960 093 893</t>
  </si>
  <si>
    <t>santiagoreymundo8@gmail.com</t>
  </si>
  <si>
    <t>Remodelación de Cerco Frontal de Planta Villa</t>
  </si>
  <si>
    <t>Av. Miramar, Lote 19 de la parcelación rustica del  antiguo fundo Villa Baja - Chorrillos</t>
  </si>
  <si>
    <t>Milagrosa sosa</t>
  </si>
  <si>
    <t xml:space="preserve">Milagros Sosa </t>
  </si>
  <si>
    <t>asis3.chincha@gmail.com</t>
  </si>
  <si>
    <t>CAM SERVICIOS DEL PERU S.A.C /EQUANS PERU</t>
  </si>
  <si>
    <t>Silvia Neira</t>
  </si>
  <si>
    <t>silvia.neira@equans.com / silvia.neira@equans.com</t>
  </si>
  <si>
    <t>NOELIA MILUSKA AZAÑA BERNALDO</t>
  </si>
  <si>
    <t>bernaldomiluska@gmail.com</t>
  </si>
  <si>
    <t>“NIVELES DE GERMINACIÓN DE TRÉBOL BLANCO (TRIFOLIUM REPENS), AVENA (AVENA SATIVA) Y GIRASOL (HELIANTHUS ANNUUS L.) EN RELAVES MINEROS CON SUSTRATOS COMBINADOS CON FINES DE BIORREMEDIACIÓN, HUARAZ, ÁNCASH – 2024”</t>
  </si>
  <si>
    <t>Distrito de Independencia, Provincia de Huaraz, departamento de Ancash. </t>
  </si>
  <si>
    <t>BIDDLE INC SAC </t>
  </si>
  <si>
    <t>almapozos@biddle.pe</t>
  </si>
  <si>
    <t>PROYECTOS POZOS</t>
  </si>
  <si>
    <t>PSV PILOTES PERÚ SAC</t>
  </si>
  <si>
    <t>Ricardo Montalvo</t>
  </si>
  <si>
    <t>ricardomontalvo@psv.com.pe</t>
  </si>
  <si>
    <t>REFORZAMIENTO DE MUELLE DE CARGA SECA</t>
  </si>
  <si>
    <t>PUINAHUA-REQUENA-LORETO</t>
  </si>
  <si>
    <t>LADRILLOS MARK</t>
  </si>
  <si>
    <t>lgibson36@yahoo.es</t>
  </si>
  <si>
    <t>GYA CONSTRUCCIONES SAC</t>
  </si>
  <si>
    <t>Rocio Novoa Rojas</t>
  </si>
  <si>
    <t xml:space="preserve"> 932 663 034</t>
  </si>
  <si>
    <t>rocio.novoa@sicte.com</t>
  </si>
  <si>
    <t>MADRID EDIFICACIONES</t>
  </si>
  <si>
    <t>jcerpa@madridedificaciones.com</t>
  </si>
  <si>
    <t>Park Side</t>
  </si>
  <si>
    <t>CA Rio de Janeiro 408, Jesús María</t>
  </si>
  <si>
    <t>Jimena Cerpa Neira</t>
  </si>
  <si>
    <t>JOSE PISFIL RODRIGUEZ</t>
  </si>
  <si>
    <t>alex6957@ hotmail.com</t>
  </si>
  <si>
    <t>MACADAM DEL PERÚ</t>
  </si>
  <si>
    <t>supervisorcalidadprom001@macadam.com</t>
  </si>
  <si>
    <t xml:space="preserve">ETAPA FINAL DE ALMACEN DE NITRATO   </t>
  </si>
  <si>
    <t>CHANCAY – FAMESA EXPLOSIVOS</t>
  </si>
  <si>
    <t>115238_BELAUNDE PUENTE PIEDRA</t>
  </si>
  <si>
    <t>ASTM C127-24</t>
  </si>
  <si>
    <t>Peso específico y absorción de agregado grueso (OBSOLETO)</t>
  </si>
  <si>
    <t>OMEGA INDUSTRIAL PERU</t>
  </si>
  <si>
    <t>Dpto. de Calidad</t>
  </si>
  <si>
    <t>jrbenavente@acciona.com</t>
  </si>
  <si>
    <t>Órgano de Control Institucional-ATU</t>
  </si>
  <si>
    <t>Jhonel Jínez Flores Vara</t>
  </si>
  <si>
    <t>oci40@atu.gob.pe</t>
  </si>
  <si>
    <t>LI3109_LA_POLVORA</t>
  </si>
  <si>
    <t>Auxiliar Av. Túpac Amaru S/N - Carabayllo - Lima</t>
  </si>
  <si>
    <t>CONSTRUCTORA MALLQUI CONTRATISTAS GENERALES SAC</t>
  </si>
  <si>
    <t xml:space="preserve">Luis Roman </t>
  </si>
  <si>
    <t>luis.roman@imagina.pe</t>
  </si>
  <si>
    <t>PARK PRADO</t>
  </si>
  <si>
    <t>Av. Javier Prado Este 1035, Santa Catalina - La Victoria</t>
  </si>
  <si>
    <t>CARDELAGO EIRL</t>
  </si>
  <si>
    <t>Rodrigo Aldunate</t>
  </si>
  <si>
    <t>raldunate@cardelago.com</t>
  </si>
  <si>
    <t>Vivienda Multifamiliar Dann Olaya</t>
  </si>
  <si>
    <t>Calle Miguel de Unamuno 283, San Miguel</t>
  </si>
  <si>
    <t>Constructora Meneses S.R.L</t>
  </si>
  <si>
    <t>Freddy Godoy Cruz</t>
  </si>
  <si>
    <t>Demolición del Colegio Juan Velazco Alvarado</t>
  </si>
  <si>
    <t>https://maps.app.goo.gl/P71ssCc2oQ2JT5FVA</t>
  </si>
  <si>
    <t>ARKEL DEL PERÚ</t>
  </si>
  <si>
    <t>ARELLY SECLEN TELLO</t>
  </si>
  <si>
    <t>asistenteadm@arkel.pe</t>
  </si>
  <si>
    <t>CA 09 DE SETIEMBRE A</t>
  </si>
  <si>
    <t>MORROPE, LAMBAYEQUE, LAMBAYEQUE</t>
  </si>
  <si>
    <t>ACUÑA VEGA CONSULTORES Y EJECUTORES EIRL</t>
  </si>
  <si>
    <t>OSMAR SAC</t>
  </si>
  <si>
    <t>opuscanlopez@hotmail.com</t>
  </si>
  <si>
    <t>LI3897_SOTAVENTO</t>
  </si>
  <si>
    <t>BERMA CENTRAL AV. LA MOLINA CUADRA 33, LA MOLINA, LIMA</t>
  </si>
  <si>
    <t>Distrito de Pallan,Celendin ,Cajamarca</t>
  </si>
  <si>
    <t>CA00861_QUENGORIO</t>
  </si>
  <si>
    <t>PU18B78-B-010252975_LM_CALLETIPAS</t>
  </si>
  <si>
    <t>Bellavista,Callao,Callao</t>
  </si>
  <si>
    <t>OCJ MONTALVOS SAC</t>
  </si>
  <si>
    <t>frosales@tecsur.com.pe</t>
  </si>
  <si>
    <t>TECSUR S.A.C.</t>
  </si>
  <si>
    <t>Jimena Miranda Venegas</t>
  </si>
  <si>
    <t>jmmirandav@ccmetrolima.com</t>
  </si>
  <si>
    <t xml:space="preserve"> Inserción Urbana Obra 805 Estaciones</t>
  </si>
  <si>
    <t>Patio Taller Linea 2 metro Lima</t>
  </si>
  <si>
    <t>CONSORCIO CONSTRUCTOR M2 LIMA</t>
  </si>
  <si>
    <t>ibeth742@gmail.com</t>
  </si>
  <si>
    <t>SOLUCIONES RAMIREZ E.I.R.L.</t>
  </si>
  <si>
    <t xml:space="preserve">Ing. Nilton Hernández </t>
  </si>
  <si>
    <t>solucionesramirez@hotmail.com</t>
  </si>
  <si>
    <t>Ing. Ibeth Arlene Alvarez Rojas</t>
  </si>
  <si>
    <t>A.B.C. ARQUITECTOS – INGENIEROS S.R.L.</t>
  </si>
  <si>
    <t>“ELABORACIÓN DE EXPEDIENTE TÉCNICO DETALLADO PARA LA RECONSTRUCCIÓN MEDIANTE INVERSIONES – IRI - EN LA IE N°86747 DEL C.P. CONCHI, DISTRITO DE QUILLO, PROVINCIA DE YUNGAY, REGIÓN ANCASH. CL 041331 Y FUR N°2458628”</t>
  </si>
  <si>
    <t>DISTRITO DE QUILLO, PROVINCIA DE YUNGAY, REGIÓN ANCASH.</t>
  </si>
  <si>
    <t>“ELABORACIÓN DE EXPEDIENTE TÉCNICO DETALLADO PARA LA RECONSTRUCCIÓN MEDIANTE INVERSIONES (IRI) EN LA IE N°86056 DANIEL ALCIDES CARRION DEL C.P. COLCAP, DISTRITO DE HUANCHAY, PROVINCIA DE HUARAZ, REGIÓN ANCASH CON CL 015997 Y FUR N°2460091”</t>
  </si>
  <si>
    <t>DISTRITO DE HUANCHAY, PROVINCIA DE HUARAZ, REGIÓN ANCASH</t>
  </si>
  <si>
    <t>EE06</t>
  </si>
  <si>
    <t>VYV BRAVO SAC</t>
  </si>
  <si>
    <t>Carlos Luyo Aguilar</t>
  </si>
  <si>
    <t>941392310   </t>
  </si>
  <si>
    <t xml:space="preserve">cluyo@vyvbravo.pe    </t>
  </si>
  <si>
    <t xml:space="preserve">San Felipe 890         </t>
  </si>
  <si>
    <t xml:space="preserve">San Felipe 890, Jesús Maria       </t>
  </si>
  <si>
    <t>Kevin.Ballesteros@imagina.pe</t>
  </si>
  <si>
    <t>CONSORCIO SANGALLAYA</t>
  </si>
  <si>
    <t xml:space="preserve"> Sangallaya - Huarochiri</t>
  </si>
  <si>
    <t>luz.gonzalez2895@gmail.com</t>
  </si>
  <si>
    <t xml:space="preserve">COOPSOL PROCESOS PRODUCTIVOS </t>
  </si>
  <si>
    <t>Krissbel Caceres</t>
  </si>
  <si>
    <t>kcacerese@procesosproductivos.com</t>
  </si>
  <si>
    <t>SVD CONTRATISTAS GENERALES SAC</t>
  </si>
  <si>
    <t>INIA</t>
  </si>
  <si>
    <t>Av la Molina 1981 (Ex av universitaria) Frente a la universidad Agraria</t>
  </si>
  <si>
    <t>ASTM C617/C617M-23</t>
  </si>
  <si>
    <t>CONSULTORES DE INGENIERIA UG21 SOCIEDAD LIMITADA</t>
  </si>
  <si>
    <t>964 104 107</t>
  </si>
  <si>
    <t>jrolarte@gmail.com</t>
  </si>
  <si>
    <t>MA14</t>
  </si>
  <si>
    <t>MTC E 519</t>
  </si>
  <si>
    <t>912 782 888</t>
  </si>
  <si>
    <t>mrarizaga@gmail.com</t>
  </si>
  <si>
    <t>Isabel Rodriguez</t>
  </si>
  <si>
    <t>isabel.drodriguezdavila@gmail.com</t>
  </si>
  <si>
    <t>Analisis de muestras</t>
  </si>
  <si>
    <t>Chiclayo - Lambayeque</t>
  </si>
  <si>
    <t>LI1003_NAT_CASAPALCA_P1</t>
  </si>
  <si>
    <t>CHICLA - HUAROCHIRÍ - LIMA</t>
  </si>
  <si>
    <t>GRUPO DGV</t>
  </si>
  <si>
    <t xml:space="preserve">afranco@grupodvg.pe </t>
  </si>
  <si>
    <t>CONSORCIO RIO BLANCO</t>
  </si>
  <si>
    <t>consorcio2023rioblanco@gmail.com</t>
  </si>
  <si>
    <t>“CREACION SERVICIO DE PROVISION DE AGUA PARA RIEGO
MEDIANTE LA REPRESA RIO BLANCO DEL DISTRITO DE CHUQUIBAMBA,
PROVINCIA DE CONDESUYOS, DEPARTAMENTO DE AREQUIPA”– CUI N°2589760</t>
  </si>
  <si>
    <t>Henry Cahuana</t>
  </si>
  <si>
    <t xml:space="preserve">Ing. Gianella </t>
  </si>
  <si>
    <t>takeshisac20@gmail.com</t>
  </si>
  <si>
    <t>Comunidad de Rio blanco, Distrito de Chuquibamba, Provincia de Condesuyos, Departamento de Arequipa</t>
  </si>
  <si>
    <t>henrycahuanahuamaccto@gmail.com</t>
  </si>
  <si>
    <t>Brayan Amaro Gonzales</t>
  </si>
  <si>
    <t>Bamaro@ucvvirtual.edu.pe</t>
  </si>
  <si>
    <t>Influencia de la ceniza de cáscara de arroz y microsílice en las propiedades mecánicas del adobe(Tesis)</t>
  </si>
  <si>
    <t>ENERGIA Y ORGANIZACION DE SISTEMAS S.A.</t>
  </si>
  <si>
    <t>Daniel Canicela Cobos</t>
  </si>
  <si>
    <t>Dcanicelac@eos.pe</t>
  </si>
  <si>
    <t xml:space="preserve"> Contrato con cliente TECSUR</t>
  </si>
  <si>
    <t>Meylyn Wong Alvaro</t>
  </si>
  <si>
    <t xml:space="preserve"> mwong@drrpspaces.com</t>
  </si>
  <si>
    <t>Check In - Fisa</t>
  </si>
  <si>
    <t>Nuevo Aeropuerto - Av Gambeta 1400. Callao</t>
  </si>
  <si>
    <t>JAÉN - CAJAMARCA</t>
  </si>
  <si>
    <t>TELRAD - TC2412_A_U_GF_AT_30</t>
  </si>
  <si>
    <t>Calle Las Palomas  Mz M-2 Lot 12 Sub Lote 2 Centro Poblado Santa María de Huachipa - Lurigancho - Lima</t>
  </si>
  <si>
    <t>ING LUCIA MENDEZ</t>
  </si>
  <si>
    <t>LURÍN</t>
  </si>
  <si>
    <t>Polietileno de alta densidad en las propiedades mecánicas de adoquines de concreto, de la cantera Pucará Lurín 2024</t>
  </si>
  <si>
    <t>luciamendez0116@gmail.com</t>
  </si>
  <si>
    <t>MC METCO SAC</t>
  </si>
  <si>
    <t>hmelgarejo@mc-metco.com</t>
  </si>
  <si>
    <t>Harold Melgarejo Velille</t>
  </si>
  <si>
    <t>Nueva Planta Industrial Comindustria Fase II</t>
  </si>
  <si>
    <t>346C+2WC, San Antonio de Chaclla 15510</t>
  </si>
  <si>
    <t>LAM PAREDES INGENIERIA Y ARQUITECTURA SAC</t>
  </si>
  <si>
    <t>robertolamp@cip.org.pe</t>
  </si>
  <si>
    <t>CA_JOSE_TORRES_CORDOVA</t>
  </si>
  <si>
    <t>LA VICTORIA - CHICLAYO - LAMBAYEQUE</t>
  </si>
  <si>
    <t>9_DE_DICIEMBRE</t>
  </si>
  <si>
    <t>ANDRES AVELINO CACERES - HUAMANGA - AYACUCHO</t>
  </si>
  <si>
    <t>ROMANI EJECUTORES CONSULTORES SAC</t>
  </si>
  <si>
    <t>DESAREDOR</t>
  </si>
  <si>
    <t>LURIGANCHO-LIMA-LIMA</t>
  </si>
  <si>
    <t>ing.lusdalicastillo@gmail.com</t>
  </si>
  <si>
    <t>Carapongo – Lurigancho – Lima - Lima</t>
  </si>
  <si>
    <t>INGECO INVERTORS S.A.C.</t>
  </si>
  <si>
    <t>Creación del servicio de movilidad urbana en las vías locales de las calles internas de la asociación de propietarios Santa María Magdalena - Carapongo - distrito de Lurigancho de la provincia de Lima del departamento de Lima</t>
  </si>
  <si>
    <t>CONSORCIO LIMA</t>
  </si>
  <si>
    <t>AZANGARO - AZANGARO - PUNO</t>
  </si>
  <si>
    <t>INGENIERIA &amp; CONTRATISTAS SAC</t>
  </si>
  <si>
    <t>ingecsac.management@gmail.com</t>
  </si>
  <si>
    <t>TANTARICA - CONTUMAZA - CAJAMARCA</t>
  </si>
  <si>
    <t>SALITRE</t>
  </si>
  <si>
    <t>ING. MANUEL CATACORA</t>
  </si>
  <si>
    <t>996 330 951</t>
  </si>
  <si>
    <t>JME INGENIERIA ESTRUCTURAL Y TECNOLOGIA DE MATERIALES EIRL</t>
  </si>
  <si>
    <t>eric.castillo@jme.pe</t>
  </si>
  <si>
    <t>johanneb2405@gmail.com</t>
  </si>
  <si>
    <t>Hu Golf de Santa Clara Etapa 4</t>
  </si>
  <si>
    <t>Santa Clara - Ate</t>
  </si>
  <si>
    <t>LA ALAMEDA</t>
  </si>
  <si>
    <t>PIMENTEL - CHICLAYO - LAMBAYEQUE</t>
  </si>
  <si>
    <t xml:space="preserve"> MONSEFÚ - CHICLAYO - LAMBAYEQUE</t>
  </si>
  <si>
    <t>CA_ACEQUIA GRANDE</t>
  </si>
  <si>
    <t>ING. RENZO CASTILLO</t>
  </si>
  <si>
    <t>Edrenzo@gmail.com</t>
  </si>
  <si>
    <t>PALTAY</t>
  </si>
  <si>
    <t>TARICA - HUARAZ - ANCASH</t>
  </si>
  <si>
    <t>13 DE ABRIL</t>
  </si>
  <si>
    <t>CARMEN ALTO - HUAMANGA - AYACUCHO</t>
  </si>
  <si>
    <t xml:space="preserve">EMUSS S.A. </t>
  </si>
  <si>
    <t>c.delarosa.g280696@gmail.com</t>
  </si>
  <si>
    <t>Parque Inclusivo</t>
  </si>
  <si>
    <t xml:space="preserve">Parque ecológico voces por el clima - Jr Belisario Suárez Santiago de surco </t>
  </si>
  <si>
    <t>Laura Onton</t>
  </si>
  <si>
    <t>ASTM C39/C39M-24</t>
  </si>
  <si>
    <t>“MEJORAMIENTO DE LOS SERVICIOS DE COMERCIALIZACION EN EL MERCADO SANTA ROSA DEL DISTRITO DE AZANGARO - PROVINCIA DE AZANGARO - DEPARTAMENTO DE PUNO- CUI N°2508368</t>
  </si>
  <si>
    <t>IPEYM EIRL</t>
  </si>
  <si>
    <t>Oscar Donayre/Yvan Perez</t>
  </si>
  <si>
    <t>ingenieria@ipeym.com; Yvan.perez@ipeym.com</t>
  </si>
  <si>
    <t>I.E Vista Alegre 3088</t>
  </si>
  <si>
    <t>Puente Piedra</t>
  </si>
  <si>
    <t>PACCHA</t>
  </si>
  <si>
    <t xml:space="preserve"> PACCHA - CHOTA - CAJAMARCA</t>
  </si>
  <si>
    <t>NTP 339.143:1999 (revisada el 2019)</t>
  </si>
  <si>
    <t>SKY PARK</t>
  </si>
  <si>
    <t>Jr. Paseo del Bosque 832 - San Borja</t>
  </si>
  <si>
    <t>Rolando Canta</t>
  </si>
  <si>
    <t>“Servicio de Ingeniería, Suministro de Servicios, Construcción, Montaje, Pruebas y Puesta en Servicio de la Línea de Transmisión 220 KV Derivación L-2264 S.E. Ishcayucro – S.E. Raurapata”</t>
  </si>
  <si>
    <t>Grace Porras</t>
  </si>
  <si>
    <t>998 991 477</t>
  </si>
  <si>
    <t>gporras@drrpspaces.com</t>
  </si>
  <si>
    <t>Implementación Joyeria HSTERN</t>
  </si>
  <si>
    <t>Aeropuerto Internacional Jorge Chavez, nuevo terminal, planta 30, local AC_030_090 salida Internacional, Provincia Constitucional del Callao, Lima</t>
  </si>
  <si>
    <t>STEPHAN CONSULT SAC</t>
  </si>
  <si>
    <t>juniorjoelgarciabarco@gmail.com</t>
  </si>
  <si>
    <t>BBC LATAM PERU SAC</t>
  </si>
  <si>
    <t>Lorena Nuñez</t>
  </si>
  <si>
    <t>znunez@bbclatam.com.pe</t>
  </si>
  <si>
    <t>SERVICIO DE MANTENIMIENTO DE PAVIMENTO EN LA SECCIÓN 1 Y 2 DE LA CONCESIÓN LIMA EXPRESA</t>
  </si>
  <si>
    <t>Ejecución del proyecto creación del servicio de movilidad urbana en la asoc. prog. de vivienda La Arboleda distrito de San Martín de Porres, Provincia de Lima Código Nº 2631959</t>
  </si>
  <si>
    <t>Departamento de Lima - Provincia de Lima - Distrito de San Martín de Porres</t>
  </si>
  <si>
    <t>DRRP S.A.C.</t>
  </si>
  <si>
    <t>Arq. Ana Machuca</t>
  </si>
  <si>
    <t>amachuca@drrpspaces.com</t>
  </si>
  <si>
    <t>9256 AC-30_16 , AC-30_24, AC-30_47 DUTY FREE DEPARTURE</t>
  </si>
  <si>
    <t>Aeropuerto Internacional Jorge Chávez, Nueva terminal, Planta 30, Local AC_3016, AC_3024, AC_3047</t>
  </si>
  <si>
    <t>Universidad de Lima</t>
  </si>
  <si>
    <t>Orlando Chuan</t>
  </si>
  <si>
    <t xml:space="preserve"> ochuan@ulima.edu.pe</t>
  </si>
  <si>
    <t>DOZER GROUP SAC</t>
  </si>
  <si>
    <t>Jorge Zegarra</t>
  </si>
  <si>
    <t>Percy Mallque Heredia</t>
  </si>
  <si>
    <t>RUTAS DE LIMA SAC</t>
  </si>
  <si>
    <t>VIAS NUEVAS DE LIMA</t>
  </si>
  <si>
    <t>LIMA CIUDAD</t>
  </si>
  <si>
    <t>INSPECTION &amp; TESTING SERVICES DEL PERU S.A.C</t>
  </si>
  <si>
    <t>Deisy Zamora</t>
  </si>
  <si>
    <t>deisy.zamora@itsperu.com.pe</t>
  </si>
  <si>
    <t>- Cuenta Corriente en Soles del Banco de Crédito del Perú (BCP): Nº 192 2024 3030 04</t>
  </si>
  <si>
    <t>- Código Interbancario (CCI) del Banco de Crédito del Perú (BCP): Nº 002-192-002 02430 3004-34</t>
  </si>
  <si>
    <t>FUERTE GRAL. DE DIVISIÓN RAFAEL HOYOS RUBIO</t>
  </si>
  <si>
    <t>INMOBILIARIA DEL SUR NEWCO SAC</t>
  </si>
  <si>
    <t xml:space="preserve">Hernán Tuppia </t>
  </si>
  <si>
    <t>PIKNIK</t>
  </si>
  <si>
    <t>AV. PASEO DE LA REPUBLICA N° 5605-5611, ESQUINA CALLE ESPERANZA N° 404-422 - MIRAFLORES</t>
  </si>
  <si>
    <t>tuppia@sembra.pe</t>
  </si>
  <si>
    <t>NTP 334.190:2016</t>
  </si>
  <si>
    <t>NTP 339.227:2016</t>
  </si>
  <si>
    <t>NTP 339.076:2017</t>
  </si>
  <si>
    <t>INVERSIONES INMOBILIARIAS DEL SUDOESTE SA</t>
  </si>
  <si>
    <t>Néstor Apaza</t>
  </si>
  <si>
    <t>Nestor.apaza@imagina.pe</t>
  </si>
  <si>
    <t>Alto Bellavista Etapa1</t>
  </si>
  <si>
    <t>Avenida Oscar Benavides 5082</t>
  </si>
  <si>
    <r>
      <rPr>
        <b/>
        <sz val="12"/>
        <color theme="1"/>
        <rFont val="Arial"/>
        <family val="2"/>
      </rPr>
      <t>REFERENCIA:</t>
    </r>
    <r>
      <rPr>
        <sz val="12"/>
        <color theme="1"/>
        <rFont val="Arial"/>
        <family val="2"/>
      </rPr>
      <t xml:space="preserve"> SEGÚN LO SOLICITADO VÍA CORREO ELECTRÓNICO / LLAMADA TELEFÓNICA</t>
    </r>
  </si>
  <si>
    <t>Telf.: (01) 9051911 / (01) 7543070 - 956057624 - 993077479 - 982 429 895</t>
  </si>
  <si>
    <r>
      <rPr>
        <b/>
        <sz val="13"/>
        <color theme="1"/>
        <rFont val="Arial"/>
        <family val="2"/>
      </rPr>
      <t>CONDICIÓN:</t>
    </r>
    <r>
      <rPr>
        <sz val="13"/>
        <color theme="1"/>
        <rFont val="Arial"/>
        <family val="2"/>
      </rPr>
      <t xml:space="preserve"> El pago del servicio se realizara de acuerdo a la valorización mensual</t>
    </r>
  </si>
  <si>
    <r>
      <rPr>
        <b/>
        <sz val="13"/>
        <color theme="1"/>
        <rFont val="Arial"/>
        <family val="2"/>
      </rPr>
      <t>CONDICIÓN:</t>
    </r>
    <r>
      <rPr>
        <sz val="13"/>
        <color theme="1"/>
        <rFont val="Arial"/>
        <family val="2"/>
      </rPr>
      <t xml:space="preserve"> El pago del servicio deberá ser realizado por Adelantado.</t>
    </r>
  </si>
  <si>
    <r>
      <rPr>
        <b/>
        <sz val="13"/>
        <color theme="1"/>
        <rFont val="Arial"/>
        <family val="2"/>
      </rPr>
      <t>CONDICIÓN:</t>
    </r>
    <r>
      <rPr>
        <sz val="13"/>
        <color theme="1"/>
        <rFont val="Arial"/>
        <family val="2"/>
      </rPr>
      <t xml:space="preserve"> El pago del servicio Adelanto el 50% y saldo previo a la entrega del Informe.</t>
    </r>
  </si>
  <si>
    <r>
      <rPr>
        <b/>
        <sz val="13"/>
        <color theme="1"/>
        <rFont val="Arial"/>
        <family val="2"/>
      </rPr>
      <t>CONDICIÓN</t>
    </r>
    <r>
      <rPr>
        <sz val="13"/>
        <color theme="1"/>
        <rFont val="Arial"/>
        <family val="2"/>
      </rPr>
      <t>: El pago del servicio Crédito a 7 días, previa orden de servicio.</t>
    </r>
  </si>
  <si>
    <r>
      <rPr>
        <b/>
        <sz val="13"/>
        <color theme="1"/>
        <rFont val="Arial"/>
        <family val="2"/>
      </rPr>
      <t>CONDICIÓN</t>
    </r>
    <r>
      <rPr>
        <sz val="13"/>
        <color theme="1"/>
        <rFont val="Arial"/>
        <family val="2"/>
      </rPr>
      <t>: El pago del servicio Crédito a 30 días, previa orden de servicio.</t>
    </r>
  </si>
  <si>
    <r>
      <rPr>
        <b/>
        <sz val="13"/>
        <color theme="1"/>
        <rFont val="Arial"/>
        <family val="2"/>
      </rPr>
      <t>CONDICIÓN</t>
    </r>
    <r>
      <rPr>
        <sz val="13"/>
        <color theme="1"/>
        <rFont val="Arial"/>
        <family val="2"/>
      </rPr>
      <t>: El pago del servicio Crédito a 15 días, previa orden de servicio.</t>
    </r>
  </si>
  <si>
    <t>Calle las Conchitas, Puente Piedra 15118           </t>
  </si>
  <si>
    <t xml:space="preserve">“Paquete 1: Diseño y Construcción de catorce (14) Instituciones Educativas, en los departamentos de Lima y Callao -Institución Educativa Nº 3088 Vista Alegre” </t>
  </si>
  <si>
    <t>joserodassotomayor@gmail.com</t>
  </si>
  <si>
    <t>AGUA POTABLE - HUARAL</t>
  </si>
  <si>
    <t>ZONA HUARAL TADO CASCO URBANO</t>
  </si>
  <si>
    <t>SETECOM AIR S.A.</t>
  </si>
  <si>
    <t>calidad@setecomair.com.pe</t>
  </si>
  <si>
    <t>Jean Pier Crisol Cabrera</t>
  </si>
  <si>
    <t>Ampliacion del nuevo aeropuerto</t>
  </si>
  <si>
    <t>Callao</t>
  </si>
  <si>
    <r>
      <rPr>
        <b/>
        <sz val="12"/>
        <rFont val="Arial"/>
        <family val="2"/>
      </rPr>
      <t xml:space="preserve">CONFIDENCIALIDAD
</t>
    </r>
    <r>
      <rPr>
        <sz val="12"/>
        <rFont val="Arial"/>
        <family val="2"/>
      </rPr>
      <t>El laboratorio mantiene acuerdos de confidencialidad entre el cliente y el laboratorio, la divulgación de la información sin la autorización de las partes, no es permitida. El laboratorio mantiene reserva de la información brindada por el cliente, salvo solicitud de la información por ley, o por entidades gubernamentales inmersos dentro del presente servicio de ensayo.</t>
    </r>
  </si>
  <si>
    <r>
      <rPr>
        <b/>
        <sz val="12"/>
        <rFont val="Arial"/>
        <family val="2"/>
      </rPr>
      <t xml:space="preserve">ENTREGA DE INFORME DE ENSAYO
</t>
    </r>
    <r>
      <rPr>
        <sz val="12"/>
        <rFont val="Arial"/>
        <family val="2"/>
      </rPr>
      <t xml:space="preserve">- Como parte de la mejora de nuestros procesos y en alineamiento con el Laboratorio Nacional INACAL
-DM(PRODUCE) a partir de julio del 2022 los informes de ensayo son emitidos de forma digital con firma electrónica. 
- La entrega de los informes de ensayo será mediante el intranet de la pagina web </t>
    </r>
    <r>
      <rPr>
        <u/>
        <sz val="12"/>
        <rFont val="Arial"/>
        <family val="2"/>
      </rPr>
      <t>www.geofal.com.pe</t>
    </r>
    <r>
      <rPr>
        <sz val="12"/>
        <rFont val="Arial"/>
        <family val="2"/>
      </rPr>
      <t>, y se enviará un correo de confirmación con el usuario y clave para el acceso.
- Geofal no declara conformidad de sus informes de ensayo.
- En caso se requiera la modificación del informe de ensayo a consecuencia de los datos proporcionados por el cliente, esta se realizará mediante la emisión de un nuevo informe que tendrá un costo adicional de acuerdo a evaluación.</t>
    </r>
  </si>
  <si>
    <t>COBRA PERU S.A</t>
  </si>
  <si>
    <t>luz.lizana@cobraperu.com.pe</t>
  </si>
  <si>
    <t>SINCO INGENIERÍA Y CONSTRUCCIÓN SAC</t>
  </si>
  <si>
    <t>jramos@sincoconsultores.pe</t>
  </si>
  <si>
    <t>Distrito San Pedro de Coris, Provincia de Churcampa, Departamento de Huancavelica</t>
  </si>
  <si>
    <t>ACTUALIZACIÓN DEL ESTUDIO DE ESTABILIDAD FÍSICA</t>
  </si>
  <si>
    <t>John.torres@cobraperu.com.pe</t>
  </si>
  <si>
    <t>LA ESPERANZA - TRUJILLO - LA LIBERTAD</t>
  </si>
  <si>
    <t>AREVALO_ETAPA_2</t>
  </si>
  <si>
    <t>Luz Lizana Gonzales</t>
  </si>
  <si>
    <t>Elena Espinoza</t>
  </si>
  <si>
    <t>elainemu29@gmail.com</t>
  </si>
  <si>
    <t>CARRIER &amp; ENTERPRISE NETWORK SOLUTIONS SAC</t>
  </si>
  <si>
    <t>Tiffany Huatuco</t>
  </si>
  <si>
    <t>968 673 415</t>
  </si>
  <si>
    <t>thuatuco@cens.com.pe</t>
  </si>
  <si>
    <t>Alfredo Vicente T.</t>
  </si>
  <si>
    <t>Sub Unidad de Logística.</t>
  </si>
  <si>
    <t>uaf279@pronis.gob.pe</t>
  </si>
  <si>
    <t>Mejoramiento y ampliación de los servicios de salud del Instituto Nacional de Ciencias Neurologicas</t>
  </si>
  <si>
    <t>Distrito de Cercado de Lima, Provincia de Lima, departamento de Lima</t>
  </si>
  <si>
    <t>Programa Nacional De Inversiones En Salud</t>
  </si>
  <si>
    <t>POSADA PERU SAC</t>
  </si>
  <si>
    <t>Celly Rodriguez Ulloa</t>
  </si>
  <si>
    <t>crulloa@posada.pe</t>
  </si>
  <si>
    <t>Movimiento de tierras I.E. República de ecuador.</t>
  </si>
  <si>
    <t xml:space="preserve">Av 26 de Noviembre s n, Villa María del Triunfo </t>
  </si>
  <si>
    <t>JANETH JULCA</t>
  </si>
  <si>
    <t xml:space="preserve"> jjulcac@hotmail.com</t>
  </si>
  <si>
    <t>Comportamiento Del Chancado Del Material Excedente De Excavaciones Como Material De Relleno De Zanjas Para Saneamiento</t>
  </si>
  <si>
    <t>996055316 / 998851553</t>
  </si>
  <si>
    <t>geomastersac@yahoo.es</t>
  </si>
  <si>
    <t>MEJORAMIENTO Y AMPLIACIÓN DEL SERVICIO DE DRENAJE PLUVIAL INTEGRAL DE LA CIUDAD DE TALARA</t>
  </si>
  <si>
    <t>TALARA - PIURA</t>
  </si>
  <si>
    <t>GEO MASTER INGENIEROS CONSULTORES SAC</t>
  </si>
  <si>
    <t>PROLONGACION AV. ALCAZAR S/N - RIMAC</t>
  </si>
  <si>
    <r>
      <rPr>
        <b/>
        <sz val="12"/>
        <color theme="1"/>
        <rFont val="Arial"/>
        <family val="2"/>
      </rPr>
      <t>CONDICIÓN:</t>
    </r>
    <r>
      <rPr>
        <sz val="12"/>
        <color theme="1"/>
        <rFont val="Arial"/>
        <family val="2"/>
      </rPr>
      <t xml:space="preserve"> El pago del servicio 100% contra entrega.</t>
    </r>
  </si>
  <si>
    <r>
      <rPr>
        <b/>
        <sz val="12"/>
        <color theme="1"/>
        <rFont val="Arial"/>
        <family val="2"/>
      </rPr>
      <t xml:space="preserve">PLAZO ESTIMADO DE EJECUCIÓN DE SERVICIO               </t>
    </r>
    <r>
      <rPr>
        <sz val="12"/>
        <color theme="1"/>
        <rFont val="Arial"/>
        <family val="2"/>
      </rPr>
      <t xml:space="preserve">                                                                                                                                                                                                             - El plazo de entrega de los resultados se estima 05 días hábiles, este tiempo será evaluado de acuerdo a la cantidad de muestra recepcionada y está sujeto a la programacion enviada por el área de LEM.                                                                                                                                                                                            - El laboratorio enviará un correo de confirmación de recepción y fecha de entrega del informe.</t>
    </r>
  </si>
  <si>
    <t>GOMEZ DAZA COSULTORIA Y CONSTRUCCION EIRL</t>
  </si>
  <si>
    <t>estructurasgomez@gmail.com</t>
  </si>
  <si>
    <t>AV. LA MARINA - CALLAO</t>
  </si>
  <si>
    <t>EVALUACIÓN ESTRUCTURAL</t>
  </si>
  <si>
    <t>logistica@polycoas. Com</t>
  </si>
  <si>
    <r>
      <rPr>
        <b/>
        <sz val="12"/>
        <rFont val="Arial"/>
        <family val="2"/>
      </rPr>
      <t xml:space="preserve">CONDICIONES ESPECÍFICAS                                                                                                                                               </t>
    </r>
    <r>
      <rPr>
        <sz val="12"/>
        <rFont val="Arial"/>
        <family val="2"/>
      </rPr>
      <t xml:space="preserve">                                                                                                                                                                                                                                                                                                                                                                               - El cliente deberá de programar el servicio, con 48 horas de anticipación.                                                                                                                                                                               - El área de trabajo tiene que estar habilitado.                                                                                                                                                                                   - Para el ensayo de resistencia al deslizamiento (Péndulo), la cantidad de punto/salida mínimo 6 und.                                                                                                                                                                                 - El cliente deberá especificar la Norma a ser utilizada para la ejecución del ensayo, caso contrario se considera Norma ASTM o NTP o MTC vigente de acuerdo con el alcance del laboratorio.                                                                                                                                                                                                                                                                                                                                                                                                                                                                                                                                                                                                                                                                                                                                                                                                                                                                                                                                                                                                                                                                                                                                                                                                                                                                                                                                                                                                                                                                                                                  </t>
    </r>
  </si>
  <si>
    <t xml:space="preserve">GABEL INGENIEROS SAC </t>
  </si>
  <si>
    <t>comercial@gabelingenieros.com</t>
  </si>
  <si>
    <t>Calle Los Virreyes s/n Urbanización Fortaleza de Vitarte, Ate</t>
  </si>
  <si>
    <t>Mejoramiento y ampliación de los servicios de salud del primer nivel de atención de la Red Integrada de Salud Ate, Vitarte del distrito de Ate</t>
  </si>
  <si>
    <t>OSIS B.R. INGENIERIA &amp; CONSTRUCCION S.A.C.</t>
  </si>
  <si>
    <t>geraldinequintanaabal@gmail.com</t>
  </si>
  <si>
    <t>rromero@biddle.pe</t>
  </si>
  <si>
    <t xml:space="preserve">JVG INGENIERIA &amp; GEOTECNIA SAC </t>
  </si>
  <si>
    <t>jvggeotecniasac@outlook.com / jpaulinotorres@gmail.com</t>
  </si>
  <si>
    <t>Distrito de lima</t>
  </si>
  <si>
    <t>Efecto de la Fibra Óptica Reciclada en Bloques de Concreto Translúcido para Muros de Viviendas Multifamiliares, Ate-2024.</t>
  </si>
  <si>
    <t>Incorporación de viruta de fierro en el desempeño del concreto permeable para ciclovías en zonas costeras, Lima 2024.</t>
  </si>
  <si>
    <t>ACVO INGENIERIA Y CONSTRUCCION SAC</t>
  </si>
  <si>
    <t>sergiobc_2008@hotmail.com</t>
  </si>
  <si>
    <t>Ejecución de obra del pip mejoramiento y ampliación del servicio de transitabilidad peatonal entre la Av. malecón checa eguiguren con la Av. malecón de la amistad, comprendidas entre los puentes chinchasuyo y las lomas, distritos El Agustino y San Juan de Lurigancho, provincia Lima-Lima con cui 2496</t>
  </si>
  <si>
    <t>San Juan de Lurigancho - El Agustino</t>
  </si>
  <si>
    <t>CONSTRUCTORA VILCANOTA SAC</t>
  </si>
  <si>
    <t>Los Olivos - Lima</t>
  </si>
  <si>
    <t>andreschaman30@gmail.com</t>
  </si>
  <si>
    <t>“Creación de los servicios de seguridad ciudadana local en el puesto de auxilio rápido para el servicio de serenazgo en el parque Las Palmeras de la Urb. Micaela Bastidas distrito de Los Olivos de la provincia de Lima del departamento de Lima, con CUI Nº 2612303</t>
  </si>
  <si>
    <t>CONSORCIO GRUPO AGC</t>
  </si>
  <si>
    <t>josefloresbarzola@gmail.com</t>
  </si>
  <si>
    <r>
      <rPr>
        <b/>
        <sz val="12"/>
        <rFont val="Arial"/>
        <family val="2"/>
      </rPr>
      <t xml:space="preserve">CONDICIONES ESPECÍFICAS                                                                                                                                               </t>
    </r>
    <r>
      <rPr>
        <sz val="12"/>
        <rFont val="Arial"/>
        <family val="2"/>
      </rPr>
      <t xml:space="preserve">                                                                                                                                                                                                                                                                                                                                                                              - El cliente deberá enviar al laboratorio, 20 ladrillos de cada tipo.                                                                                                                                                                                       - El cliente deberá de entregar las muestras debidamente identificadas.                                                                                                                                                       - El cliente deberá especificar la Norma a ser utilizada para la ejecución del ensayo, caso contrario se considera Norma ASTM, NTP o MTC vigente de acuerdo con el alcance del laboratorio.                                                                                                                                                                                  - El cliente deberá entregar las muestras en las instalaciones del LEM, ubicado en la Av. Marañón N° 763, Los Olivos, Lima.                                                                                                                                                                                                                                                                                                                                                                                                                                                                                                                                                                                                                                                                                                                                                                                                                                                                                                                                                                                                                                                                                                                                                                                                                                                                                                                                                                                                                                                                                                                 </t>
    </r>
  </si>
  <si>
    <t>lortiz@sincoconsultores.pe</t>
  </si>
  <si>
    <t>LADRILLERA PROGRESO DEL SUR SAC</t>
  </si>
  <si>
    <t>ENSAYOS DE LADRILLOS KK18</t>
  </si>
  <si>
    <t>PARCELA NRO. 56 SECTOR PEDREGAL, CHINCHA BAJA, CHINCHA - ICA.</t>
  </si>
  <si>
    <t>PEINSAC INGENIERIA S.A.C.</t>
  </si>
  <si>
    <t>Luis Salinas Gomez</t>
  </si>
  <si>
    <t>comercial@peinsacingenieria.com</t>
  </si>
  <si>
    <t>IPC SUCURSAL DEL PERU</t>
  </si>
  <si>
    <t>GESVAL SAC</t>
  </si>
  <si>
    <t>Rentera Ortiz Deyvis</t>
  </si>
  <si>
    <t>drenteraortiz@gmail.com</t>
  </si>
  <si>
    <t>Muros de contención Canta callao</t>
  </si>
  <si>
    <t>Cruce de Av. Marañón y Av. Canta Callao</t>
  </si>
  <si>
    <t>JMI CONSTRUYE Y EDIFICA S.A.C.</t>
  </si>
  <si>
    <t>jhon.fuente@jmiconstruye.com</t>
  </si>
  <si>
    <t>Jhon Fuente Chacon</t>
  </si>
  <si>
    <t xml:space="preserve">MEJORAMIENTO DEL SERVICIO DE CUSTODIA Y DISPOSICIÓN DE LA SUNAT PARA BIENES Y MERCANCÍAS EN LIMA </t>
  </si>
  <si>
    <t>AV. RAMIRO PRIALÉ Km 7 PARCELA 2 AV. LOS LAURELES, LURIGANCHO, LIMA.</t>
  </si>
  <si>
    <t>Enrique Sialer</t>
  </si>
  <si>
    <t>esialer@acciona.com</t>
  </si>
  <si>
    <t>Cuenta corriente BBVA:</t>
  </si>
  <si>
    <t>- Cuenta Corriente en Soles BBVA: Nº 0011-0174-0100082311-00</t>
  </si>
  <si>
    <t>- Código Interbancario (CCI) BBVA: Nº 011-174-000100082311-00</t>
  </si>
  <si>
    <t>AGRIBUSINESS CHEST S.A.C.</t>
  </si>
  <si>
    <t>martinec.0519@gmail.com</t>
  </si>
  <si>
    <r>
      <rPr>
        <b/>
        <sz val="12"/>
        <color theme="1"/>
        <rFont val="Arial"/>
        <family val="2"/>
      </rPr>
      <t xml:space="preserve">VALIDEZ DE LA OFERTA: </t>
    </r>
    <r>
      <rPr>
        <sz val="12"/>
        <color theme="1"/>
        <rFont val="Arial"/>
        <family val="2"/>
      </rPr>
      <t>30 días calendario. Si la cotización llegó al límite de su validez, solicite una actualización.</t>
    </r>
  </si>
  <si>
    <t>POLEXPAN E.I.R.L</t>
  </si>
  <si>
    <t>Ventas@polexpan.com.pe</t>
  </si>
  <si>
    <t>CONSORCIO JS MASCAPAMPA</t>
  </si>
  <si>
    <t>enriqueie@gmail.com</t>
  </si>
  <si>
    <t>Mejoramiento del servicio de provisión de agua para riego en el canal de riego del sector Mascapampa del centro poblado el Castillo del distrito de Aplao de la provincia de Castilla del departamento de Arequipa</t>
  </si>
  <si>
    <t>Arequipa</t>
  </si>
  <si>
    <t>COMVIP EIRL</t>
  </si>
  <si>
    <t>comvip_eirl@yahoo.es</t>
  </si>
  <si>
    <t>LOCAL DELICASS</t>
  </si>
  <si>
    <t>Ampliación aeropuerto Jorge Chavez</t>
  </si>
  <si>
    <t xml:space="preserve">Ing. Katherine Marreros Vargas </t>
  </si>
  <si>
    <t>lvilca@proyectek.com</t>
  </si>
  <si>
    <t>Ejecución del sector II del saldo de obra del proyecto de inversión denominado Mejoramiento y Ampliación de la Capacidad Operativa y Logística de la Base Aeronaval del Callao</t>
  </si>
  <si>
    <t>lalo.181.93@gmail.com</t>
  </si>
  <si>
    <t>Brenda Vilca Calla</t>
  </si>
  <si>
    <t xml:space="preserve">Área de Ingeniería </t>
  </si>
  <si>
    <t>Telf.: (01) 9051911 / (01) 7543070 -982429895 - 956057624 - 993077479</t>
  </si>
  <si>
    <r>
      <rPr>
        <b/>
        <sz val="11.5"/>
        <color theme="1"/>
        <rFont val="Arial"/>
        <family val="2"/>
      </rPr>
      <t>CONDICIÓN:</t>
    </r>
    <r>
      <rPr>
        <sz val="11.5"/>
        <color theme="1"/>
        <rFont val="Arial"/>
        <family val="2"/>
      </rPr>
      <t xml:space="preserve"> El pago del servicio deberá ser realizado por Adelantado.</t>
    </r>
  </si>
  <si>
    <r>
      <rPr>
        <b/>
        <sz val="11.5"/>
        <color theme="1"/>
        <rFont val="Arial"/>
        <family val="2"/>
      </rPr>
      <t>CONDICIÓN:</t>
    </r>
    <r>
      <rPr>
        <sz val="11.5"/>
        <color theme="1"/>
        <rFont val="Arial"/>
        <family val="2"/>
      </rPr>
      <t xml:space="preserve"> El pago del servicio se realizara de acuerdo a la valorización mensual</t>
    </r>
  </si>
  <si>
    <r>
      <rPr>
        <b/>
        <sz val="11.5"/>
        <color theme="1"/>
        <rFont val="Arial"/>
        <family val="2"/>
      </rPr>
      <t>CONDICIÓN:</t>
    </r>
    <r>
      <rPr>
        <sz val="11.5"/>
        <color theme="1"/>
        <rFont val="Arial"/>
        <family val="2"/>
      </rPr>
      <t xml:space="preserve"> El pago del servicio Adelanto el 50% y saldo previo a la entrega del Informe.</t>
    </r>
  </si>
  <si>
    <r>
      <rPr>
        <b/>
        <sz val="11.5"/>
        <color theme="1"/>
        <rFont val="Arial"/>
        <family val="2"/>
      </rPr>
      <t>CONDICIÓN</t>
    </r>
    <r>
      <rPr>
        <sz val="11.5"/>
        <color theme="1"/>
        <rFont val="Arial"/>
        <family val="2"/>
      </rPr>
      <t>: El pago del servicio Crédito a 7 días, previa orden de servicio.</t>
    </r>
  </si>
  <si>
    <r>
      <rPr>
        <b/>
        <sz val="11.5"/>
        <color theme="1"/>
        <rFont val="Arial"/>
        <family val="2"/>
      </rPr>
      <t>CONDICIÓN</t>
    </r>
    <r>
      <rPr>
        <sz val="11.5"/>
        <color theme="1"/>
        <rFont val="Arial"/>
        <family val="2"/>
      </rPr>
      <t>: El pago del servicio Crédito a 30 días, previa orden de servicio.</t>
    </r>
  </si>
  <si>
    <r>
      <rPr>
        <b/>
        <sz val="11.5"/>
        <color theme="1"/>
        <rFont val="Arial"/>
        <family val="2"/>
      </rPr>
      <t>CONDICIÓN</t>
    </r>
    <r>
      <rPr>
        <sz val="11.5"/>
        <color theme="1"/>
        <rFont val="Arial"/>
        <family val="2"/>
      </rPr>
      <t>: El pago del servicio Crédito a 15 días, previa orden de servicio.</t>
    </r>
  </si>
  <si>
    <r>
      <rPr>
        <b/>
        <sz val="12"/>
        <color theme="1"/>
        <rFont val="Arial"/>
        <family val="2"/>
      </rPr>
      <t xml:space="preserve">PLAZO ESTIMADO DE EJECUCIÓN DE SERVICIO               </t>
    </r>
    <r>
      <rPr>
        <sz val="12"/>
        <color theme="1"/>
        <rFont val="Arial"/>
        <family val="2"/>
      </rPr>
      <t xml:space="preserve">                                                                                                                                                                                                                         - El plazo de entrega de los resultados se estima 07 días hábiles, este tiempo será evaluado de acuerdo a la cantidad de muestra recepcionada y está sujeto a la programacion enviada por el área de LEM.                                                                                                                                                            - El laboratorio enviará un correo de confirmación de recepción y fecha de entrega del informe.</t>
    </r>
  </si>
  <si>
    <t>Lcampos@enacorp.pe</t>
  </si>
  <si>
    <r>
      <rPr>
        <b/>
        <sz val="13"/>
        <color theme="1"/>
        <rFont val="Arial"/>
        <family val="2"/>
      </rPr>
      <t xml:space="preserve">VALIDEZ DE LA OFERTA: </t>
    </r>
    <r>
      <rPr>
        <sz val="13"/>
        <color theme="1"/>
        <rFont val="Arial"/>
        <family val="2"/>
      </rPr>
      <t>30 días calendario. Si la cotización llegó al límite de su validez, solicite una actualización.</t>
    </r>
  </si>
  <si>
    <r>
      <rPr>
        <b/>
        <sz val="13"/>
        <color theme="1"/>
        <rFont val="Arial"/>
        <family val="2"/>
      </rPr>
      <t xml:space="preserve">PLAZO ESTIMADO DE EJECUCIÓN DE SERVICIO               </t>
    </r>
    <r>
      <rPr>
        <sz val="13"/>
        <color theme="1"/>
        <rFont val="Arial"/>
        <family val="2"/>
      </rPr>
      <t xml:space="preserve">                                                                                                                                                                                                            - El plazo de entrega de los resultados se estima 02 días hábiles, este tiempo será evaluado de acuerdo a la cantidad de muestra recepcionada y está sujeto a la programacion enviada por el área de LEM.                                                                                                                                                                                                                   - El laboratorio enviará un correo de confirmación de recepción y fecha de entrega del informe.</t>
    </r>
  </si>
  <si>
    <r>
      <rPr>
        <b/>
        <sz val="13"/>
        <rFont val="Arial"/>
        <family val="2"/>
      </rPr>
      <t xml:space="preserve">CONFIDENCIALIDAD
</t>
    </r>
    <r>
      <rPr>
        <sz val="13"/>
        <rFont val="Arial"/>
        <family val="2"/>
      </rPr>
      <t>El laboratorio mantiene acuerdos de confidencialidad entre el cliente y el laboratorio, la divulgación de la información sin la autorización de las partes, no es permitida. El laboratorio mantiene reserva de la información brindada por el cliente, salvo solicitud de la información por ley, o por entidades gubernamentales inmersos dentro del presente servicio de ensayo.</t>
    </r>
  </si>
  <si>
    <r>
      <rPr>
        <b/>
        <sz val="13"/>
        <rFont val="Arial"/>
        <family val="2"/>
      </rPr>
      <t>QUEJAS Y SUGERENCIAS</t>
    </r>
    <r>
      <rPr>
        <sz val="13"/>
        <rFont val="Arial"/>
        <family val="2"/>
      </rPr>
      <t xml:space="preserve">
Si tiene alguna queja o sugerencia, lo invitamos a conocer nuestro </t>
    </r>
    <r>
      <rPr>
        <u/>
        <sz val="13"/>
        <rFont val="Arial"/>
        <family val="2"/>
      </rPr>
      <t>Proceso de Atención de Quejas</t>
    </r>
    <r>
      <rPr>
        <sz val="13"/>
        <rFont val="Arial"/>
        <family val="2"/>
      </rPr>
      <t>, el cual iniciará 24 horas después de recibida la queja. El plazo límite establecido para la recepción de quejas respecto a un informe de ensayo es de 10 días después de emitido el documento. Pasado este plazo, no se aceptarán quejas bajo ninguna circunstancia.</t>
    </r>
  </si>
  <si>
    <r>
      <rPr>
        <b/>
        <sz val="13"/>
        <color theme="1"/>
        <rFont val="Arial"/>
        <family val="2"/>
      </rPr>
      <t>REFERENCIA:</t>
    </r>
    <r>
      <rPr>
        <sz val="13"/>
        <color theme="1"/>
        <rFont val="Arial"/>
        <family val="2"/>
      </rPr>
      <t xml:space="preserve"> SEGÚN LO SOLICITADO VÍA CORREO ELECTRÓNICO / LLAMADA TELEFÓNICA</t>
    </r>
  </si>
  <si>
    <r>
      <rPr>
        <b/>
        <sz val="13"/>
        <rFont val="Arial"/>
        <family val="2"/>
      </rPr>
      <t xml:space="preserve">ENTREGA DE INFORME DE ENSAYO
</t>
    </r>
    <r>
      <rPr>
        <sz val="13"/>
        <rFont val="Arial"/>
        <family val="2"/>
      </rPr>
      <t xml:space="preserve">- Como parte de la mejora de nuestros procesos y en alineamiento con el Laboratorio Nacional INACAL
-DM(PRODUCE) a partir de julio del 2022 los informes de ensayo son emitidos de forma digital con firma electrónica. 
- La entrega de los informes de ensayo será mediante el intranet de la pagina web </t>
    </r>
    <r>
      <rPr>
        <u/>
        <sz val="13"/>
        <rFont val="Arial"/>
        <family val="2"/>
      </rPr>
      <t>www.geofal.com.pe</t>
    </r>
    <r>
      <rPr>
        <sz val="13"/>
        <rFont val="Arial"/>
        <family val="2"/>
      </rPr>
      <t>, y se enviará un correo de confirmación con el usuario y clave para el acceso.
- Geofal no declara conformidad de sus informes de ensayo.
- En caso se requiera la modificación del informe de ensayo a consecuencia de los datos proporcionados por el cliente, esta se realizará mediante la emisión de un nuevo informe que tendrá un costo adicional de acuerdo a evaluación.</t>
    </r>
  </si>
  <si>
    <r>
      <rPr>
        <b/>
        <sz val="13"/>
        <rFont val="Arial"/>
        <family val="2"/>
      </rPr>
      <t xml:space="preserve">HORARIO DE ATENCIÓN
</t>
    </r>
    <r>
      <rPr>
        <sz val="13"/>
        <rFont val="Arial"/>
        <family val="2"/>
      </rPr>
      <t>El horario para recepción de muestra y entrega de informes es de Lunes a Viernes de 8:30am a 1:00pm y 2:00pm a 5:30pm, y Sábado de 8:30am a 12:30pm</t>
    </r>
  </si>
  <si>
    <r>
      <rPr>
        <b/>
        <sz val="13"/>
        <color theme="1"/>
        <rFont val="Arial"/>
        <family val="2"/>
      </rPr>
      <t>RAZON SOCIAL:</t>
    </r>
    <r>
      <rPr>
        <sz val="13"/>
        <color theme="1"/>
        <rFont val="Arial"/>
        <family val="2"/>
      </rPr>
      <t xml:space="preserve"> Geofal S.A.C. </t>
    </r>
    <r>
      <rPr>
        <b/>
        <sz val="13"/>
        <color theme="1"/>
        <rFont val="Arial"/>
        <family val="2"/>
      </rPr>
      <t>RUC:</t>
    </r>
    <r>
      <rPr>
        <sz val="13"/>
        <color theme="1"/>
        <rFont val="Arial"/>
        <family val="2"/>
      </rPr>
      <t xml:space="preserve"> 20549356762</t>
    </r>
  </si>
  <si>
    <r>
      <rPr>
        <b/>
        <sz val="13"/>
        <rFont val="Arial"/>
        <family val="2"/>
      </rPr>
      <t xml:space="preserve">CONTRAMUESTRA
</t>
    </r>
    <r>
      <rPr>
        <sz val="13"/>
        <rFont val="Arial"/>
        <family val="2"/>
      </rPr>
      <t>Al finalizar los ensayos, la muestra sobrante/contramuestra permanecerán en custodia por un tiempo de 10 dias calendario después de emitido el informe de ensayo. Siempre que se trate de una muestra dirimente, las  contramuestras serán devueltas a los clientes, previa coordinación y autorización, caso contrario, serán eliminadas si se trata de residuos del ensayo o contramuestras de ensayo.</t>
    </r>
  </si>
  <si>
    <r>
      <rPr>
        <b/>
        <sz val="13"/>
        <rFont val="Arial"/>
        <family val="2"/>
      </rPr>
      <t>CONFIDENCIALIDAD</t>
    </r>
    <r>
      <rPr>
        <sz val="13"/>
        <rFont val="Arial"/>
        <family val="2"/>
      </rPr>
      <t xml:space="preserve">
El laboratorio mantiene acuerdos de confidencialidad entre el cliente y el laboratorio, la divulgación de la información sin la autorización de las partes, no es permitida. El laboratorio mantiene reserva de la información brindada por el cliente, salvo solicitud de la información por ley, o por entidades gubernamentales inmersos dentro del presente servicio de ensayo.</t>
    </r>
  </si>
  <si>
    <r>
      <rPr>
        <b/>
        <sz val="13"/>
        <color theme="1"/>
        <rFont val="Arial"/>
        <family val="2"/>
      </rPr>
      <t xml:space="preserve">ENTREGA DE INFORME DE ENSAYO
</t>
    </r>
    <r>
      <rPr>
        <sz val="13"/>
        <color theme="1"/>
        <rFont val="Arial"/>
        <family val="2"/>
      </rPr>
      <t xml:space="preserve">- Como parte de la mejora de nuestros procesos y en alineamiento con el Laboratorio Nacional INACAL-DM(PRODUCE) a partir de julio del 2022 los informes de ensayo son emitidos de forma digital con firma electrónica. 
- La entrega de los informes de ensayo será mediante el intranet de la pagina web </t>
    </r>
    <r>
      <rPr>
        <u/>
        <sz val="13"/>
        <color theme="1"/>
        <rFont val="Arial"/>
        <family val="2"/>
      </rPr>
      <t>www.geofal.com.pe</t>
    </r>
    <r>
      <rPr>
        <sz val="13"/>
        <color theme="1"/>
        <rFont val="Arial"/>
        <family val="2"/>
      </rPr>
      <t>, y se enviará un correo de confirmación con el usuario y clave para el acceso.
- Geofal no declara conformidad de sus informes de ensayo.
- En caso se requiera la modificación del informe de ensayo a consecuencia de los datos proporcionados por el cliente, esta se realizará mediante la emisión de un nuevo informe que tendrá un costo adicional de acuerdo a evaluación.</t>
    </r>
    <r>
      <rPr>
        <b/>
        <sz val="12"/>
        <color theme="1"/>
        <rFont val="Arial"/>
        <family val="2"/>
      </rPr>
      <t/>
    </r>
  </si>
  <si>
    <r>
      <rPr>
        <b/>
        <sz val="13"/>
        <color theme="1"/>
        <rFont val="Arial"/>
        <family val="2"/>
      </rPr>
      <t xml:space="preserve">VALIDEZ DE LA OFERTA: </t>
    </r>
    <r>
      <rPr>
        <sz val="13"/>
        <color theme="1"/>
        <rFont val="Arial"/>
        <family val="2"/>
      </rPr>
      <t>30 días. Si la cotización llegó al límite de su validez, solicite una actualización.</t>
    </r>
  </si>
  <si>
    <r>
      <rPr>
        <b/>
        <sz val="13"/>
        <color theme="1"/>
        <rFont val="Arial"/>
        <family val="2"/>
      </rPr>
      <t xml:space="preserve">PLAZO ESTIMADO DE EJECUCIÓN DE SERVICIO               </t>
    </r>
    <r>
      <rPr>
        <sz val="13"/>
        <color theme="1"/>
        <rFont val="Arial"/>
        <family val="2"/>
      </rPr>
      <t xml:space="preserve">                                                                                                                                                                                                             - El plazo de entrega de los resultados se estima de acuerdo a su programación de recepción, este tiempo será evaluado de acuerdo a la cantidad de muestra recepcionada y está sujeto a la programacion enviada por el área de LEM.                                                                                                                                                           
- El laboratorio enviará un correo de confirmación de recepción y fecha de entrega del informe.</t>
    </r>
  </si>
  <si>
    <r>
      <rPr>
        <b/>
        <sz val="13"/>
        <rFont val="Arial"/>
        <family val="2"/>
      </rPr>
      <t xml:space="preserve">CONDICIONES ESPECÍFICAS                                                                                                                                               </t>
    </r>
    <r>
      <rPr>
        <sz val="13"/>
        <rFont val="Arial"/>
        <family val="2"/>
      </rPr>
      <t xml:space="preserve">                                                                                                                                                                                                                                                                                                                                                                                - El cliente deberá de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Marañon Nº 763, Los Olivos, Lima.                                                                                                                                                                                                                                                                                                                                                                                                                                                                                                                                                                                                                                                                                                                                                                                                                                                                                                                                                                                                                                                                                                                                                                                                                                                                                                                                                                                                                                                                                                                                       </t>
    </r>
  </si>
  <si>
    <t>TECSUR SA</t>
  </si>
  <si>
    <t>ibarzola@tecsur.com.pe</t>
  </si>
  <si>
    <t>“SE UNACEM 220/60/22.9 KV y líneas subterráneas asociadas de transmisión”</t>
  </si>
  <si>
    <t>Avenida 26 de noviembre s/n, en el distrito de Villa María, Lima</t>
  </si>
  <si>
    <r>
      <rPr>
        <b/>
        <sz val="13"/>
        <color theme="1"/>
        <rFont val="Arial"/>
        <family val="2"/>
      </rPr>
      <t xml:space="preserve">PLAZO ESTIMADO DE EJECUCIÓN DE SERVICIO               </t>
    </r>
    <r>
      <rPr>
        <sz val="13"/>
        <color theme="1"/>
        <rFont val="Arial"/>
        <family val="2"/>
      </rPr>
      <t xml:space="preserve">                                                                                                                                                                                                            - El plazo de entrega de los resultados se estima 03 días hábiles, este tiempo será evaluado de acuerdo a la cantidad de muestra recepcionada y está sujeto a la programacion enviada por el área de LEM.                                                                                                                                                                                                                   - El laboratorio enviará un correo de confirmación de recepción y fecha de entrega del informe.</t>
    </r>
  </si>
  <si>
    <t>CONSORCIO COAL</t>
  </si>
  <si>
    <t>lhenrry.vm2604@gmail.com</t>
  </si>
  <si>
    <t>Trujillo, Salaverry</t>
  </si>
  <si>
    <t>Obra De Inversion Discrecional Zona De Almacenamiento De Graneles Sólidos: Parque Antracita Del Terminal Portuario Multiproposito De Salaverry”</t>
  </si>
  <si>
    <t>COMERCIAL:</t>
  </si>
  <si>
    <t>guillermo.more@imagina.pe</t>
  </si>
  <si>
    <t>Av. Venezuela 2575 -  Cercado de Lima</t>
  </si>
  <si>
    <t>INVERSIONES INMOBILIARIAS DEL IGUAZU S.A.</t>
  </si>
  <si>
    <t>Alto Alborada</t>
  </si>
  <si>
    <t>ipcperu.calidad@gmail.com</t>
  </si>
  <si>
    <t>CARBONELL FIGUERAS S.A.C. (CAFISAC)</t>
  </si>
  <si>
    <t>Asistente Administrativo</t>
  </si>
  <si>
    <t xml:space="preserve">Villa María del Triunfo - Lima </t>
  </si>
  <si>
    <t>CONTROL DE DENSIDAD DE CAMPO (MENSUAL)</t>
  </si>
  <si>
    <r>
      <rPr>
        <b/>
        <sz val="12"/>
        <rFont val="Arial"/>
        <family val="2"/>
      </rPr>
      <t xml:space="preserve">CONDICIONES ESPECÍFICAS ENSAYOS DE LABORATORIO:   </t>
    </r>
    <r>
      <rPr>
        <sz val="12"/>
        <rFont val="Arial"/>
        <family val="2"/>
      </rPr>
      <t xml:space="preserve">                                                                                                                                                                                                                                                          - El cliente deberá enviar al laboratorio, para los ensayos en suelo y agregados, la cantidad mínima de 100 kg por cada tipo de muestra.                                                                                                                                                                                                                                        - El cliente deberá de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</si>
  <si>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t>ZANE CONSTRUCCION S.A.C</t>
  </si>
  <si>
    <t>erickpalomino@zane.com.pe</t>
  </si>
  <si>
    <t>I.E. GLORIOSO 10 DE OCTUBRE</t>
  </si>
  <si>
    <t>CONSTRUCTORA GERED SAC</t>
  </si>
  <si>
    <t>Asistente de Oficina Técnica</t>
  </si>
  <si>
    <t>HERCO CONSTRUCTORES SRL</t>
  </si>
  <si>
    <t>sanchezguerra.julio@gmail.com</t>
  </si>
  <si>
    <t xml:space="preserve">Pistas y Veredas </t>
  </si>
  <si>
    <t xml:space="preserve">Capillucas </t>
  </si>
  <si>
    <t xml:space="preserve">ODP CONSULTORES SAC </t>
  </si>
  <si>
    <t>rp_canchan@hotmail.com</t>
  </si>
  <si>
    <t>ASTM C289-07</t>
  </si>
  <si>
    <t>ZINC INDUSTRIAS NACIONALES S.A.</t>
  </si>
  <si>
    <t>Coordinador de Gestion de la Calidad y BASC</t>
  </si>
  <si>
    <t>christian.barrera@zinsa.com.pe</t>
  </si>
  <si>
    <t>Analisis de Concreto</t>
  </si>
  <si>
    <t>Av. Néstor Gambeta 9053 - Callao</t>
  </si>
  <si>
    <t>Supervisor de Calidad</t>
  </si>
  <si>
    <t>alexanderrivera@carbonellfigueras.com</t>
  </si>
  <si>
    <t>Construcción de un mínimo de 2.13 Ha de pavimentos para áreas de respaldo</t>
  </si>
  <si>
    <t>APM Terminals Callao</t>
  </si>
  <si>
    <r>
      <rPr>
        <b/>
        <sz val="11"/>
        <rFont val="Arial"/>
        <family val="2"/>
      </rPr>
      <t>QUEJAS Y SUGERENCIAS</t>
    </r>
    <r>
      <rPr>
        <sz val="11"/>
        <rFont val="Arial"/>
        <family val="2"/>
      </rPr>
      <t xml:space="preserve">
Si tiene alguna queja o sugerencia, lo invitamos a conocer nuestro </t>
    </r>
    <r>
      <rPr>
        <u/>
        <sz val="11"/>
        <rFont val="Arial"/>
        <family val="2"/>
      </rPr>
      <t>Proceso de Atención de Quejas</t>
    </r>
    <r>
      <rPr>
        <sz val="11"/>
        <rFont val="Arial"/>
        <family val="2"/>
      </rPr>
      <t>, el cual iniciará 24 horas después de recibida la queja. El plazo límite establecido para la recepción de quejas respecto a un informe de ensayo es de 10 días después de emitido el documento. Pasado este plazo, no se aceptarán quejas bajo ninguna circunstancia.</t>
    </r>
  </si>
  <si>
    <r>
      <rPr>
        <b/>
        <sz val="11"/>
        <rFont val="Arial"/>
        <family val="2"/>
      </rPr>
      <t xml:space="preserve">HORARIO DE ATENCIÓN
</t>
    </r>
    <r>
      <rPr>
        <sz val="11"/>
        <rFont val="Arial"/>
        <family val="2"/>
      </rPr>
      <t>El horario para recepción de muestra y entrega de informes es de Lunes a Viernes de 8:30am a 1:00pm y 2:00pm a 5:30pm, y Sábado de 8:30am a 12:30pm</t>
    </r>
  </si>
  <si>
    <r>
      <rPr>
        <b/>
        <sz val="11"/>
        <color theme="1"/>
        <rFont val="Arial"/>
        <family val="2"/>
      </rPr>
      <t>RAZON SOCIAL:</t>
    </r>
    <r>
      <rPr>
        <sz val="11"/>
        <color theme="1"/>
        <rFont val="Arial"/>
        <family val="2"/>
      </rPr>
      <t xml:space="preserve"> Geofal S.A.C. </t>
    </r>
    <r>
      <rPr>
        <b/>
        <sz val="11"/>
        <color theme="1"/>
        <rFont val="Arial"/>
        <family val="2"/>
      </rPr>
      <t>RUC:</t>
    </r>
    <r>
      <rPr>
        <sz val="11"/>
        <color theme="1"/>
        <rFont val="Arial"/>
        <family val="2"/>
      </rPr>
      <t xml:space="preserve"> 20549356762</t>
    </r>
  </si>
  <si>
    <t>Casa Barranco 195</t>
  </si>
  <si>
    <t>Psj. Pedro Bustamante 195 - Barranco</t>
  </si>
  <si>
    <t>CORBUS EDIFICACIONES</t>
  </si>
  <si>
    <t>984 215 031</t>
  </si>
  <si>
    <t>calidad200109@corbus.com.pe</t>
  </si>
  <si>
    <t>200109 IE RAMIRO PRIALE PRIALE</t>
  </si>
  <si>
    <t>Avenida Circunvalación S/N Distrito de San Juan de Lurigancho, Altura de la Estación Santa Rosa del Tren</t>
  </si>
  <si>
    <t>GOLDEN TOWER CONSTRUCTION</t>
  </si>
  <si>
    <t>Graciela.angulo@goldentower.com.pe</t>
  </si>
  <si>
    <t>Ampliación nueva sala de mantequilla</t>
  </si>
  <si>
    <t>Gloria - Planta Huachipa</t>
  </si>
  <si>
    <t>CONCRETO ELOHIN SAC</t>
  </si>
  <si>
    <t>Jhosep Sanchez</t>
  </si>
  <si>
    <t>Lucy Ferro Ccahuana</t>
  </si>
  <si>
    <t>Asistente logistica</t>
  </si>
  <si>
    <t>hcproyedsac@gmail.com</t>
  </si>
  <si>
    <t>logisticamp@cceccperu.net</t>
  </si>
  <si>
    <t>IE 100 SANTA ELIZABETH</t>
  </si>
  <si>
    <t>MEJORAMIENTO DE LA CARRETERA SANTA MARIA – SANTA TERESA – PUENTE CENTRAL HIDROELECTRICA DE MACHU PICCHU)</t>
  </si>
  <si>
    <t>MUNICIPALIDAD DISTRITAL DE SANTA ROSA</t>
  </si>
  <si>
    <t>gdesarrollourbano@munisantarosa-lima.gob.pe</t>
  </si>
  <si>
    <t>Distrito Santa Rosa, Lima</t>
  </si>
  <si>
    <t>ENFOCA REAL STATE SAC</t>
  </si>
  <si>
    <t>logistica@ilumina.com.pe</t>
  </si>
  <si>
    <t>RECIDENCIAL BROADWAY</t>
  </si>
  <si>
    <t>Av. Brasil 475 Cercado de Lima</t>
  </si>
  <si>
    <t>lalm2002@hotmail.com</t>
  </si>
  <si>
    <t>RO04</t>
  </si>
  <si>
    <t>ASTM D 7012-14e1</t>
  </si>
  <si>
    <t>ESHUA</t>
  </si>
  <si>
    <t>DEFENSA RIBEREÑA OLMOS</t>
  </si>
  <si>
    <t>Olmos, Lambayeque</t>
  </si>
  <si>
    <t>GERENTE PROYECTOS</t>
  </si>
  <si>
    <t>hb.construccion.ingenieria@gmail.com</t>
  </si>
  <si>
    <t>REPARACION DE ESCALERA DE ACCESO; EN EL(LA) ACCESO AL CIRCUITO DE PLAYAS DE LA COSTA VERDE EN EL CENTRO POBLADO BARRANCO, ” CON CUI N°2627385.</t>
  </si>
  <si>
    <t>DISTRITO DE BARRANCO, PROVINCIA LIMA, DEPARTAMENTO LIMA</t>
  </si>
  <si>
    <t>pinocencio@macadamperu.com</t>
  </si>
  <si>
    <r>
      <rPr>
        <b/>
        <sz val="11"/>
        <color theme="1"/>
        <rFont val="Arial"/>
        <family val="2"/>
      </rPr>
      <t>REFERENCIA:</t>
    </r>
    <r>
      <rPr>
        <sz val="11"/>
        <color theme="1"/>
        <rFont val="Arial"/>
        <family val="2"/>
      </rPr>
      <t xml:space="preserve"> SEGÚN LO SOLICITADO VÍA CORREO ELECTRÓNICO / LLAMADA TELEFÓNICA</t>
    </r>
  </si>
  <si>
    <t>Jefferson King</t>
  </si>
  <si>
    <t>Jeffersonking@carbonellfigueras.com</t>
  </si>
  <si>
    <t>Carlos Leon</t>
  </si>
  <si>
    <t>logistica@goldentower.com.pe</t>
  </si>
  <si>
    <t xml:space="preserve">CONSTRUCTORA LOAN SAC </t>
  </si>
  <si>
    <t>hugjar_1995@hotmail.com</t>
  </si>
  <si>
    <t>Ñaña - Chosica - Lima</t>
  </si>
  <si>
    <t>Construcción del laboratorios múltiples en la facultad de Medicina Humana - Universidad Peruana UNIÓN</t>
  </si>
  <si>
    <t xml:space="preserve">CARBONELL FIGUERAS SAC (CAFISAC) </t>
  </si>
  <si>
    <t>Jean Mamani</t>
  </si>
  <si>
    <t>JeanMamani@carbonellfigueras.com</t>
  </si>
  <si>
    <t>SOIL ROCK S.A.C.</t>
  </si>
  <si>
    <t>asis.ingenieria_2@soilrock.pe , wendy.davila@soilrock.pe</t>
  </si>
  <si>
    <t>Contención y mejoramiento de cimientos en la U.P. Santa María</t>
  </si>
  <si>
    <t>U.P. Santa María - Pataz - Trujillo</t>
  </si>
  <si>
    <t>METRO DE LIMA 2</t>
  </si>
  <si>
    <t>Av. Separadora Industrial con Nicolás Ayllón</t>
  </si>
  <si>
    <t>GRUPO INMOBILIARIO MAYER S.A.C</t>
  </si>
  <si>
    <t>jalch.890@gmail.com</t>
  </si>
  <si>
    <t>rmatos@tecsur.com.pe</t>
  </si>
  <si>
    <t>CORBUS EDIFICACIONES SAC</t>
  </si>
  <si>
    <t>calidad200125@corbus.com.pe</t>
  </si>
  <si>
    <t>Colegios Bicentenario en el Paquete 2</t>
  </si>
  <si>
    <t>ITAL GRES INDUSTRIAL SAC</t>
  </si>
  <si>
    <t>Mari Cuneo</t>
  </si>
  <si>
    <t>comprasital@ladrillositalperu.com</t>
  </si>
  <si>
    <t>Maria Fernanda Davis</t>
  </si>
  <si>
    <t>mdavis@drrpspaces.com</t>
  </si>
  <si>
    <t>San Isidro</t>
  </si>
  <si>
    <t>FM CONTRATISTAS GENERALES S.R.L.</t>
  </si>
  <si>
    <t>Alberto Trujillo</t>
  </si>
  <si>
    <t>992 246 367</t>
  </si>
  <si>
    <t>logistica@fmcontratistas.com</t>
  </si>
  <si>
    <t>KING HOLDING S.A.C.</t>
  </si>
  <si>
    <t>Ventanilla</t>
  </si>
  <si>
    <t>Extraccíón cuantitativa de asfalto en mezclas para pavimentos (Lavado asfaltico), incl. Granulometría.</t>
  </si>
  <si>
    <t>MA15</t>
  </si>
  <si>
    <r>
      <rPr>
        <b/>
        <sz val="11"/>
        <rFont val="Arial"/>
        <family val="2"/>
      </rPr>
      <t xml:space="preserve">CONTRAMUESTRA
</t>
    </r>
    <r>
      <rPr>
        <sz val="11"/>
        <rFont val="Arial"/>
        <family val="2"/>
      </rPr>
      <t>Al finalizar los ensayos, la muestra sobrante/contramuestra permanecerán en custodia por un tiempo de 10 dias calendario después de emitido el informe de ensayo. Siempre que se trate de una muestra dirimente, las  contramuestras serán devueltas a los clientes, previa coordinación y autorización, caso contrario, serán eliminadas si se trata de residuos del ensayo o contramuestras de ensayo.</t>
    </r>
  </si>
  <si>
    <r>
      <rPr>
        <b/>
        <sz val="11"/>
        <rFont val="Arial"/>
        <family val="2"/>
      </rPr>
      <t>CONFIDENCIALIDAD</t>
    </r>
    <r>
      <rPr>
        <sz val="11"/>
        <rFont val="Arial"/>
        <family val="2"/>
      </rPr>
      <t xml:space="preserve">
El laboratorio mantiene acuerdos de confidencialidad entre el cliente y el laboratorio, la divulgación de la información sin la autorización de las partes, no es permitida. El laboratorio mantiene reserva de la información brindada por el cliente, salvo solicitud de la información por ley, o por entidades gubernamentales inmersos dentro del presente servicio de ensayo.</t>
    </r>
  </si>
  <si>
    <r>
      <rPr>
        <b/>
        <sz val="11"/>
        <color theme="1"/>
        <rFont val="Arial"/>
        <family val="2"/>
      </rPr>
      <t xml:space="preserve">ENTREGA DE INFORME DE ENSAYO
</t>
    </r>
    <r>
      <rPr>
        <sz val="11"/>
        <color theme="1"/>
        <rFont val="Arial"/>
        <family val="2"/>
      </rPr>
      <t xml:space="preserve">- Como parte de la mejora de nuestros procesos y en alineamiento con el Laboratorio Nacional INACAL-DM(PRODUCE) a partir de julio del 2022 los informes de ensayo son emitidos de forma digital con firma electrónica. 
- La entrega de los informes de ensayo será mediante el intranet de la pagina web </t>
    </r>
    <r>
      <rPr>
        <u/>
        <sz val="11"/>
        <color theme="1"/>
        <rFont val="Arial"/>
        <family val="2"/>
      </rPr>
      <t>www.geofal.com.pe</t>
    </r>
    <r>
      <rPr>
        <sz val="11"/>
        <color theme="1"/>
        <rFont val="Arial"/>
        <family val="2"/>
      </rPr>
      <t>, y se enviará un correo de confirmación con el usuario y clave para el acceso.
- Geofal no declara conformidad de sus informes de ensayo.
- En caso se requiera la modificación del informe de ensayo a consecuencia de los datos proporcionados por el cliente, esta se realizará mediante la emisión de un nuevo informe que tendrá un costo adicional de acuerdo a evaluación.</t>
    </r>
    <r>
      <rPr>
        <b/>
        <sz val="12"/>
        <color theme="1"/>
        <rFont val="Arial"/>
        <family val="2"/>
      </rPr>
      <t/>
    </r>
  </si>
  <si>
    <t>gustavogonivizarreta@hotmail.com</t>
  </si>
  <si>
    <t>Cantera Fontana</t>
  </si>
  <si>
    <t>Cantera Fontana - Parque industrial Bryson Hills - Huachipa</t>
  </si>
  <si>
    <t>CONSORCIO LAS RETAMAS S.A.C.</t>
  </si>
  <si>
    <t xml:space="preserve">scarrasco@consorciolasretamas.com.pe </t>
  </si>
  <si>
    <t>Resane en pavimento asfáltico</t>
  </si>
  <si>
    <r>
      <rPr>
        <b/>
        <sz val="12"/>
        <color theme="1"/>
        <rFont val="Arial"/>
        <family val="2"/>
      </rPr>
      <t xml:space="preserve">PLAZO ESTIMADO DE EJECUCIÓN DE SERVICIO               </t>
    </r>
    <r>
      <rPr>
        <sz val="12"/>
        <color theme="1"/>
        <rFont val="Arial"/>
        <family val="2"/>
      </rPr>
      <t xml:space="preserve">                                                                                                                                                                                                             - El plazo de entrega de los resultados se estima 07 días hábiles, este tiempo será evaluado de acuerdo a la cantidad de muestra recepcionada y está sujeto a la programacion enviada por el área de LEM.                                                                                                                                                                                            - El laboratorio enviará un correo de confirmación de recepción y fecha de entrega del informe.</t>
    </r>
  </si>
  <si>
    <t xml:space="preserve">CEREDIS SACS </t>
  </si>
  <si>
    <t>Esther Sánchez Fuentes</t>
  </si>
  <si>
    <t>esther.sanchez.f1@gmail.com</t>
  </si>
  <si>
    <t>PAV12</t>
  </si>
  <si>
    <t>ING. JAVIER ORTIZ TORRES</t>
  </si>
  <si>
    <t>Ing.Javier Ortiz Torres</t>
  </si>
  <si>
    <t>Pucusana</t>
  </si>
  <si>
    <t>Casa de Playa Poseidón</t>
  </si>
  <si>
    <t>Jortizt43@hotmail.com / Jortizt43@gmail.com</t>
  </si>
  <si>
    <t>UNITELEC SAC</t>
  </si>
  <si>
    <t>Ingeniero de Calidad</t>
  </si>
  <si>
    <t>mmedina@unitelec.com.pe</t>
  </si>
  <si>
    <t>MUNICIPALIDAD DISTRITAL DE BUENA VISTA ALTA</t>
  </si>
  <si>
    <t>Marjorie Rios Rios</t>
  </si>
  <si>
    <t xml:space="preserve">“MEJORAMIENTO DEL SERVICIO DE PROVISIÓN DE AGUA PARA RIEGO EN EL CANAL HUANCHUY DEL CASERÍO DE HUANCHUY, DISTRITO DE LA PROVINCIA DE CASMA, DEPARTAMENTO DE ANCASH” </t>
  </si>
  <si>
    <t xml:space="preserve"> ANCASH</t>
  </si>
  <si>
    <t>infproyectos@outlook.es</t>
  </si>
  <si>
    <t>Miguel Mendez Lopez</t>
  </si>
  <si>
    <t>Jefe de Obra</t>
  </si>
  <si>
    <t>mmendez@lider.com.pe</t>
  </si>
  <si>
    <t>Comas</t>
  </si>
  <si>
    <t>Mambo Condominios Top</t>
  </si>
  <si>
    <t>WR S.A.</t>
  </si>
  <si>
    <t>LADRILLO KING KONG - 18 HUECOS</t>
  </si>
  <si>
    <t>ENSAYOS - CARPETA ASFÁLTICA</t>
  </si>
  <si>
    <t>Movilización - Planta asfáltica</t>
  </si>
  <si>
    <t>emachaca@sincoconsultores.pe</t>
  </si>
  <si>
    <t>Recrecimiento del Depósito 5, Etapa 5, Fase II</t>
  </si>
  <si>
    <t>CV PROJECT SAC</t>
  </si>
  <si>
    <t xml:space="preserve">Nicolas Querzola </t>
  </si>
  <si>
    <t>logisticacolegios@corbus.com.pe</t>
  </si>
  <si>
    <t>Collique – Comas</t>
  </si>
  <si>
    <t>Nuevo Hospital Comas</t>
  </si>
  <si>
    <t>asisoftecnica@geredsac.com / oftecnica@geredsac.com / costos@geredsac.com / calidad@geredsac.com</t>
  </si>
  <si>
    <t>Yessica Concha Hilares</t>
  </si>
  <si>
    <t>administracion@arkel.pe</t>
  </si>
  <si>
    <t>SUNDA INTERNATIONAL SAC</t>
  </si>
  <si>
    <t xml:space="preserve">Christian Pucutay </t>
  </si>
  <si>
    <t>christian.pucutay@sundamerica.com</t>
  </si>
  <si>
    <t>CONSTRUCCION DE FABRICA MASIVA</t>
  </si>
  <si>
    <t xml:space="preserve"> PUCUSANA</t>
  </si>
  <si>
    <t>EL ALISO SERVICIOS GENERALES SRL</t>
  </si>
  <si>
    <t>Marlon Chuquiruna Sanchez</t>
  </si>
  <si>
    <t>papo13peru11@gmail.com</t>
  </si>
  <si>
    <t xml:space="preserve">02 - NIÑO PERDIDO </t>
  </si>
  <si>
    <t>U.M. RAURA</t>
  </si>
  <si>
    <t>EIE REPRESENTACIONES GENERALES S.A.C.</t>
  </si>
  <si>
    <t xml:space="preserve">Ernesto André Rafael Velarde </t>
  </si>
  <si>
    <t>ernesto.rafaelvelarde@gmail.com /
proyectos@eie-regensac.com</t>
  </si>
  <si>
    <t>CHANCAY</t>
  </si>
  <si>
    <t>ASTM D5821-13 (Reapproved 2017)</t>
  </si>
  <si>
    <t>960046758 / 938692049</t>
  </si>
  <si>
    <t>Olivera.luis.2095@gmail.com / adrianasolange095@gmail.com</t>
  </si>
  <si>
    <t>200125 - IE Karol Wojtyla</t>
  </si>
  <si>
    <t>Av. Circulación s/n  - San Juan de Lurigancho</t>
  </si>
  <si>
    <t>Costo de resane insumos 250 soles, este costo se distribuira de acuerdo con el numero de perforaciones</t>
  </si>
  <si>
    <t>Donde se hara las extracciones de diamantina</t>
  </si>
  <si>
    <t>Especificar las caracteristicas del camion</t>
  </si>
  <si>
    <r>
      <rPr>
        <b/>
        <sz val="12"/>
        <rFont val="Arial"/>
        <family val="2"/>
      </rPr>
      <t xml:space="preserve">CONDICIONES ESPECÍFICAS   </t>
    </r>
    <r>
      <rPr>
        <sz val="12"/>
        <rFont val="Arial"/>
        <family val="2"/>
      </rPr>
      <t xml:space="preserve">                                                                                                                                                                                                                                                                                                                                                                                                                                                                                                             - Para el ensayo de Densidad de campo, la cantidad de puntos/salida mínimo 4 und.                                                                                                                                                               - El cliente deberá de programar el servicio, Densidad de campo, con 24 horas de anticipación.                                                                                                                                                                                                                                                                                                                        - El cliente deberá especificar la Norma a ser utilizada para la ejecución del ensayo, caso contrario se considera Norma ASTM o NTP vigente de acuerdo con el alcance del laboratorio.                                                                                                                                                                                                                                                                                                                                                                                                                                                                                                                                                       </t>
    </r>
  </si>
  <si>
    <t>Franco Olivera Martínez</t>
  </si>
  <si>
    <t>foliveram@gmail.com</t>
  </si>
  <si>
    <t>Drenaje Pluvial Integral de la ciudad de Talara para el Sector 03</t>
  </si>
  <si>
    <t>Talara - Piura</t>
  </si>
  <si>
    <t>DENSIDAD EN CAMPO - SERVICIO POR 01 DÍA</t>
  </si>
  <si>
    <t>CONSORCIO H&amp;C 2</t>
  </si>
  <si>
    <t>osw.cas97@gmail.com</t>
  </si>
  <si>
    <t>Jose Quispe</t>
  </si>
  <si>
    <t>jquispe@chlsac.com</t>
  </si>
  <si>
    <t>CALLE UGARTE Y MOSCOSO 546 - SAN ISIDRO</t>
  </si>
  <si>
    <t>*Para realizar este ensayo se requiere del ensayo de Gravedad especifica del agregado grueso o agregado fino, según corresponda.</t>
  </si>
  <si>
    <t>*Para realizar este ensayo se requiere del ensayo de Gravedad especifica del agregado fino</t>
  </si>
  <si>
    <t>Salida minima 4 puntos, se requiere el ensayo de proctor
*Se requiere del ensayo de Contenido de humedad en suelo</t>
  </si>
  <si>
    <t>ALEX SUSUKI</t>
  </si>
  <si>
    <t>asusuki2@gmail.com</t>
  </si>
  <si>
    <t>Vaceado de contrapiso en el local Dollarcity, Megaplaza Huaral</t>
  </si>
  <si>
    <t>HTEC INGENIERÍA Y CONSTRUCCIÓN S.A.C.</t>
  </si>
  <si>
    <t>902 063 697</t>
  </si>
  <si>
    <t>aloarte@htec.com.pe</t>
  </si>
  <si>
    <t>Surco</t>
  </si>
  <si>
    <t>Breña</t>
  </si>
  <si>
    <t>N. NUÑEZ CORPORATION SAC</t>
  </si>
  <si>
    <t>n.nunezcorporationsac@gmail.com</t>
  </si>
  <si>
    <t>Locatario Dollarcity en el C.C Megaplaza Huaral</t>
  </si>
  <si>
    <r>
      <rPr>
        <b/>
        <sz val="13"/>
        <rFont val="Arial"/>
        <family val="2"/>
      </rPr>
      <t xml:space="preserve">CONDICIONES ESPECÍFICAS                                                                                                                                               </t>
    </r>
    <r>
      <rPr>
        <sz val="13"/>
        <rFont val="Arial"/>
        <family val="2"/>
      </rPr>
      <t xml:space="preserve">                                                                                                                                                                                                                                                                                                                                                                              - Los equipos deberán ser almacenados en una zona segura que el cliente proporcionará. 
- La movilización del personal técnico y los equipos estarán a cargo del cliente. 
- El informe de ensayo de densidad de campo serán emitidos por Geofal y estará firmado por un ingeniero civil colegiado. 
- Los equipos de protección personal (EPP) y SCTR estará a cargo de Geofal. 
- El horario para los ensayos de densidad es de lunes a viernes de 7:30 am a 5:00 pm y sábados de 7:30 am a 1:00 pm.                                                                                                                                                                                                                                                                                                                                                                                                                                                                                                                                                                                                                                                                                                                                                                                                                                                                                                                                                                                                                                                                                                                                                                                                                                                                                                                                                                                                                                                                                                                  </t>
    </r>
  </si>
  <si>
    <t xml:space="preserve">“Ampliación de los sistemas de agua potable y alcantarillado del sector Paraíso Alto - Sector 308 II etapa” </t>
  </si>
  <si>
    <t>Estefanía Horna Sotomayor</t>
  </si>
  <si>
    <t>ehorna@acerosyconcretos.com</t>
  </si>
  <si>
    <t>NUEVA ZONA SUNAT EN ALMACÉN K</t>
  </si>
  <si>
    <t>Control de calidad concreto fresco en obra:                   - Muestreo de concreto fresco: Cant. 06 und.                  - Ensayo de asentamiento del concreto (slump)              - Control de temperatura en el concreto  
- Resistencia a la compresión: Cant. 06 und.                                               - Movilidad del muestreo y recojo de las probetas</t>
  </si>
  <si>
    <r>
      <rPr>
        <b/>
        <sz val="13"/>
        <color theme="1"/>
        <rFont val="Arial"/>
        <family val="2"/>
      </rPr>
      <t xml:space="preserve">PLAZO ESTIMADO DE EJECUCIÓN DE SERVICIO               </t>
    </r>
    <r>
      <rPr>
        <sz val="13"/>
        <color theme="1"/>
        <rFont val="Arial"/>
        <family val="2"/>
      </rPr>
      <t xml:space="preserve">                                                                                                                                                                                               - El plazo de entrega de los resultados se estima de acuerdo a su programación de recepción, este tiempo será evaluado de acuerdo a la cantidad de muestra recepcionada y está sujeto a la programacion enviada por el área de LEM.                                                                  - El laboratorio enviará un correo de confirmación de recepción y fecha de entrega del informe.</t>
    </r>
  </si>
  <si>
    <t xml:space="preserve">LISTA DE CLIENTES GEOFAL                                                                                                                                                                                                                                                                                                                                      </t>
  </si>
  <si>
    <t>LISTA DE PRECIOS ENSAYOS DE LABORATORIO</t>
  </si>
  <si>
    <t>Av. Contralmirante Raygada 111 - Callao</t>
  </si>
  <si>
    <t>Araceli Coa</t>
  </si>
  <si>
    <t xml:space="preserve"> acoa@cjeingenieros.com</t>
  </si>
  <si>
    <t>Evaluación Estructural Edificios PNP</t>
  </si>
  <si>
    <r>
      <rPr>
        <b/>
        <sz val="13"/>
        <rFont val="Arial"/>
        <family val="2"/>
      </rPr>
      <t xml:space="preserve">CONDICIONES ESPECÍFICAS                                                                                                                                               </t>
    </r>
    <r>
      <rPr>
        <sz val="13"/>
        <rFont val="Arial"/>
        <family val="2"/>
      </rPr>
      <t xml:space="preserve">                                                                                                                                                                                                                                                                                                                                                                                                                                                                                                                                                                                                                                                                                                                    - Para los ensayos de Lavado asfaltico y Marshall, la cantidad de puntos/salida mínimo 2 und.  
- El cliente deberá de programar el servicio, con 24 horas de anticipación.                                                      
- El cliente deberá especificar la Norma a ser utilizada para la ejecución del ensayo, caso contrario se considera Norma ASTM o NTP vigente de acuerdo con el alcance del laboratorio.                                                                                                                                                                                                                                                                                                                                                                                                                                                                                                                                                                                                                                                                                                                                                                                                                                                                                                                                                                                                                                                                                                                                                                                                                                                                                                                                                                                                                                                                                                                         </t>
    </r>
  </si>
  <si>
    <r>
      <rPr>
        <b/>
        <sz val="13"/>
        <color theme="1"/>
        <rFont val="Arial"/>
        <family val="2"/>
      </rPr>
      <t xml:space="preserve">PLAZO ESTIMADO DE EJECUCIÓN DE SERVICIO               </t>
    </r>
    <r>
      <rPr>
        <sz val="13"/>
        <color theme="1"/>
        <rFont val="Arial"/>
        <family val="2"/>
      </rPr>
      <t xml:space="preserve">                                                                                                                                                                                                            - El plazo de entrega de los resultados se estima de 02 días habiles, este tiempo será evaluado de acuerdo a la cantidad de muestra recepcionada y está sujeto a la programacion enviada por el área de LEM.                                                                                                                                                                                                                   - El laboratorio enviará un correo de confirmación de recepción y fecha de entrega del informe.</t>
    </r>
  </si>
  <si>
    <t>ANCÓN</t>
  </si>
  <si>
    <t xml:space="preserve"> Prueba Interna </t>
  </si>
  <si>
    <t>MINERA TITAN DEL PERU SRL</t>
  </si>
  <si>
    <t xml:space="preserve">proyectosmineros@ximenamining.pe </t>
  </si>
  <si>
    <t>PLAN DE CIERRE DE MINAS UEA ESPERANZA DE CARAVELI</t>
  </si>
  <si>
    <t>GAMONT INGENIEROS SAC</t>
  </si>
  <si>
    <t>Fredy Montalvan</t>
  </si>
  <si>
    <t>BUENAVENTURA TORRE GNB PISO 21</t>
  </si>
  <si>
    <t xml:space="preserve"> mgmontalvan.41@gmail.com</t>
  </si>
  <si>
    <t>SAN ISIDRO</t>
  </si>
  <si>
    <t>HB CONSTRUCCION E INGENIERIA ASOCIADOS SAC</t>
  </si>
  <si>
    <t>Luis Fernando Alva Salon</t>
  </si>
  <si>
    <t>luisalva048@gmail.com</t>
  </si>
  <si>
    <t>ANÁLISIS DEL COMPORTAMIENTO FISICO-MECÁNICO DEL CONCRETO INCORPORANDO FIBRAS DE PLÁSTICO Y METÁLICAS</t>
  </si>
  <si>
    <t>abram_huamani@tecnomindata.com</t>
  </si>
  <si>
    <t>Abram Huamani</t>
  </si>
  <si>
    <t>CONSTRUCTORA REYNA GROUP S.A.C.</t>
  </si>
  <si>
    <t>Ing. Angie Gonzales</t>
  </si>
  <si>
    <t>oficina.tecnica@mrconstructora.pe</t>
  </si>
  <si>
    <t>AKO RESIDENCIAL</t>
  </si>
  <si>
    <t>Jirón Arica 859 – San Miguel</t>
  </si>
  <si>
    <t>Alto Lima Park</t>
  </si>
  <si>
    <t>Ricardo Treneman 880 - Lima</t>
  </si>
  <si>
    <t>CONSORCIO HUAYCOLORO</t>
  </si>
  <si>
    <t>INTERVENCION PARA LA QUEBRADA DE HUAYCOLORO</t>
  </si>
  <si>
    <t>HUACHIPA - LURIGANCHO</t>
  </si>
  <si>
    <t>MAGNUM FIRE SAC</t>
  </si>
  <si>
    <t>Ing. Jimmy Chavez</t>
  </si>
  <si>
    <t>gchavez@magnumsac.com</t>
  </si>
  <si>
    <t xml:space="preserve">Parque logístico Latam </t>
  </si>
  <si>
    <t>Parque logístico Callao</t>
  </si>
  <si>
    <t>JESUS EDUARDO ROJAS GONZALEZ</t>
  </si>
  <si>
    <t>jese15178@gmail.com</t>
  </si>
  <si>
    <t>Sara Carrasco Villanueva</t>
  </si>
  <si>
    <t>IE 0145 INDEPENDENCIA AMERICANA</t>
  </si>
  <si>
    <t>LIMA - SAN JUAN DE LURIGANCHO</t>
  </si>
  <si>
    <t>Institución Educativa Teniente Coronel Néstor Escudero Otero</t>
  </si>
  <si>
    <t>VIGUETAS PRETENSADAS SAC</t>
  </si>
  <si>
    <t>Arq. Daniel Montini</t>
  </si>
  <si>
    <t>ventas@vipret.org</t>
  </si>
  <si>
    <t>IE SANTA ELIZABETH 
IE TORIBIO DE LUZURIAGA 
CONSORCIO RIMAC</t>
  </si>
  <si>
    <t>Planta VIPRET
(Av Circunvalación Mz J lt 7 Urb. La Capitana-Huachipa)</t>
  </si>
  <si>
    <t>LADRILLO DE TECHO</t>
  </si>
  <si>
    <t>Modulo de rotura (Ensayo Flexión) / Unidades de albañilería de Arcilla</t>
  </si>
  <si>
    <t>CONSORCIO PERU HEALTH</t>
  </si>
  <si>
    <t>Jefe de Logistica</t>
  </si>
  <si>
    <t>ALB04A</t>
  </si>
  <si>
    <t>Se ensayaran 10 und, tiempo de entrega 01 día</t>
  </si>
  <si>
    <t>Se ensayaran 05 und, tiempo de entrega 01 día</t>
  </si>
  <si>
    <t>Se solicita 6 ladrillo pero se ensayaran 3 und., tiempo de entrega 03 dias</t>
  </si>
  <si>
    <t>Se ensayaran 03 und., tiempo de entrega 3 dias</t>
  </si>
  <si>
    <r>
      <rPr>
        <b/>
        <sz val="12"/>
        <color theme="1"/>
        <rFont val="Arial"/>
        <family val="2"/>
      </rPr>
      <t xml:space="preserve">PLAZO ESTIMADO DE EJECUCIÓN DE SERVICIO               </t>
    </r>
    <r>
      <rPr>
        <sz val="12"/>
        <color theme="1"/>
        <rFont val="Arial"/>
        <family val="2"/>
      </rPr>
      <t xml:space="preserve">                                                                                                                                                                                                             - El plazo de entrega de los resultados se estima 09 días hábiles, este tiempo será evaluado de acuerdo a la cantidad de muestra recepcionada y está sujeto a la programacion enviada por el área de LEM.                                                                                                                                                                                            - El laboratorio enviará un correo de confirmación de recepción y fecha de entrega del informe.</t>
    </r>
  </si>
  <si>
    <t>Roberto Carlos Chiuyari Cusi</t>
  </si>
  <si>
    <t>Fresia Guerra</t>
  </si>
  <si>
    <t>Carlos Murriel</t>
  </si>
  <si>
    <t>Belmarys Rondon</t>
  </si>
  <si>
    <t>Alan Miranda Roque</t>
  </si>
  <si>
    <t>Alan Incio</t>
  </si>
  <si>
    <t>Hernan Tuppia</t>
  </si>
  <si>
    <t>Gilmer Garay</t>
  </si>
  <si>
    <t>Josselyn Cobeñas Vela</t>
  </si>
  <si>
    <t>Mario Daniel Cubas Romero</t>
  </si>
  <si>
    <t>Rocio Mendoza L.</t>
  </si>
  <si>
    <t>Cristina Tasayco</t>
  </si>
  <si>
    <t>Elmer Condezo</t>
  </si>
  <si>
    <t>Liset Maza</t>
  </si>
  <si>
    <t>Marlon Cabanillas</t>
  </si>
  <si>
    <t>Candy Romero Yacolca</t>
  </si>
  <si>
    <t>Melchor Sanchez</t>
  </si>
  <si>
    <t>Gari Berrio</t>
  </si>
  <si>
    <t>Aristdes Ocmin Paredes</t>
  </si>
  <si>
    <t>Alvaro Morales</t>
  </si>
  <si>
    <t>Jorge Luis Cabanillas Carpio</t>
  </si>
  <si>
    <t>Jhonatan Marca Medina</t>
  </si>
  <si>
    <t>Juan Jobiniano Medina Arista</t>
  </si>
  <si>
    <t>Madevelia Valladares Cabello</t>
  </si>
  <si>
    <t>Lizeth Chirinos</t>
  </si>
  <si>
    <t>Mishely Castro</t>
  </si>
  <si>
    <t/>
  </si>
  <si>
    <t>Katiuska</t>
  </si>
  <si>
    <t>Miklail Rivera</t>
  </si>
  <si>
    <t>Cristian Bobadilla</t>
  </si>
  <si>
    <t>Honey Medina Ortiz</t>
  </si>
  <si>
    <t>Magaly Vela Portocarrero</t>
  </si>
  <si>
    <t>Jose Tafur Melendez</t>
  </si>
  <si>
    <t>Noris Lucia Aquino Urruchi</t>
  </si>
  <si>
    <t>Juan Vilchez</t>
  </si>
  <si>
    <t>Nicolas Mendoza Cavero</t>
  </si>
  <si>
    <t>Cinthya Mercado</t>
  </si>
  <si>
    <t>Victoria Escalante Saldaña</t>
  </si>
  <si>
    <t xml:space="preserve">Linda Campos </t>
  </si>
  <si>
    <t>Niells Jamanca</t>
  </si>
  <si>
    <t>Adriana Gabriela Díaz</t>
  </si>
  <si>
    <t>Ernest Rea Prado</t>
  </si>
  <si>
    <t>Jorge Tovar Zevallos</t>
  </si>
  <si>
    <t>Carlos Gaspar Paco</t>
  </si>
  <si>
    <t>Rebeca Garcia Peña</t>
  </si>
  <si>
    <t>Luis Huamani</t>
  </si>
  <si>
    <t>Juan Zuñiga</t>
  </si>
  <si>
    <t>Alcides Hermoza Mejia</t>
  </si>
  <si>
    <t>Eduardo Loza</t>
  </si>
  <si>
    <t>Fernando Caballero</t>
  </si>
  <si>
    <t>Edgar Camargo</t>
  </si>
  <si>
    <t>Henry Espiritu Diestra</t>
  </si>
  <si>
    <t>Guzman Yana</t>
  </si>
  <si>
    <t>Yiliam Gomez Paredes</t>
  </si>
  <si>
    <t>Julian Aguado</t>
  </si>
  <si>
    <t>David Rodriguez Minaya</t>
  </si>
  <si>
    <t>Sr. Cristian</t>
  </si>
  <si>
    <t>Luis Contreras Ramaycuna</t>
  </si>
  <si>
    <t>Martha Calderon</t>
  </si>
  <si>
    <t>Jhoon Hardy Saavedra Cordova</t>
  </si>
  <si>
    <t>Neil Baldin Lazo</t>
  </si>
  <si>
    <t>Walter Quispe</t>
  </si>
  <si>
    <t>Javier Salvador Lopez</t>
  </si>
  <si>
    <t>Nilton Cordova</t>
  </si>
  <si>
    <t>Wilhelm Balbin</t>
  </si>
  <si>
    <t>Danny Quispe</t>
  </si>
  <si>
    <t>Humberto Chuquitaype</t>
  </si>
  <si>
    <t>Sergio Caceres</t>
  </si>
  <si>
    <t>Franco De La Cruz</t>
  </si>
  <si>
    <t>Aldo Cuenca Ortiz</t>
  </si>
  <si>
    <t>Flavio De J&amp;F</t>
  </si>
  <si>
    <t>Manuel Enrique Reyes La Rosa</t>
  </si>
  <si>
    <t>Beatriz Matos</t>
  </si>
  <si>
    <t>Hugo Jara</t>
  </si>
  <si>
    <t>Mary Carmen Carnero Vargas</t>
  </si>
  <si>
    <t>Betzabe Espinoza</t>
  </si>
  <si>
    <t>Norma Mayorca</t>
  </si>
  <si>
    <t>Diego Gallardo Pinedo</t>
  </si>
  <si>
    <t>Marcelo Lovon Paliza</t>
  </si>
  <si>
    <t>John Tineo</t>
  </si>
  <si>
    <t>Manuel Correa</t>
  </si>
  <si>
    <t>Angela Urbano</t>
  </si>
  <si>
    <t>Anggie Morales Morante</t>
  </si>
  <si>
    <t>Oscar Anicama</t>
  </si>
  <si>
    <t>Jesus Pajares</t>
  </si>
  <si>
    <t>German Chirinos</t>
  </si>
  <si>
    <t>Joanna Claudio</t>
  </si>
  <si>
    <t>Christian Hilares</t>
  </si>
  <si>
    <t>Srta Lourdes</t>
  </si>
  <si>
    <t>Diego Vences Martinez</t>
  </si>
  <si>
    <t>Ricardo Contreras</t>
  </si>
  <si>
    <t>Saul Lima Vasquez</t>
  </si>
  <si>
    <t>Roxana Sanchez Cabanillas</t>
  </si>
  <si>
    <t>Pamela Gabriela Mendoza Lazaro</t>
  </si>
  <si>
    <t>Jonathan Centurion</t>
  </si>
  <si>
    <t>Liset Lisorcam</t>
  </si>
  <si>
    <t>Betzabeth Pereyra Torres</t>
  </si>
  <si>
    <t>Rosa Ruesta Prado</t>
  </si>
  <si>
    <t>Carlos Robles</t>
  </si>
  <si>
    <t>Victoria Cajacuri Reyes</t>
  </si>
  <si>
    <t>Rut Nereyda C. Mendoza</t>
  </si>
  <si>
    <t>Kornad Montes Quispe</t>
  </si>
  <si>
    <t xml:space="preserve">Andres Chaman Cusiwaman </t>
  </si>
  <si>
    <t xml:space="preserve">Huver Ronald Nuñez Edquen </t>
  </si>
  <si>
    <t xml:space="preserve">Pamela Mendoza </t>
  </si>
  <si>
    <t>Javier Garay</t>
  </si>
  <si>
    <t>Roberto Mayorca Alvarado</t>
  </si>
  <si>
    <t>Rocio Anccasi Galvez</t>
  </si>
  <si>
    <t>Jennifer Miñan Trelles</t>
  </si>
  <si>
    <t>Yhony L. Zavaleta Ramos</t>
  </si>
  <si>
    <t>Carlos Eccoña</t>
  </si>
  <si>
    <t>Gilsel Ilizarbe</t>
  </si>
  <si>
    <t xml:space="preserve">Percy Cardenas </t>
  </si>
  <si>
    <t>Silvana Martinez</t>
  </si>
  <si>
    <t>Fernando Palacios</t>
  </si>
  <si>
    <t>Cristian Campos Ostos</t>
  </si>
  <si>
    <t>Luis Paredes</t>
  </si>
  <si>
    <t>Zonia Garcia</t>
  </si>
  <si>
    <t>Catherine Dupont</t>
  </si>
  <si>
    <t xml:space="preserve">Silvana Martinez </t>
  </si>
  <si>
    <t>Katherine Zelada Vera</t>
  </si>
  <si>
    <t>Cesar Vidarte</t>
  </si>
  <si>
    <t>Smith Godoy Moreyra</t>
  </si>
  <si>
    <t>Martha Guevara Salazar</t>
  </si>
  <si>
    <t>Adolfo Schiller Vilcarromero</t>
  </si>
  <si>
    <t>Evony Yontop Vivanco</t>
  </si>
  <si>
    <t>Jorge Osorio</t>
  </si>
  <si>
    <t>Ridel Montoya</t>
  </si>
  <si>
    <t>Magaly Pacheco</t>
  </si>
  <si>
    <t>Harold Trinidad</t>
  </si>
  <si>
    <t>Manuel Solis</t>
  </si>
  <si>
    <t xml:space="preserve">Ing. Sisi Aquino </t>
  </si>
  <si>
    <t>Feliciano Huayhua Espinoza</t>
  </si>
  <si>
    <t>Javier Garcia</t>
  </si>
  <si>
    <t>Yoshiro Gudiel</t>
  </si>
  <si>
    <t>Betty Chavez</t>
  </si>
  <si>
    <t>Leonard Perez</t>
  </si>
  <si>
    <t>Aviles Alvares</t>
  </si>
  <si>
    <t>Jean Paul Carrasco Ortiz</t>
  </si>
  <si>
    <t>David Woodman Caballero</t>
  </si>
  <si>
    <t>Stephanie Garcia</t>
  </si>
  <si>
    <t>Maritza Pantoja</t>
  </si>
  <si>
    <t>Iris Lizeth Cava Suarez</t>
  </si>
  <si>
    <t>Brenda Temoche Litano</t>
  </si>
  <si>
    <t>James Castro Cruzado</t>
  </si>
  <si>
    <t>Joel Solis V</t>
  </si>
  <si>
    <t>Eric Loaiza</t>
  </si>
  <si>
    <t>Andres Rojas</t>
  </si>
  <si>
    <t>Giovana Galvez</t>
  </si>
  <si>
    <t>Juan Valeriano</t>
  </si>
  <si>
    <t>Elmer Reynalde Espinoza</t>
  </si>
  <si>
    <t>Judith Gomez</t>
  </si>
  <si>
    <t>Nilton Cotera Povis</t>
  </si>
  <si>
    <t>Jhonatan Rivera</t>
  </si>
  <si>
    <t>Heiner Lopez</t>
  </si>
  <si>
    <t xml:space="preserve">Nahira Gonzales </t>
  </si>
  <si>
    <t>Abrahan Arenas</t>
  </si>
  <si>
    <t>Carmen Lospez Del Carpio</t>
  </si>
  <si>
    <t>Esteban Ortiz Valdizar</t>
  </si>
  <si>
    <t>Melquiades Herrera</t>
  </si>
  <si>
    <t>José Romero Bustillos</t>
  </si>
  <si>
    <t>Ing. Juan</t>
  </si>
  <si>
    <t>Judith Soto Córdova</t>
  </si>
  <si>
    <t>Manuel Blanco</t>
  </si>
  <si>
    <t>Ricardo Pablo Morales</t>
  </si>
  <si>
    <t>Patricia Hoyos Matias</t>
  </si>
  <si>
    <t>Juan Carlos Vilchez Melo</t>
  </si>
  <si>
    <t>Javier Luis Palomino Salazar</t>
  </si>
  <si>
    <t>Ing. Marco Flores Rázuri</t>
  </si>
  <si>
    <t>Carlos E. Brito</t>
  </si>
  <si>
    <t xml:space="preserve">Frank Mallma </t>
  </si>
  <si>
    <t>Jose San Martin G.</t>
  </si>
  <si>
    <t>Ing. Manuel Espinoza</t>
  </si>
  <si>
    <t>Sara Noemi Iporra Bendezu</t>
  </si>
  <si>
    <t>Cessia Tania Echevarria Pinedo</t>
  </si>
  <si>
    <t>Wendel Camones</t>
  </si>
  <si>
    <t>Zoraida Chuquija Vilca</t>
  </si>
  <si>
    <t>Estefani Ayala</t>
  </si>
  <si>
    <t>José Larico</t>
  </si>
  <si>
    <t>Luis Meza Talledo</t>
  </si>
  <si>
    <t>Claudio Rodriguez</t>
  </si>
  <si>
    <t>Jorge Trkovic</t>
  </si>
  <si>
    <t>Carlos Cáceres</t>
  </si>
  <si>
    <t>Miguel Angeles Hernandez</t>
  </si>
  <si>
    <t>Miguel Gutierrez Bazan</t>
  </si>
  <si>
    <t>Maryiori Yontopa</t>
  </si>
  <si>
    <t>Heber Rebaja</t>
  </si>
  <si>
    <t>Emilio Yupari</t>
  </si>
  <si>
    <t>Jeniffer Castillo</t>
  </si>
  <si>
    <t xml:space="preserve">David Benito Santillán </t>
  </si>
  <si>
    <t xml:space="preserve">Kevin Antón Rodriguez </t>
  </si>
  <si>
    <t>Bryan Montenegro</t>
  </si>
  <si>
    <t>Hamdy Flores</t>
  </si>
  <si>
    <t>Juan Córdova Carhuaricra</t>
  </si>
  <si>
    <t>Wilder Eduardo Alvarado Peralta</t>
  </si>
  <si>
    <t>Kelly Alessandra Jara Chávez</t>
  </si>
  <si>
    <t>Mafer Seminario</t>
  </si>
  <si>
    <t>Ing. Ricardo Fuentes Bendezu</t>
  </si>
  <si>
    <t>Jhoana Gonzales</t>
  </si>
  <si>
    <t>Smith  Godoy Moreyra</t>
  </si>
  <si>
    <t>George Michel Murillo Salvatierra</t>
  </si>
  <si>
    <t>Alexander Chero</t>
  </si>
  <si>
    <t>Katherine Pairazaman</t>
  </si>
  <si>
    <t>Jorge Ulloa</t>
  </si>
  <si>
    <t>Jaime Egusquiza</t>
  </si>
  <si>
    <t>Renzo Castillo Villafuerte</t>
  </si>
  <si>
    <t>Sonia Carpio</t>
  </si>
  <si>
    <t>Jose Nuñez Emau</t>
  </si>
  <si>
    <t>Gisella Montalvan Fasabi</t>
  </si>
  <si>
    <t>Roberto Fidel Chavez</t>
  </si>
  <si>
    <t>Luis Cisnero</t>
  </si>
  <si>
    <t>Jose Juarez  Alquizar</t>
  </si>
  <si>
    <t>Freddy Jara Gamboa</t>
  </si>
  <si>
    <t>Liseth Gutierrez De La Cruz</t>
  </si>
  <si>
    <t>Iván Guzman Gonzales</t>
  </si>
  <si>
    <t>Alex Percy Terry</t>
  </si>
  <si>
    <t>Ariana Tintaya</t>
  </si>
  <si>
    <t>James Rivera</t>
  </si>
  <si>
    <t>Cristina Pichardo</t>
  </si>
  <si>
    <t>Liliana Acuña Gonzales</t>
  </si>
  <si>
    <t>Ricardo Timaná</t>
  </si>
  <si>
    <t>Jefferson Rivas</t>
  </si>
  <si>
    <t>Denisse Mattos</t>
  </si>
  <si>
    <t>William Huamani</t>
  </si>
  <si>
    <t>Jorge Huaringa</t>
  </si>
  <si>
    <t>Walter Nieto</t>
  </si>
  <si>
    <t>Magno Rejano</t>
  </si>
  <si>
    <t>Rosario Almeyda Liñan</t>
  </si>
  <si>
    <t>Jasmani Valenzuela Crisostomo</t>
  </si>
  <si>
    <t>Katty Salcedo</t>
  </si>
  <si>
    <t>Rey Coila Yana</t>
  </si>
  <si>
    <t>Jorge Cabrejos Soiffer</t>
  </si>
  <si>
    <t>Josue Angulo Bardales</t>
  </si>
  <si>
    <t>Irma Erika Pezua Padilla</t>
  </si>
  <si>
    <t>André Cavañcanti</t>
  </si>
  <si>
    <t>Trinidad Sanchez Araujo</t>
  </si>
  <si>
    <t>Jeniffer Miñan Trelles</t>
  </si>
  <si>
    <t>Bruno Gabriel Giordanino</t>
  </si>
  <si>
    <t>Alberto Tang Sanchez</t>
  </si>
  <si>
    <t>Branixa Vilca</t>
  </si>
  <si>
    <t xml:space="preserve">Cerilo Valdivia Tarazona </t>
  </si>
  <si>
    <t>Henry Vargas</t>
  </si>
  <si>
    <t>Luz Gonzales</t>
  </si>
  <si>
    <t>Bruno Oliart Wilson</t>
  </si>
  <si>
    <t>Sandra Bobadilla</t>
  </si>
  <si>
    <t>Ricardo Osorio Fhon</t>
  </si>
  <si>
    <t>Carlos Pabon Guerrero</t>
  </si>
  <si>
    <t>Walter Condori Atamari</t>
  </si>
  <si>
    <t>Victor Pretell</t>
  </si>
  <si>
    <t>Bernaola Aranda David</t>
  </si>
  <si>
    <t>Pierre Moro Vigo</t>
  </si>
  <si>
    <t>Milo Arango</t>
  </si>
  <si>
    <t>Eladio Huamanyauri</t>
  </si>
  <si>
    <t>Percy Rojas</t>
  </si>
  <si>
    <t>Angelo Pando Rojas</t>
  </si>
  <si>
    <t>Guillermo Avendaño Astorima</t>
  </si>
  <si>
    <t>Camille Portugal Arevalo</t>
  </si>
  <si>
    <t>Daniel Calzada Arce</t>
  </si>
  <si>
    <t>Jorge Pilco</t>
  </si>
  <si>
    <t>Francys Nava</t>
  </si>
  <si>
    <t>Cenia</t>
  </si>
  <si>
    <t>Jonathan Rafael Rebazas</t>
  </si>
  <si>
    <t>Nalda Villavicencio Ch.</t>
  </si>
  <si>
    <t>Henrry Vasquez</t>
  </si>
  <si>
    <t>Julio Prieto</t>
  </si>
  <si>
    <t>Adan Rodulfo Loza</t>
  </si>
  <si>
    <t>Franco Capa</t>
  </si>
  <si>
    <t>Sergio Ramos</t>
  </si>
  <si>
    <t>Maybel Rueda Garcia</t>
  </si>
  <si>
    <t>Giselle Ilizarbe</t>
  </si>
  <si>
    <t>Estefany Pullido</t>
  </si>
  <si>
    <t>Carlos Fabian Nolasco Granados</t>
  </si>
  <si>
    <t>Jony Gutierrez</t>
  </si>
  <si>
    <t>Palacios Vergara Luis Antonio</t>
  </si>
  <si>
    <t xml:space="preserve">Bryan Soto </t>
  </si>
  <si>
    <t>Michael Serrato</t>
  </si>
  <si>
    <t>Zaira Fenco Asalde</t>
  </si>
  <si>
    <t>Adeli Collas Pomiano</t>
  </si>
  <si>
    <t>Cesar Alvarado Garcia</t>
  </si>
  <si>
    <t>Luciano Alvarado</t>
  </si>
  <si>
    <t>Isaac Zumarán Juarez</t>
  </si>
  <si>
    <t>Pablo Ruben Carrasco Rojas</t>
  </si>
  <si>
    <t>Cesar Gamarra</t>
  </si>
  <si>
    <t>Peter Arevalo Alarcon</t>
  </si>
  <si>
    <t>Iglesia Adventista Del Septimo Dia</t>
  </si>
  <si>
    <t>Luis Gibson</t>
  </si>
  <si>
    <t>Alexandro Meza Tasayco</t>
  </si>
  <si>
    <t>Cárdenas Begazo</t>
  </si>
  <si>
    <t>Elizabeth Díaz</t>
  </si>
  <si>
    <t>Jhon Llana Fernandez</t>
  </si>
  <si>
    <t>Dayana Jara</t>
  </si>
  <si>
    <t>Nicolas Vigo Mendieta</t>
  </si>
  <si>
    <t>Susana Rayco</t>
  </si>
  <si>
    <t>Cesar Apaza Cojoma</t>
  </si>
  <si>
    <t>Julio Vasquez Dávila</t>
  </si>
  <si>
    <t>Mayra Sutta Rimac</t>
  </si>
  <si>
    <t>Angelo Pando</t>
  </si>
  <si>
    <t>Carlos Morano Pineda</t>
  </si>
  <si>
    <t>Paola Vasquez Silva</t>
  </si>
  <si>
    <t>Edilberto Johan Levano Camones</t>
  </si>
  <si>
    <t>Enriquez Gutierez</t>
  </si>
  <si>
    <t>Alvaro Sucari</t>
  </si>
  <si>
    <t>Gino Franco Díaz</t>
  </si>
  <si>
    <t>Janpier Gutierrez Huaman</t>
  </si>
  <si>
    <t>Italo Acosta</t>
  </si>
  <si>
    <t>Anthony Ramirez</t>
  </si>
  <si>
    <t>Sandra Olivera</t>
  </si>
  <si>
    <t>Remigio</t>
  </si>
  <si>
    <t>Victor Vasquez</t>
  </si>
  <si>
    <t>Luis Veliz</t>
  </si>
  <si>
    <t>Gary Ramirez</t>
  </si>
  <si>
    <t>Fernando Tinta Guevara</t>
  </si>
  <si>
    <t>Elias Luque</t>
  </si>
  <si>
    <t>Ulices Revalo Vejarano</t>
  </si>
  <si>
    <t>Moises Garcia</t>
  </si>
  <si>
    <t>Leonard Perez Lopez</t>
  </si>
  <si>
    <t>Osvaldo Rojas</t>
  </si>
  <si>
    <t>Gian Huallpa</t>
  </si>
  <si>
    <t>Rosangela Valladares Tirado</t>
  </si>
  <si>
    <t>Angela Solis</t>
  </si>
  <si>
    <t>Victor Tullume</t>
  </si>
  <si>
    <t xml:space="preserve">Robert Zelaya </t>
  </si>
  <si>
    <t>Sara Carrasc0</t>
  </si>
  <si>
    <t>Alexander Davila</t>
  </si>
  <si>
    <t>Mario Campusano</t>
  </si>
  <si>
    <t>Fabrizzio Gonzales Briones</t>
  </si>
  <si>
    <t>Sandro Ayalo</t>
  </si>
  <si>
    <t>Flor De Maria Fuentes Bendezu</t>
  </si>
  <si>
    <t xml:space="preserve">Martin Canales </t>
  </si>
  <si>
    <t>Patricia Pereyra</t>
  </si>
  <si>
    <t>Iván Llaves</t>
  </si>
  <si>
    <t>Sandra Velasquez Panduro</t>
  </si>
  <si>
    <t>Robinson Valverde</t>
  </si>
  <si>
    <t>Sandra Stefany Mamani Chupa</t>
  </si>
  <si>
    <t>Carlos Reyes</t>
  </si>
  <si>
    <t>Javier Joel Ulloa Ponce</t>
  </si>
  <si>
    <t>Jhimy Janampa</t>
  </si>
  <si>
    <t>Maria Davila Davila</t>
  </si>
  <si>
    <t>Eder Amaro</t>
  </si>
  <si>
    <t>Jahaira Villegas</t>
  </si>
  <si>
    <t>Tatiana Mestanza</t>
  </si>
  <si>
    <t>Elvis Espinoza</t>
  </si>
  <si>
    <t>Sandra Cardenas Vargas</t>
  </si>
  <si>
    <t>John Mormontoy Albengrin</t>
  </si>
  <si>
    <t>Janeth Cyntia Perez Fernandez</t>
  </si>
  <si>
    <t>Luis Llacctahuaman Hinostroza</t>
  </si>
  <si>
    <t>Blacido Tito Juan Luis</t>
  </si>
  <si>
    <t>Jhonny Amanes</t>
  </si>
  <si>
    <t>Ruben Celis</t>
  </si>
  <si>
    <t>Roberto Rivaro</t>
  </si>
  <si>
    <t>Vladimir Fernandez</t>
  </si>
  <si>
    <t>Melisa Castillo</t>
  </si>
  <si>
    <t>José Castillo Taype</t>
  </si>
  <si>
    <t>Anthony Izquierdo Tafur</t>
  </si>
  <si>
    <t>Suny Ariana Pacheco Hualpa</t>
  </si>
  <si>
    <t>Carlos Alberto Tupia</t>
  </si>
  <si>
    <t>Sara Carrasco</t>
  </si>
  <si>
    <t>Desiderio Chacon Centurion</t>
  </si>
  <si>
    <t>Niddia Palpa Igreda</t>
  </si>
  <si>
    <t>Gabriela Sanez Paz Soldan</t>
  </si>
  <si>
    <t>Angela Morales</t>
  </si>
  <si>
    <t>Saul</t>
  </si>
  <si>
    <t>Alessandra Rabines</t>
  </si>
  <si>
    <t>Valentina Garcia</t>
  </si>
  <si>
    <t>Enrique Pedreros</t>
  </si>
  <si>
    <t>Amyra Talledo Gallo</t>
  </si>
  <si>
    <t>Magaly Rojas Chavez</t>
  </si>
  <si>
    <t>Rafael Espinoza Cordova</t>
  </si>
  <si>
    <t>Felimon Taipe Tejeda</t>
  </si>
  <si>
    <t>Claudio Sulca Medina</t>
  </si>
  <si>
    <t>Giuliana Lopez</t>
  </si>
  <si>
    <t>Rosmery Hinostroza Chavin</t>
  </si>
  <si>
    <t>Adrian Castro</t>
  </si>
  <si>
    <t>Guillermo Chavarry</t>
  </si>
  <si>
    <t>Jean Apari</t>
  </si>
  <si>
    <t>Roberto Francisco Fanning Balarezo</t>
  </si>
  <si>
    <t>Alizon Beltran Moreno</t>
  </si>
  <si>
    <t>Lyli Cubeñas</t>
  </si>
  <si>
    <t>Fredy Baldeon Santiago</t>
  </si>
  <si>
    <t>Jose Abanto Ortiz</t>
  </si>
  <si>
    <t>Corporacion Cruna</t>
  </si>
  <si>
    <t>Alex Garcia Ocaña</t>
  </si>
  <si>
    <t>Elias Cordova Camino</t>
  </si>
  <si>
    <t xml:space="preserve">Marco Ysla </t>
  </si>
  <si>
    <t>Cristhian Huaman Peña</t>
  </si>
  <si>
    <t>Henry Nathaniel Alarcon Moreno</t>
  </si>
  <si>
    <t>Rodolfo Hermoza Vega</t>
  </si>
  <si>
    <t>Irvin Sanchez</t>
  </si>
  <si>
    <t>Nazareth Pariona Camones</t>
  </si>
  <si>
    <t>Elard Mendoza Bejar</t>
  </si>
  <si>
    <t>Miguel Espiritu Flores</t>
  </si>
  <si>
    <t>Ivan Llaves</t>
  </si>
  <si>
    <t>Marcelo Lamas</t>
  </si>
  <si>
    <t>Lehi Enrique Rojas Arias</t>
  </si>
  <si>
    <t>Kevin Enrique Guerrero Diaz</t>
  </si>
  <si>
    <t>Josue Obeso</t>
  </si>
  <si>
    <t>Luis Juarez</t>
  </si>
  <si>
    <t>Miguel Angel Valles</t>
  </si>
  <si>
    <t>Cristian Giraldo Pardave</t>
  </si>
  <si>
    <t>Estefany Farias Esquives</t>
  </si>
  <si>
    <t>Kriz Giuliana Lazo Rojas</t>
  </si>
  <si>
    <t>Maryiori Yontop</t>
  </si>
  <si>
    <t>Rosel Salas Aurelio</t>
  </si>
  <si>
    <t>Zayde Jackeline</t>
  </si>
  <si>
    <t>Frank Rosales</t>
  </si>
  <si>
    <t>Joseph Rumiche</t>
  </si>
  <si>
    <t>Ing. Luis Michel Arbe Castillo</t>
  </si>
  <si>
    <t>Renato Gabriel Campos Ortiz</t>
  </si>
  <si>
    <t>Derly Atao Gonzales</t>
  </si>
  <si>
    <t>Lizbet Ingaruca Verastegui</t>
  </si>
  <si>
    <t>Gloria Rodrigo Delgado</t>
  </si>
  <si>
    <t>Frank Igor Arauco Bueno</t>
  </si>
  <si>
    <t>Lucy Murillo Manrique</t>
  </si>
  <si>
    <t>Sunnie Zulayne Ramos Suarez</t>
  </si>
  <si>
    <t>Berenice Arosemena</t>
  </si>
  <si>
    <t>Julissa Alexandra Tarqui Condori</t>
  </si>
  <si>
    <t>Carlos Ivan Cordova Gutierrez</t>
  </si>
  <si>
    <t>Lucero Vega M.</t>
  </si>
  <si>
    <t>Daniella Ghiorzo Avalos</t>
  </si>
  <si>
    <t>María De Los Angeles Yamunaque</t>
  </si>
  <si>
    <t>Carlos Rengifo Garcia</t>
  </si>
  <si>
    <t>Erick Vera</t>
  </si>
  <si>
    <t>Roseli Sanchez Chavez</t>
  </si>
  <si>
    <t>Sulema López Meza</t>
  </si>
  <si>
    <t>Clodoaldo Felix Cuenca Ortiz</t>
  </si>
  <si>
    <t>Unidad De Logistica</t>
  </si>
  <si>
    <t>Richard Eneque</t>
  </si>
  <si>
    <t>Yerko Samokic</t>
  </si>
  <si>
    <t>Juan Diego Montes Mendoza</t>
  </si>
  <si>
    <t>Maria Rosa Rivasplata</t>
  </si>
  <si>
    <t>Odilio Marcelino Laveriano</t>
  </si>
  <si>
    <t>Luis Olivera</t>
  </si>
  <si>
    <t>Carlos Saavedra</t>
  </si>
  <si>
    <t>Leonardo Ramos Pérez</t>
  </si>
  <si>
    <t>Luis Feitosa</t>
  </si>
  <si>
    <t>Arq. Nixon Requejo</t>
  </si>
  <si>
    <t>Vivian Diestra</t>
  </si>
  <si>
    <t>Wilfredo Felipe Zelada</t>
  </si>
  <si>
    <t>Jessy Leon</t>
  </si>
  <si>
    <t>Claudia Ayca</t>
  </si>
  <si>
    <t>Juan Edmundo Chilo Umasi</t>
  </si>
  <si>
    <t>Paul Meneses</t>
  </si>
  <si>
    <t>Erick Sosa</t>
  </si>
  <si>
    <t>Jhonatan Jean Franco Orbegozo Rojas</t>
  </si>
  <si>
    <t>Casimiro Chate</t>
  </si>
  <si>
    <t>Hector Delgado</t>
  </si>
  <si>
    <t>Christian Torres Collazos</t>
  </si>
  <si>
    <t>Carlos Baqueiro</t>
  </si>
  <si>
    <t>Ruben Santos</t>
  </si>
  <si>
    <t>Luis Roman</t>
  </si>
  <si>
    <t>Jordy Herrera Flores</t>
  </si>
  <si>
    <t>Willians Taco Panibra</t>
  </si>
  <si>
    <t>Zayde Jackeline Yopan Gabriel</t>
  </si>
  <si>
    <t>Jaecket Vertiz Vasquez</t>
  </si>
  <si>
    <t>Enrique Iturry Espezua</t>
  </si>
  <si>
    <t>Sandro Duarte</t>
  </si>
  <si>
    <t>Ivan Ronaldo Padilla</t>
  </si>
  <si>
    <t>Ursula Lopez</t>
  </si>
  <si>
    <t>Sergio Luis Giraldo Bravo</t>
  </si>
  <si>
    <t>Saul Guevara Romani</t>
  </si>
  <si>
    <t>Jean Carlos Chuchon</t>
  </si>
  <si>
    <t>Marco Talla Quispe</t>
  </si>
  <si>
    <t>German Lobato</t>
  </si>
  <si>
    <t>Bruno Del Rosario</t>
  </si>
  <si>
    <t>Alejandra Rios</t>
  </si>
  <si>
    <t>Ander Gil Ibañez</t>
  </si>
  <si>
    <t>Nilton Hernandez</t>
  </si>
  <si>
    <t>Gianfranco Carpio Millones</t>
  </si>
  <si>
    <t>Willy Arevalo</t>
  </si>
  <si>
    <t>Jose Antonio Belito</t>
  </si>
  <si>
    <t>Alberto Trujillo Salazar</t>
  </si>
  <si>
    <t>Jose Garriazo</t>
  </si>
  <si>
    <t>Jose Antonio Belito Mancha</t>
  </si>
  <si>
    <t>Mack Celi Chavez Castillo</t>
  </si>
  <si>
    <t>Brigitte Nuñez Maldonado</t>
  </si>
  <si>
    <t>Gloria Ñaupas</t>
  </si>
  <si>
    <t>Javier Santiago Echevarria Chávez</t>
  </si>
  <si>
    <t>Maite Mendoza</t>
  </si>
  <si>
    <t>Yosvet Yin Estacio Porta</t>
  </si>
  <si>
    <t>Jherson Flores</t>
  </si>
  <si>
    <t>Angel Ramirez Vergaray</t>
  </si>
  <si>
    <t>Eloy Chavez</t>
  </si>
  <si>
    <t>Freydi Miguel</t>
  </si>
  <si>
    <t>Sandra Velasquez</t>
  </si>
  <si>
    <t>Dorothy Pimentel Daviu</t>
  </si>
  <si>
    <t>Jose Quintana</t>
  </si>
  <si>
    <t>Meycol Latorre Santisteban</t>
  </si>
  <si>
    <t>Miguel Ramirez Alipio</t>
  </si>
  <si>
    <t>Fernando Soto</t>
  </si>
  <si>
    <t>David Vergara Roca</t>
  </si>
  <si>
    <t>Michell Esquerre</t>
  </si>
  <si>
    <t>Luis Sipiran</t>
  </si>
  <si>
    <t>Oscar Quintanilla</t>
  </si>
  <si>
    <t>Joyce Medina</t>
  </si>
  <si>
    <t>Meylyn Wong</t>
  </si>
  <si>
    <t>David Castillo</t>
  </si>
  <si>
    <t>Eduardo Silva Guerrero</t>
  </si>
  <si>
    <t>Marcos Ruiz</t>
  </si>
  <si>
    <t>Gerson Trejo Sánchez</t>
  </si>
  <si>
    <t>Noris Aquino</t>
  </si>
  <si>
    <t>Soreilys Guarepe</t>
  </si>
  <si>
    <t>Yosvet Estacio Porta</t>
  </si>
  <si>
    <t>Oscar Saldaña</t>
  </si>
  <si>
    <t>Mariela</t>
  </si>
  <si>
    <t>Emiliano Mallqui</t>
  </si>
  <si>
    <t>Jaime Huaman Alvarez</t>
  </si>
  <si>
    <t>Andrea Vargas</t>
  </si>
  <si>
    <t>Juan Pablo Quispe Torres</t>
  </si>
  <si>
    <t>Henry Cancino</t>
  </si>
  <si>
    <t>Bercelius Vera Aguilar</t>
  </si>
  <si>
    <t>Yadhyra Rodríguez Paredes</t>
  </si>
  <si>
    <t>Debhora Espíritu</t>
  </si>
  <si>
    <t>Mack Chavez Castillo</t>
  </si>
  <si>
    <t>Milner Sandoval Arbizu</t>
  </si>
  <si>
    <t xml:space="preserve">Freddy Godoy </t>
  </si>
  <si>
    <t>Jesús Benítes</t>
  </si>
  <si>
    <t>Ing. Alberto Cornejo</t>
  </si>
  <si>
    <t>Yomira Maytan Dionisio</t>
  </si>
  <si>
    <t>Elvis Smith Marcañaupa Quispe</t>
  </si>
  <si>
    <t>Carlos Lopez Vega</t>
  </si>
  <si>
    <t>Noelia Miluska Azaña Bernaldo</t>
  </si>
  <si>
    <t>Raul Bazan Arce </t>
  </si>
  <si>
    <t>Alejandro Cardenas</t>
  </si>
  <si>
    <t>Joe Javier Hidalgo Zapata</t>
  </si>
  <si>
    <t>Arelly Seclen Tello</t>
  </si>
  <si>
    <t>Oscar Puscan</t>
  </si>
  <si>
    <t>Maria Arizaga</t>
  </si>
  <si>
    <t>Althemar Franco Mendoza</t>
  </si>
  <si>
    <t>Jessika Contreras Villar</t>
  </si>
  <si>
    <t>Jean Carlos Romani Quisp</t>
  </si>
  <si>
    <t>Lusdali Castillo Delgado</t>
  </si>
  <si>
    <t>Marcial Joo</t>
  </si>
  <si>
    <t>Eric Castillo Velasquez</t>
  </si>
  <si>
    <t>Ing. Renzo Castillo</t>
  </si>
  <si>
    <t xml:space="preserve">Carlos Daniel De La Rosa Gonzales </t>
  </si>
  <si>
    <t>Jose Rodas Sotomayor</t>
  </si>
  <si>
    <t>Janeth Julca</t>
  </si>
  <si>
    <t>Marco Hernández Aguilar</t>
  </si>
  <si>
    <t>Pedro Gomez Poquis</t>
  </si>
  <si>
    <t>Miguel Angel Huarcaya Amachi</t>
  </si>
  <si>
    <t>Pedro Inocencio</t>
  </si>
  <si>
    <t>Alex Susuki</t>
  </si>
  <si>
    <t>Ana Loarte Estrada</t>
  </si>
  <si>
    <t>Luis Nuñez</t>
  </si>
  <si>
    <t>Sofia Savitskaia</t>
  </si>
  <si>
    <t>Jesus Eduardo Rojas Gonzalez</t>
  </si>
  <si>
    <t>Wilfredo Ricra</t>
  </si>
  <si>
    <t>Eduardo Mendiola Giraldo</t>
  </si>
  <si>
    <t>Godoy Moreyra Smith Cesar</t>
  </si>
  <si>
    <t>Luis Vallejo</t>
  </si>
  <si>
    <t>Suárez</t>
  </si>
  <si>
    <t>Heiner López</t>
  </si>
  <si>
    <t>Carlos Pabon</t>
  </si>
  <si>
    <t>Kevin Huaman Macedo</t>
  </si>
  <si>
    <t>Brenda Ly</t>
  </si>
  <si>
    <t>Leoncio Cárdenas</t>
  </si>
  <si>
    <t>Aron Pacheco</t>
  </si>
  <si>
    <t>Gabriel Oviedo Ali</t>
  </si>
  <si>
    <t>Paola Garcia</t>
  </si>
  <si>
    <t>Liceth Villareyes</t>
  </si>
  <si>
    <t>Cristian Quinte</t>
  </si>
  <si>
    <t xml:space="preserve">Alexis Cordova Rivera </t>
  </si>
  <si>
    <t>Jhonell Ruiz</t>
  </si>
  <si>
    <t xml:space="preserve">Raúl Arteta Altamirano </t>
  </si>
  <si>
    <t>Helber Kennede Ochoa Mogollón</t>
  </si>
  <si>
    <t>Armando Ávila</t>
  </si>
  <si>
    <t>Cristhian Fajardo</t>
  </si>
  <si>
    <t>César Enrique Baca Goicochea</t>
  </si>
  <si>
    <t>Dalila Perea</t>
  </si>
  <si>
    <t>Bryan Tinedo</t>
  </si>
  <si>
    <t>Omar Miranda</t>
  </si>
  <si>
    <t>Erick Diaz</t>
  </si>
  <si>
    <t>José Estaña</t>
  </si>
  <si>
    <t>Oscar Díaz</t>
  </si>
  <si>
    <t>Bryam Aguirre Santisteban</t>
  </si>
  <si>
    <t>Palpa Igreda Niddia</t>
  </si>
  <si>
    <t>Lening Viera</t>
  </si>
  <si>
    <t>Daniel Romaní Caballero</t>
  </si>
  <si>
    <t>Elizabeth Garamendi</t>
  </si>
  <si>
    <t>Chemer Pirca Villanueva</t>
  </si>
  <si>
    <t>Cristhian Meza Osorio</t>
  </si>
  <si>
    <t>Yackelin Valeriano Garay</t>
  </si>
  <si>
    <t>Andrés Felipe Forero García</t>
  </si>
  <si>
    <t>Julio Felipe Albújar Gálvez</t>
  </si>
  <si>
    <t>Saldaña Bautista Christopher Steven</t>
  </si>
  <si>
    <t>Anthony Acuña V.</t>
  </si>
  <si>
    <t>Ramil Zecenarro</t>
  </si>
  <si>
    <t>Joel Fuentes Bendezu</t>
  </si>
  <si>
    <t>Jorge</t>
  </si>
  <si>
    <t xml:space="preserve">Wilberth Chavez </t>
  </si>
  <si>
    <t>Igor Reiner Solis Muñoz</t>
  </si>
  <si>
    <t>Oswaldo Castillo</t>
  </si>
  <si>
    <t>Jesus Marca Flores</t>
  </si>
  <si>
    <t>Cesar Lescano Valdivia</t>
  </si>
  <si>
    <t>Beatriz</t>
  </si>
  <si>
    <t>Miguel Mitma</t>
  </si>
  <si>
    <t>Kenji Santaria Hernández</t>
  </si>
  <si>
    <t>Jessica Ccolcca</t>
  </si>
  <si>
    <t>Angel Montes</t>
  </si>
  <si>
    <t>Leonardo Perez Lopez</t>
  </si>
  <si>
    <t>Julio César Pecho Llacta</t>
  </si>
  <si>
    <t>Piero Jose Magro Morales</t>
  </si>
  <si>
    <t>Junior Marmolejo Vera</t>
  </si>
  <si>
    <t>Arturo Caballero</t>
  </si>
  <si>
    <t>Edson Carlos Espinoza</t>
  </si>
  <si>
    <t>Bruno Rosario</t>
  </si>
  <si>
    <t>Omar Bayona Peña</t>
  </si>
  <si>
    <t>Isabel Ninapaytan</t>
  </si>
  <si>
    <t>Rodrigo Tocas</t>
  </si>
  <si>
    <t>Judith Gómez</t>
  </si>
  <si>
    <t>Luis Pinazo</t>
  </si>
  <si>
    <t>Sandro Tsukamoto</t>
  </si>
  <si>
    <t>Jazmine Quispe Gómez</t>
  </si>
  <si>
    <t>German Guzman</t>
  </si>
  <si>
    <t>Luis Toro</t>
  </si>
  <si>
    <t>Yury Castro</t>
  </si>
  <si>
    <t xml:space="preserve">Carlos Tupia </t>
  </si>
  <si>
    <t>Eward Juarez</t>
  </si>
  <si>
    <t xml:space="preserve"> Luis Aguirre</t>
  </si>
  <si>
    <t>Aaron Cuenca Y Wendy Davila</t>
  </si>
  <si>
    <t>Neyther Fidel Melendez Olaya</t>
  </si>
  <si>
    <t>Raul</t>
  </si>
  <si>
    <t>Rosario Leyva Ramírez</t>
  </si>
  <si>
    <t>Ander Gil Ibáñez</t>
  </si>
  <si>
    <t>Germán Guzman</t>
  </si>
  <si>
    <t>Fernando</t>
  </si>
  <si>
    <t xml:space="preserve">Victor Raul Gonzalez Baldeon </t>
  </si>
  <si>
    <t>Gabriela Prado </t>
  </si>
  <si>
    <t>Marvin Luna</t>
  </si>
  <si>
    <t>Pedro Becerra</t>
  </si>
  <si>
    <t>Liliana Acuña</t>
  </si>
  <si>
    <t>Ibeth Arlene Alvarez Rojas</t>
  </si>
  <si>
    <t>Luz Gonzáles</t>
  </si>
  <si>
    <t xml:space="preserve">Enzo Ascoy </t>
  </si>
  <si>
    <t>Jorge Olarte</t>
  </si>
  <si>
    <t>Lucia Mendez</t>
  </si>
  <si>
    <t>Roberto Lam</t>
  </si>
  <si>
    <t>Manuel Catacora</t>
  </si>
  <si>
    <t>Junio Joel Garcia Barco</t>
  </si>
  <si>
    <t>Jhon Ramos            </t>
  </si>
  <si>
    <t>Jhon Torres</t>
  </si>
  <si>
    <t>Briset</t>
  </si>
  <si>
    <t>Jesus Ayma</t>
  </si>
  <si>
    <t>Geraldine</t>
  </si>
  <si>
    <t>Rocio Romero</t>
  </si>
  <si>
    <t xml:space="preserve">Juan Carlos Paulino Torres </t>
  </si>
  <si>
    <t>Sergio Adrian Barboza Chata</t>
  </si>
  <si>
    <t xml:space="preserve">Andres </t>
  </si>
  <si>
    <t>José Flores Barzola</t>
  </si>
  <si>
    <t>Lesly Ortiz Galindo</t>
  </si>
  <si>
    <t>Martin Espiritu</t>
  </si>
  <si>
    <t>David Anchiraico Noreña</t>
  </si>
  <si>
    <t>Alfredo Reyna Aranda</t>
  </si>
  <si>
    <t xml:space="preserve">Lisbeth Vilca </t>
  </si>
  <si>
    <t>Eduardo Saldaña</t>
  </si>
  <si>
    <t>Iona Barzola Gallegos</t>
  </si>
  <si>
    <t>Henrry Vasquez Moron</t>
  </si>
  <si>
    <t>Luis Olivera / Ing. Adriana Fuentes</t>
  </si>
  <si>
    <t>Guillermo More</t>
  </si>
  <si>
    <t xml:space="preserve">Erick Palomino </t>
  </si>
  <si>
    <t>Miguel Angel Egusquiza Pillco</t>
  </si>
  <si>
    <t>Julio Sanchez Guerra</t>
  </si>
  <si>
    <t xml:space="preserve">Percy Canchán </t>
  </si>
  <si>
    <t xml:space="preserve">Christian Barrera Jurupe </t>
  </si>
  <si>
    <t>Alexander Rivera</t>
  </si>
  <si>
    <t>Luis Fernando Cahuana Rios</t>
  </si>
  <si>
    <t>Graciela Angulo Villacrez</t>
  </si>
  <si>
    <t>Rocío Valverde Diaz</t>
  </si>
  <si>
    <t>Eugenio Cordova</t>
  </si>
  <si>
    <t>Luis Alberto Loza</t>
  </si>
  <si>
    <t xml:space="preserve">Hugo Jara </t>
  </si>
  <si>
    <t>Aaron Cuenca</t>
  </si>
  <si>
    <t xml:space="preserve">Julio Liza </t>
  </si>
  <si>
    <t>Rubén Matos</t>
  </si>
  <si>
    <t>Alex Garcia Huaynacaqui</t>
  </si>
  <si>
    <t>Adolfo Goñi</t>
  </si>
  <si>
    <t>Fabricio Medina Chumpitaz</t>
  </si>
  <si>
    <t>Eudes Machaca Machaca</t>
  </si>
  <si>
    <t xml:space="preserve">Oswaldo Castillo </t>
  </si>
  <si>
    <r>
      <t>rzelaya@mjrconstrucciones.com</t>
    </r>
    <r>
      <rPr>
        <sz val="10.5"/>
        <color rgb="FF0000FF"/>
        <rFont val="Ubuntu"/>
        <family val="2"/>
      </rPr>
      <t xml:space="preserve"> / robertszh26@gmail.com</t>
    </r>
  </si>
  <si>
    <r>
      <t>ASTM D4318-17</t>
    </r>
    <r>
      <rPr>
        <b/>
        <vertAlign val="superscript"/>
        <sz val="10.5"/>
        <rFont val="Ubuntu"/>
        <family val="2"/>
      </rPr>
      <t>ε1</t>
    </r>
  </si>
  <si>
    <t>ENSAYOS ESPECIALES</t>
  </si>
  <si>
    <t>Ensayo resistividad eléctrica (5 perfiles).</t>
  </si>
  <si>
    <t>ENSAYO AGREGADO</t>
  </si>
  <si>
    <t>ENSAYO QUÍMICO SUELO Y AGUA SUBTERRÁNEO</t>
  </si>
  <si>
    <t>ENSAYO QUÍMICO AGREGADO</t>
  </si>
  <si>
    <t>Extracción, tallado, refrentado y ensayo de compresión de testigos diamantino de concreto con BROCA de 2" o 3" o 4".</t>
  </si>
  <si>
    <t>Resane de estructura a causa de la extracción de diamantino.</t>
  </si>
  <si>
    <t>Extracción de testigos diamantino de concreto con BROCA de 2" o 3" o 4".</t>
  </si>
  <si>
    <t>Tallado, refrentado y ensayo de compresión de testigos diamantino de concreto con BROCA de 2" o 3" o 4".</t>
  </si>
  <si>
    <t>ENSAYO ALBAÑILERÍA</t>
  </si>
  <si>
    <t>CEMENTO</t>
  </si>
  <si>
    <t>ENSAYO MEZCLA ASFÁLTICO</t>
  </si>
  <si>
    <t>EVALUACIONES ESTRUCTURALES</t>
  </si>
  <si>
    <t>OTROS SERVICIOS</t>
  </si>
  <si>
    <t>IMPLEMENTACIÓN LABORATORIO EN OBRA</t>
  </si>
  <si>
    <t>Implemetación de personal técnico y equipo de laboratorio en obra en la especialidad SUELO, AGREGADO, CONCRETO, PAVIMENTO.</t>
  </si>
  <si>
    <t>Estudio de suelos con fines de cimentación superficial y profunda, edificaciones, puentes, plantas industriales.</t>
  </si>
  <si>
    <t>Estudio de suelos y diseño de pavimentación.</t>
  </si>
  <si>
    <t>Estudio de suelos con fines de estabilidad de taludes.</t>
  </si>
  <si>
    <t>Estudio de suelos confines de diseño de instalaciones sanitarias de agua y alcantarillado.</t>
  </si>
  <si>
    <t>Estudio de Potencial de licuación de suelos.</t>
  </si>
  <si>
    <t>Evaluación y caracterización del maciso rocoso.</t>
  </si>
  <si>
    <t>Evaluación de canteras.</t>
  </si>
  <si>
    <t>NOTA</t>
  </si>
  <si>
    <t>Tener en cuenta lo siguiente:                                                                                                                                                                                                                                                                                                                                                         .    Lista de precios referencial, la cual está sujeta a mejora de acuerdo a las cantidades ingresadas.                                                                                                                                                                                                                                                                  .    Algunos ensayos tienen puntos mínimos.                                                                                                                                                                                                                                                                                                                                        .    Algunos ensayos se encuentran relacionados a otros ensayos que se requieren.                                                                                                                                                                                                                                                                  .    (*) Métodos de ensayos acreditados ante INACAL.</t>
  </si>
  <si>
    <t>ENSAYOS OBSOLETOS</t>
  </si>
  <si>
    <t>REFERENCIA OTRA NORMA</t>
  </si>
  <si>
    <t>ASTM D1559 / MTC E504 / MTC E 514 /  ASTM D2041</t>
  </si>
  <si>
    <t>ASTM D1559 / MTC E504 / MTC E 514</t>
  </si>
  <si>
    <t>ENSAYO ASFALTO</t>
  </si>
  <si>
    <t>Contenido de humedad con Speedy.</t>
  </si>
  <si>
    <t>Ensayo de Penetración Estándar (SPT).</t>
  </si>
  <si>
    <t>Capacidad de carga del Suelo (Placa de Carga).</t>
  </si>
  <si>
    <t>Próctor modificado (*).</t>
  </si>
  <si>
    <t>Contenido de humedad en suelos (*).</t>
  </si>
  <si>
    <t>Contenido de humedad en Roca.</t>
  </si>
  <si>
    <t>Equivalente de arena (*).</t>
  </si>
  <si>
    <t>Clasificación suelo SUCS - AASHTO (*).</t>
  </si>
  <si>
    <t>Límite líquido y Límite Plástico del Suelo (*).</t>
  </si>
  <si>
    <t>Método de prueba estándar para la medición de sólidos en agua.</t>
  </si>
  <si>
    <t>Ensayo de Compactación Próctor Estándar.</t>
  </si>
  <si>
    <t>Análisis granulométrico por tamizado en Suelo (*).</t>
  </si>
  <si>
    <t>Corrección de Peso Unitario para Partícula de gran tamaño.</t>
  </si>
  <si>
    <t>Gravedad específica de los sólidos del suelo.</t>
  </si>
  <si>
    <t>Densidad del peso unitario máximo del suelo.</t>
  </si>
  <si>
    <t>Densidad del peso unitario mínimo del suelo.</t>
  </si>
  <si>
    <t>Determinación de sólidos totales suspendidos.</t>
  </si>
  <si>
    <t>Análisis granulométrico por hidrómetro (incl. Granulometría por tamizado).</t>
  </si>
  <si>
    <t>Compresión no confinada.</t>
  </si>
  <si>
    <t>Corte Directo.</t>
  </si>
  <si>
    <t>Compresión inconfinada en suelos cohesivos.</t>
  </si>
  <si>
    <t>Compresión triaxial no consolidado no drenado UU.</t>
  </si>
  <si>
    <t>Compresión triaxial consolidado no drenado CU.</t>
  </si>
  <si>
    <t>Compresión triaxial consolidado drenado CD.</t>
  </si>
  <si>
    <t>Consolidación unidimensional.</t>
  </si>
  <si>
    <t>Expansión libre.</t>
  </si>
  <si>
    <t>Colapso.</t>
  </si>
  <si>
    <t>Expansión controlada Método A.</t>
  </si>
  <si>
    <t>Conductividad hidráulica en pared flexible (Permeabilidad).</t>
  </si>
  <si>
    <t>Conductividad hidráulica en pared rígida (Permeabilidad).</t>
  </si>
  <si>
    <t>Inalterabilidad Agregado Grueso con Sulfato de Magnesio.</t>
  </si>
  <si>
    <t>Inalterabilidad Agregado Fino con Sulfato de Magnesio.</t>
  </si>
  <si>
    <t>Gravedad específica y absorción del agregado fino (*).</t>
  </si>
  <si>
    <t>Índice de Durabilidad Agregado.</t>
  </si>
  <si>
    <t>Análisis granulométrico por tamizado en agregado (*).</t>
  </si>
  <si>
    <t>Contenido de humedad  en agregado (*).</t>
  </si>
  <si>
    <t>Peso Unitario y Vacío de agregados (*).</t>
  </si>
  <si>
    <t>Pasante de la malla No.200  (*).</t>
  </si>
  <si>
    <t>Gravedad especifica y absorción de agregado grueso (*).</t>
  </si>
  <si>
    <t>Índice de espesor del agregado grueso.</t>
  </si>
  <si>
    <t>Angularidad del agregado fino.</t>
  </si>
  <si>
    <t>Partículas planas y alargadas en agregado grueso (*).</t>
  </si>
  <si>
    <t>Porcentaje de Caras fracturadas en agregado grueso (*).</t>
  </si>
  <si>
    <t>Ensayo de penetración dinámica DPL.</t>
  </si>
  <si>
    <t>Infiltración de suelos en campo.</t>
  </si>
  <si>
    <t>Métodos de prueba estándar para el análisis del tamaño de partículas de materiales de escollera naturales y artificiales.</t>
  </si>
  <si>
    <t>Determinación de la densidad de suelo en terreno (Método Densímetro Nuclear).</t>
  </si>
  <si>
    <t>Densidad del suelo IN-SITU, Cono de Arena 6" (*).</t>
  </si>
  <si>
    <t>Densidad del suelo IN-SITU, Cono de Arena 12".</t>
  </si>
  <si>
    <t>Densidad del suelo y roca IN SITU por reemplazo de agua.</t>
  </si>
  <si>
    <t>Determinación del PH en Suelo y Agua.</t>
  </si>
  <si>
    <t>Sales solubles en Suelos y Agua.</t>
  </si>
  <si>
    <t>Cloruros Solubles en Suelos y Agua.</t>
  </si>
  <si>
    <t>Sulfatos Solubles en Suelos y Agua.</t>
  </si>
  <si>
    <t>Contenido de materia orgánica.</t>
  </si>
  <si>
    <t>Contenido Sales solubles, fino o grueso.</t>
  </si>
  <si>
    <t>Contenido de cloruros solubles.</t>
  </si>
  <si>
    <t>Contenido de sulfatos solubles.</t>
  </si>
  <si>
    <t>Valor de azul de metileno.</t>
  </si>
  <si>
    <t>Reactividad agregado alcálisis.</t>
  </si>
  <si>
    <t>Partículas Liviana en los agregados (carbon y lignito), Fino o grueso.</t>
  </si>
  <si>
    <t>Terrones de arcilla y partículas friables, Fino o grueso.</t>
  </si>
  <si>
    <t>Adherencia en agregado fino - Riedel  Weber.</t>
  </si>
  <si>
    <t>Impurezas Orgánicas en los áridos finos.</t>
  </si>
  <si>
    <t>Esclerometría.</t>
  </si>
  <si>
    <t>Resistencia a la Flexión del concreto.</t>
  </si>
  <si>
    <t>Resistencia a la compresión de mortero con especimen cubicos de 50 mm.</t>
  </si>
  <si>
    <t>Determinación PH concreto endurecido / Carbonatación.</t>
  </si>
  <si>
    <r>
      <rPr>
        <b/>
        <sz val="10.5"/>
        <rFont val="Ubuntu"/>
        <family val="2"/>
      </rPr>
      <t>Control de calidad del concreto fresco en obra:</t>
    </r>
    <r>
      <rPr>
        <sz val="10.5"/>
        <rFont val="Ubuntu"/>
        <family val="2"/>
      </rPr>
      <t xml:space="preserve">                                                                                                                                                                                                                                                                                                                                 * Muestreo de concreto fresco cant. 6 probetas                                                                                                                                                                                                                                                                                                                            * Ensayo asentamiento del concreto (Slump)                                                                                                                                                                                                                                                                                                                                * Control de temperatura en el concreto                                                                                                                                                                                                                                                                                                                                                 * Resistencia a la compresión </t>
    </r>
  </si>
  <si>
    <t>Compresión de testigos cilíndricos de concreto (*).</t>
  </si>
  <si>
    <t>Ensayo Carbonatación.</t>
  </si>
  <si>
    <t>Resistencia tracción simple por compresión diametral.</t>
  </si>
  <si>
    <t>Determinar el pH de las aguas usadas para elaborar morteros y concretos.</t>
  </si>
  <si>
    <t>Determinar el contenido de sulfatos en las aguas usadas en la elaboración de morteros y concretos de cemento Pórtland.</t>
  </si>
  <si>
    <t>Determinar el contenido del ion cloruro en las aguas usadas en la elaboración de concretos y morteros de cemento Pórtland.</t>
  </si>
  <si>
    <t>Verificación diseño de mezcla.</t>
  </si>
  <si>
    <t>Verificación diseño de mezcla con aditivo.</t>
  </si>
  <si>
    <t>Verificación de diseño de concreto, elaboración de 3 probetas que se ensayaran a 7 días.</t>
  </si>
  <si>
    <t>Diseño de mezcla Teórico.</t>
  </si>
  <si>
    <t>Refrentado de probetas cilíndricas de concreto (por cara).</t>
  </si>
  <si>
    <t>Compresión / Unidades de adoquines de concreto.</t>
  </si>
  <si>
    <t>Absorción / Unidades de adoquines de concreto.</t>
  </si>
  <si>
    <t>Absorción / Unidades de albañilería de Arcilla.</t>
  </si>
  <si>
    <t>Alabeo / Unidades de albañilería de Arcilla.</t>
  </si>
  <si>
    <t>Compresión / Unidades de albañilería de Arcilla.</t>
  </si>
  <si>
    <t>Eflorescencia / Unidades de albañilería de Arcilla.</t>
  </si>
  <si>
    <t>Dimensionamiento  / Unidades de albañilería de Arcilla.</t>
  </si>
  <si>
    <t>Medidas del área de vacíos en unidades perforadas.</t>
  </si>
  <si>
    <t>Ensayo de Compresión en pilas de ladrillo (prisma albañilería).</t>
  </si>
  <si>
    <t>Muestreo / Unidades de albañilería de concreto.</t>
  </si>
  <si>
    <t>Resistencia a la compresión  / Unidades de albañilería de concreto.</t>
  </si>
  <si>
    <t>Dimensionamiento  / Unidades de albañilería de concreto.</t>
  </si>
  <si>
    <t>Absorción  / Unidades de albañilería de concreto.</t>
  </si>
  <si>
    <t>Carga Puntual (incluye tallado y ensayo 10 especimenes).</t>
  </si>
  <si>
    <t>Gravedad especifica y absorción de roca.</t>
  </si>
  <si>
    <t>Densidad y peso unitario de muestra roca.</t>
  </si>
  <si>
    <t>Método de prueba para la resistencia a la compresión (uniaxial) - Método C</t>
  </si>
  <si>
    <t>Densidad del cemento.</t>
  </si>
  <si>
    <t>Consistencia normal.</t>
  </si>
  <si>
    <t>Elaboración, curado y ensayo compresión de cubos (3,7 y 28 d).</t>
  </si>
  <si>
    <t>Medida de la Irregularidad superficial de un pavimento con el Rugosímetro Merlín.</t>
  </si>
  <si>
    <t>Medida de la deflexión de un pavimento flexible (Viga Benkelman).</t>
  </si>
  <si>
    <t>Medida de la deflexión de un pavimento flexible (Viga Benkelman) Inc. Camión.</t>
  </si>
  <si>
    <t>Determinacion del Coeficiente de Resistencia al Deslizamiento (Péndulo).</t>
  </si>
  <si>
    <t>Determinación la Textura Superficial del Pavimento (Círculo de Arena).</t>
  </si>
  <si>
    <t>Tasa de Imprimación y Riego de Liga.</t>
  </si>
  <si>
    <t>Espesor de especímenes de mezcla asfálticas compactado.</t>
  </si>
  <si>
    <t>Peso específico y peso unitario de mezcla asfálticas compactado en especímenes saturados con superficie seca.</t>
  </si>
  <si>
    <t>Determinación de la resistencia de mezclas bituminosas empleando el aparato Marshall, incluye peso específico (3 briquetas), cliente proporcionara ensayo Rice.</t>
  </si>
  <si>
    <t>Grado de compactación de una mezcla Bituminosa.</t>
  </si>
  <si>
    <t>Extracción de testigo diamantina con broca de 4" en pavimento flexible.</t>
  </si>
  <si>
    <t>Determinación de la resistencia de mezclas bituminosas empleando el aparato Marshall , incluye ensayo Rice y peso específico.</t>
  </si>
  <si>
    <t>Determinación de la resistencia de mezclas bituminosas empleando el aparato Marshall, e incluye peso específico, el cliente proporcionara el ensayo Rice.</t>
  </si>
  <si>
    <t>Densidad máxima teórica (Rice).</t>
  </si>
  <si>
    <t>Diseño de mezcla asfáltica en caliente (Diseño Marshall).</t>
  </si>
  <si>
    <t>Adherencia en agregado grueso (Revestimiento y desprendimiento), incluye ensayo Peso específico.</t>
  </si>
  <si>
    <t>Recuperación de asfalto por el método de abson.</t>
  </si>
  <si>
    <t>Porcentaje de vacíos (incluye: densidad de espécimen y densidad máxima teórica (Rice)) (costo por briqueta).</t>
  </si>
  <si>
    <t>Elaboración de briquetas (juego de 3).</t>
  </si>
  <si>
    <t>Diseño mezcla en frío (teórico, por áreas equivalentes).</t>
  </si>
  <si>
    <t>Espesor o altura de especimenes compactados de mezcla asfáltica.</t>
  </si>
  <si>
    <t>determinacion del grado de compactacion de mezclas vituminosas.</t>
  </si>
  <si>
    <t>Grado estimado de cubrimiento de partículas en mezclas agregado - Bitumen.</t>
  </si>
  <si>
    <t>Control de temperatura en mezcla asfáltica.</t>
  </si>
  <si>
    <t>Escaneo de acero de refuerzo.</t>
  </si>
  <si>
    <t>Escaneo de acero por portico.</t>
  </si>
  <si>
    <t>Escaneo de acero por estructura.</t>
  </si>
  <si>
    <t>PH concreto.</t>
  </si>
  <si>
    <t>Movilización de personal y equipo (Densidad campo).</t>
  </si>
  <si>
    <t>Movilización de personal y equipo.</t>
  </si>
  <si>
    <t>Movilización de muestreo en cantera y/o obra.</t>
  </si>
  <si>
    <t>LABORATORIO</t>
  </si>
  <si>
    <t>CAMPO</t>
  </si>
  <si>
    <t>Sujeto a evaluación</t>
  </si>
  <si>
    <t>Subcontratado UNI</t>
  </si>
  <si>
    <t>Resistividad eléctrica.</t>
  </si>
  <si>
    <t>Conductividad eléctrica.</t>
  </si>
  <si>
    <t>Depende del tipo de suelo</t>
  </si>
  <si>
    <t>AASHTO TO3</t>
  </si>
  <si>
    <t>* El Cliente Proporcionara Ubicación, Cantidad Puntos Y Profundidad De Investigacion</t>
  </si>
  <si>
    <t>* El Costo Es Por Punto, El Cliente Proporcionara Un Camion Cargado</t>
  </si>
  <si>
    <t>*Para Realizar El Ensayo De Proctor Se Requiere Del Ensayo De Granulometría, Gravedad Especifica Del Suelo Y Gravedad Especifica Del Agregado Grueso (Si Su Muestra Tiene Grava)</t>
  </si>
  <si>
    <t>Se Realiza En Agua</t>
  </si>
  <si>
    <t>* Si La Muestra Tiene Grava Se Tendria Que Hacer Tambien El Ensayo De Peso Especifico Del Grueso</t>
  </si>
  <si>
    <t>El Costo De Clasificacion En La Uni 210</t>
  </si>
  <si>
    <t>* Para Hacer Este Ensayo Se Requiere Hacer Primero El Ensayo De Granulometria Agregado</t>
  </si>
  <si>
    <t>* Si Es Roca Se Cobra Un Costo Adicional Por Fragmentacion, Esto Dependara De La Cantidad De Ensayos</t>
  </si>
  <si>
    <t>* Sujeto A Evaluacion, Se Requiere Ubicación, Cantidad, Minimo 3 Puntos</t>
  </si>
  <si>
    <t>* Requiere Próctor Modificado</t>
  </si>
  <si>
    <t>* Depende Del Diametro De La Grava, Y Cantidad Solicitada</t>
  </si>
  <si>
    <t>Decia Carbon Y Lignito</t>
  </si>
  <si>
    <t>* Minimo Se Servicio 6</t>
  </si>
  <si>
    <t>* Minimo Requerido En Columna,  Placa Y Losa, 7 Und Por Dia Costo Por Unidad 250 Soles * Minimo Requerido En Viga 5 Und Por Dia Costo Por Unidad 320 Soles</t>
  </si>
  <si>
    <t>* Costo Total Del Aditivo 250 Soles, Unico Costo Asi Se Saca 1 Punto Y Maximo 15 Puntos</t>
  </si>
  <si>
    <t>* Minimo Requerido En Columna,  Placa Y Losa, 7 Und Por Dia Costo Por Unidad 200 Soles * Minimo Requerido En Viga 5 Und Por Dia Costo Por Unidad 2800 Soles</t>
  </si>
  <si>
    <t>* El Cliente Proporcionara La Muestra Diamantino A Laboratorio</t>
  </si>
  <si>
    <t>* El Cliente Habilitara En Cada Punto Una Area 25Cm X 25Cm  * Punto Minimo Requerido 6 Und</t>
  </si>
  <si>
    <t>* Tener Presente Que Solo Se Sacara Solo A Un Mixer Que El Cliente Indica, Se Podra Apoyar Con 1 Slump Mas Al Siguiente Mixer</t>
  </si>
  <si>
    <t>* Se Le Puede Indicar Al Cliente Que Podemos Curar La Probetas</t>
  </si>
  <si>
    <t>* Minimo 2 Und</t>
  </si>
  <si>
    <t xml:space="preserve">* Solo Es Para Probetas Que Se Realizara El Servicio De Ensayo De Compresion </t>
  </si>
  <si>
    <t xml:space="preserve">* Rendimiento Por Dia 4Km, Costo Por Dia 4*600 = 2400                                                                                                                                                                                                                                                                                                           * Cantidad De Personal 2 </t>
  </si>
  <si>
    <t>* Rendimiento Por Dia 4Km, Costo Por Dia 4*750 = 3000                                                                                                                                                                                                                                                                                                      * Se Requiere Que El Cliente Proporcione Volquete 8,2 Ton Cargado                                                                                                                                                                                                                                                                     * Cantidad De Personal 2</t>
  </si>
  <si>
    <t xml:space="preserve">* Geofal Proporcionara Un Volquete 8,2 Ton Cargado Costo 2000 Soles  </t>
  </si>
  <si>
    <t>* Puntos Minimos 6 Und (Tiempo 2 Horas En Obra)                                                                                                                                                                                                                                                                                                                   * Tiempo Por Punto 20 Minutos</t>
  </si>
  <si>
    <t>* Puntos Minimos 6 Und (Tiempo 2 Horas En Obra)                                                                                                                                                                                                                                                                                                           * Tiempo Por Punto 20 Minutos</t>
  </si>
  <si>
    <t xml:space="preserve">* Puntos Minimos 8 Und (Todo El Dia)   </t>
  </si>
  <si>
    <t>* El Cliente Trae La Briqueta (Muestra Compactada)</t>
  </si>
  <si>
    <t>* El Cliente Trae El Panel 50Cm                                                                                                                                                                                                                                                                                                                                                                     * 50Cm (Muestra Compactada)</t>
  </si>
  <si>
    <t>* Densidad De Campo O Prueba De Compactacion, Con Densimetro Nuclear                                                                                                                                                                                                                                                      * Puntos Minimos 8 Und (Tiempo 2 Horas En Obra)                                                                                                                                                                                                                                                                                                                                                   * No Lo Hacemos Pero Podemos Alquilar Equipo * Se Requiere Datos Del Rice Y Marshall, Para Hacer La Comparacion De La Densidad</t>
  </si>
  <si>
    <t xml:space="preserve">* Puntos Minimos 10 Und (Tiempo 2,5 Horas En Obra)                                                                                                                                                                                                                                                                                                              * El Cliente Proporcionara Vigia  </t>
  </si>
  <si>
    <t>* Cliente Propocionara La Mezcla Asfaltica</t>
  </si>
  <si>
    <t>* Sujeto A Evaluacion De Estructura</t>
  </si>
  <si>
    <t>* Depende De La Ubicación De La Obra</t>
  </si>
  <si>
    <t>CJE INGENIEROS S.A.C.</t>
  </si>
  <si>
    <t>Resistencia a la compresión de probetas cilindricas de concreto (Incluye Curado)(*).</t>
  </si>
  <si>
    <t>Resistencia a la compresión de probetas cilindricas de concreto, se ensayaran 3 probetas a 7 días y 3 probetas a 28 días, suministro equipo, curado y recojo. (*)</t>
  </si>
  <si>
    <r>
      <rPr>
        <b/>
        <sz val="12"/>
        <rFont val="Arial"/>
        <family val="2"/>
      </rPr>
      <t>CONDICIONES ESPECÍFICAS</t>
    </r>
    <r>
      <rPr>
        <sz val="12"/>
        <rFont val="Arial"/>
        <family val="2"/>
      </rPr>
      <t xml:space="preserve">
- El cliente deberá enviar al laboratorio, para los ensayo en suelo y agregados, la cantidad mínima de 100 kg por cada muestra.
- El cliente deberá de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t>
    </r>
  </si>
  <si>
    <r>
      <rPr>
        <b/>
        <sz val="12"/>
        <rFont val="Arial"/>
        <family val="2"/>
      </rPr>
      <t xml:space="preserve">CONDICIONES ESPECÍFICAS                                                                                                                                                        </t>
    </r>
    <r>
      <rPr>
        <sz val="12"/>
        <rFont val="Arial"/>
        <family val="2"/>
      </rPr>
      <t xml:space="preserve">-Geofal proporcionara moldes de plastico de 4x8 cantidad de 6 und, caja de madera, varilla compactadora, comba de goma y regla enrasadora.                                                                                                                                          
- Los testigo de concreto se curara en un camara de curado.                                                                                                    
- El horario de recojo de testigo de concreto, Lunes a Viernes de 8:00am a 3:00pm, sabado de 8:00am a
11:00am.                                                                                                                                                                                      
- El equipo empleado para la ejecucion del servicio se encuentra calibrado por INACAL.                                            
- Capacitacion al personal de obra para el muestreo de concreto fresco en obra, se hara en el laboratorio
Geofal.                                                                                                                                                                                        
- El suministro de los instrumentos para el muestro del concreto fresco solo estara en calidad de prestamo, la
perdida de alguno de ellos, el cliente asumira el costo.        </t>
    </r>
  </si>
  <si>
    <r>
      <rPr>
        <b/>
        <sz val="12"/>
        <rFont val="Arial"/>
        <family val="2"/>
      </rPr>
      <t xml:space="preserve">CONDICIONES ESPECÍFICAS   </t>
    </r>
    <r>
      <rPr>
        <sz val="12"/>
        <rFont val="Arial"/>
        <family val="2"/>
      </rPr>
      <t xml:space="preserve">                                                                                                                                                                                                                                                                                                                                                                                                                                                                                                                                                                                                                                         - El cliente deberá de programar el servicio, Extracción diamantina, con 24 horas de anticipación.                                                                                                                                                                                                                                                                                                                        - El area de trabajo, zona de extraccion de diamantina, debera estar libre de interferencia.                                                                                                                                                                                                                                                                                                                                                                                                                                                                                                                                                       - Para extraer la diamantina, se ubicara el acero con un escaneador.                                                                                                    - Movilizacion y desmovilizacion de equipos y del personal tecnico, estara a cargo de Geofal.</t>
    </r>
  </si>
  <si>
    <t xml:space="preserve">Resistencia conservada en la prueba de traccion indirecta </t>
  </si>
  <si>
    <r>
      <t>Desgaste por abrasión en agregado menor de 1.1/2"</t>
    </r>
    <r>
      <rPr>
        <b/>
        <sz val="10.5"/>
        <color rgb="FF00B050"/>
        <rFont val="Ubuntu"/>
        <family val="2"/>
      </rPr>
      <t xml:space="preserve"> </t>
    </r>
    <r>
      <rPr>
        <sz val="10.5"/>
        <color rgb="FF00B050"/>
        <rFont val="Ubuntu"/>
        <family val="2"/>
      </rPr>
      <t>(OBSOLETO)</t>
    </r>
  </si>
  <si>
    <t>* Se Requiere Realizar Granulometria</t>
  </si>
  <si>
    <t>Ensayos que ya no figuran en la lista actualizada</t>
  </si>
  <si>
    <t>Ensayos con código repetido</t>
  </si>
  <si>
    <t>Ensayos OBSOLETOS</t>
  </si>
  <si>
    <t>ESTANTERIAS METALICAS J.R.M. S.A.C</t>
  </si>
  <si>
    <t>Chilca, Lima</t>
  </si>
  <si>
    <t>Shalom Nuñez Yaranga</t>
  </si>
  <si>
    <t>Ejecutivo Comercial</t>
  </si>
  <si>
    <t>info@arkel.pe</t>
  </si>
  <si>
    <t>TALAMBO_A</t>
  </si>
  <si>
    <t>CHEPEN - LA LIBERTAD</t>
  </si>
  <si>
    <t>MERIDIANA SAC</t>
  </si>
  <si>
    <t>Patricia Ordoñez</t>
  </si>
  <si>
    <t>Operaciones@meridiana.pe</t>
  </si>
  <si>
    <t>MAVERICK CHAMPI ROMERO</t>
  </si>
  <si>
    <t>maverick.champi@gmail.com</t>
  </si>
  <si>
    <t>CONSORCIO PERUANO DE INGENIERIA Y CONSTRUCCIONES S.A.C. - COPICSAC</t>
  </si>
  <si>
    <t>Franklin Carbajal</t>
  </si>
  <si>
    <t>fcarbajalj@uni.pe</t>
  </si>
  <si>
    <t xml:space="preserve">I.E. No 5051 Virgen de Fátima </t>
  </si>
  <si>
    <t>Ventanilla, Callao</t>
  </si>
  <si>
    <t>J Y H CONTEL S.A.C.</t>
  </si>
  <si>
    <t>María de los Angeles Yamunaque</t>
  </si>
  <si>
    <t>admi.comercial@jyhcont.com</t>
  </si>
  <si>
    <t xml:space="preserve">SITE COLO ALTO JERUSALÉN </t>
  </si>
  <si>
    <t xml:space="preserve">Mariano Melgar, Arequipa </t>
  </si>
  <si>
    <t>CONSTRUCCIÓN DE PLANTA INDUSTRIAL</t>
  </si>
  <si>
    <t>Movilización</t>
  </si>
  <si>
    <r>
      <rPr>
        <b/>
        <sz val="13"/>
        <rFont val="Arial"/>
        <family val="2"/>
      </rPr>
      <t xml:space="preserve">CONDICIONES ESPECÍFICAS    
</t>
    </r>
    <r>
      <rPr>
        <sz val="13"/>
        <rFont val="Arial"/>
        <family val="2"/>
      </rPr>
      <t xml:space="preserve">- Para el ensayo de Densidad de campo, la cantidad de puntos/salida mínimo 4 und. 
- El cliente deberá de programar el servicio, Densidad de campo, con 24 horas de anticipación. 
- El cliente deberá especificar la Norma a ser utilizada para la ejecución del ensayo, caso contrario se considera Norma ASTM o NTP vigente de acuerdo con el alcance del laboratorio.                                                                                                                                                                                                                                                                                                                                                                                                                                                                                                                                                                                                                                                                                                                                                                                                                                                                                                                                                                                                                                                                                                                                                                                                                                                                                                                                                                                                                                                                                                    </t>
    </r>
  </si>
  <si>
    <t>Colegio Ramiro Priale</t>
  </si>
  <si>
    <t>Resane de pavimento</t>
  </si>
  <si>
    <r>
      <rPr>
        <b/>
        <sz val="13"/>
        <color theme="1"/>
        <rFont val="Arial"/>
        <family val="2"/>
      </rPr>
      <t xml:space="preserve">PLAZO ESTIMADO DE EJECUCIÓN DE SERVICIO               </t>
    </r>
    <r>
      <rPr>
        <sz val="13"/>
        <color theme="1"/>
        <rFont val="Arial"/>
        <family val="2"/>
      </rPr>
      <t xml:space="preserve">                                                                                                                                                                                                             - El plazo de entrega de los resultados se estima de acuerdo a la cantidad de muestra recepcionada y está sujeto a la programacion enviada por el área de LEM.                                                                                                                                                                                            - El laboratorio enviará un correo de confirmación de recepción y fecha de entrega del informe.</t>
    </r>
  </si>
  <si>
    <t>Jorge Luis Rioja</t>
  </si>
  <si>
    <t>jrioja@cens.com.pe</t>
  </si>
  <si>
    <t xml:space="preserve">SITE EL ACERO </t>
  </si>
  <si>
    <t>Chimbote</t>
  </si>
  <si>
    <t>Ing. Civil</t>
  </si>
  <si>
    <t>PROYECTO DE TESIS</t>
  </si>
  <si>
    <t>Adrián Chumpitaz</t>
  </si>
  <si>
    <t>adrianchumpitaz61@gmail.com</t>
  </si>
  <si>
    <t xml:space="preserve">YANGZHOU RONGFEI CONSTRUCTION ENGINEERING CO SUCURSAL DEL PERÚ </t>
  </si>
  <si>
    <r>
      <rPr>
        <b/>
        <sz val="12"/>
        <rFont val="Arial"/>
        <family val="2"/>
      </rPr>
      <t xml:space="preserve">CONDICIONES ESPECÍFICAS                                                                                                                                               </t>
    </r>
    <r>
      <rPr>
        <sz val="12"/>
        <rFont val="Arial"/>
        <family val="2"/>
      </rPr>
      <t xml:space="preserve">                                                                                                                                                                                                                                                                                                                                                                              - El cliente deberá enviar al laboratorio, 25 ladrillos de cada tipo.                                                                                                                                                                                       - El cliente deberá de entregar las muestras debidamente identificadas.                                                                                                                                                       - El cliente deberá especificar la Norma a ser utilizada para la ejecución del ensayo, caso contrario se considera Norma ASTM, NTP o MTC vigente de acuerdo con el alcance del laboratorio.                                                                                                                                                                                  - El cliente deberá entregar las muestras en las instalaciones del LEM, ubicado en la Av. Marañón N° 763, Los Olivos, Lima.                                                                                                                                                                                                                                                                                                                                                                                                                                                                                                                                                                                                                                                                                                                                                                                                                                                                                                                                                                                                                                                                                                                                                                                                                                                                                                                                                                                                                                                                                                                 </t>
    </r>
  </si>
  <si>
    <t>MECHANICAL AND PIPING SOLUTIONS SAC</t>
  </si>
  <si>
    <t>Colegio Nestor Escudero Otero</t>
  </si>
  <si>
    <t>Carbón y Lignito en agregado fino (OBSOLETO)</t>
  </si>
  <si>
    <t>Ing. Manuel Peña</t>
  </si>
  <si>
    <t>ot200125@corbus.com.pe</t>
  </si>
  <si>
    <t>San Juan de Lurigancho - Lima</t>
  </si>
  <si>
    <r>
      <rPr>
        <b/>
        <sz val="13"/>
        <color theme="1"/>
        <rFont val="Arial"/>
        <family val="2"/>
      </rPr>
      <t xml:space="preserve">VALIDEZ DE LA OFERTA: </t>
    </r>
    <r>
      <rPr>
        <sz val="13"/>
        <color theme="1"/>
        <rFont val="Arial"/>
        <family val="2"/>
      </rPr>
      <t>30 días calendarios. Si la cotización llegó al límite de su validez, solicite una actualización.</t>
    </r>
  </si>
  <si>
    <r>
      <rPr>
        <b/>
        <sz val="13"/>
        <rFont val="Arial"/>
        <family val="2"/>
      </rPr>
      <t xml:space="preserve">CONDICIONES ESPECÍFICAS
</t>
    </r>
    <r>
      <rPr>
        <sz val="13"/>
        <rFont val="Arial"/>
        <family val="2"/>
      </rPr>
      <t>- El cliente deberá enviar al laboratorio, para los ensayo en suelos, la cantidad mínima de 30 kg para muestra fina y 70 kg para muestra gruesa.
- El cliente deberá de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t>
    </r>
  </si>
  <si>
    <r>
      <rPr>
        <b/>
        <sz val="13"/>
        <color theme="1"/>
        <rFont val="Arial"/>
        <family val="2"/>
      </rPr>
      <t xml:space="preserve">PLAZO ESTIMADO DE EJECUCIÓN DE SERVICIO               </t>
    </r>
    <r>
      <rPr>
        <sz val="13"/>
        <color theme="1"/>
        <rFont val="Arial"/>
        <family val="2"/>
      </rPr>
      <t xml:space="preserve">                                                                                                                                                                                               - El plazo de entrega será de los resultados se estima 04 días hábiles, este tiempo está sujeto a la programación enviada por el área de LEM.                                                                  
- El laboratorio enviará un correo de confirmación de recepción y fecha de entrega del informe.</t>
    </r>
  </si>
  <si>
    <r>
      <rPr>
        <b/>
        <sz val="13"/>
        <rFont val="Arial"/>
        <family val="2"/>
      </rPr>
      <t xml:space="preserve">CONTRAMUESTRA
</t>
    </r>
    <r>
      <rPr>
        <sz val="13"/>
        <rFont val="Arial"/>
        <family val="2"/>
      </rPr>
      <t>Al finalizar los ensayos, la muestra sobrante/contramuestra permanecerán en custodia por un tiempo de 10 días calendario después de emitido el informe de ensayo. Siempre que se trate de una muestra dirimente, las  contramuestras serán devueltas a los clientes, previa coordinación y autorización, caso contrario, serán eliminadas si se trata de residuos del ensayo o contramuestras de ensayo.</t>
    </r>
  </si>
  <si>
    <t>983 092 719</t>
  </si>
  <si>
    <t>calidad_pq2_076@rongfeiperu.pe</t>
  </si>
  <si>
    <t>Angela Ferrer</t>
  </si>
  <si>
    <t>GRUPO JG SERVICIOS GENERALES S.A.C.</t>
  </si>
  <si>
    <t>Jean Tintaya</t>
  </si>
  <si>
    <t>jtintayai@grupojgsac.com</t>
  </si>
  <si>
    <t>C.C. Minka</t>
  </si>
  <si>
    <t>CONSTRUCTORA JIN SHI S.A.C.</t>
  </si>
  <si>
    <t>Kathleen Herrera</t>
  </si>
  <si>
    <t>calidad.jinshi@gmail.com</t>
  </si>
  <si>
    <r>
      <rPr>
        <b/>
        <sz val="11"/>
        <color theme="1"/>
        <rFont val="Arial"/>
        <family val="2"/>
      </rPr>
      <t xml:space="preserve">VALIDEZ DE LA OFERTA: </t>
    </r>
    <r>
      <rPr>
        <sz val="11"/>
        <color theme="1"/>
        <rFont val="Arial"/>
        <family val="2"/>
      </rPr>
      <t>30 días calendario. Si la cotización llegó al límite de su validez, solicite una actualización.</t>
    </r>
  </si>
  <si>
    <t>NS ANDINA SAC</t>
  </si>
  <si>
    <t>Ing. Jilberth Ovalles</t>
  </si>
  <si>
    <t>jilberth.ovalles@grupo-asp.com</t>
  </si>
  <si>
    <t>San Juan de Marcona - Ica</t>
  </si>
  <si>
    <t>Parque Eólico Caravelí</t>
  </si>
  <si>
    <r>
      <rPr>
        <b/>
        <sz val="11"/>
        <rFont val="Arial"/>
        <family val="2"/>
      </rPr>
      <t xml:space="preserve">CONDICIONES ESPECÍFICAS ENSAYOS DE LABORATORIO:   </t>
    </r>
    <r>
      <rPr>
        <sz val="11"/>
        <rFont val="Arial"/>
        <family val="2"/>
      </rPr>
      <t xml:space="preserve">                                                                                                                                                                                                                                                          - El cliente deberá enviar al laboratorio, para los ensayos en suelo y agregados, la cantidad mínima de 100 kg por cada tipo de muestra.                                                                                                                                                                                                                                        - El cliente deberá de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</si>
  <si>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r>
      <rPr>
        <b/>
        <sz val="13"/>
        <rFont val="Arial"/>
        <family val="2"/>
      </rPr>
      <t xml:space="preserve">CONDICIONES ESPECÍFICAS                                                                                                                                               </t>
    </r>
    <r>
      <rPr>
        <sz val="13"/>
        <rFont val="Arial"/>
        <family val="2"/>
      </rPr>
      <t xml:space="preserve">                                                                                                                                                                                                                                                                                                                                                                               - El cliente deberá de programar el servicio, con 24 horas de anticipación.                                                                                                                                                                               - El área de trabajo, zona de extracción de diamantina, tiene que estar libre de interferencia.                                                                                                                                                                                  - Para la extracción de diamantina, la cantidad de puntos/salida mínimo 06 und. und.                                                                                                                                                                                 - El cliente deberá especificar la Norma a ser utilizada para la ejecución del ensayo, caso contrario se considera Norma ASTM o NTP o MTC vigente de acuerdo con el alcance del laboratorio.                                                                                                                                                                                                                                                                                                                                                                                                                                                                                                                                                                                                                                                                                                                                                                                                                                                                                                                                                                                                                                                                                                                                                                                                                                                                                                                                                                                                                                                                                                                  </t>
    </r>
  </si>
  <si>
    <t>YANGZHOU RONGFEI CONSTRUCTION ENGINEERING CO.</t>
  </si>
  <si>
    <t>Ing Santos Cceccaña Huillcapuma</t>
  </si>
  <si>
    <t>gchuillcapuma114@rongfei-paq2.com</t>
  </si>
  <si>
    <t>Mejoramiento del servicio educativo del nivel inicial, primaria, secundaria y básica alternativa de la I.E. Francisco Bolognesi Cervantes</t>
  </si>
  <si>
    <t>Cl. Villa Hermosa s/n (Av. Francisco Bolognesi) AAHH, El Rosal, San Juan de Lurigancho -  Lima</t>
  </si>
  <si>
    <t>NTP 339.128 1999 (revisada el 2019)</t>
  </si>
  <si>
    <t>Abrasión los Ángeles de agregado grueso de gran tamaño (*).</t>
  </si>
  <si>
    <t>Abrasión los Ángeles de agregado grueso de tamaño pequeño (*).</t>
  </si>
  <si>
    <t>ARKEL DEL PERÚ S.A.C.</t>
  </si>
  <si>
    <t>Shalom M. Nuñez Yaranga</t>
  </si>
  <si>
    <t>COLLIQUE - LIMA</t>
  </si>
  <si>
    <t>ALCAN_0011-04-25</t>
  </si>
  <si>
    <t>Remodelacion Terraza Sector A,B,C y D Centro Naval</t>
  </si>
  <si>
    <t>Av. San Luis  cuadra 24 S/n - San Borja</t>
  </si>
  <si>
    <t>IE 126 Javier Perez de Cuellar - Colegio Bicentenario</t>
  </si>
  <si>
    <t>Densidad del suelo IN-SITU, Cono de Arena 6" (*)
Incluye Contenido de humedad en suelos (*) - ASTM D2216-19</t>
  </si>
  <si>
    <t>Condominio Montemar</t>
  </si>
  <si>
    <t>San Antonio - Lima Sur</t>
  </si>
  <si>
    <r>
      <rPr>
        <b/>
        <sz val="13"/>
        <color theme="1"/>
        <rFont val="Arial"/>
        <family val="2"/>
      </rPr>
      <t xml:space="preserve">PLAZO ESTIMADO DE EJECUCIÓN DE SERVICIO               </t>
    </r>
    <r>
      <rPr>
        <sz val="13"/>
        <color theme="1"/>
        <rFont val="Arial"/>
        <family val="2"/>
      </rPr>
      <t xml:space="preserve">                                                                                                                                                                                                            - El plazo de entrega de los resultados se estima 03 días hábiles, este tiempo será evaluado de acuerdo a la cantidad de muestra recepcionada y está sujeto a la programacion enviada por el área de LEM.                                                                                                                                                                                                                                                                                                                           - El laboratorio enviará un correo de confirmación de recepción y fecha de entrega del informe.</t>
    </r>
  </si>
  <si>
    <t>W&amp;L INTESEL PERU SAC</t>
  </si>
  <si>
    <t>Jherson Berrospi</t>
  </si>
  <si>
    <t>j.berrospi@encossa.com</t>
  </si>
  <si>
    <t>Obras civiles y montaje electromecánico nuevas Bahias 60 kv en la Set alto La Luna y Set Paracas</t>
  </si>
  <si>
    <t>Pisco</t>
  </si>
  <si>
    <t>MVE JOO CONSTRUCCION &amp; SERVICIOS GENERALES E.I.R.L.</t>
  </si>
  <si>
    <t>Ing. Marcial Joo</t>
  </si>
  <si>
    <t>mve.joo@gmail.com</t>
  </si>
  <si>
    <t>Ing. Walter Acosta</t>
  </si>
  <si>
    <t>walter.acosta@portacm.com.pe</t>
  </si>
  <si>
    <t>Calle Libertad 227 - Miraflores</t>
  </si>
  <si>
    <t>Edificio Multifamiliar Libertad</t>
  </si>
  <si>
    <t>HAUG S.A.</t>
  </si>
  <si>
    <t>Cassia Garro Minaya / Mijail Chipana</t>
  </si>
  <si>
    <t>991507377 / 989029314</t>
  </si>
  <si>
    <t>cassiagarro@haug.com.pe / mijail.chipana@haug.com.pe</t>
  </si>
  <si>
    <t>ADECUACIÓN DE TANQUE TK1 DEL TERMINAL CALLAO AL DS-017-2013-EM</t>
  </si>
  <si>
    <t>ARMANDO CONSTRUCTOR SAC</t>
  </si>
  <si>
    <t>YANGZHOU RONGFEI CONSTRUCTION ENGINEERING CO. SUCURSAL DEL PERÚ</t>
  </si>
  <si>
    <t>Contenido de humedad  / Unidades de albañilería de concreto.</t>
  </si>
  <si>
    <t>Densidad / Unidades de albañilería de concreto.</t>
  </si>
  <si>
    <t>BLOCK ENTERO LISO CONCRETO 14X19X39</t>
  </si>
  <si>
    <t xml:space="preserve">BLOCK ENTERO LISO CONCRETO 19X19X39 </t>
  </si>
  <si>
    <r>
      <rPr>
        <b/>
        <sz val="13"/>
        <color theme="1"/>
        <rFont val="Arial"/>
        <family val="2"/>
      </rPr>
      <t xml:space="preserve">PLAZO ESTIMADO DE EJECUCIÓN DE SERVICIO               </t>
    </r>
    <r>
      <rPr>
        <sz val="13"/>
        <color theme="1"/>
        <rFont val="Arial"/>
        <family val="2"/>
      </rPr>
      <t xml:space="preserve">                                                                                                                                                                                                            - El plazo de entrega de los resultados se estima 02 días hábiles, este tiempo será evaluado de acuerdo a la cantidad de muestra recepcionada y está sujeto a la programacion enviada por el área de LEM.                                                                                                                                                                                                                                                                                                                           - El laboratorio enviará un correo de confirmación de recepción y fecha de entrega del informe.</t>
    </r>
  </si>
  <si>
    <t>Puente Conchan</t>
  </si>
  <si>
    <t>MANTENIMIENTO PERIODICO DE LA PANAMERICANA NORTE</t>
  </si>
  <si>
    <t>Límite líquido y Límite Plástico del Suelo (*).
Pasante de la malla 200</t>
  </si>
  <si>
    <t>DISEÑO DE MEZCLA DE CONCRETO - SIN ADITIVO</t>
  </si>
  <si>
    <t>Diseño de mezcla incl. Verificación F'c= 100 kg/cm2</t>
  </si>
  <si>
    <t>Lizzy Gutiérrez de Souza Ferreira / Francisco Henriquez Rojas</t>
  </si>
  <si>
    <t>lizzygdfs@gmail.com /  fhenriquez@ipcsadecv.com</t>
  </si>
  <si>
    <t>975585632 / 944460333</t>
  </si>
  <si>
    <r>
      <rPr>
        <b/>
        <sz val="12"/>
        <color theme="1"/>
        <rFont val="Arial"/>
        <family val="2"/>
      </rPr>
      <t>CONDICIÓN</t>
    </r>
    <r>
      <rPr>
        <sz val="12"/>
        <color theme="1"/>
        <rFont val="Arial"/>
        <family val="2"/>
      </rPr>
      <t>: El pago del servicio Crédito a 30 días.</t>
    </r>
  </si>
  <si>
    <t>Ing. Jorge García</t>
  </si>
  <si>
    <t>Supervisor de Ingeniería</t>
  </si>
  <si>
    <t>jorge.garcia@rutasdelima.pe</t>
  </si>
  <si>
    <t>Lurín</t>
  </si>
  <si>
    <t>YANGZHOU RONGFEI CONSTRUCTION ENGINEERING CO SUCURSAL DEL PERÚ</t>
  </si>
  <si>
    <t>Ing Juan Davalos</t>
  </si>
  <si>
    <t>jdvargascostos131@rongfei-paq2.com</t>
  </si>
  <si>
    <t>IE 109 Inca Manco Cápac</t>
  </si>
  <si>
    <t xml:space="preserve"> he</t>
  </si>
  <si>
    <t xml:space="preserve">Percy Irala Diaz / Deysi Acosta </t>
  </si>
  <si>
    <t>percy.irala@consorcioperuhealth.com.pe / deysi.acosta@consorcioperuhealth.com.pe</t>
  </si>
  <si>
    <t>975662888 / 971875158</t>
  </si>
  <si>
    <t>Mejoramiento y ampliación de los servicios del hospital de apoyo de Pomabamba Antonio Caldas Dominguez</t>
  </si>
  <si>
    <t>Pomabamba - Ancash</t>
  </si>
  <si>
    <t>Ing. Carolina Rodriguez / Ing. Karla Davila / Lucero Sanchez</t>
  </si>
  <si>
    <t>903279489 / 989177112 / 941030489</t>
  </si>
  <si>
    <t>crodrigueztprocura@rongfei-paq2.com / kdacosta114@rongfei-paq2.com / lsmondragon118@rongfei-paq2.com</t>
  </si>
  <si>
    <t>norma.mayorca@chua.pe</t>
  </si>
  <si>
    <t>Proyecto del sistema de utilización en media tensión en 22,9 kV, con una máxima demanda de 15000 kW.</t>
  </si>
  <si>
    <t>Fundo El Olivar, Sector Bajada Grande, Zona Quebrada Parca, distrito de Chilca, provincia de Cañete y departamento de Lima.</t>
  </si>
  <si>
    <t>Ing. Ruben Matos / Nahira Gonzales Llontop</t>
  </si>
  <si>
    <t>rmatos@tecsur.com.pe /  ngonzales@tecsur.com.pe</t>
  </si>
  <si>
    <t>908849440 / 998760479</t>
  </si>
  <si>
    <t>DENSIDAD DE CAMPO POR PUNTO</t>
  </si>
  <si>
    <r>
      <rPr>
        <b/>
        <sz val="13"/>
        <rFont val="Arial"/>
        <family val="2"/>
      </rPr>
      <t xml:space="preserve">CONDICIONES ESPECÍFICAS    
</t>
    </r>
    <r>
      <rPr>
        <sz val="13"/>
        <rFont val="Arial"/>
        <family val="2"/>
      </rPr>
      <t xml:space="preserve">- Para el ensayo de Densidad de campo, la cantidad de puntos/salida mínimo 04 und. 
- El cliente deberá de programar el servicio, Densidad de campo, con 24 horas de anticipación.
- El servicio de movilización de personal y equipo, incluye ida y vuelta. 
- El cliente deberá especificar la Norma a ser utilizada para la ejecución del ensayo, caso contrario se considera Norma ASTM o NTP vigente de acuerdo con el alcance del laboratorio.                                                                                                                                                                                                                                                                                                                                                                                                                                                                                                                                                                                                                                                                                                                                                                                                                                                                                                                                                                                                                                                                                                                                                                                                                                                                                                                                                                                                                                                                                                    </t>
    </r>
  </si>
  <si>
    <r>
      <rPr>
        <b/>
        <sz val="13"/>
        <rFont val="Arial"/>
        <family val="2"/>
      </rPr>
      <t xml:space="preserve">CONDICIONES ESPECÍFICAS    
</t>
    </r>
    <r>
      <rPr>
        <sz val="13"/>
        <rFont val="Arial"/>
        <family val="2"/>
      </rPr>
      <t xml:space="preserve">- El servicio de Densidad en campo es por 01 día. 
- El cliente deberá de programar el servicio, Densidad de campo, con 24 horas de anticipación. 
- El cliente deberá especificar la Norma a ser utilizada para la ejecución del ensayo, caso contrario se considera Norma ASTM o NTP vigente de acuerdo con el alcance del laboratorio. 
- El horario para los ensayos de densidad en campo es de lunes a viernes de 9:00 am a 5:00 pm y sábados de 9:00 am a 12:00 pm.                                                                                                                                                                                                                                                                                                                                                                                                                                                                                                                                                                                                                                                                                                                                                                                                                                                                                                                                                                                                                                                                                                                                                                                                                                                                                                                                                                                                                                                                                                  </t>
    </r>
  </si>
  <si>
    <t>Paquete de trabajo 5: rehabilitación del pavimento de pista y renovación del sistema AGL asociado (WP5)</t>
  </si>
  <si>
    <t>Ing. Jonatan Paredes Tenorio</t>
  </si>
  <si>
    <r>
      <t>Próctor modificado (*).</t>
    </r>
    <r>
      <rPr>
        <b/>
        <sz val="11"/>
        <rFont val="Arial"/>
        <family val="2"/>
      </rPr>
      <t xml:space="preserve"> (Densímetro nuclear y CBR)</t>
    </r>
  </si>
  <si>
    <t>TECSUR S.A.</t>
  </si>
  <si>
    <t>Ing. Alex Cachuan Carhuamaca / Ing. Ruben Matos</t>
  </si>
  <si>
    <t xml:space="preserve">981208857 / 908849440 </t>
  </si>
  <si>
    <t xml:space="preserve">acachuan@tecsur.com.pe / rmatos@tecsur.com.pe </t>
  </si>
  <si>
    <t>Reemplazo de poste metálico E 06 L641/L642</t>
  </si>
  <si>
    <t>Huachipa</t>
  </si>
  <si>
    <t>CONSTRUCTORA GERED S.A.C.</t>
  </si>
  <si>
    <t xml:space="preserve">I.E 0163 Coronel Nestor Escudero Otero </t>
  </si>
  <si>
    <t>Av. Prolongación Wiesse S/N, Pueblo Joven Enrique Montenegro Lote A-E, San Juan de Lurigancho</t>
  </si>
  <si>
    <t xml:space="preserve">Ing. Johel Ramos Cabrera </t>
  </si>
  <si>
    <t>Johelramoscabrera@gmail.com</t>
  </si>
  <si>
    <t>Ingeniería de recrecimiento de presa de relaves II</t>
  </si>
  <si>
    <t xml:space="preserve">Ayacucho - Sancos - Lucanas </t>
  </si>
  <si>
    <t>KJAPRA DESARROLLO Y CONSULTORES SAC</t>
  </si>
  <si>
    <t>Mantenimiento y Reconstrucción de la I.E. Jesús Divino Maestro N.º 20194 (Secundaria), Lima - Cañete - Santa Cruz de Flores</t>
  </si>
  <si>
    <t>Lima - Cañete - Santa Cruz de Flores</t>
  </si>
  <si>
    <t>RAFAEL MARQUINA GANOZA</t>
  </si>
  <si>
    <t>rmg.rafael@gmail.com</t>
  </si>
  <si>
    <t>Proyecto de Investigación</t>
  </si>
  <si>
    <t>UTP</t>
  </si>
  <si>
    <t>ENSAYOS EN AGREGADO</t>
  </si>
  <si>
    <t>MICHAEL LUNAZCO MIESES</t>
  </si>
  <si>
    <t>malm95angel@gmail.com</t>
  </si>
  <si>
    <t>ENSAYOS MARSHALL</t>
  </si>
  <si>
    <t>Ing. Johann Escobedo Bazán</t>
  </si>
  <si>
    <t>Ensayo Marshall - Muestra principal 5% 
(Elaboración de juego de 3 briquetas).</t>
  </si>
  <si>
    <t>Ensayo Marshall - Muestra principal 6%  
(Elaboración de juego de 3 briquetas).</t>
  </si>
  <si>
    <t>Ensayo Marshall - Mezcla 1 (asfalto reciclado mejorado con ligante bituminoso PEN 60/70 al 2%) 
(Elaboración de juego de 3 briquetas).</t>
  </si>
  <si>
    <t>Ensayo Marshall - Mezcla 1 (asfalto reciclado mejorado con ligante bituminoso PEN 60/70 al 4%) 
(Elaboración de juego de 3 briquetas).</t>
  </si>
  <si>
    <t>Ensayo Marshall  - Mezcla 1 (asfalto reciclado mejorado con ligante bituminoso PEN 60/70 al 2% y elastomero reciclado al 2%)  
(Elaboración de juego de 3 briquetas).</t>
  </si>
  <si>
    <t>Ensayo Marshall - Mezcla 1 (asfalto reciclado mejorado con ligante bituminoso PEN 60/70 al 4% y elastomero reciclado al 4%)  
(Elaboración de juego de 3 briquetas).</t>
  </si>
  <si>
    <r>
      <rPr>
        <b/>
        <sz val="12"/>
        <rFont val="Arial"/>
        <family val="2"/>
      </rPr>
      <t xml:space="preserve">CONDICIONES ESPECÍFICAS   </t>
    </r>
    <r>
      <rPr>
        <sz val="12"/>
        <rFont val="Arial"/>
        <family val="2"/>
      </rPr>
      <t xml:space="preserve">                                                                                                                                                                                                                                                           - El cliente deberá enviar al laboratorio, para los ensayos Marshall, la cantidad mínima de 120 kg de agregado grueso, 120 kg de agregado fino y 01 galon de asfalto.
- El cliente deberá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</si>
  <si>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r>
      <rPr>
        <b/>
        <sz val="12"/>
        <color theme="1"/>
        <rFont val="Arial"/>
        <family val="2"/>
      </rPr>
      <t xml:space="preserve">PLAZO ESTIMADO DE EJECUCIÓN DE SERVICIO               </t>
    </r>
    <r>
      <rPr>
        <sz val="12"/>
        <color theme="1"/>
        <rFont val="Arial"/>
        <family val="2"/>
      </rPr>
      <t xml:space="preserve">                                                                                                                                                                                                                         - El plazo de entrega de los resultados se estima 07 días hábiles, este tiempo será evaluado de acuerdo a la cantidad de muestra recepcionada y está sujeto a la programacion enviada por el área de LEM.                                                                                                                                                                                                                                        - El laboratorio enviará un correo de confirmación de recepción y fecha de entrega del informe.</t>
    </r>
  </si>
  <si>
    <t>GRUPO ACHIRANA INGENIEROS CONTRATISTAS GENERALES SAC</t>
  </si>
  <si>
    <t>Ing. Flor Izarra Olivera</t>
  </si>
  <si>
    <t>Asistente de ingeniería</t>
  </si>
  <si>
    <t>941404173 / 999830000</t>
  </si>
  <si>
    <t>fizarra@grupoachirana.com</t>
  </si>
  <si>
    <t>ORBE ARQUITECTOS S.A.C.</t>
  </si>
  <si>
    <t>Anthony Kley Vasquez Bernal</t>
  </si>
  <si>
    <t>tonyvb49@gmail.com</t>
  </si>
  <si>
    <t>Proyecto Nuevo Almacén</t>
  </si>
  <si>
    <t>Parque industrial, Callao</t>
  </si>
  <si>
    <t>ZULERS PERU SAC</t>
  </si>
  <si>
    <t>Ing. Alexis Antonio Zuloaga Eslava</t>
  </si>
  <si>
    <t>Ingeniero de Proyectos</t>
  </si>
  <si>
    <t>azuloaga@zulers.com</t>
  </si>
  <si>
    <t>Evaluación de los pisos de concreto encámaras y túneles</t>
  </si>
  <si>
    <t>CPVH+JXQ, Chancay 15131</t>
  </si>
  <si>
    <t>alexiszuloaga27@gmail.com</t>
  </si>
  <si>
    <t>MAS ERRAZURIZ DEL PERU S.A.C.</t>
  </si>
  <si>
    <t>20418826119 </t>
  </si>
  <si>
    <t>Ing. Jorge Guzmán</t>
  </si>
  <si>
    <t>CARRIER &amp; ENTERPRISE NETWORK SOLUTIONS SOCIEDAD ANONIMA CERRADA</t>
  </si>
  <si>
    <t>Ing. Keytin Colunche</t>
  </si>
  <si>
    <t>kcolunche@cens.com.pe</t>
  </si>
  <si>
    <t>2281 - CW - SDP - CONDOMINIO LA ENCANTADA</t>
  </si>
  <si>
    <t>CHORRILLOS</t>
  </si>
  <si>
    <t>jeparedes@mp-solutions.net</t>
  </si>
  <si>
    <t>GRUPO VALENTINUS SAC</t>
  </si>
  <si>
    <t>Ing. Richard Minaya Alvarez</t>
  </si>
  <si>
    <t>Gerente General</t>
  </si>
  <si>
    <t>rminaya@gvalentinus.com</t>
  </si>
  <si>
    <t>Construcción de podios de concreto para decanter 6000</t>
  </si>
  <si>
    <t>Petar Santa Clara -  Ate - Lima</t>
  </si>
  <si>
    <t>PROY INTER SCRL</t>
  </si>
  <si>
    <t>Brahian Roman Cabrera</t>
  </si>
  <si>
    <t>Ingeniero Geotécnico</t>
  </si>
  <si>
    <t>roman_c17@hotmail.com</t>
  </si>
  <si>
    <t>Via de evitamiento Río Mosna</t>
  </si>
  <si>
    <t>San Marcos, Ancash</t>
  </si>
  <si>
    <t>ORESTER JAIME RUFASTO MARIN</t>
  </si>
  <si>
    <t>jaimerufasto1972@gmail.com</t>
  </si>
  <si>
    <t>Diseño y mejoramiento de propiedades de pavimento adicionadndo corteza de chonta y palma de aguje</t>
  </si>
  <si>
    <t>olivera.luis.2095@gmail.com / adrianasolange095@gmail.com / taniaevelyncaverodavila614@gmail.com</t>
  </si>
  <si>
    <t>960046758  / 938692049 / 929243792</t>
  </si>
  <si>
    <t xml:space="preserve">Luis Olivera / Ing. Adriana Fuentes / Tania Cavero </t>
  </si>
  <si>
    <t>Ing. Álvaro Oré</t>
  </si>
  <si>
    <t>aoespinozajefeot131@rongfei-paq2.com</t>
  </si>
  <si>
    <t>Colegio Inca Manco Capac</t>
  </si>
  <si>
    <r>
      <rPr>
        <b/>
        <sz val="12"/>
        <rFont val="Arial"/>
        <family val="2"/>
      </rPr>
      <t xml:space="preserve">CONDICIONES ESPECÍFICAS                                                                                                                                               </t>
    </r>
    <r>
      <rPr>
        <sz val="12"/>
        <rFont val="Arial"/>
        <family val="2"/>
      </rPr>
      <t xml:space="preserve">                                                                                                                                                                                                                                                                                                                                                                               
- Para los ensayos en ladrillo de concreto, el cliente deberá de enviar al laboratorio 08 ladrillos por cada tipo.
- El cliente deberá de entregar cada unidad de ladrillo de concreto, debidamente embalados con papel film.                                                                                                                                                                                      
- El cliente deberá de entregar las muestras debidamente identificadas.                                                                                                                                                       
- El cliente deberá especificar la Norma a ser utilizada para la ejecución del ensayo, caso contrario se considera Norma ASTM, NTP o MTC vigente de acuerdo con el alcance del laboratorio.                                                                                                                                                                                  - El cliente deberá entregar las muestras en las instalaciones del LEM, ubicado en la Av. Marañón N° 763, Los Olivos, Lima.                                                                                                                                                                                                                                                                                                                                                                                                                                                                                                                                                                                                                                                                                                                                                                                                                                                                                                                                                                                                                                                                                                                                                                                                                                                                                                                                                                                                                                                                                                                 </t>
    </r>
  </si>
  <si>
    <r>
      <rPr>
        <b/>
        <sz val="12"/>
        <color theme="1"/>
        <rFont val="Arial"/>
        <family val="2"/>
      </rPr>
      <t xml:space="preserve">PLAZO ESTIMADO DE EJECUCIÓN DE SERVICIO               </t>
    </r>
    <r>
      <rPr>
        <sz val="12"/>
        <color theme="1"/>
        <rFont val="Arial"/>
        <family val="2"/>
      </rPr>
      <t xml:space="preserve">                                                                                                                                                                                                             - El plazo de entrega de los resultados se estima 10 días hábiles, este tiempo será evaluado de acuerdo a la cantidad de muestra recepcionada y está sujeto a la programacion enviada por el área de LEM.                                                                                                                                                                                            - El laboratorio enviará un correo de confirmación de recepción y fecha de entrega del informe.</t>
    </r>
  </si>
  <si>
    <t>Solo para suelo</t>
  </si>
  <si>
    <t>Ing. Luis Ricardo Proaño Tataje</t>
  </si>
  <si>
    <t>rproano@uni.edu.pe</t>
  </si>
  <si>
    <t>NTP 339.059
ASTM C39/C39M-24</t>
  </si>
  <si>
    <t xml:space="preserve">Jorge.guzman@maserrazuriz.com </t>
  </si>
  <si>
    <t>PROYECTOS TRANSMISIÓN - COMERCIAL</t>
  </si>
  <si>
    <t>Flavio Cesar Ibarra Anaya / Faustino Rafael Bonifacio Cervantes</t>
  </si>
  <si>
    <t>908935487 / 985655011</t>
  </si>
  <si>
    <t>fibarra@tecsur.com.pe / fbonifacio@tecsur.com.pe</t>
  </si>
  <si>
    <t>evgconstruccionperu@gmail.com</t>
  </si>
  <si>
    <t>Eudes Villanueva Rivera</t>
  </si>
  <si>
    <t>EVG CONSTRUCCION S.A.C.</t>
  </si>
  <si>
    <t>ASTM D2487-17 (Reapproved 2025) / ASTM D3282-24</t>
  </si>
  <si>
    <t>ASTM C535-16 (Reapproved 2024)</t>
  </si>
  <si>
    <t>ALTESA CONTRATISTAS GENERALES SA</t>
  </si>
  <si>
    <t>Ing. Eduardo Peña Lizárraga</t>
  </si>
  <si>
    <t>epena@altesa.com.pe</t>
  </si>
  <si>
    <t>CONSORCIO LAMAR S.A.C.</t>
  </si>
  <si>
    <t>Oficina Técnica</t>
  </si>
  <si>
    <t xml:space="preserve">Av. Nicolás Ayllón 7208, Ate 15487 </t>
  </si>
  <si>
    <t>Construcción de pabellón C Universidad Científica del Sur sede campus Ate</t>
  </si>
  <si>
    <t>CHINA RAILWAY TUNNEL GROUP</t>
  </si>
  <si>
    <t>Ing. Bryan Soto Valverde</t>
  </si>
  <si>
    <t>asistente.logistica@crtg.cn</t>
  </si>
  <si>
    <t>Villa Maria del Triunfo</t>
  </si>
  <si>
    <t>Programa de prospección de suelos para patio de vigas</t>
  </si>
  <si>
    <t>IE 0139 GRAN AMAUTA MARIATEGUI</t>
  </si>
  <si>
    <t>INVERSIONES CUATRO REYNAS E.I.R.L.</t>
  </si>
  <si>
    <t>Ing. José Jean Pierre Malpica Rojas</t>
  </si>
  <si>
    <t>jmalpica@ivreynas.com</t>
  </si>
  <si>
    <t>IE 0132 TORIBIO RODRIGUEZ DE LUZURIAGA</t>
  </si>
  <si>
    <t xml:space="preserve">Nevado Huascaran 377, San Juan de Lurigancho </t>
  </si>
  <si>
    <t>Ing. Miguel Angel Egusquiza Pillco  / Andrea Alvarez</t>
  </si>
  <si>
    <t>Ing. Guadalupe Perez / Patricia Hoyos</t>
  </si>
  <si>
    <t>guadalupe.perez@imagina.pe  / patricia.hoyos@imagina.pe</t>
  </si>
  <si>
    <t>Ing. Wilfredo Alejandro Vasquez Vasquez</t>
  </si>
  <si>
    <t>wilfredoalejandroluz04@gmail.com</t>
  </si>
  <si>
    <t>GEOGLOBE INGENIERIA Y CONSTRUCCION SAC</t>
  </si>
  <si>
    <t>edwin.salvatierra@geoglobe.pe</t>
  </si>
  <si>
    <t>Ing. Fressia Sucre Flores</t>
  </si>
  <si>
    <t>Analista de compras</t>
  </si>
  <si>
    <t>fressia.sucre@unna.com.pe</t>
  </si>
  <si>
    <t>GRUPO BFC DE INGENIERIA Y CONSTRUCCION S.A.C</t>
  </si>
  <si>
    <t xml:space="preserve">Ing. Javier Villena </t>
  </si>
  <si>
    <t>javier_villena1@hotmail.com</t>
  </si>
  <si>
    <t>BUSTOS DISEÑO Y CONSTRUCCIONES S.A.C.</t>
  </si>
  <si>
    <t>greg_19_23@hotmail.com</t>
  </si>
  <si>
    <t>Ing. Gregorio Bustos Palomino</t>
  </si>
  <si>
    <r>
      <rPr>
        <b/>
        <sz val="13"/>
        <color theme="1"/>
        <rFont val="Arial"/>
        <family val="2"/>
      </rPr>
      <t xml:space="preserve">PLAZO ESTIMADO DE EJECUCIÓN DE SERVICIO               </t>
    </r>
    <r>
      <rPr>
        <sz val="13"/>
        <color theme="1"/>
        <rFont val="Arial"/>
        <family val="2"/>
      </rPr>
      <t xml:space="preserve">                                                                                                                                                                                                                         - El plazo de entrega de los resultados se estima 08 días hábiles, este tiempo será evaluado de acuerdo a la cantidad de muestra recepcionada y está sujeto a la programacion enviada por el área de LEM.                                                                                                                                                            
- El laboratorio enviará un correo de confirmación de recepción y fecha de entrega del informe.</t>
    </r>
  </si>
  <si>
    <t>Ing. Sofia Naupay Gonzalo</t>
  </si>
  <si>
    <t>Asistente de oficina técnica</t>
  </si>
  <si>
    <t>Snaupay@madridedificaciones.com</t>
  </si>
  <si>
    <t>URBAN TOWER 3</t>
  </si>
  <si>
    <t>MADRID EDIFICACIONES SAC</t>
  </si>
  <si>
    <t>Avenida Mariano Cornejo 1824, Pueblo Libre</t>
  </si>
  <si>
    <t>UNNA TRANSPORTE S.A.C.</t>
  </si>
  <si>
    <t xml:space="preserve">DANIEL ALEJANDRO BENITES GONZALES </t>
  </si>
  <si>
    <t xml:space="preserve">ING. KEVIN BECERRA DIAZ </t>
  </si>
  <si>
    <t xml:space="preserve">INGENIERO DE CAMPO </t>
  </si>
  <si>
    <t>fersam_88@hotmail.com</t>
  </si>
  <si>
    <t xml:space="preserve">BAÑOS PUBLICOS CAMPO DE MARTE </t>
  </si>
  <si>
    <t>ING. JOCELYN CORDOVA</t>
  </si>
  <si>
    <t>jocelyncordova26@gmail.com</t>
  </si>
  <si>
    <t>CH101 DESARROLLADORA EIRL</t>
  </si>
  <si>
    <t>Ing. Nicolas Iparraguirre</t>
  </si>
  <si>
    <t>ch101.desarrolladora@gmail.com</t>
  </si>
  <si>
    <t>EDGAR POSAICO QUISPE</t>
  </si>
  <si>
    <t>constructoraposaico@gmail.com</t>
  </si>
  <si>
    <r>
      <t xml:space="preserve">Se ensayaran 05 und, tiempo de entrega 03 dias </t>
    </r>
    <r>
      <rPr>
        <b/>
        <sz val="10.5"/>
        <color rgb="FFFF0000"/>
        <rFont val="Ubuntu"/>
        <family val="2"/>
      </rPr>
      <t>(Este ensayo NO aplica para ladrillo de techo)</t>
    </r>
  </si>
  <si>
    <r>
      <t xml:space="preserve">Se ensayaran 05 und, tiempo de entrega 02 dias </t>
    </r>
    <r>
      <rPr>
        <b/>
        <sz val="10.5"/>
        <color rgb="FFFF0000"/>
        <rFont val="Ubuntu"/>
        <family val="2"/>
      </rPr>
      <t>(Este ensayo solo aplica para ladrillo de techo)</t>
    </r>
  </si>
  <si>
    <t>Dimensionamiento  / Ladrillo pastelero</t>
  </si>
  <si>
    <t>ALB16</t>
  </si>
  <si>
    <t>ALB17</t>
  </si>
  <si>
    <t>Alabeo  / Ladrillo pastelero</t>
  </si>
  <si>
    <t>Absorción / Ladrillo pastelero</t>
  </si>
  <si>
    <t>ALB18</t>
  </si>
  <si>
    <t>Carga de rotura por unidad de ancho / Ladrillo pastelero</t>
  </si>
  <si>
    <r>
      <t xml:space="preserve">Se ensayaran 10 und, tiempo de entrega 10 días </t>
    </r>
    <r>
      <rPr>
        <b/>
        <sz val="10.5"/>
        <color rgb="FFFF0000"/>
        <rFont val="Ubuntu"/>
        <family val="2"/>
      </rPr>
      <t>(No aplica para ladrillo de techo)</t>
    </r>
  </si>
  <si>
    <r>
      <t xml:space="preserve">Se ensayaran 10 und, tiempo de entrega 10 días </t>
    </r>
    <r>
      <rPr>
        <b/>
        <sz val="10.5"/>
        <color rgb="FFFF0000"/>
        <rFont val="Ubuntu"/>
        <family val="2"/>
      </rPr>
      <t>(Aplica solo para ladrillo de techo / ladrillo pastelero)</t>
    </r>
  </si>
  <si>
    <t>ENSAYOS EN LADRILLO PASTELERO</t>
  </si>
  <si>
    <r>
      <rPr>
        <b/>
        <sz val="12"/>
        <rFont val="Arial"/>
        <family val="2"/>
      </rPr>
      <t xml:space="preserve">CONDICIONES ESPECÍFICAS                                                                                                                                               </t>
    </r>
    <r>
      <rPr>
        <sz val="12"/>
        <rFont val="Arial"/>
        <family val="2"/>
      </rPr>
      <t xml:space="preserve">                                                                                                                                                                                                                                                                                                                                                                              - Para los ensayos en ladrillo, el cliente deberá de enviar al laboratorio 13 ladrillos por cada tipo.                                                                                                                                                                                       - El cliente deberá de entregar las muestras debidamente identificadas.                                                                                                                                                       - El cliente deberá especificar la Norma a ser utilizada para la ejecución del ensayo, caso contrario se considera Norma ASTM, NTP o MTC vigente de acuerdo con el alcance del laboratorio.                                                                                                                                                                                  - El cliente deberá entregar las muestras en las instalaciones del LEM, ubicado en la Av. Marañón N° 763, Los Olivos, Lima.                                                                                                                                                                                                                                                                                                                                                                                                                                                                                                                                                                                                                                                                                                                                                                                                                                                                                                                                                                                                                                                                                                                                                                                                                                                                                                                                                                                                                                                                                                                 </t>
    </r>
  </si>
  <si>
    <t>Se ensayaran 10 und</t>
  </si>
  <si>
    <t>Se ensayaran 05 und</t>
  </si>
  <si>
    <t>Ing Bettina Zapata</t>
  </si>
  <si>
    <t>bzapataot@rongfei-paq2.com</t>
  </si>
  <si>
    <t>TELECOM JD PERU S.A.C.</t>
  </si>
  <si>
    <t>Ing. Alejandro Jaime Inga</t>
  </si>
  <si>
    <t>teleconstructora@hotmail.com</t>
  </si>
  <si>
    <t>EP EDIFICACIONES S.A.C.</t>
  </si>
  <si>
    <t>Ing. Hugo Romero</t>
  </si>
  <si>
    <t>hugoalexander200@gmail.com</t>
  </si>
  <si>
    <t>C.C. Eco Plaza Wilson</t>
  </si>
  <si>
    <t>Cercado de Lima, Lima</t>
  </si>
  <si>
    <t>LAC INGENIERIA PROYECTOS Y CONSTRUCCION S.A.C.</t>
  </si>
  <si>
    <t>Ing. Javier Gavidia Samame</t>
  </si>
  <si>
    <t>jgavidias02@gmail.com</t>
  </si>
  <si>
    <t>Planta JRM Chilca</t>
  </si>
  <si>
    <t>MEGARCON CONTRATISTAS GENERALES SAC</t>
  </si>
  <si>
    <t>Ing. Nicole</t>
  </si>
  <si>
    <t>nicole070402gg@gmail.com</t>
  </si>
  <si>
    <t>Ing. Edwin Salvatierra Gómez</t>
  </si>
  <si>
    <t>Administrador</t>
  </si>
  <si>
    <t>Supervisión CQA e Informe final de obra Depósito de Relaves Chacchuille III</t>
  </si>
  <si>
    <t>Huanuhuanu - Caravelí - Arequipa</t>
  </si>
  <si>
    <t>Orlando Llacsa Guzman</t>
  </si>
  <si>
    <t>orllacsa@hotmail.com</t>
  </si>
  <si>
    <t>Jefe de Laboratorio</t>
  </si>
  <si>
    <t>Ing. Jaime Pacahuala</t>
  </si>
  <si>
    <t>jpacahuala@bbclatam.com.pe</t>
  </si>
  <si>
    <t>MISION CRISTIANA PAZ Y AMOR</t>
  </si>
  <si>
    <t>Ing. Daniel Chávez</t>
  </si>
  <si>
    <t>dchavez@micpa.pe</t>
  </si>
  <si>
    <t>ALDRA SERVICIOS SAC</t>
  </si>
  <si>
    <t>Ing. Eduardo Loza Angeles</t>
  </si>
  <si>
    <t xml:space="preserve">Mejoramiento del servicio de espacios públicos urbanos en el parque Puruchuco de la Urb. Javier Prado I etapa, zona 03, distrito de Ate de la provincia de Lima del departamento de Lima”, con CUI N°2660891 </t>
  </si>
  <si>
    <t>Parque Puruchuco de la Urb. Javier Prado I etapa, zona 03, distrito de Ate de la provincia de Lima</t>
  </si>
  <si>
    <t>Ing. Sandy Torres Ocampo</t>
  </si>
  <si>
    <t>sandy.torres@stracon.com</t>
  </si>
  <si>
    <t>CORBUS EDIFICACIONES S.A.C.</t>
  </si>
  <si>
    <t>Ing. Luis Fernando Cahuana Ríos</t>
  </si>
  <si>
    <t>Jefe de Calidad</t>
  </si>
  <si>
    <t>200109 - IE RAMIRO PRIALE PRIALE</t>
  </si>
  <si>
    <t>AV. CIRCUNVALACIÓN 3817 - SAN JUAN DE LURIGANCHO</t>
  </si>
  <si>
    <t>MATERIAL AFIRMADO</t>
  </si>
  <si>
    <t xml:space="preserve">Control de calidad concreto fresco en obra:                   
- Muestreo de concreto fresco.                   
- Ensayo de asentamiento del concreto (slump).              
- Control de temperatura en el concreto.  </t>
  </si>
  <si>
    <t>STRACON PERÚ S.A.</t>
  </si>
  <si>
    <t>Ing. Diego Javier Haro</t>
  </si>
  <si>
    <t>Asistente logistico</t>
  </si>
  <si>
    <t>djavier@tecsur.com.pe</t>
  </si>
  <si>
    <t>UPN</t>
  </si>
  <si>
    <t>ATE</t>
  </si>
  <si>
    <t>Resistencia a la compresión  / Unidades de albañilería de concreto.
(Se ensayarán 03 bloquetas de concreto)</t>
  </si>
  <si>
    <r>
      <rPr>
        <b/>
        <sz val="12"/>
        <rFont val="Arial"/>
        <family val="2"/>
      </rPr>
      <t xml:space="preserve">CONDICIONES ESPECÍFICAS                                                                                                                                               </t>
    </r>
    <r>
      <rPr>
        <sz val="12"/>
        <rFont val="Arial"/>
        <family val="2"/>
      </rPr>
      <t xml:space="preserve">                                                                                                                                                                                                                                                                                                                                                                               
- De acuerdo a la norma, se requiere ensayar 03 unidades de bloquetas de concreto, para la emisión de 01 informe.                                                                                                                                                                                
- El cliente deberá de entregar las muestras debidamente identificadas.                                                                                                                                                       
- El cliente deberá especificar la Norma a ser utilizada para la ejecución del ensayo, caso contrario se considera Norma ASTM, NTP o MTC vigente de acuerdo con el alcance del laboratorio.                                                                                                                                                                                  - El cliente deberá entregar las muestras en las instalaciones del LEM, ubicado en la Av. Marañón N° 763, Los Olivos, Lima.                                                                                                                                                                                                                                                                                                                                                                                                                                                                                                                                                                                                                                                                                                                                                                                                                                                                                                                                                                                                                                                                                                                                                                                                                                                                                                                                                                                                                                                                                                                 </t>
    </r>
  </si>
  <si>
    <r>
      <rPr>
        <b/>
        <sz val="12"/>
        <color theme="1"/>
        <rFont val="Arial"/>
        <family val="2"/>
      </rPr>
      <t xml:space="preserve">PLAZO ESTIMADO DE EJECUCIÓN DE SERVICIO               </t>
    </r>
    <r>
      <rPr>
        <sz val="12"/>
        <color theme="1"/>
        <rFont val="Arial"/>
        <family val="2"/>
      </rPr>
      <t xml:space="preserve">                                                                                                                                                                                                             - El plazo de entrega de los resultados se estima 06 días hábiles, este tiempo será evaluado de acuerdo a la cantidad de muestra recepcionada y está sujeto a la programacion enviada por el área de LEM.                                                                                                                                                                                            - El laboratorio enviará un correo de confirmación de recepción y fecha de entrega del informe.</t>
    </r>
  </si>
  <si>
    <t>JRC INGENIEROS Y CONSULTORES SAC</t>
  </si>
  <si>
    <t>jramos@jrcingenierosconsultores.com</t>
  </si>
  <si>
    <t>Ing. Jhon Ramos</t>
  </si>
  <si>
    <r>
      <rPr>
        <b/>
        <sz val="13"/>
        <rFont val="Arial"/>
        <family val="2"/>
      </rPr>
      <t xml:space="preserve">CONDICIONES ESPECÍFICAS   </t>
    </r>
    <r>
      <rPr>
        <sz val="13"/>
        <rFont val="Arial"/>
        <family val="2"/>
      </rPr>
      <t xml:space="preserve">                                                                                                                                                                                                                                                                                                                                                                                                                                                                                                                                  
- El servicio de control de calidad de concreto es por 01 día.
- El cliente deberá de programar el servicio, con 48 horas de anticipación. 
- La movilización del personal técnico y de los equipos dentro del proyecto estarán a cargo del cliente.
- Los equipos de protección personal (EPP) y SCTR estará a cargo de Geofal. 
- El horario para los ensayos es de lunes a viernes de 8:30 am a 4:30 pm y sábados de 8:30 am a 12:30 pm.                                                                                                                                                                                                                                                                                                                                                                                                                                                 </t>
    </r>
  </si>
  <si>
    <t>CONSORCIO PP 911</t>
  </si>
  <si>
    <t>Ing. Ashly Cotrina</t>
  </si>
  <si>
    <t>Ingeniera de costos</t>
  </si>
  <si>
    <t>costos911@pdci.com.pe</t>
  </si>
  <si>
    <t>Creación de un sistema de atención de emergencias, urgencias e información mediante un número único 911 en Lima Metropolitana y el Callao</t>
  </si>
  <si>
    <t>Avenida El Sol S/N, Distrito de Chorrillos, Lima (referencia COEN-Chorrillos)</t>
  </si>
  <si>
    <t>Area de compras</t>
  </si>
  <si>
    <t>RIOSA CONSTRUCTORA SAC</t>
  </si>
  <si>
    <t>EZ HOUSE S.A.C.</t>
  </si>
  <si>
    <t xml:space="preserve">Valeria Marañon </t>
  </si>
  <si>
    <t>vmaranonezhouse@gmail.com</t>
  </si>
  <si>
    <t>Cale Las Lilas 115 - Lince</t>
  </si>
  <si>
    <t>Jose Estaña Coaquira</t>
  </si>
  <si>
    <t>AERO 03</t>
  </si>
  <si>
    <t>AERO 04</t>
  </si>
  <si>
    <t>AERO 06</t>
  </si>
  <si>
    <t>AERO - 13</t>
  </si>
  <si>
    <t>AERO - 14</t>
  </si>
  <si>
    <t>AERO - 15</t>
  </si>
  <si>
    <t>AERO - 16</t>
  </si>
  <si>
    <t>AERO - 21</t>
  </si>
  <si>
    <t>AERO - 22</t>
  </si>
  <si>
    <t>AERO - 23</t>
  </si>
  <si>
    <t>AERO - 24</t>
  </si>
  <si>
    <r>
      <rPr>
        <b/>
        <sz val="11"/>
        <color theme="1"/>
        <rFont val="Arial"/>
        <family val="2"/>
      </rPr>
      <t xml:space="preserve">PLAZO ESTIMADO DE EJECUCIÓN DE SERVICIO               </t>
    </r>
    <r>
      <rPr>
        <sz val="11"/>
        <color theme="1"/>
        <rFont val="Arial"/>
        <family val="2"/>
      </rPr>
      <t xml:space="preserve">                                                                                                                                                                                                                         - El plazo de entrega de los resultados se estima 15 días hábiles, este tiempo será evaluado de acuerdo a la cantidad de muestra recepcionada y está sujeto a la programacion enviada por el área de LEM.                                                                                                                                                           
 - El laboratorio enviará un correo de confirmación de recepción y fecha de entrega del informe.</t>
    </r>
  </si>
  <si>
    <t>CONCEPTO FAMILY TOO</t>
  </si>
  <si>
    <t>JR. CESAR LOPEZ N°201, URB. MARANGA - SAN MIGUEL</t>
  </si>
  <si>
    <t>BUSCONSULTING S.A.C</t>
  </si>
  <si>
    <t>Ing. Héctor Juan Quispe Fernandez</t>
  </si>
  <si>
    <t>hquispe@busconsultingweb.com</t>
  </si>
  <si>
    <t>JJC CONSTRASTISTA GENERALES SAC</t>
  </si>
  <si>
    <t>Ing. Anai  Lama Figueroa</t>
  </si>
  <si>
    <t>lizbeth.lama@jjc.com.pe</t>
  </si>
  <si>
    <t>PAN AMERICAN SILVER</t>
  </si>
  <si>
    <t>HUAYLLAY</t>
  </si>
  <si>
    <r>
      <rPr>
        <b/>
        <sz val="13"/>
        <color theme="1"/>
        <rFont val="Arial"/>
        <family val="2"/>
      </rPr>
      <t>CONDICIÓN:</t>
    </r>
    <r>
      <rPr>
        <sz val="13"/>
        <color theme="1"/>
        <rFont val="Arial"/>
        <family val="2"/>
      </rPr>
      <t xml:space="preserve"> El pago del servicio Crédito a 03 semanas, previa orden de servicio.</t>
    </r>
  </si>
  <si>
    <t>Ing. Israel Yarasca Mori</t>
  </si>
  <si>
    <t>iyarasca@madridedificaciones.com</t>
  </si>
  <si>
    <t>EDIFICIO MULTIFAMILIAR SERENETY</t>
  </si>
  <si>
    <t xml:space="preserve">Jr. El Cascajal 206 - Santiago de Surco. </t>
  </si>
  <si>
    <t>Ing. Anderson Mauricio</t>
  </si>
  <si>
    <t>amauricio@cj-telecom.com</t>
  </si>
  <si>
    <t>Aeropuerto hoteles Sur</t>
  </si>
  <si>
    <r>
      <rPr>
        <b/>
        <sz val="12"/>
        <rFont val="Arial"/>
        <family val="2"/>
      </rPr>
      <t xml:space="preserve">CONDICIONES ESPECÍFICAS ENSAYOS DE LABORATORIO:   </t>
    </r>
    <r>
      <rPr>
        <sz val="12"/>
        <rFont val="Arial"/>
        <family val="2"/>
      </rPr>
      <t xml:space="preserve">                                                                                                                                                                                                                                                          - El cliente deberá enviar al laboratorio, para los ensayos en suelo y agregados, la cantidad mínima de 100 kg por cada tipo de muestra.                                                                                                                                                                                                                                        - El cliente deberá de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</si>
  <si>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r>
      <rPr>
        <b/>
        <sz val="12"/>
        <color theme="1"/>
        <rFont val="Arial"/>
        <family val="2"/>
      </rPr>
      <t xml:space="preserve">PLAZO ESTIMADO DE EJECUCIÓN DE SERVICIO               </t>
    </r>
    <r>
      <rPr>
        <sz val="12"/>
        <color theme="1"/>
        <rFont val="Arial"/>
        <family val="2"/>
      </rPr>
      <t xml:space="preserve">                                                                                                                                                                                                                         - El plazo de entrega de los resultados se estima 10 días hábiles, este tiempo será evaluado de acuerdo a la cantidad de muestra recepcionada y está sujeto a la programacion enviada por el área de LEM.                                                                                                                                                           
 - El laboratorio enviará un correo de confirmación de recepción y fecha de entrega del informe.</t>
    </r>
  </si>
  <si>
    <t>CONSORCIO SAN ANTONIO</t>
  </si>
  <si>
    <t>jdortiz73@gmail.com</t>
  </si>
  <si>
    <t>BIDDLE INC SAC</t>
  </si>
  <si>
    <t>Ing. Jonathan Herrera Pariño</t>
  </si>
  <si>
    <t>jherrera@biddle.pe</t>
  </si>
  <si>
    <t>Pozo 08 y Pozo 10</t>
  </si>
  <si>
    <t>Cercado de Lima -  Lima</t>
  </si>
  <si>
    <t>AERO 07</t>
  </si>
  <si>
    <t>AERO 08</t>
  </si>
  <si>
    <t>AERO 09</t>
  </si>
  <si>
    <t>MAGALY HUAMÁN CHÁVEZ</t>
  </si>
  <si>
    <t>alegria_ehc206@hotmail.com</t>
  </si>
  <si>
    <t>CONSTRUCCION DE VIVIENDA (LOSA ALIGERADA)</t>
  </si>
  <si>
    <t>CHILCA-LIMA</t>
  </si>
  <si>
    <t>YUAN LU CONSTRUCTORES S.A.C.</t>
  </si>
  <si>
    <t>Ing. Hector Caceres</t>
  </si>
  <si>
    <t>logistica@yuanlu.pe</t>
  </si>
  <si>
    <t>PROYECTO LOS SAUCES</t>
  </si>
  <si>
    <t>KM 156 PANAMERICANA SUR SAN VICENTE CAÑETE</t>
  </si>
  <si>
    <t>CONSTRUCTORA &amp; BUSINESS H P SAC</t>
  </si>
  <si>
    <t xml:space="preserve">Ing. Andy Hilario Pérez </t>
  </si>
  <si>
    <t>andyhp2h@gmail.com</t>
  </si>
  <si>
    <t xml:space="preserve">Arica - Chimbote </t>
  </si>
  <si>
    <t xml:space="preserve">Chimbote </t>
  </si>
  <si>
    <t>BASE AERONAVAL DEL CALLAO</t>
  </si>
  <si>
    <t>ARENA GRUESA</t>
  </si>
  <si>
    <t>Terminales del Perú- Callao</t>
  </si>
  <si>
    <t>CONSTRUCTORA HERNANDEZ ESPINOZA SAC</t>
  </si>
  <si>
    <t>Ing. Marlon Cristian Hernández Espinoza</t>
  </si>
  <si>
    <t xml:space="preserve">constructorahernandezespinoza@gmail.com </t>
  </si>
  <si>
    <t xml:space="preserve">Servicio de modelamiento estructural Universidad Nacional de Ingeniería </t>
  </si>
  <si>
    <t>Av. Tupac Amaru 210, Rimac 15333</t>
  </si>
  <si>
    <t>COMPAÑÍA MINERA SAN VALENTÍN SA</t>
  </si>
  <si>
    <t>Ing. Jhon Ramos            </t>
  </si>
  <si>
    <r>
      <rPr>
        <b/>
        <sz val="13"/>
        <rFont val="Arial"/>
        <family val="2"/>
      </rPr>
      <t xml:space="preserve">CONDICIONES ESPECÍFICAS 
</t>
    </r>
    <r>
      <rPr>
        <sz val="13"/>
        <rFont val="Arial"/>
        <family val="2"/>
      </rPr>
      <t xml:space="preserve">- El servicio de Densidad en campo es por 01 día. 
- El cliente deberá de programar el servicio, con 24 horas de anticipación.
- Los equipos de protección personal (EPP) y SCTR estará a cargo de Geofal.
- El horario para los ensayos es de lunes a viernes de 9:00 am a 4:00 pm.  
- El cliente deberá especificar la Norma a ser utilizada para la ejecución del ensayo, caso contrario se considera Norma ASTM o NTP vigente de acuerdo con el alcance del laboratorio.                                                                                                                                                                                                                                                                                                                                                                                                                                                                                                                                                                                                                                                                                                                                                                                                                                                                                                                                                                                                                                                                                                                                                                                                                                                                                                                                                                                                                                                                                  </t>
    </r>
  </si>
  <si>
    <t>Diametro 75 mm</t>
  </si>
  <si>
    <t>Panamerica Sur</t>
  </si>
  <si>
    <r>
      <rPr>
        <b/>
        <sz val="13"/>
        <color theme="1"/>
        <rFont val="Arial"/>
        <family val="2"/>
      </rPr>
      <t>CONDICIÓN</t>
    </r>
    <r>
      <rPr>
        <sz val="13"/>
        <color theme="1"/>
        <rFont val="Arial"/>
        <family val="2"/>
      </rPr>
      <t>: El pago del servicio Crédito a 30 días.</t>
    </r>
  </si>
  <si>
    <t>Bruce Coz</t>
  </si>
  <si>
    <t>bcoz@coralmix.com</t>
  </si>
  <si>
    <t>Paquete Q-04 para la entrega de la Solución Integral de la Quebrada Huaycoloro</t>
  </si>
  <si>
    <t>Quebrada Huaycoloro</t>
  </si>
  <si>
    <t>CORALMIX SAC</t>
  </si>
  <si>
    <t>Carlos Cabrera</t>
  </si>
  <si>
    <t>CarlosCabrera@carbonellfigueras.com</t>
  </si>
  <si>
    <t>CAMBIO TURBOSOPLADOR FCC A MOTOCOMPRESOR en REPSOL</t>
  </si>
  <si>
    <t>E &amp; P INGENIERIA Y DISEÑO S.A.C.</t>
  </si>
  <si>
    <t>Ana Huaman</t>
  </si>
  <si>
    <t>ahuaman@epingenieria.pe / ecalero@epingenieria.pe</t>
  </si>
  <si>
    <t>RUMI LABORATORIO GEOTECNICO SAC</t>
  </si>
  <si>
    <t>Ing. Marco Perez</t>
  </si>
  <si>
    <t>mperez@rlg.pe</t>
  </si>
  <si>
    <t>ERAA SOLUCIONES INTEGRALES SAC</t>
  </si>
  <si>
    <t>Ing. Abram Huamani</t>
  </si>
  <si>
    <t>Calidad</t>
  </si>
  <si>
    <t>calidad@eraasolucionesintegrales.net</t>
  </si>
  <si>
    <t>Obras civiles, instalaciones enterradas e instalaciones sanitarias Etapa 1</t>
  </si>
  <si>
    <t>Calle dos Nº 189 - Bocanegra-Callao</t>
  </si>
  <si>
    <t>DANIEL DAVID MORALES TINEO</t>
  </si>
  <si>
    <t>daniel.moralestineo@gmail.com</t>
  </si>
  <si>
    <t>SERVICIO EVALUACIÓN ESTRUCTURAL DE LAS EDIFICACIONES PARA DE LA DIVISIÓN DE LOGÍSTICA (DIVLOG PNP).</t>
  </si>
  <si>
    <t>Calle San Germán 200 - Rimac</t>
  </si>
  <si>
    <t>A.S. ALLENDE S.A.C.</t>
  </si>
  <si>
    <t>1622847@utp.edu.pe</t>
  </si>
  <si>
    <t xml:space="preserve">Adquisición de módulo de atención temporal, electrocardiógrafo, pulsioxímetro y monitor de funciones vitales; además de otros activos en el (la) Nacional Cayetano Heredia </t>
  </si>
  <si>
    <t>Av. Honorio Delgado 262, San Martín de Porres 15102 (hospital Cayetano Heredia)</t>
  </si>
  <si>
    <t xml:space="preserve">Ing. Gonzalo De Los Rios / Ing. Wilmer </t>
  </si>
  <si>
    <t>gdelosrios@riosa.pe / wprriosa@gmail.com</t>
  </si>
  <si>
    <t>CENTAURUS CONTRATISTAS GENERALES E.I.R.L.</t>
  </si>
  <si>
    <t>Ing. Victor Navarrete</t>
  </si>
  <si>
    <t>proyectosingenieria@centauruscontratistas.com</t>
  </si>
  <si>
    <t xml:space="preserve">Chancay - Lima </t>
  </si>
  <si>
    <t>Megapuerto Multiproposito Chancay</t>
  </si>
  <si>
    <t>VM RENT CONSTRUCTION S.A.C</t>
  </si>
  <si>
    <t>Ing. Victor Tomaya</t>
  </si>
  <si>
    <t>vtomaya@vmconstruction.com.pe</t>
  </si>
  <si>
    <t>CONSTRUCCIONES COMUNIDAD S.A.C.</t>
  </si>
  <si>
    <t>Ing. Bismarck Bustillos Bocanegra</t>
  </si>
  <si>
    <t>bismarck.bustillos@lariaza.com</t>
  </si>
  <si>
    <t>EDIFICIO MULTIFAMILIAR LIBERTAD</t>
  </si>
  <si>
    <t>Av. Libertad 204, San Miguel</t>
  </si>
  <si>
    <t>Pampilla, Repsol – Ventanilla</t>
  </si>
  <si>
    <t>Repsol</t>
  </si>
  <si>
    <t>ARANDA TERAN CONSULTORIA CONSTRUCCION Y MANTENIMIENTO S.A.C.</t>
  </si>
  <si>
    <t>Ing. Santiago Aranda</t>
  </si>
  <si>
    <t>santiagoign531@gmail.com</t>
  </si>
  <si>
    <t xml:space="preserve">ANGAR ZONA INDUSTRIAL </t>
  </si>
  <si>
    <t>ANCON</t>
  </si>
  <si>
    <t>LF INGENIEROS CONSULTORES Y EJECUTORES E.I.R.L.</t>
  </si>
  <si>
    <t>Ing.Edith</t>
  </si>
  <si>
    <t>lficye@gmail.com</t>
  </si>
  <si>
    <t>CORPORACION DIALIZA S.A.C.</t>
  </si>
  <si>
    <t>Ing. Pablo Cortes</t>
  </si>
  <si>
    <t>ingeniero.pablo777@gmail.com</t>
  </si>
  <si>
    <r>
      <rPr>
        <b/>
        <sz val="13"/>
        <color theme="1"/>
        <rFont val="Arial"/>
        <family val="2"/>
      </rPr>
      <t xml:space="preserve">PLAZO ESTIMADO DE EJECUCIÓN DE SERVICIO               </t>
    </r>
    <r>
      <rPr>
        <sz val="13"/>
        <color theme="1"/>
        <rFont val="Arial"/>
        <family val="2"/>
      </rPr>
      <t xml:space="preserve">                                                                                                                                                                                                                         - El plazo de entrega de los resultados se estima 08 días hábiles, este tiempo será evaluado de acuerdo a la cantidad de muestra recepcionada y está sujeto a la programacion enviada por el área de LEM. 
- El laboratorio enviará un correo de confirmación de recepción y fecha de entrega del informe.</t>
    </r>
  </si>
  <si>
    <t xml:space="preserve">INGENIERIA Y CONSTRUCCION LOS CASTORES S.A.C. </t>
  </si>
  <si>
    <t>Ing. Julián Aguado Alejo</t>
  </si>
  <si>
    <t>Loza de concreto para maquinarias</t>
  </si>
  <si>
    <t>Mirones Bajo, Cercado de Lima, Cruce Av. Argentina y Av. Industrial.</t>
  </si>
  <si>
    <t>D&amp;D GENERAL SERVICES SRL</t>
  </si>
  <si>
    <t>dancares25@gmail.com</t>
  </si>
  <si>
    <t>SERTECET DE PERU S.A.</t>
  </si>
  <si>
    <t>Ing. Anderson Farfán</t>
  </si>
  <si>
    <t>Anderson.Farfan-mpw@sertecpet.com</t>
  </si>
  <si>
    <t>Proyecto APM</t>
  </si>
  <si>
    <t>APM Terminal - Callao</t>
  </si>
  <si>
    <t>Ing. Vanessa Villanueva</t>
  </si>
  <si>
    <t>Ingeniera de calidad</t>
  </si>
  <si>
    <t>vvillanueva@lamar.pe</t>
  </si>
  <si>
    <t>HORMIX S.A.C.</t>
  </si>
  <si>
    <t>Ing. Jesús Cordova Espinoza</t>
  </si>
  <si>
    <t>Gerente Técnico</t>
  </si>
  <si>
    <t>concreto@hormix.pe</t>
  </si>
  <si>
    <t>Construcción Del Parque Eólico De Caravelí</t>
  </si>
  <si>
    <t>Dist. Lomas, Prov. Caraveli, Dep Arequipa</t>
  </si>
  <si>
    <r>
      <rPr>
        <b/>
        <sz val="13"/>
        <rFont val="Arial"/>
        <family val="2"/>
      </rPr>
      <t xml:space="preserve">CONDICIONES ESPECÍFICAS ENSAYOS DE LABORATORIO:   </t>
    </r>
    <r>
      <rPr>
        <sz val="13"/>
        <rFont val="Arial"/>
        <family val="2"/>
      </rPr>
      <t xml:space="preserve">                                                                                                                                                                                                                                                          - El cliente deberá de enviar al laboratorio la cantidad mínima de 100 kilos de agregado grueso y 100 kilos de agregado fino por cada tipo de muestra.   
- El cliente deberá de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</si>
  <si>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t xml:space="preserve">PIEDRA CHANCADA </t>
  </si>
  <si>
    <t>Ing. Hamdy Flores</t>
  </si>
  <si>
    <t>Calle Martin Napanga Nº 214 - Miraflores</t>
  </si>
  <si>
    <t>BRISA</t>
  </si>
  <si>
    <t>PREFABRICADOS CALYTEC S.A.C.</t>
  </si>
  <si>
    <t>Ing. Davies Huarcaya</t>
  </si>
  <si>
    <t>dhuarcaya@prefabricadoscalytec.com.pe</t>
  </si>
  <si>
    <t>Control Interno</t>
  </si>
  <si>
    <t>Puente Piedra, Lima</t>
  </si>
  <si>
    <t>CABANILLAS Y FLORES INGENIEROS SAC</t>
  </si>
  <si>
    <t xml:space="preserve">Ing. Cynthia Lizeth Celis Bringas </t>
  </si>
  <si>
    <t>cabanillas.flores.ingenieros@gmail.com</t>
  </si>
  <si>
    <t>GEOTECLAB E.I.R.L.</t>
  </si>
  <si>
    <t>Ing. Edwin Sumi T.</t>
  </si>
  <si>
    <t>Ingeniero Civil</t>
  </si>
  <si>
    <t>edwin.sumi.t@uni.pe</t>
  </si>
  <si>
    <t>KEDA PERU BUILDING MATERIALS COMPANY SOCIEDAD COMERCIAL DE RESPONSABILIDAD LIMITADA</t>
  </si>
  <si>
    <t>Ing. Bercelius Vera Aguilar</t>
  </si>
  <si>
    <t>Personal de proyectos</t>
  </si>
  <si>
    <t>bercelius.vera@sundamerica.com</t>
  </si>
  <si>
    <t>PROYECTO PLANTA DE VIDRIO</t>
  </si>
  <si>
    <t>Panamericana antigua Km. 46 - San Vicente de Cañete</t>
  </si>
  <si>
    <t>Ing. Elvis Gerard</t>
  </si>
  <si>
    <t>calidad.ma.corbus@gmail.com</t>
  </si>
  <si>
    <t>Monte Alegre 137 - Santiago de Surcos</t>
  </si>
  <si>
    <t>Proyecto: Mantenimiento Periódico de la Panamericana Norte
Cantera: Esperanza
Lugar de Muestreo: Planta de Asfalto BBC Latam (Puente Piedra)
Fecha de Producción: 02/07/2025
Material: Mezcla Asfáltica Modificada para Bacheos</t>
  </si>
  <si>
    <t>Muestra: Arena Triturada (3/8”) para Micropavimento en Frio
Procedencia: Cantera Cargo Vial / Planta de Asfalto BBC Latam</t>
  </si>
  <si>
    <t>Proyecto: Mantenimiento Periódico de la Panamericana Norte
Cantera: Cargo Vial
Lugar de Muestreo: Planta de Asfalto BBC Latam (Puente Piedra)
Fecha del Muestreo: 06/07/2025</t>
  </si>
  <si>
    <t xml:space="preserve">Edith Bejarano </t>
  </si>
  <si>
    <t>info@arkel.pe / administracion@arkel.pe</t>
  </si>
  <si>
    <t>Ing. Franco Paredes Porta</t>
  </si>
  <si>
    <t>CREACIÓN DEL SERVICIO DE PRACTICA DEPORTIVA Y/O RECREATIVA EN EL AA.HH BELLAVISTA II ETAPA AMPLIACIÓN, DISTRITO DE INDEPENDENCIA</t>
  </si>
  <si>
    <t>INDEPENDENCIA</t>
  </si>
  <si>
    <t>logistica.hb.construccion@gmail.com</t>
  </si>
  <si>
    <t>C&amp;F CONSTRUCCIONES METALICAS S.A.C</t>
  </si>
  <si>
    <t>Ing. Joaquin Z.</t>
  </si>
  <si>
    <t>joaquinzzambrano@gmail.com</t>
  </si>
  <si>
    <t>Nota: Para el ensayo de granulometría de la arena triturada, complementar con la gradación de especificación del huso Tipo M-III.</t>
  </si>
  <si>
    <t>MP RECICLA S.A.C.</t>
  </si>
  <si>
    <t>Ing. Angie Gómez</t>
  </si>
  <si>
    <t>agomez@ciclo.com.pe</t>
  </si>
  <si>
    <t>GEOCONTROL INGENIEROS S.A.C.</t>
  </si>
  <si>
    <t>Ing. Kevin A. Rojas Gallo</t>
  </si>
  <si>
    <t>kevin.rojas@geocontrol.com.pe</t>
  </si>
  <si>
    <t>CHANCADORA EXCALIBUR S.A.C.</t>
  </si>
  <si>
    <t>Ing. Claudia Suarez Bustamante</t>
  </si>
  <si>
    <t>ventas04@ch-excalibur.com</t>
  </si>
  <si>
    <t>CONCEPTO EDIFICACIONES SOCIEDAD COMERCIAL DE RESPONSABILIDAD LIMITADA</t>
  </si>
  <si>
    <t>MOTA-ENGIL PERU S.A.</t>
  </si>
  <si>
    <t>Ing. Pamela Santa Cruz M.</t>
  </si>
  <si>
    <t>psantacruz@mota-engil.pe</t>
  </si>
  <si>
    <r>
      <rPr>
        <b/>
        <sz val="13"/>
        <color theme="1"/>
        <rFont val="Arial"/>
        <family val="2"/>
      </rPr>
      <t xml:space="preserve">PLAZO ESTIMADO DE EJECUCIÓN DE SERVICIO               </t>
    </r>
    <r>
      <rPr>
        <sz val="13"/>
        <color theme="1"/>
        <rFont val="Arial"/>
        <family val="2"/>
      </rPr>
      <t xml:space="preserve">                                                                                                                                                                                               - El plazo de entrega de los resultados se estima de acuerdo a su programación de recepción, este tiempo será evaluado de acuerdo a la cantidad de muestra recepcionada y está sujeto a la programacion enviada por el área de LEM.                                                                  
- El laboratorio enviará un correo de confirmación de recepción y fecha de entrega del informe.</t>
    </r>
  </si>
  <si>
    <r>
      <rPr>
        <b/>
        <sz val="13"/>
        <rFont val="Arial"/>
        <family val="2"/>
      </rPr>
      <t xml:space="preserve">CONDICIONES ESPECÍFICAS   </t>
    </r>
    <r>
      <rPr>
        <sz val="13"/>
        <rFont val="Arial"/>
        <family val="2"/>
      </rPr>
      <t xml:space="preserve">                                                                                                                                                                                                                                                        - El cliente deberá programar el servicio con 24 horas de anticipacion.                                                                                                                            - El control de calidad del concreto fresco se sacará cada 50m3 a uno de los mixer donde se hará todos los ensayos respectivos mencionados.                                                                                                                                                                                                                                                                                                                                                                                                                                                                                                                                                                                                                                                                                                                                                                                                                                                                                                                                   - El cliente deberá especificar la Norma a ser utilizada para la ejecución del ensayo, caso contrario se considera Norma ASTM o NTP vigente de acuerdo con el alcance del laboratorio.                                                                                                                                                                                                                                                                                                   
                                                                                                                                                                                                                                                                                                                                                                                                                                                      </t>
    </r>
  </si>
  <si>
    <t>GRUPO SOINTEL PERU SAC</t>
  </si>
  <si>
    <t>Ing. Roberto</t>
  </si>
  <si>
    <t>Huancayo</t>
  </si>
  <si>
    <t>FLUJO ALTERNO S.A.C</t>
  </si>
  <si>
    <t>Ing. Cristian Marmolejo</t>
  </si>
  <si>
    <t>cmarmolejo@flujolibre.com</t>
  </si>
  <si>
    <t>Miraflores</t>
  </si>
  <si>
    <t>adavila.calidad.jva@rongfei-paq2.com</t>
  </si>
  <si>
    <t>Ing. Alexander Davila Gonzales</t>
  </si>
  <si>
    <t>IE 0171-01 Juan Velasco Alvarado</t>
  </si>
  <si>
    <t>Densidad del suelo IN-SITU, Cono de Arena 6" (*).
Incluye Contenido de humedad en suelos (*) - ASTM D2216-19</t>
  </si>
  <si>
    <t>Acreditado Inacal</t>
  </si>
  <si>
    <t>NO</t>
  </si>
  <si>
    <t>Fecha de servicio: 22-07-25</t>
  </si>
  <si>
    <t>J K LIMAYLLA CONTRATISTAS GENERALES E.I.R.L.</t>
  </si>
  <si>
    <t>Ing. Victor Carhuancho</t>
  </si>
  <si>
    <t>victor.carhuancho@jklimaylla.pe</t>
  </si>
  <si>
    <t>Ing. Frank Segura Chavez</t>
  </si>
  <si>
    <t>COORDINADOR DE CW</t>
  </si>
  <si>
    <t>fsegura@cens.com.pe</t>
  </si>
  <si>
    <t>LI3104_COMPLEJO HAROLD</t>
  </si>
  <si>
    <t>LOTE 03 DE LA MZ. AA - VILLA ISOLINA - EX FUNDO CHUQUITANTA - SAN MARTIN DE PORRES - LIMA</t>
  </si>
  <si>
    <r>
      <rPr>
        <b/>
        <sz val="13"/>
        <rFont val="Arial"/>
        <family val="2"/>
      </rPr>
      <t xml:space="preserve">CONDICIONES ESPECÍFICAS   </t>
    </r>
    <r>
      <rPr>
        <sz val="13"/>
        <rFont val="Arial"/>
        <family val="2"/>
      </rPr>
      <t xml:space="preserve">                                                                                                                                                                                                                                                           - El cliente deberá enviar al laboratorio, para el diseño de mezcla de concreto, la cantidad mínima de 100 kg de agregado grueso, 100 kg de agregado fino y 01 bolsa de cemento.
- El cliente deberá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</si>
  <si>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r>
      <rPr>
        <b/>
        <sz val="13"/>
        <color theme="1"/>
        <rFont val="Arial"/>
        <family val="2"/>
      </rPr>
      <t xml:space="preserve">PLAZO ESTIMADO DE EJECUCIÓN DE SERVICIO               </t>
    </r>
    <r>
      <rPr>
        <sz val="13"/>
        <color theme="1"/>
        <rFont val="Arial"/>
        <family val="2"/>
      </rPr>
      <t xml:space="preserve">                                                                                                                                                                                                                         - El plazo de entrega de los resultados se estima 08 días hábiles, este tiempo será evaluado de acuerdo a la cantidad de muestra recepcionada y está sujeto a la programacion enviada por el área de LEM.                                                                                                                                                                                                                                        - El laboratorio enviará un correo de confirmación de recepción y fecha de entrega del informe.</t>
    </r>
  </si>
  <si>
    <t>Faustino Rafael Bonifacio Cervantes</t>
  </si>
  <si>
    <t>fbonifacio@tecsur.com.pe</t>
  </si>
  <si>
    <t>CONSORCIO ALEJANDRINO S.A.</t>
  </si>
  <si>
    <t>eduardo@consorcioalejandrino.com</t>
  </si>
  <si>
    <t>Ing. Luis Eduardo Cevallos Ortiz</t>
  </si>
  <si>
    <t>CONSORCIO YAULI</t>
  </si>
  <si>
    <t>Ing. Jesus Milian Osorio</t>
  </si>
  <si>
    <t>jesus_03_rc@hotmail.com</t>
  </si>
  <si>
    <t>Diseño de mezcla incl. Verificación F'c= 420 kg/cm2</t>
  </si>
  <si>
    <t>SERVICES CONSTRUCTION AND GEOTECHNICAL ENGINEERING EMPRESA INDIVIDUAL DE RESPONSABILIDAD LIMITADA</t>
  </si>
  <si>
    <t>asamaniego@gicaperu.com</t>
  </si>
  <si>
    <t>Ing. Samaniego</t>
  </si>
  <si>
    <t>TAPIA MARCELO GILMER LEONARDO</t>
  </si>
  <si>
    <t>Ing. Joan Escobedo</t>
  </si>
  <si>
    <t>Ing. Miguel Magallanes / Lia Montero</t>
  </si>
  <si>
    <t>Almacenmiperu@outlook.com / liamontero29@gmail.com</t>
  </si>
  <si>
    <t>CONSTRUCTORA CAYRA E.I.R.L</t>
  </si>
  <si>
    <t>Ing. Sebastián Barrantes</t>
  </si>
  <si>
    <t>sebastian.barrantesc@gmail.com</t>
  </si>
  <si>
    <t>joan.escobedo@gmail.com</t>
  </si>
  <si>
    <t>Ing. Harold Paucar Escalante / Vanessa Villanueva</t>
  </si>
  <si>
    <t>hpaucar@consorciolamarsac.com / vvillanueva@lamar.pe</t>
  </si>
  <si>
    <t>990222789 / 950905917</t>
  </si>
  <si>
    <t>CONTRATISTAS VAL S.A.C.</t>
  </si>
  <si>
    <t>Ing. Rolando Martinez</t>
  </si>
  <si>
    <t>ingenieros@contratistasval.com</t>
  </si>
  <si>
    <t>Responsable de calidad</t>
  </si>
  <si>
    <t>I.E. 0145 Independencia Americana</t>
  </si>
  <si>
    <t>Av. Los Nardos Ampliación Grupo 18 Lote C El Sector B - San Juan de Lurigancho</t>
  </si>
  <si>
    <t>Ing. Clinton Anticona Bailon</t>
  </si>
  <si>
    <t>Departamento de Compras</t>
  </si>
  <si>
    <t>canticona@tecsur.com.pe</t>
  </si>
  <si>
    <t>Diseño de mezcla incl. Verificación F'c= 210 kg/cm2</t>
  </si>
  <si>
    <t>ENSAYOS EN AGREGADO GRUESO</t>
  </si>
  <si>
    <t>ENSAYOS EN AGREGADO FINO</t>
  </si>
  <si>
    <t>Ing. Sara Carrasco Villanueva / Luis Fernando Saldaña</t>
  </si>
  <si>
    <t>96708960 / 956316128</t>
  </si>
  <si>
    <t>scarrasco.calidad-IA@rongfei-paq2.com / lsaldana.ot-ia@rongfei-paq2.com</t>
  </si>
  <si>
    <r>
      <rPr>
        <b/>
        <sz val="13"/>
        <rFont val="Arial"/>
        <family val="2"/>
      </rPr>
      <t xml:space="preserve">CONDICIONES ESPECÍFICAS   </t>
    </r>
    <r>
      <rPr>
        <sz val="13"/>
        <rFont val="Arial"/>
        <family val="2"/>
      </rPr>
      <t xml:space="preserve">                                                                                                                                                                                                                                                           - El cliente deberá enviar al laboratorio, para el diseño de mezcla de concreto, la cantidad mínima de 150 kg de agregado grueso, 150 kg de agregado fino y 01 bolsa de cemento.
- El cliente deberá entregar las muestras debidamente identificadas.                                                                                                                                                                                                                                                                                                                                                                                                                                                                                                                                                                                                                                                                                                                                                                               
- El cliente deberá especificar la Norma a ser utilizada para la ejecución del ensayo, caso contrario se considera Norma ASTM o NTP vigente de acuerdo con el alcance del laboratorio.                                                                                                                                                                                                   
                                                                                                                                                                                                                                                                                                                                                                          </t>
    </r>
  </si>
  <si>
    <t>Ing. Liseth Canchaya Cano</t>
  </si>
  <si>
    <t>Jefe de planta de concreto</t>
  </si>
  <si>
    <t>lcanchaya@unitelec.com.pe</t>
  </si>
  <si>
    <t>CHINA ROAD AND BRIDGE CORPORATION SUCURSAL PERU</t>
  </si>
  <si>
    <t>Ing. Fernando Revatta Paz</t>
  </si>
  <si>
    <t>frevatta@crbcperu.com</t>
  </si>
  <si>
    <t>Hospital Papa Francisco</t>
  </si>
  <si>
    <t>Manchay - Pachacamac - Lima</t>
  </si>
  <si>
    <t>Ing. Bruno Fabian Becker Arias</t>
  </si>
  <si>
    <t>bruno.becker@maserrazuriz.com</t>
  </si>
  <si>
    <t>Unidad Minera Raura</t>
  </si>
  <si>
    <t>Ing. Henry Lopez Ortiz</t>
  </si>
  <si>
    <t>SOTERRADO DE LA LINEA 60KV L-657</t>
  </si>
  <si>
    <t>AVENIDA LAS MAGNOLIAS - EL AGUSTINO</t>
  </si>
  <si>
    <t xml:space="preserve">Ing. Maryorit Huancas Trejo / Vannia Choque </t>
  </si>
  <si>
    <t>994792243 / 972706233</t>
  </si>
  <si>
    <t>MaryoritHuancas@carbonellfigueras.com / VanniaChoque@carbonellfigueras.com</t>
  </si>
  <si>
    <t>MONTAJES E INGENIERIA ARCE PERU S.A.C.</t>
  </si>
  <si>
    <t>COORDINADOR DE OBRAS</t>
  </si>
  <si>
    <t>Línea de Transmisión 60KV SET Chillón - SET Oquendo</t>
  </si>
  <si>
    <t>Av. Néstor Gambeta - Callao</t>
  </si>
  <si>
    <t>Ing. Jaime Mantilla Castrejon</t>
  </si>
  <si>
    <t>Coordinador Logístico de Proyectos</t>
  </si>
  <si>
    <t>jmantilla@enacorp.pe</t>
  </si>
  <si>
    <t>Valles De Santa María</t>
  </si>
  <si>
    <t>Avenida Santa María Parcela #2 Predio Ernesto – Carabayllo</t>
  </si>
  <si>
    <t>CONSTRUCTORA VALLES DEL PERÚ S.A.</t>
  </si>
  <si>
    <t>ELENA ZENAIDA SONCCO SAYHUA</t>
  </si>
  <si>
    <t>orlandoma124@gmail.com</t>
  </si>
  <si>
    <t>PROVIAS DESENTRALIZADO -MTC</t>
  </si>
  <si>
    <t>servpats_12@proviasdes.gob.pe</t>
  </si>
  <si>
    <t>Mejoramiento de la carretera vecinal puente chico - Sancaragra - Cuchicancha - Mal Paso Choquicocha - Santa Rosa - Tablahuasi - Milpo Quiulacocha</t>
  </si>
  <si>
    <t>Distrito de Conchamarca, Provincia de Ambo, Departamento de Huánuco</t>
  </si>
  <si>
    <t>MAGNEX GROUP PERU S.A.C.</t>
  </si>
  <si>
    <t>andres.jimenez@magnexgroup.com</t>
  </si>
  <si>
    <t>+57 317 6472293</t>
  </si>
  <si>
    <t xml:space="preserve">Andrés Jiménez </t>
  </si>
  <si>
    <r>
      <rPr>
        <b/>
        <sz val="13"/>
        <rFont val="Arial"/>
        <family val="2"/>
      </rPr>
      <t xml:space="preserve">CONDICIONES ESPECÍFICAS   </t>
    </r>
    <r>
      <rPr>
        <sz val="13"/>
        <rFont val="Arial"/>
        <family val="2"/>
      </rPr>
      <t xml:space="preserve">                                                                                                                                                                                                                                                                                                                                                                                                                                                                                                                                  
- El servicio de control de calidad de concreto es por 01 día.
- El cliente deberá de programar el servicio, con 48 horas de anticipación. 
- La movilización del personal técnico y de los equipos dentro del proyecto estarán a cargo del cliente.
- Los equipos de protección personal (EPP) y SCTR estará a cargo de Geofal. 
- El horario para los ensayos es de lunes a viernes de 8:00 am a 4:00 pm y sábados de 8:00 am a 12:00 pm.                                                                                                                                                                                                                                                                                                                                                                                                                                                 </t>
    </r>
  </si>
  <si>
    <t>hlopez@tecsur.com.pe</t>
  </si>
  <si>
    <t>DENSIDAD DE CAMPO - POR PUNTO</t>
  </si>
  <si>
    <t>CYF CONSTRUCCIONES METALICAS SAC</t>
  </si>
  <si>
    <t>Ing. Joaquin Zambrano</t>
  </si>
  <si>
    <t>Supervisor de Obra</t>
  </si>
  <si>
    <t>ES PROGRESO PRIMAX</t>
  </si>
  <si>
    <t>Av. Progreso 419, Miraflores 04001, Arequipa, Perú</t>
  </si>
  <si>
    <t>Valle Grande 2</t>
  </si>
  <si>
    <t>Av. Perimétrica Lote 6 - C, Carabayllo, Lima</t>
  </si>
  <si>
    <t>ARIAS HUAMANI DULIO</t>
  </si>
  <si>
    <t>ING. ARIAS HUAMANI DULIO</t>
  </si>
  <si>
    <t>ingescosa1997@gmail.com</t>
  </si>
  <si>
    <t>Punta Hermosa</t>
  </si>
  <si>
    <t>FONTANA MOVIMIENTO DE TIERRAS E.I.R.L.</t>
  </si>
  <si>
    <t>Ing. Adolfo Goñi</t>
  </si>
  <si>
    <t>CANTERA - SAN MARCOS</t>
  </si>
  <si>
    <t>CANTERA - QUISPE</t>
  </si>
  <si>
    <t>Ing. Grizel Torres Torres / Rafael Morante Moscol</t>
  </si>
  <si>
    <t>997162358 / 973817813</t>
  </si>
  <si>
    <t>grizeltorretorres@gmail.com / rafael.morante1992@gmail.com</t>
  </si>
  <si>
    <t>Puente Carrasquillo - Morropon -Piura</t>
  </si>
  <si>
    <t>Morropon -Piura</t>
  </si>
  <si>
    <t>INGENIERIA Y CONSTRUCCION MONTE GRANDE S.A.C.</t>
  </si>
  <si>
    <t>Ing. Kevin Steven Ballesteros Collazos</t>
  </si>
  <si>
    <t>Ingeniero de Oficina técnica</t>
  </si>
  <si>
    <t>kballesteros@icmontegrande.com.pe</t>
  </si>
  <si>
    <t>MULTIFAMILIAR BUENA VISTA 211</t>
  </si>
  <si>
    <t>Av. Buena Vista 211, San Borja</t>
  </si>
  <si>
    <t xml:space="preserve">Ensayo de Penetración Estándar (SPT).
01 spt de 10 metros </t>
  </si>
  <si>
    <t>Ensayo de Penetración Estándar (SPT).
01 spt de 09 metros</t>
  </si>
  <si>
    <r>
      <rPr>
        <b/>
        <sz val="13"/>
        <rFont val="Arial"/>
        <family val="2"/>
      </rPr>
      <t xml:space="preserve">CONDICIONES ESPECÍFICAS ENSAYOS DE LABORATORIO:   </t>
    </r>
    <r>
      <rPr>
        <sz val="13"/>
        <rFont val="Arial"/>
        <family val="2"/>
      </rPr>
      <t xml:space="preserve">                                                                                                                                                                                                                                                         - El cliente deberá de programar el servicio, ensayo SPT, con 24 horas de anticipación. 
- El cliente deberá especificar la Norma a ser utilizada para la ejecución del ensayo, caso contrario se considera Norma ASTM o NTP vigente de acuerdo con el alcance del laboratorio.                                                                                                                                                                                                                                                                                                                                                                                                                                                                                                                                                                                                                                                                                                                                                                                                                                                                                                                                                                         </t>
    </r>
  </si>
  <si>
    <r>
      <rPr>
        <b/>
        <sz val="13"/>
        <rFont val="Arial"/>
        <family val="2"/>
      </rPr>
      <t xml:space="preserve">CONDICIONES ESPECÍFICAS 
</t>
    </r>
    <r>
      <rPr>
        <sz val="13"/>
        <rFont val="Arial"/>
        <family val="2"/>
      </rPr>
      <t xml:space="preserve">- Los informes de ensayo serán emitidos bajo la acreditación de INACAL únicamente si la fuerza de falla aplicada a la probeta se encuentra dentro del rango de 200 kN a 800 kN.    </t>
    </r>
    <r>
      <rPr>
        <b/>
        <sz val="13"/>
        <rFont val="Arial"/>
        <family val="2"/>
      </rPr>
      <t xml:space="preserve">                                                                                                                                      </t>
    </r>
    <r>
      <rPr>
        <sz val="13"/>
        <rFont val="Arial"/>
        <family val="2"/>
      </rPr>
      <t xml:space="preserve">                                                                                                                                                                                                                                                                                                                                                      - El cliente deberá de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Marañon Nº 763, Los Olivos, Lima.                                                                                                                                                                                                                                                                                                                                                                                                                                                                                                                                                                                                                                                                                                                                                                                                                                                                                                                                                                                                                                                                                                                                                                                                                                                                                                                                                                                                                                                                                                                                                                                                                                                                                                 </t>
    </r>
  </si>
  <si>
    <t>UNITELEC S.A.C.</t>
  </si>
  <si>
    <t>Marcos Junior Cristobal Gonzales</t>
  </si>
  <si>
    <t>mcristobal@unitelec.com.pe</t>
  </si>
  <si>
    <t>Enlace 500 kV Nueva Yanango- Nueva Huánuco y Subestaciones asociadas – Adecuación de Terreno y Obras Civiles de la SE Nueva Yaros 500/220/138kV</t>
  </si>
  <si>
    <t>Amarilis - Huanuco</t>
  </si>
  <si>
    <t>ARIMA PERU S.A.C.</t>
  </si>
  <si>
    <t>Ing. Ximena Bautista</t>
  </si>
  <si>
    <t>servicioalcliente@arimaarchstudio.com</t>
  </si>
  <si>
    <t>ARENA FINA</t>
  </si>
  <si>
    <r>
      <rPr>
        <b/>
        <sz val="13"/>
        <rFont val="Arial"/>
        <family val="2"/>
      </rPr>
      <t xml:space="preserve">CONDICIONES ESPECÍFICAS ENSAYOS DE LABORATORIO:   </t>
    </r>
    <r>
      <rPr>
        <sz val="13"/>
        <rFont val="Arial"/>
        <family val="2"/>
      </rPr>
      <t xml:space="preserve">                                                                                                                                                                                                                                                          - El cliente deberá enviar al laboratorio, para los ensayos en agregado, la cantidad mínima de 40 kg por cada tipo de muestra.
- El cliente deberá de entregar las muestras debidamente identificadas. 
- El cliente deberá especificar la Norma a ser utilizada para la ejecución del ensayo, caso contrario se considera Norma ASTM o NTP vigente deacuerdo con el alcance del laboratorio. 
- El cliente deberá entregar las muestras en las instalaciones del LEM, ubicado en la Av. Marañón N° 763, Los Olivos, Lima.                                                                                                                                                                                                                                                                                                                                                                                                                                                                                                                                                                                                                                                                                                                                                                                                   </t>
    </r>
  </si>
  <si>
    <r>
      <rPr>
        <b/>
        <sz val="13"/>
        <color theme="1"/>
        <rFont val="Arial"/>
        <family val="2"/>
      </rPr>
      <t xml:space="preserve">PLAZO ESTIMADO DE EJECUCIÓN DE SERVICIO               </t>
    </r>
    <r>
      <rPr>
        <sz val="13"/>
        <color theme="1"/>
        <rFont val="Arial"/>
        <family val="2"/>
      </rPr>
      <t xml:space="preserve">                                                                                                                                                                                                                         - El plazo de entrega de los resultados se estima 07 días hábiles, este tiempo será evaluado de acuerdo a la cantidad de muestra recepcionada y está sujeto a la programacion enviada por el área de LEM. 
- El laboratorio enviará un correo de confirmación de recepción y fecha de entrega del informe.</t>
    </r>
  </si>
  <si>
    <t>LABORATORIO DE SUELOS JCH S.A.C.</t>
  </si>
  <si>
    <t>Ing. Gean Marcos Navarro Rodríguez</t>
  </si>
  <si>
    <t>laboratorio@labjch.com</t>
  </si>
  <si>
    <t>Ensayos con fines de Autorización de Técnicos 2025</t>
  </si>
  <si>
    <t>Lima</t>
  </si>
  <si>
    <r>
      <rPr>
        <b/>
        <sz val="13"/>
        <rFont val="Arial"/>
        <family val="2"/>
      </rPr>
      <t xml:space="preserve">CONDICIONES ESPECÍFICAS ENSAYOS DE LABORATORIO:   </t>
    </r>
    <r>
      <rPr>
        <sz val="13"/>
        <rFont val="Arial"/>
        <family val="2"/>
      </rPr>
      <t xml:space="preserve">                                                                                                                                                                                                                                                          - El cliente deberá enviar al laboratorio, para los ensayos en agregado, la cantidad mínima de 50 kg por cada tipo de muestra.
- El cliente deberá de entregar las muestras debidamente identificadas. 
- El cliente deberá especificar la Norma a ser utilizada para la ejecución del ensayo, caso contrario se considera Norma ASTM vigente deacuerdo con el alcance del laboratorio. 
- El cliente deberá entregar las muestras en las instalaciones del LEM, ubicado en la Av. Marañón N° 763, Los Olivos, Lima.                                                                                                                                                                                                                                                                                                                                                                                                                                                                                                                                                                                                                                                                                                                                                                                                   </t>
    </r>
  </si>
  <si>
    <t>Luis Manuel Valcarcel Cauper</t>
  </si>
  <si>
    <t>Calidad y Ventas</t>
  </si>
  <si>
    <t>mvalcarcelcauper@gmail.com</t>
  </si>
  <si>
    <t>PLANTA DE CONCRETO DH MONT</t>
  </si>
  <si>
    <t>Av. Victor Andres Belaunde Nro. S/N OTR Comas-Lima-Lima</t>
  </si>
  <si>
    <r>
      <rPr>
        <b/>
        <sz val="13"/>
        <rFont val="Arial"/>
        <family val="2"/>
      </rPr>
      <t xml:space="preserve">CONDICIONES ESPECÍFICAS ENSAYOS DE LABORATORIO:   </t>
    </r>
    <r>
      <rPr>
        <sz val="13"/>
        <rFont val="Arial"/>
        <family val="2"/>
      </rPr>
      <t xml:space="preserve">                                                                                                                                                                                                                                                          - El cliente deberá enviar al laboratorio, para los ensayos en afirmado, la cantidad mínima de 100 kg por cada tipo de muestra.
- El cliente deberá de entregar las muestras debidamente identificadas. 
- El cliente deberá especificar la Norma a ser utilizada para la ejecución del ensayo, caso contrario se considera Norma ASTM o NTP vigente deacuerdo con el alcance del laboratorio. 
- El cliente deberá entregar las muestras en las instalaciones del LEM, ubicado en la Av. Marañón N° 763, Los Olivos, Lima.                                                                                                                                                                                                                                                                                                                                                                                                                                                                                                                                                                                                                                                                                                                                                                                                   </t>
    </r>
  </si>
  <si>
    <t>Jefe de Costos y Presupuestos</t>
  </si>
  <si>
    <t>Hiperbodega Precio Uno</t>
  </si>
  <si>
    <t>AGREGADO FINO</t>
  </si>
  <si>
    <t>AGREGADO GRUESO</t>
  </si>
  <si>
    <t>KING BLOCK DE CONCRETO</t>
  </si>
  <si>
    <t>ENSAYOS EN AGUA</t>
  </si>
  <si>
    <t>CARLOS GASPAR</t>
  </si>
  <si>
    <t>cgeotep@gmail.com</t>
  </si>
  <si>
    <t>MUESTRA DE SUELO</t>
  </si>
  <si>
    <t>MUESTRA DE ASFALTO</t>
  </si>
  <si>
    <t>MUESTRA DE SLARRY</t>
  </si>
  <si>
    <t>California Bearing Ratio (CBR) (*).</t>
  </si>
  <si>
    <r>
      <rPr>
        <b/>
        <sz val="13"/>
        <rFont val="Arial"/>
        <family val="2"/>
      </rPr>
      <t xml:space="preserve">CONDICIONES ESPECÍFICAS ENSAYOS DE LABORATORIO:   </t>
    </r>
    <r>
      <rPr>
        <sz val="13"/>
        <rFont val="Arial"/>
        <family val="2"/>
      </rPr>
      <t xml:space="preserve">                                                                                                                                                                                                                                                           - El cliente deberá enviar al laboratorio, para los ensayos de suelo, la cantidad mínima de 120 kg por cada tipo de muestra.  
- El cliente deberá de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</si>
  <si>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r>
      <rPr>
        <b/>
        <sz val="12"/>
        <rFont val="Arial"/>
        <family val="2"/>
      </rPr>
      <t xml:space="preserve">CONDICIONES ESPECÍFICAS                                                                                                                                               </t>
    </r>
    <r>
      <rPr>
        <sz val="12"/>
        <rFont val="Arial"/>
        <family val="2"/>
      </rPr>
      <t xml:space="preserve">                                                                                                                                                                                                                                                                                                                                                                               
- Para los ensayos en king block de concreto, el cliente deberá de enviar al laboratorio 15 ladrillos por cada tipo de muestra.
- El cliente deberá de entregar cada unidad de king block de concreto, debidamente embalado con papel film.
- El cliente deberá enviar al laboratorio, para los ensayos en agua, la cantidad mínima de 03 litros por cada tipo de muestra.                                                                                                                                                                                   
- El cliente deberá de entregar las muestras debidamente identificadas.                                                                                                                                                       
- El cliente deberá especificar la Norma a ser utilizada para la ejecución del ensayo, caso contrario se considera Norma NTP vigente de acuerdo con el alcance del laboratorio.                                                                                                                                                                                  - El cliente deberá entregar las muestras en las instalaciones del LEM, ubicado en la Av. Marañón N° 763, Los Olivos, Lima.                                                                                                                                                                                                                                                                                                                                                                                                                                                                                                                                                                                                                                                                                                                                                                                                                                                                                                                                                                                                                                                                                                                                                                                                                                                                                                                                                                                                                                                                                                                 </t>
    </r>
  </si>
  <si>
    <t>JCP INGENIERIA CONSTRUCCION Y CONSULTORIA S.A.C.</t>
  </si>
  <si>
    <t>Ing Juan Patiño</t>
  </si>
  <si>
    <t>d.estructuras2026@gmail.com</t>
  </si>
  <si>
    <t>Linea de conducción de aguas residuales</t>
  </si>
  <si>
    <t>San bartolo - Lima</t>
  </si>
  <si>
    <t>CONTROL DE CALIDAD DE CONCRETO</t>
  </si>
  <si>
    <r>
      <rPr>
        <b/>
        <sz val="13"/>
        <rFont val="Arial"/>
        <family val="2"/>
      </rPr>
      <t>El servicio incluye:</t>
    </r>
    <r>
      <rPr>
        <sz val="13"/>
        <rFont val="Arial"/>
        <family val="2"/>
      </rPr>
      <t xml:space="preserve">
- Compresión de testigos cilíndricos de concreto (*).
- Suministro de moldes de plástico para probetas cilíndricas de 4x8".
- Suministro de varilla compactadora.
- Recojo de probetas.
- Cantidad: Kit por 06 unidades</t>
    </r>
  </si>
  <si>
    <r>
      <rPr>
        <b/>
        <sz val="13"/>
        <rFont val="Arial"/>
        <family val="2"/>
      </rPr>
      <t xml:space="preserve">CONDICIONES ESPECÍFICAS 
</t>
    </r>
    <r>
      <rPr>
        <sz val="13"/>
        <rFont val="Arial"/>
        <family val="2"/>
      </rPr>
      <t>- El cliente deberá de proporcionar las muestras debidamente identificadas.
- Geofal proporcionará un kit de 06 moldes de plástico de 4x8" y 01 varilla compactadora. 
- El recojo de las probetas será al día siguiente en el horario de 08:00 am a 4:00 pm.
- La rotura de probetas será de 3 probetas a 07 días y 03 probetas a 28 días.
- Se brindará capacitación al personal de obra para el muestreo de concreto fresco.
- Los informes de ensayo serán emitidos bajo la acreditación de INACAL únicamente si la fuerza de falla aplicada a la probeta se encuentra dentro del rango de 200 kN a 800 kN.   
- El cliente deberá especificar la Norma a ser utilizada para la ejecución del ensayo, caso contrario se considera Norma ASTM vigente de acuerdo con el alcance del laboratorio.</t>
    </r>
    <r>
      <rPr>
        <b/>
        <sz val="13"/>
        <rFont val="Arial"/>
        <family val="2"/>
      </rPr>
      <t xml:space="preserve">
</t>
    </r>
    <r>
      <rPr>
        <sz val="13"/>
        <rFont val="Arial"/>
        <family val="2"/>
      </rPr>
      <t xml:space="preserve">  </t>
    </r>
    <r>
      <rPr>
        <b/>
        <sz val="13"/>
        <rFont val="Arial"/>
        <family val="2"/>
      </rPr>
      <t xml:space="preserve">                                                                                                                                      </t>
    </r>
    <r>
      <rPr>
        <sz val="13"/>
        <rFont val="Arial"/>
        <family val="2"/>
      </rPr>
      <t xml:space="preserve">                                                                                                                                                                                                                                                                                                                                                                                                                                                                                                                                                                                                                                                                                                                                                                                                                                                                                                                                                                                                                                                                                                                                                                                                                                                                                                                                                                                                                                                                                                                                                                                                                                                                                                                                                                                                                                                                                                                                                                                                                                                     </t>
    </r>
  </si>
  <si>
    <t xml:space="preserve">Densidad del suelo IN-SITU, Cono de Arena 6" </t>
  </si>
  <si>
    <r>
      <rPr>
        <b/>
        <sz val="13"/>
        <rFont val="Arial"/>
        <family val="2"/>
      </rPr>
      <t xml:space="preserve">CONDICIONES ESPECÍFICAS ENSAYOS DE LABORATORIO:   </t>
    </r>
    <r>
      <rPr>
        <sz val="13"/>
        <rFont val="Arial"/>
        <family val="2"/>
      </rPr>
      <t xml:space="preserve">                                                                                                                                                                                                                                                          - El cliente deberá enviar al laboratorio, para los ensayos en agregado, la cantidad mínima de 50 kg por cada tipo de muestra.
- El cliente deberá de entregar las muestras debidamente identificadas. 
- El cliente deberá especificar la Norma a ser utilizada para la ejecución del ensayo, caso contrario se considera Norma ASTM o NTP vigente deacuerdo con el alcance del laboratorio. 
- El cliente deberá entregar las muestras en las instalaciones del LEM, ubicado en la Av. Marañón N° 763, Los Olivos, Lima.                                                                                                                                                                                                                                                                                                                                                                                                                                                                                                                                                                                                                                                                                                                                                                                                   </t>
    </r>
  </si>
  <si>
    <t>AERO 26</t>
  </si>
  <si>
    <t>AERO 27</t>
  </si>
  <si>
    <t>AERO 28</t>
  </si>
  <si>
    <t>ACOPIO AE-05</t>
  </si>
  <si>
    <t>Conductividad térmica / Resistividad térmica</t>
  </si>
  <si>
    <t>ASTM D5334-14</t>
  </si>
  <si>
    <t>ACOPIO AE-19</t>
  </si>
  <si>
    <r>
      <rPr>
        <b/>
        <sz val="11"/>
        <color theme="1"/>
        <rFont val="Arial"/>
        <family val="2"/>
      </rPr>
      <t xml:space="preserve">PLAZO ESTIMADO DE EJECUCIÓN DE SERVICIO               </t>
    </r>
    <r>
      <rPr>
        <sz val="11"/>
        <color theme="1"/>
        <rFont val="Arial"/>
        <family val="2"/>
      </rPr>
      <t xml:space="preserve">                                                                                                                                                                                                                         - El plazo de entrega de los resultados se estima 12 días hábiles, este tiempo será evaluado de acuerdo a la cantidad de muestra recepcionada y está sujeto a la programacion enviada por el área de LEM.                                                                                                                                                           
 - El laboratorio enviará un correo de confirmación de recepción y fecha de entrega del informe.</t>
    </r>
  </si>
  <si>
    <t>MEGAESTRUCTURAS INDUSTRIAS METALICAS S.R.L.</t>
  </si>
  <si>
    <t>Ing. Joel Gerardo Reynoso Manrique</t>
  </si>
  <si>
    <t xml:space="preserve">Residente </t>
  </si>
  <si>
    <t>jreynoso@megaestructuras.pe</t>
  </si>
  <si>
    <t>NUEVO LABORATORIO HUB ALS PERU</t>
  </si>
  <si>
    <t>CALLE 2 N° 161-189 Y CALLE N°180, FUNDO BOCANEGRA ALTO - CALLAO</t>
  </si>
  <si>
    <t>SERVICIOS GENERALES ATAUCUSI E.I.R.L.</t>
  </si>
  <si>
    <t>Ing. Yessenia Ataucusi Díaz</t>
  </si>
  <si>
    <t>ataucusiyessenia@gmail.com</t>
  </si>
  <si>
    <r>
      <rPr>
        <b/>
        <sz val="13"/>
        <color theme="1"/>
        <rFont val="Arial"/>
        <family val="2"/>
      </rPr>
      <t xml:space="preserve">PLAZO ESTIMADO DE EJECUCIÓN DE SERVICIO               </t>
    </r>
    <r>
      <rPr>
        <sz val="13"/>
        <color theme="1"/>
        <rFont val="Arial"/>
        <family val="2"/>
      </rPr>
      <t xml:space="preserve">                                                                                                                                                                                                                         - El plazo de entrega de los resultados se estima 05 días hábiles, este tiempo será evaluado de acuerdo a la cantidad de muestra recepcionada y está sujeto a la programacion enviada por el área de LEM. 
- El laboratorio enviará un correo de confirmación de recepción y fecha de entrega del informe.</t>
    </r>
  </si>
  <si>
    <r>
      <rPr>
        <b/>
        <sz val="13"/>
        <rFont val="Arial"/>
        <family val="2"/>
      </rPr>
      <t xml:space="preserve">CONDICIONES ESPECÍFICAS ENSAYOS DE LABORATORIO:   </t>
    </r>
    <r>
      <rPr>
        <sz val="13"/>
        <rFont val="Arial"/>
        <family val="2"/>
      </rPr>
      <t xml:space="preserve">                                                                                                                                                                                                                                                        - El cliente deberá enviar al laboratorio, para los ensayos en suelo, la cantidad mínima de 10 kg por cada tipo de muestra. 
- El cliente deberá de entregar las muestras debidamente identificadas. 
- El cliente deberá especificar la Norma a ser utilizada para la ejecución del ensayo, caso contrario se considera Norma ASTM vigente deacuerdo con el alcance del laboratorio. 
- El cliente deberá entregar las muestras en las instalaciones del LEM, ubicado en la Av. Marañón N° 763, Los Olivos, Lima.                                                                                                                                                                                                                                                                                                                                                                                                                                                                                                                                                                                                                                                                                                                                                                                                                                                                                                                                                                                     </t>
    </r>
  </si>
  <si>
    <r>
      <rPr>
        <b/>
        <sz val="13"/>
        <color theme="1"/>
        <rFont val="Arial"/>
        <family val="2"/>
      </rPr>
      <t xml:space="preserve">PLAZO ESTIMADO DE EJECUCIÓN DE SERVICIO               </t>
    </r>
    <r>
      <rPr>
        <sz val="13"/>
        <color theme="1"/>
        <rFont val="Arial"/>
        <family val="2"/>
      </rPr>
      <t xml:space="preserve">                                                                                                                                                                                                                         - El plazo de entrega de los resultados se estima 05 días hábiles, este tiempo será evaluado de acuerdo a la cantidad de muestra recepcionada y está sujeto a la programacion enviada por el área de LEM.                                                                                                                                                            
- El laboratorio enviará un correo de confirmación de recepción y fecha de entrega del informe.</t>
    </r>
  </si>
  <si>
    <t xml:space="preserve">STRACON PERU S.A. </t>
  </si>
  <si>
    <t>Ing. Jenny Nieto</t>
  </si>
  <si>
    <t>Administrador de Subcontratos</t>
  </si>
  <si>
    <t>jenny.nieto@stracon.com</t>
  </si>
  <si>
    <t>Proyecto Constancia</t>
  </si>
  <si>
    <r>
      <rPr>
        <b/>
        <sz val="13"/>
        <color theme="1"/>
        <rFont val="Arial"/>
        <family val="2"/>
      </rPr>
      <t xml:space="preserve">PLAZO ESTIMADO DE EJECUCIÓN DE SERVICIO               </t>
    </r>
    <r>
      <rPr>
        <sz val="13"/>
        <color theme="1"/>
        <rFont val="Arial"/>
        <family val="2"/>
      </rPr>
      <t xml:space="preserve">                                                                                                                                                                                                                         - El plazo de entrega de los resultados se estima 03 días hábiles, este tiempo será evaluado de acuerdo a la cantidad de muestra recepcionada y está sujeto a la programacion enviada por el área de LEM. 
- El laboratorio enviará un correo de confirmación de recepción y fecha de entrega del informe.</t>
    </r>
  </si>
  <si>
    <t>MARVIN ESPÍRITU</t>
  </si>
  <si>
    <t>Ing.marvinespiritu@gmail.com</t>
  </si>
  <si>
    <t>CALICATA C-3 Y C-4  / MUESTRA: 1 Y 2</t>
  </si>
  <si>
    <t>CALICATA C-2  / MUESTRA: 1 Y 2</t>
  </si>
  <si>
    <t>CALICATA C-1 / MUESTRA: 2</t>
  </si>
  <si>
    <t>CALICATA C-1  / MUESTRA: 1, 2 Y 3</t>
  </si>
  <si>
    <t xml:space="preserve">CALICATA C-3 Y C-4  / MUESTRA: 1 </t>
  </si>
  <si>
    <r>
      <rPr>
        <b/>
        <sz val="12"/>
        <rFont val="Arial"/>
        <family val="2"/>
      </rPr>
      <t xml:space="preserve">CONDICIONES ESPECÍFICAS ENSAYOS DE LABORATORIO:   </t>
    </r>
    <r>
      <rPr>
        <sz val="12"/>
        <rFont val="Arial"/>
        <family val="2"/>
      </rPr>
      <t xml:space="preserve">                                                                                                                                                                                                                                                          - El cliente deberá enviar al laboratorio, para los ensayos en suelo, la cantidad mínima de 50 kg por cada tipo de muestra.
- El cliente deberá de entregar las muestras debidamente identificadas. 
- El cliente deberá especificar la Norma a ser utilizada para la ejecución del ensayo, caso contrario se considera Norma ASTM o NTP vigente deacuerdo con el alcance del laboratorio. 
- El cliente deberá entregar las muestras en las instalaciones del LEM, ubicado en la Av. Marañón N° 763, Los Olivos, Lima.                                                                                                                                                                                                                                                                                                                                                                                                                                                                                                                                                                                                                                                                                                                                                                                                   </t>
    </r>
  </si>
  <si>
    <t>cu</t>
  </si>
  <si>
    <t>certificado de calibracio</t>
  </si>
  <si>
    <t>c3</t>
  </si>
  <si>
    <t>c4</t>
  </si>
  <si>
    <t>compresion</t>
  </si>
  <si>
    <t>CALICATA C-3  /  MUESTRA: 2</t>
  </si>
  <si>
    <t>Compresión triaxial consolidado no drenado CU. (Diametro 75 mm)</t>
  </si>
  <si>
    <r>
      <rPr>
        <b/>
        <sz val="12"/>
        <color theme="1"/>
        <rFont val="Arial"/>
        <family val="2"/>
      </rPr>
      <t xml:space="preserve">PLAZO ESTIMADO DE EJECUCIÓN DE SERVICIO               </t>
    </r>
    <r>
      <rPr>
        <sz val="12"/>
        <color theme="1"/>
        <rFont val="Arial"/>
        <family val="2"/>
      </rPr>
      <t xml:space="preserve">                                                                                                                                                                                                                         - El plazo de entrega de los resultados se estima 12 días hábiles, este tiempo será evaluado de acuerdo a la cantidad de muestra recepcionada y está sujeto a la programacion enviada por el área de LEM. 
- El laboratorio enviará un correo de confirmación de recepción y fecha de entrega del informe.</t>
    </r>
  </si>
  <si>
    <r>
      <rPr>
        <b/>
        <sz val="13"/>
        <rFont val="Arial"/>
        <family val="2"/>
      </rPr>
      <t xml:space="preserve">CONDICIONES ESPECÍFICAS    
</t>
    </r>
    <r>
      <rPr>
        <sz val="13"/>
        <rFont val="Arial"/>
        <family val="2"/>
      </rPr>
      <t xml:space="preserve">- El servicio de Densidad en campo es por 01 día. 
- El cliente deberá de programar el servicio, Densidad de campo, con 24 horas de anticipación. 
- La movilización del personal técnico y de los equipos dentro del proyecto estarán a cargo del cliente.
- El horario para los ensayos de densidad en campo es de lunes a viernes de 9:00 am a 5:00 pm y sábados de 9:00 am a 12:00 pm.                  
- El cliente deberá especificar la Norma a ser utilizada para la ejecución del ensayo, caso contrario se considera Norma ASTM o NTP vigente de acuerdo con el alcance del laboratorio. 
                                                                                                                                                                                                                                                                                                                                                                                                                                                                                                                                                                                                                                                                                                                                                                                                                                                                                                                                                                                                                                                                                                                                                                                                                                                                                                                                                                                                                                                                                </t>
    </r>
  </si>
  <si>
    <r>
      <rPr>
        <b/>
        <sz val="13"/>
        <rFont val="Arial"/>
        <family val="2"/>
      </rPr>
      <t xml:space="preserve">CONDICIONES ESPECÍFICAS ENSAYOS DE LABORATORIO:   </t>
    </r>
    <r>
      <rPr>
        <sz val="13"/>
        <rFont val="Arial"/>
        <family val="2"/>
      </rPr>
      <t xml:space="preserve">                                                                                                                                                                                                                                                          - El cliente deberá enviar al laboratorio, para los ensayos en agua, la cantidad mínima de 03 litros por cada tipo de muestra. 
- El cliente deberá de entregar las muestras debidamente identificadas. 
- El cliente deberá especificar la Norma a ser utilizada para la ejecución del ensayo, caso contrario se considera Norma NTP vigente de acuerdo con el alcance del laboratorio. 
- El cliente deberá entregar las muestras en las instalaciones del LEM, ubicado en la Av. Marañón N° 763, Los Olivos, Lima.                                                                                                                                                                                                                                                                                                                                                                                                                                                                                                                                                                                                                                                                                                                                                                                                   </t>
    </r>
  </si>
  <si>
    <t>CONSORCIO LIMA NORTE</t>
  </si>
  <si>
    <r>
      <rPr>
        <b/>
        <sz val="13"/>
        <rFont val="Arial"/>
        <family val="2"/>
      </rPr>
      <t xml:space="preserve">CONDICIONES ESPECÍFICAS ENSAYOS DE LABORATORIO:   </t>
    </r>
    <r>
      <rPr>
        <sz val="13"/>
        <rFont val="Arial"/>
        <family val="2"/>
      </rPr>
      <t xml:space="preserve">                                                                                                                                                                                                                                                          - El cliente deberá enviar al laboratorio, para los ensayos en agregado, la cantidad mínima de 100 kg por cada tipo de muestra.
- El cliente deberá de entregar las muestras debidamente identificadas. 
- El cliente deberá especificar la Norma a ser utilizada para la ejecución del ensayo, caso contrario se considera Norma ASTM o NTP vigente deacuerdo con el alcance del laboratorio. 
- El cliente deberá entregar las muestras en las instalaciones del LEM, ubicado en la Av. Marañón N° 763, Los Olivos, Lima.                                                                                                                                                                                                                                                                                                                                                                                                                                                                                                                                                                                                                                                                                                                                                                                                   </t>
    </r>
  </si>
  <si>
    <t>CONSORCIO GRUPO RYD</t>
  </si>
  <si>
    <t xml:space="preserve">
20614588625</t>
  </si>
  <si>
    <t>959 438 914</t>
  </si>
  <si>
    <t>eaponte@ciolimanorte.com / jcano@ciolimanorte.com / joao.rinc.oftec@gmail.com</t>
  </si>
  <si>
    <t xml:space="preserve">Ing. Erick Aponte / Joao Cano </t>
  </si>
  <si>
    <r>
      <rPr>
        <b/>
        <sz val="13"/>
        <rFont val="Arial"/>
        <family val="2"/>
      </rPr>
      <t xml:space="preserve">CONDICIONES ESPECÍFICAS ENSAYOS DE LABORATORIO:   </t>
    </r>
    <r>
      <rPr>
        <sz val="13"/>
        <rFont val="Arial"/>
        <family val="2"/>
      </rPr>
      <t xml:space="preserve">                                                                                                                                                                                                                                                          - El cliente deberá enviar al laboratorio, para los ensayos en afirmado, la cantidad mínima de 80 kg por cada tipo de muestra.
- El cliente deberá de entregar las muestras debidamente identificadas.  
- El cliente deberá especificar la Norma a ser utilizada para la ejecución del ensayo, caso contrario se considera Norma ASTM vigente deacuerdo con el alcance del laboratorio. 
- El cliente deberá entregar las muestras en las instalaciones del LEM, ubicado en la Av. Marañón N° 763, Los Olivos, Lima.                                                                                                                                                                                                                                                                                                                                                                                                                                                                                                                                                                                                                                                                                                                                                                                                   </t>
    </r>
  </si>
  <si>
    <t>Ing. Angela Ferrer / Ing. Orlando / Ing. Fátima Gomez / Ruth Niño</t>
  </si>
  <si>
    <t>983092719 / 941156382 / 998398224 / 962870836</t>
  </si>
  <si>
    <t>calidad_pq2_076@rongfeiperu.pe / produccion_pq2_076@rongfeiperu.pe / logistica_p7@perurongfei.com / fgomezprocura@rongfei-paq2.com / rninologistica076@rongfei-paq2.com</t>
  </si>
  <si>
    <t>AFIRMADO</t>
  </si>
  <si>
    <t>AGREGADO FINO / ARENA GRUESA</t>
  </si>
  <si>
    <t>AGREGADO GRUESO / PIEDRA DE 1/2 "</t>
  </si>
  <si>
    <t>CAMA DE APOYO / ARENA</t>
  </si>
  <si>
    <t>ENERGY INGENIERIA Y CONSULTORIA S.A.C.</t>
  </si>
  <si>
    <t xml:space="preserve">Ing. David </t>
  </si>
  <si>
    <t>Lurin</t>
  </si>
  <si>
    <t>dfelles@energysac.com</t>
  </si>
  <si>
    <t>MEGAESTRUCTURAS INDUSTRIAS METALICAS SRL</t>
  </si>
  <si>
    <t>Residente</t>
  </si>
  <si>
    <t xml:space="preserve">
Calle 2 N° 161-189 y Calle N° 180, Fundo Bocanegra Alto - Callao</t>
  </si>
  <si>
    <t>CONTROL DE DENSIDAD - CONO 12"</t>
  </si>
  <si>
    <t>Líneas de transmisión</t>
  </si>
  <si>
    <t>SAIEST INGENIEROS S.A.C.</t>
  </si>
  <si>
    <t>Gisela Arellano</t>
  </si>
  <si>
    <t>saiestingenieros@gmail.com</t>
  </si>
  <si>
    <r>
      <rPr>
        <b/>
        <sz val="13"/>
        <rFont val="Arial"/>
        <family val="2"/>
      </rPr>
      <t xml:space="preserve">CONDICIONES ESPECÍFICAS                                                                                                                                               </t>
    </r>
    <r>
      <rPr>
        <sz val="13"/>
        <rFont val="Arial"/>
        <family val="2"/>
      </rPr>
      <t xml:space="preserve">                                                                                                                                                                                                                                                                                                                                                                              - El cliente deberá de programar el servicio, con 48 horas de anticipación. 
- El área de trabajo, zona de extracción de diamantina, tiene que estar libre de interferencia.
- El servicio no incluye resane. 
- El cliente deberá especificar la Norma a ser utilizada para la ejecución del ensayo, caso contrario se considera Norma NTP vigente de acuerdo con el alcance del laboratorio.                                                                                                                                                                                                                                                                                                                                                                                                                                                                                                                                                                                                                                                                                                                                                                                                                                                                                                                                                                                                                                                                                                                                                                                                                                                                                                                                                                                                                                                                                                               </t>
    </r>
  </si>
  <si>
    <r>
      <rPr>
        <b/>
        <sz val="13"/>
        <color theme="1"/>
        <rFont val="Arial"/>
        <family val="2"/>
      </rPr>
      <t xml:space="preserve">PLAZO ESTIMADO DE EJECUCIÓN DE SERVICIO               </t>
    </r>
    <r>
      <rPr>
        <sz val="13"/>
        <color theme="1"/>
        <rFont val="Arial"/>
        <family val="2"/>
      </rPr>
      <t xml:space="preserve">                                                                                                                                                                                                             - El plazo de entrega de los resultados se estima 07 días hábiles, este tiempo será evaluado de acuerdo a la cantidad de muestra recepcionada y está sujeto a la programacion enviada por el área de LEM..                                                                                                                                                                                            - El laboratorio enviará un correo de confirmación de recepción y fecha de entrega del informe.</t>
    </r>
  </si>
  <si>
    <t>Avenida Atocongo 2440  - Villa María del Triunfo</t>
  </si>
  <si>
    <r>
      <rPr>
        <b/>
        <sz val="13"/>
        <rFont val="Arial"/>
        <family val="2"/>
      </rPr>
      <t xml:space="preserve">CONDICIONES ESPECÍFICAS ENSAYOS DE LABORATORIO:   </t>
    </r>
    <r>
      <rPr>
        <sz val="13"/>
        <rFont val="Arial"/>
        <family val="2"/>
      </rPr>
      <t xml:space="preserve">                                                                                                                                                                                                                                                          - El cliente deberá enviar al laboratorio para realizar los ensayos,  la cantidad mínima de 30 kg para material fino, 50 kg para material grueso y 120 kg para CBR.
- El cliente deberá de entregar las muestras debidamente identificadas.  
- El cliente deberá especificar la Norma a ser utilizada para la ejecución del ensayo, caso contrario se considera Norma ASTM vigente deacuerdo con el alcance del laboratorio. 
- El cliente deberá entregar las muestras en las instalaciones del LEM, ubicado en la Av. Marañón N° 763, Los Olivos, Lima.                                                                                                                                                                                                                                                                                                                                                                                                                                                                                                                                                                                                                                                                                                                                                                                                   </t>
    </r>
  </si>
  <si>
    <t>CALICATA C-4 /  MUESTRA: 1</t>
  </si>
  <si>
    <t>Ing. Sebastian Medrano</t>
  </si>
  <si>
    <t>administracion@inproelec.pe / administracion2@inproelec.pe</t>
  </si>
  <si>
    <t xml:space="preserve">INGENIERIA PROYECTOS Y ELECTRICIDAD S.A.C. </t>
  </si>
  <si>
    <t>ENSAYOS EN CONCRETO</t>
  </si>
  <si>
    <t>jtorres@arceperu.pe / tyraola@arceperu.pe</t>
  </si>
  <si>
    <t xml:space="preserve">Ing. John Anthony Torres Quispe </t>
  </si>
  <si>
    <t>JORGE DE LA CRUZ</t>
  </si>
  <si>
    <t>Ing. Jorge de la Cruz</t>
  </si>
  <si>
    <t>ing.delacruzgut@gmail.com</t>
  </si>
  <si>
    <t>Cañete - Quilmana</t>
  </si>
  <si>
    <t>ANALISIS DE MATERIAL</t>
  </si>
  <si>
    <r>
      <rPr>
        <b/>
        <sz val="13"/>
        <rFont val="Arial"/>
        <family val="2"/>
      </rPr>
      <t>CONDICIONES ESPECÍFICAS
-</t>
    </r>
    <r>
      <rPr>
        <sz val="13"/>
        <rFont val="Arial"/>
        <family val="2"/>
      </rPr>
      <t xml:space="preserve"> El cliente deberá enviar al laboratorio, para los ensayos del material, la cantidad mínima de 80 kg por cada tipo de muestra.  </t>
    </r>
    <r>
      <rPr>
        <b/>
        <sz val="13"/>
        <rFont val="Arial"/>
        <family val="2"/>
      </rPr>
      <t xml:space="preserve">  
</t>
    </r>
    <r>
      <rPr>
        <sz val="13"/>
        <rFont val="Arial"/>
        <family val="2"/>
      </rPr>
      <t xml:space="preserve">- El servicio de Densidad en campo es por 01 día. 
- El cliente deberá de programar el servicio, con 48 horas de anticipación.
- Los equipos de protección personal (EPP) y SCTR estará a cargo de Geofal.
- El horario para los ensayos es de lunes a viernes de 9:30 am a 4:00 pm.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</si>
  <si>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t>Ing. Jean Pierre Torres</t>
  </si>
  <si>
    <t>DISEÑO DE MEZCLA DE CONCRETO - CON ADITIVO</t>
  </si>
  <si>
    <t>Diseño de mezcla incl. Verificación F'c= kg/cm2</t>
  </si>
  <si>
    <r>
      <rPr>
        <b/>
        <sz val="13"/>
        <rFont val="Arial"/>
        <family val="2"/>
      </rPr>
      <t xml:space="preserve">CONDICIONES ESPECÍFICAS   </t>
    </r>
    <r>
      <rPr>
        <sz val="13"/>
        <rFont val="Arial"/>
        <family val="2"/>
      </rPr>
      <t xml:space="preserve">                                                                                                                                                                                                                                                           - El cliente deberá enviar al laboratorio, para el diseño de mezcla de concreto, la cantidad mínima de 200 kg de agregado grueso, 200 kg de agregado fino, 02 bolsas de cemento y el aditivo requerido.
- El cliente deberá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</si>
  <si>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r>
      <rPr>
        <b/>
        <sz val="13"/>
        <rFont val="Arial"/>
        <family val="2"/>
      </rPr>
      <t>El servicio incluye:</t>
    </r>
    <r>
      <rPr>
        <sz val="13"/>
        <rFont val="Arial"/>
        <family val="2"/>
      </rPr>
      <t xml:space="preserve">
- Compresión de testigos cilíndricos de concreto (*).
- Suministro de moldes para probetas cilíndricas de 4x8".
- Suministro de varilla compactadora.
- Recojo de probetas.
- Cantidad: Kit por 06 unidades</t>
    </r>
  </si>
  <si>
    <r>
      <rPr>
        <b/>
        <sz val="13"/>
        <rFont val="Arial"/>
        <family val="2"/>
      </rPr>
      <t xml:space="preserve">CONDICIONES ESPECÍFICAS ENSAYOS DE LABORATORIO:   </t>
    </r>
    <r>
      <rPr>
        <sz val="13"/>
        <rFont val="Arial"/>
        <family val="2"/>
      </rPr>
      <t xml:space="preserve">                                                                                                                                                                                                                                                          - El cliente deberá enviar al laboratorio, para los ensayos en agua, la cantidad mínima de 03 litros por cada tipo de muestra. 
- El cliente deberá de entregar las muestras debidamente identificadas. 
- El cliente deberá especificar la Norma a ser utilizada para la ejecución del ensayo, caso contrario se considera Norma ASTM vigente deacuerdo con el alcance del laboratorio. 
- El cliente deberá entregar las muestras en las instalaciones del LEM, ubicado en la Av. Marañón N° 763, Los Olivos, Lima.                                                                                                                                                                                                                                                                                                                                                                                                                                                                                                                                                                                                                                                                                                                                                                                                   </t>
    </r>
  </si>
  <si>
    <r>
      <rPr>
        <b/>
        <sz val="13"/>
        <rFont val="Arial"/>
        <family val="2"/>
      </rPr>
      <t xml:space="preserve">CONDICIONES ESPECÍFICAS ENSAYOS DE LABORATORIO:   </t>
    </r>
    <r>
      <rPr>
        <sz val="13"/>
        <rFont val="Arial"/>
        <family val="2"/>
      </rPr>
      <t xml:space="preserve">                                                                                                                                                                                                                                                          - El cliente deberá enviar al laboratorio, para los ensayos en afirmado, la cantidad mínima de 80 kg por cada tipo de muestra.
- El cliente deberá de entregar las muestras debidamente identificadas. 
- El cliente deberá especificar la Norma a ser utilizada para la ejecución del ensayo, caso contrario se considera Norma ASTM o NTP vigente deacuerdo con el alcance del laboratorio. 
- El cliente deberá entregar las muestras en las instalaciones del LEM, ubicado en la Av. Marañón N° 763, Los Olivos, Lima.                                                                                                                                                                                                                                                                                                                                                                                                                                                                                                                                                                                                                                                                                                                                                                                                   </t>
    </r>
  </si>
  <si>
    <r>
      <rPr>
        <b/>
        <sz val="13"/>
        <color theme="1"/>
        <rFont val="Arial"/>
        <family val="2"/>
      </rPr>
      <t xml:space="preserve">PLAZO ESTIMADO DE EJECUCIÓN DE SERVICIO               </t>
    </r>
    <r>
      <rPr>
        <sz val="13"/>
        <color theme="1"/>
        <rFont val="Arial"/>
        <family val="2"/>
      </rPr>
      <t xml:space="preserve">                                                                                                                                                                                                                         - El plazo de entrega de los resultados se estima 04 días hábiles, este tiempo será evaluado de acuerdo a la cantidad de muestra recepcionada y está sujeto a la programacion enviada por el área de LEM. 
- El laboratorio enviará un correo de confirmación de recepción y fecha de entrega del informe.</t>
    </r>
  </si>
  <si>
    <t>Diseño de mezcla incl. Verificación F'c= 100, 280 kg/cm2</t>
  </si>
  <si>
    <r>
      <rPr>
        <b/>
        <sz val="13"/>
        <rFont val="Arial"/>
        <family val="2"/>
      </rPr>
      <t xml:space="preserve">CONDICIONES ESPECÍFICAS   </t>
    </r>
    <r>
      <rPr>
        <sz val="13"/>
        <rFont val="Arial"/>
        <family val="2"/>
      </rPr>
      <t xml:space="preserve">                                                                                                                                                                                                                                                           - El cliente deberá enviar al laboratorio, para el diseño de mezcla de concreto, la cantidad mínima de 150 kg de agregado grueso, 150 kg de agregado fino, 01 bolsa de cemento y 25 litros de agua.
- El cliente deberá entregar las muestras debidamente identificadas.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</si>
  <si>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t>ANALISIS DE MATERIAL PROPIO</t>
  </si>
  <si>
    <r>
      <rPr>
        <b/>
        <sz val="13"/>
        <rFont val="Arial"/>
        <family val="2"/>
      </rPr>
      <t xml:space="preserve">CONDICIONES ESPECÍFICAS ENSAYOS DE LABORATORIO:   </t>
    </r>
    <r>
      <rPr>
        <sz val="13"/>
        <rFont val="Arial"/>
        <family val="2"/>
      </rPr>
      <t xml:space="preserve">                                                                                                                                                                                                                                                          - El cliente deberá enviar al laboratorio, para los ensayos en agregado, la cantidad mínima de 40 kg por cada tipo de muestra. 
- El cliente deberá de entregar las muestras debidamente identificadas. 
- El cliente deberá especificar la Norma a ser utilizada para la ejecución del ensayo, caso contrario se considera Norma NTP vigente de acuerdo con el alcance del laboratorio. 
- El cliente deberá entregar las muestras en las instalaciones del LEM, ubicado en la Av. Marañón N° 763, Los Olivos, Lima.                                                                                                                                                                                                                                                                                                                                                                                                                                                                                                                                                                                                                                                                                                                                                                                                   </t>
    </r>
  </si>
  <si>
    <t>Control de Calidad de Testigos de Concreto en Obra</t>
  </si>
  <si>
    <r>
      <rPr>
        <b/>
        <sz val="13"/>
        <color theme="1"/>
        <rFont val="Arial"/>
        <family val="2"/>
      </rPr>
      <t>CONDICIÓN:</t>
    </r>
    <r>
      <rPr>
        <sz val="13"/>
        <color theme="1"/>
        <rFont val="Arial"/>
        <family val="2"/>
      </rPr>
      <t xml:space="preserve"> Valorización quincenal y emisión de factura con credito a 15 días.</t>
    </r>
  </si>
  <si>
    <r>
      <rPr>
        <b/>
        <sz val="13"/>
        <rFont val="Arial"/>
        <family val="2"/>
      </rPr>
      <t xml:space="preserve">HORARIO DE ATENCIÓN
</t>
    </r>
    <r>
      <rPr>
        <sz val="13"/>
        <rFont val="Arial"/>
        <family val="2"/>
      </rPr>
      <t>El horario de atención es de lunes a viernes de 8:00 a.m. a 1:00pm y 2:00 p.m. a 6:00 p.m. y sábado de 8:00 a.m. a 01:00 p.m.</t>
    </r>
  </si>
  <si>
    <r>
      <rPr>
        <b/>
        <sz val="13"/>
        <rFont val="Arial"/>
        <family val="2"/>
      </rPr>
      <t xml:space="preserve">ENTREGA DE INFORME DE ENSAYO
</t>
    </r>
    <r>
      <rPr>
        <sz val="13"/>
        <rFont val="Arial"/>
        <family val="2"/>
      </rPr>
      <t xml:space="preserve">- Como parte de la mejora de nuestros procesos y en alineamiento con el Laboratorio Nacional INACAL-DM(PRODUCE) a partir de julio del 2022 los informes de ensayo son emitidos de forma digital con firma electrónica. 
- La entrega de los informes de ensayo será mediante el intranet de la pagina web </t>
    </r>
    <r>
      <rPr>
        <u/>
        <sz val="13"/>
        <rFont val="Arial"/>
        <family val="2"/>
      </rPr>
      <t>www.geofal.com.pe</t>
    </r>
    <r>
      <rPr>
        <sz val="13"/>
        <rFont val="Arial"/>
        <family val="2"/>
      </rPr>
      <t>, y se enviará un correo de confirmación con el usuario y clave para el acceso.
- Geofal no declara conformidad de sus informes de ensayo.
- En caso se requiera la modificación del informe de ensayo a consecuencia de los datos proporcionados por el cliente, esta se realizará mediante la emisión de un nuevo informe que tendrá un costo adicional de acuerdo a evaluación.</t>
    </r>
  </si>
  <si>
    <t>CONSORCIO VIRGEN DE LA PUERTA</t>
  </si>
  <si>
    <t>ANALISIS DE MATERIAL - AFIRMADO</t>
  </si>
  <si>
    <t>Ing. Giselle Ilizarbe</t>
  </si>
  <si>
    <t>Telf.: (01) 9051911 / 982429895 / 972827639</t>
  </si>
  <si>
    <r>
      <rPr>
        <b/>
        <sz val="13"/>
        <rFont val="Arial"/>
        <family val="2"/>
      </rPr>
      <t xml:space="preserve">CONDICIONES ESPECÍFICAS 
</t>
    </r>
    <r>
      <rPr>
        <sz val="13"/>
        <rFont val="Arial"/>
        <family val="2"/>
      </rPr>
      <t>- Se brindará capacitación al personal responsable de realizar el muestreo y elaboración de los testigos de concreto en obra.</t>
    </r>
    <r>
      <rPr>
        <b/>
        <sz val="13"/>
        <rFont val="Arial"/>
        <family val="2"/>
      </rPr>
      <t xml:space="preserve">                                                                                                                                 </t>
    </r>
    <r>
      <rPr>
        <sz val="13"/>
        <rFont val="Arial"/>
        <family val="2"/>
      </rPr>
      <t xml:space="preserve">                                                                                                                                                                                                                                                                                                                                           - El cliente deberá de entregar las muestras debidamente identificadas. 
- La cantidad mínima para el recojo de probetas es de 12 und.                                                                                                                                                                                                                                                   - El cliente deberá especificar la Norma a ser utilizada para la ejecución del ensayo, caso contrario se considera Norma ASTM vigente de acuerdo con el alcance del laboratorio.  
- Los informes de ensayo serán emitidos bajo la acreditación de INACAL únicamente si la fuerza de falla aplicada a la probeta se encuentra dentro del rango de 50 kN a 800 kN.                                                                                                                                                                                                                                                                                                                                                                                                                                                                                                                                                                                                                                                                                                                                                                                                                                                                                                                                                                                                                                                                                                                                                                                                                                                                                                                                                                                                                                                                                                                                                                                                                                                                                                                                                                                                                                                                                                 </t>
    </r>
  </si>
  <si>
    <r>
      <rPr>
        <b/>
        <sz val="12"/>
        <rFont val="Arial"/>
        <family val="2"/>
      </rPr>
      <t>El servicio incluye:</t>
    </r>
    <r>
      <rPr>
        <sz val="12"/>
        <rFont val="Arial"/>
        <family val="2"/>
      </rPr>
      <t xml:space="preserve">
- Suministro de modulo de madera, moldes para probetas cilíndricas de 4x8", varilla compactadora, comba de goma y cucharón.
- Recojo de probetas.
- Compresión de testigos cilíndricos de concreto (*).
- Emisión de informe.
- Cantidad: Kit por 06 unidades</t>
    </r>
  </si>
  <si>
    <r>
      <t xml:space="preserve">CONDICIONES ESPECÍFICAS DEL SERVICIO
</t>
    </r>
    <r>
      <rPr>
        <sz val="13"/>
        <rFont val="Arial"/>
        <family val="2"/>
      </rPr>
      <t>- Se brindará capacitación al personal responsable de realizar el muestreo y elaboración de los testigos de concreto en obra.
- Se proporcionará en calidad de préstamo 01 modulo de madera, 01 kit de 6 moldes de pvc de 4"x8",  01 varilla compactadora, 01 comba de goma, 01 cucharón.
- Se realizará el recojo en obra de los testigos de concreto, al día siguiente de efectuado el muestreo, en el horario de lunes a viernes de 8:00 a.m. a 4:00 p.m. y sábados de 8:00 a.m. a 12:00 p.m.
- El cliente entregará los testigos de concreto debidamente identificados.
- Los testigos de concreto serán curados en cámaras con humedad y temperatura controlada, hasta la edad programada de ensayo. 
- El horario para los ensayos es de lunes a viernes de 8:00 a.m. a 6:00 p.m. y sábados de 8:00 a.m. a 01:00 pm. En caso de que la programación coincida con días no laborables, los ensayos serán reprogramados para el día hábil inmediato siguiente.
- El ensayo de compresión será de 03 testigos a 07 días y 03 testigos a 28 días de edad, bajo la norma ASTM C39/C39M-24.
- La emisión y envio de informe de ensayo será firmado por un ingeniero civil colegiado.</t>
    </r>
    <r>
      <rPr>
        <b/>
        <sz val="13"/>
        <rFont val="Arial"/>
        <family val="2"/>
      </rPr>
      <t xml:space="preserve">
</t>
    </r>
    <r>
      <rPr>
        <sz val="13"/>
        <rFont val="Arial"/>
        <family val="2"/>
      </rPr>
      <t>- Los informes de ensayo serán emitidos bajo la acreditación de INACAL únicamente si la fuerza de falla aplicada a la probeta se encuentra dentro del rango de 50 kN a 800 kN.  
- Para el inicio del servicio, se requiere una cantidad mínima de 20 kits por mes.
- En caso de extravíos o daños de los módulos de madera, moldes de plástico y accesorios complementarios para muestreo se considera un costo adicional por reposición, según el siguiente detalle: Módulo de madera: S/. 80.00, Moldes plásticos: S/. 15.00, Varilla compactadora: S/. 50.00 y Comba de goma: S/. 30.00.</t>
    </r>
  </si>
  <si>
    <t>PRACMA S.A.C.</t>
  </si>
  <si>
    <t>Ing. Diego Armando Chumpitaz Avalo</t>
  </si>
  <si>
    <t>Ingeniero de Campo</t>
  </si>
  <si>
    <t>fernando@pracma.pe</t>
  </si>
  <si>
    <t>Ancón</t>
  </si>
  <si>
    <r>
      <rPr>
        <b/>
        <sz val="13"/>
        <rFont val="Arial"/>
        <family val="2"/>
      </rPr>
      <t xml:space="preserve">CONDICIONES ESPECÍFICAS </t>
    </r>
    <r>
      <rPr>
        <sz val="13"/>
        <rFont val="Arial"/>
        <family val="2"/>
      </rPr>
      <t xml:space="preserve">                                                                                                                                                                                     - El cliente deberá de entregar las muestras debidamente identificadas. 
- La cantidad mínima para el recojo de probetas es de 12 und.                                                                                                                                                                                                                                                   - El cliente deberá especificar la Norma a ser utilizada para la ejecución del ensayo, caso contrario se considera Norma ASTM vigente de acuerdo con el alcance del laboratorio.  
- Los informes de ensayo serán emitidos bajo la acreditación de INACAL únicamente si la fuerza de falla aplicada a la probeta se encuentra dentro del rango de 50 kN a 800 kN.                                                                                                                                                                                                                                                                                                                                                                                                                                                                                                                                                                                                                                                                                                                                                                                                                                                                                                                                                                                                                                                                                                                                                                                                                                                                                                                                                                                                                                                                                                                                                                                                                                                                                                                                                                                                                                                                                                 </t>
    </r>
  </si>
  <si>
    <t>DUPIU S.R.L.</t>
  </si>
  <si>
    <t>Ing. Leonella Zevallos Zevallos</t>
  </si>
  <si>
    <t>leonellazv@gmail.com</t>
  </si>
  <si>
    <t>San Miguel - Lima</t>
  </si>
  <si>
    <t xml:space="preserve">CONTROL DE DENSIDAD </t>
  </si>
  <si>
    <r>
      <rPr>
        <b/>
        <sz val="13"/>
        <rFont val="Arial"/>
        <family val="2"/>
      </rPr>
      <t xml:space="preserve">CONDICIONES ESPECÍFICAS
</t>
    </r>
    <r>
      <rPr>
        <sz val="13"/>
        <rFont val="Arial"/>
        <family val="2"/>
      </rPr>
      <t xml:space="preserve">- El cliente deberá enviar al laboratorio, para los ensayos del material, la cantidad mínima de 80 kg por cada tipo de muestra.  </t>
    </r>
    <r>
      <rPr>
        <b/>
        <sz val="13"/>
        <rFont val="Arial"/>
        <family val="2"/>
      </rPr>
      <t xml:space="preserve">  
</t>
    </r>
    <r>
      <rPr>
        <sz val="13"/>
        <rFont val="Arial"/>
        <family val="2"/>
      </rPr>
      <t xml:space="preserve">- Para el ensayo de Densidad de campo, la cantidad de puntos/salida mínimo 4 und. 
- El cliente deberá de programar el servicio, Densidad de campo, con 24 horas de anticipación. 
- La cantidad mínima para el recojo de probetas es de 06 und. 
- Los informes de ensayo de compresión de probetas serán emitidos bajo la acreditación de INACAL únicamente si la fuerza de falla aplicada a la probeta se encuentra dentro del rango de 50 kN a 800 kN.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</si>
  <si>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t>RAHEM S.A.C.</t>
  </si>
  <si>
    <t>Ing. Karol Arrieta</t>
  </si>
  <si>
    <t>Karrieta@rahemsac.com</t>
  </si>
  <si>
    <r>
      <rPr>
        <b/>
        <sz val="13"/>
        <rFont val="Arial"/>
        <family val="2"/>
      </rPr>
      <t xml:space="preserve">CONDICIONES ESPECÍFICAS ENSAYOS DE LABORATORIO:   </t>
    </r>
    <r>
      <rPr>
        <sz val="13"/>
        <rFont val="Arial"/>
        <family val="2"/>
      </rPr>
      <t xml:space="preserve">                                                                                                                                                                                                                                                          - El cliente deberá enviar al laboratorio, para los ensayos en agua, la cantidad mínima de 03 litros por cada tipo de muestra.
- El cliente deberá de entregar las muestras debidamente identificadas. 
- El cliente deberá especificar la Norma a ser utilizada para la ejecución del ensayo, caso contrario se considera Norma ASTM vigente de acuerdo con el alcance del laboratorio. 
- El cliente deberá entregar las muestras en las instalaciones del LEM, ubicado en la Av. Marañón N° 763, Los Olivos, Lima.                                                                                                                                                                                                                                                                                                                                                                                                                                                                                                                                                                                                                                                                                                                                                                                                   </t>
    </r>
  </si>
  <si>
    <r>
      <rPr>
        <b/>
        <sz val="13"/>
        <rFont val="Arial"/>
        <family val="2"/>
      </rPr>
      <t xml:space="preserve">CONDICIONES ESPECÍFICAS 
</t>
    </r>
    <r>
      <rPr>
        <sz val="13"/>
        <rFont val="Arial"/>
        <family val="2"/>
      </rPr>
      <t xml:space="preserve">- Los informes de ensayo serán emitidos bajo la acreditación de INACAL únicamente si la fuerza de falla aplicada a la probeta se encuentra dentro del rango de 50 kN a 800 kN.    </t>
    </r>
    <r>
      <rPr>
        <b/>
        <sz val="13"/>
        <rFont val="Arial"/>
        <family val="2"/>
      </rPr>
      <t xml:space="preserve">                                                                                                                                      </t>
    </r>
    <r>
      <rPr>
        <sz val="13"/>
        <rFont val="Arial"/>
        <family val="2"/>
      </rPr>
      <t xml:space="preserve">                                                                                                                                                                                                                                                                                                                                                      - El cliente deberá de entregar las muestras debidamente identificadas.                                                                                                                                                                                                                                                    - El cliente deberá especificar la Norma a ser utilizada para la ejecución del ensayo, caso contrario se considera Norma ASTM o NTP vigente de acuerdo con el alcance del laboratorio.                                                                                                                                                                                                                                                                                                                                                                                                                                                                                                                                                                                                                                                                                                                                                                                                                                                                                                                                                                                                                                                                                                                                                                                                                                                                                                                                                                                                                                                                                                                                                                                                                                                                                                                                                                                                                                                                                              </t>
    </r>
  </si>
  <si>
    <r>
      <rPr>
        <b/>
        <sz val="13"/>
        <rFont val="Arial"/>
        <family val="2"/>
      </rPr>
      <t xml:space="preserve">CONDICIONES ESPECÍFICAS 
</t>
    </r>
    <r>
      <rPr>
        <sz val="13"/>
        <rFont val="Arial"/>
        <family val="2"/>
      </rPr>
      <t xml:space="preserve">- Los informes de ensayo serán emitidos bajo la acreditación de INACAL únicamente si la fuerza de falla aplicada a la probeta se encuentra dentro del rango de 50 kN a 800 kN.    </t>
    </r>
    <r>
      <rPr>
        <b/>
        <sz val="13"/>
        <rFont val="Arial"/>
        <family val="2"/>
      </rPr>
      <t xml:space="preserve">                                                                                                                                      </t>
    </r>
    <r>
      <rPr>
        <sz val="13"/>
        <rFont val="Arial"/>
        <family val="2"/>
      </rPr>
      <t xml:space="preserve">                                                                                                                                                                                                                                                                                                                                                      - El cliente deberá de entregar las muestras debidamente identificadas.                                                                                                                                                                                                                                                    - El cliente deberá especificar la Norma a ser utilizada para la ejecución del ensayo, caso contrario se considera Norma ASTM vigente de acuerdo con el alcance del laboratorio.                                                                                                                                                                                                 - El cliente deberá entregar las muestras en las instalaciones del LEM, ubicado en la Av. Marañon Nº 763, Los Olivos, Lima.                                                                                                                                                                                                                                                                                                                                                                                                                                                                                                                                                                                                                                                                                                                                                                                                                                                                                                                                                                                                                                                                                                                                                                                                                                                                                                                                                                                                                                                                                                                                                                                                                                                                                                 </t>
    </r>
  </si>
  <si>
    <t>ENSAYOS EN AGUA - C-3 Y C-4</t>
  </si>
  <si>
    <t>j.torres@gruporydsac.com / judith.urreta@gruporydsac.com / diego.ugaz@gruporydsac.com / julia.aguilar@gruporydsac.com</t>
  </si>
  <si>
    <t>Ing. Máximo Ramos / Ing. Kelly Lobato Campos</t>
  </si>
  <si>
    <t>921069488 / 965603816</t>
  </si>
  <si>
    <t>mramos@lamar.pe / klobato@lamar.pe</t>
  </si>
  <si>
    <r>
      <rPr>
        <b/>
        <sz val="13"/>
        <rFont val="Arial"/>
        <family val="2"/>
      </rPr>
      <t xml:space="preserve">CONDICIONES ESPECÍFICAS
</t>
    </r>
    <r>
      <rPr>
        <sz val="13"/>
        <rFont val="Arial"/>
        <family val="2"/>
      </rPr>
      <t>- El cliente deberá de proporcionar las muestras debidamente identificadas.
- Geofal proporcionará un kit de 06 moldes de 4x8" y 01 varilla compactadora.
- El recojo de las probetas será al día siguiente en el horario de 08:00 am a 4:00 pm.
- La rotura de probetas será de 3 probetas a 07 días y 03 probetas a 28 días.
- Se brindará capacitación al personal de obra para el muestreo de concreto fresco.
- Los informes de ensayo serán emitidos bajo la acreditación de INACAL únicamente si la fuerza de falla aplicada a la probeta se encuentra dentro del rango de 50 kN a 800 kN. 
- El cliente deberá especificar la Norma a ser utilizada para la ejecución del ensayo, caso contrario se considera Norma ASTM vigente de acuerdo con el alcance del laboratorio.</t>
    </r>
    <r>
      <rPr>
        <b/>
        <sz val="13"/>
        <rFont val="Arial"/>
        <family val="2"/>
      </rPr>
      <t xml:space="preserve">
</t>
    </r>
    <r>
      <rPr>
        <sz val="13"/>
        <rFont val="Arial"/>
        <family val="2"/>
      </rPr>
      <t xml:space="preserve">  </t>
    </r>
    <r>
      <rPr>
        <b/>
        <sz val="13"/>
        <rFont val="Arial"/>
        <family val="2"/>
      </rPr>
      <t xml:space="preserve">                                                                                                                                      </t>
    </r>
    <r>
      <rPr>
        <sz val="13"/>
        <rFont val="Arial"/>
        <family val="2"/>
      </rPr>
      <t xml:space="preserve">                                                                                                                                                                                                                                                                                                                                                                                                                                                                                                                                                                                                                                                                                                                                                                                                                                                                                                                                                                                                                                                                                                                                                                                                                                                                                                                                                                                                                                                                                                                                                                                                                                                                                                                                                                                                                                                                                                                                                                                                                                                     </t>
    </r>
  </si>
  <si>
    <t>ENSAYOS EN ARENA FINA</t>
  </si>
  <si>
    <r>
      <rPr>
        <b/>
        <sz val="13"/>
        <rFont val="Arial"/>
        <family val="2"/>
      </rPr>
      <t xml:space="preserve">CONDICIONES ESPECÍFICAS ENSAYOS DE LABORATORIO:   </t>
    </r>
    <r>
      <rPr>
        <sz val="13"/>
        <rFont val="Arial"/>
        <family val="2"/>
      </rPr>
      <t xml:space="preserve">                                                                                                                                                                                                                                                          - El cliente deberá enviar al laboratorio, para los ensayos en arena, la cantidad mínima de 60 kg por cada tipo de muestra.
- El cliente deberá de entregar las muestras debidamente identificadas. 
- El cliente deberá especificar la Norma a ser utilizada para la ejecución del ensayo, caso contrario se considera Norma ASTM o NTP vigente deacuerdo con el alcance del laboratorio. 
- El cliente deberá entregar las muestras en las instalaciones del LEM, ubicado en la Av. Marañón N° 763, Los Olivos, Lima.                                                                                                                                                                                                                                                                                                                                                                                                                                                                                                                                                                                                                                                                                                                                                                                                   </t>
    </r>
  </si>
  <si>
    <t>SGCMM GROUP S.A.C.</t>
  </si>
  <si>
    <t>Ing. Roberth Potocino Yaranga</t>
  </si>
  <si>
    <t>Rpotocino@megamontaje.com</t>
  </si>
  <si>
    <t>MONTAJE DE HUB ALS PERU - CALLAO</t>
  </si>
  <si>
    <t>DENSIDAD DE CAMPO - SERVICIO POR PUNTO</t>
  </si>
  <si>
    <t>JHESY VASQUEZ BARRIENTOS</t>
  </si>
  <si>
    <t>Estudiante</t>
  </si>
  <si>
    <t>jhesyvasquez@gmail.com</t>
  </si>
  <si>
    <t>Jr. Ramon Castilla -Villa María del Triunfo</t>
  </si>
  <si>
    <t>Uso del pet reciclado en las mezclas asfálticas para pavimentos flexibles en Jr. Ramon Castillla -VMT</t>
  </si>
  <si>
    <t>MATERIAL - AFIRMADO</t>
  </si>
  <si>
    <r>
      <rPr>
        <b/>
        <sz val="13"/>
        <rFont val="Arial"/>
        <family val="2"/>
      </rPr>
      <t>CONDICIONES ESPECÍFICAS</t>
    </r>
    <r>
      <rPr>
        <sz val="13"/>
        <rFont val="Arial"/>
        <family val="2"/>
      </rPr>
      <t xml:space="preserve">                                                                                                                                                                                                                                                          - El cliente deberá enviar al laboratorio, para los ensayos en afirmado, la cantidad mínima de 50 kg por cada tipo de muestra. 
- El cliente deberá de entregar las muestras debidamente identificadas. 
- El cliente deberá especificar la Norma a ser utilizada para la ejecución del ensayo, caso contrario se considera Norma ASTM vigente de acuerdo con el alcance del laboratorio. 
- El cliente deberá entregar las muestras en las instalaciones del LEM, ubicado en la Av. Marañón N° 763, Los Olivos, Lima.                                                                                                                                                                                                                                                                                                                                                                                                                                                                                                                                                                                                                                                                                                                                                                                                   </t>
    </r>
  </si>
  <si>
    <t xml:space="preserve">ANALISIS DE MATERIAL - AFIRMADO </t>
  </si>
  <si>
    <r>
      <rPr>
        <b/>
        <sz val="13"/>
        <color theme="1"/>
        <rFont val="Arial"/>
        <family val="2"/>
      </rPr>
      <t>CONDICIONES ESPECÍFICAS - ANALISIS DE MATERIAL</t>
    </r>
    <r>
      <rPr>
        <sz val="13"/>
        <color theme="1"/>
        <rFont val="Arial"/>
        <family val="2"/>
      </rPr>
      <t xml:space="preserve">
- El cliente deberá enviar al laboratorio, para los ensayos del material, la cantidad mínima de 80 kg por cada tipo de muestra.
- El cliente deberá de entregar las muestras debidamente identificadas. 
- El cliente deberá especificar la Norma a ser utilizada para la ejecución del ensayo, caso contrario se considera Norma ASTM vigente de acuerdo con el alcance del laboratorio. 
- El cliente deberá entregar las muestras en las instalaciones del LEM, ubicado en la Av. Marañón N° 763, Los Olivos, Lima.</t>
    </r>
  </si>
  <si>
    <r>
      <rPr>
        <b/>
        <sz val="13"/>
        <color theme="1"/>
        <rFont val="Arial"/>
        <family val="2"/>
      </rPr>
      <t xml:space="preserve">CONDICIONES ESPECÍFICAS - DENSIDAD SERVICIO POR PUNTO </t>
    </r>
    <r>
      <rPr>
        <sz val="13"/>
        <color theme="1"/>
        <rFont val="Arial"/>
        <family val="2"/>
      </rPr>
      <t xml:space="preserve">
- Para el ensayo de Densidad de campo, la cantidad de puntos/salida mínimo 04 und. 
- El cliente deberá de programar el servicio, Densidad de campo, con 24 horas de anticipación.
- El servicio puede programarse en el horario de la mañana o tarde.
- El cliente deberá especificar la Norma a ser utilizada para la ejecución del ensayo, caso contrario se considera Norma ASTM o NTP vigente de acuerdo con el alcance del laboratorio.</t>
    </r>
  </si>
  <si>
    <r>
      <rPr>
        <b/>
        <sz val="13"/>
        <color theme="1"/>
        <rFont val="Arial"/>
        <family val="2"/>
      </rPr>
      <t>CONDICIONES ESPECÍFICAS - DENSIDAD SERVICIO POR 01 DÍA</t>
    </r>
    <r>
      <rPr>
        <sz val="13"/>
        <color theme="1"/>
        <rFont val="Arial"/>
        <family val="2"/>
      </rPr>
      <t xml:space="preserve">
- El servicio de Densidad en campo es por 01 día. 
- El cliente deberá de programar el servicio, Densidad de campo, con 24 horas de anticipación.
- El horario para los ensayos de densidad en campo es de lunes a viernes de 9:00 a.m. a 4:30 p.m. y sábados de 9:00 a.m. a 12:00 p.m.
- El cliente deberá especificar la Norma a ser utilizada para la ejecución del ensayo, caso contrario se considera Norma ASTM o NTP vigente de acuerdo con el alcance del laboratorio.</t>
    </r>
  </si>
  <si>
    <r>
      <rPr>
        <b/>
        <sz val="13"/>
        <color theme="1"/>
        <rFont val="Arial"/>
        <family val="2"/>
      </rPr>
      <t>CONDICIÓN:</t>
    </r>
    <r>
      <rPr>
        <sz val="13"/>
        <color theme="1"/>
        <rFont val="Arial"/>
        <family val="2"/>
      </rPr>
      <t xml:space="preserve"> Valorización mensual y emisión de factura con credito a 15 días.</t>
    </r>
  </si>
  <si>
    <r>
      <rPr>
        <b/>
        <sz val="13"/>
        <rFont val="Arial"/>
        <family val="2"/>
      </rPr>
      <t xml:space="preserve">HORARIO DE ATENCIÓN
</t>
    </r>
    <r>
      <rPr>
        <sz val="13"/>
        <rFont val="Arial"/>
        <family val="2"/>
      </rPr>
      <t>El horario para recepción de muestra y entrega de informes es de lunes a viernes de 8:30 a.m. a 1:00 p.m. y 2:00 p.m. a 5:30 p.m. y sábado de 8:30 a.m. a 12:30 p.m.</t>
    </r>
  </si>
  <si>
    <t>DUAL DOOM S.A.C.</t>
  </si>
  <si>
    <t>ING. Samuel Isidro Aguirre</t>
  </si>
  <si>
    <t>sisidroaguirre643@gmail.com</t>
  </si>
  <si>
    <t>Creación del servicio de práctica deportiva y/o recreativa en la piscina semi olímpica municipal de la Urb. Pro Lima I Etapa distrito de Los Olivos de la provincia de Lima del departamento de Lima” con CUI N°2650254</t>
  </si>
  <si>
    <t>Urb. Pro Lima I Etapa Distrito de Los Olivos</t>
  </si>
  <si>
    <t>CONTROL DE DENSIDAD EN CAMPO</t>
  </si>
  <si>
    <r>
      <rPr>
        <b/>
        <sz val="13"/>
        <rFont val="Arial"/>
        <family val="2"/>
      </rPr>
      <t xml:space="preserve">CONDICIONES ESPECÍFICAS
</t>
    </r>
    <r>
      <rPr>
        <sz val="13"/>
        <rFont val="Arial"/>
        <family val="2"/>
      </rPr>
      <t xml:space="preserve">- El cliente deberá enviar al laboratorio, para los ensayos del material, la cantidad mínima de 80 kg por cada tipo de muestra.
- El cliente deberá de entregar las muestras debidamente identificadas.  </t>
    </r>
    <r>
      <rPr>
        <b/>
        <sz val="13"/>
        <rFont val="Arial"/>
        <family val="2"/>
      </rPr>
      <t xml:space="preserve"> 
</t>
    </r>
    <r>
      <rPr>
        <sz val="13"/>
        <rFont val="Arial"/>
        <family val="2"/>
      </rPr>
      <t xml:space="preserve">- Para el ensayo de Densidad de campo, la cantidad de puntos/salida mínimo 4 und. 
- El cliente deberá de programar el servicio, Densidad de campo, con 24 horas de anticipación.   
- El cliente deberá especificar la Norma a ser utilizada para la ejecución del ensayo, caso contrario se considera Norma ASTM o NTP vigente de acuerdo con el alcance del laboratorio.       
- El cliente deberá entregar las muestras en las instalaciones del LEM, ubicado en la Av. Marañón N° 763, Los Olivos, Lima.                                                                                                                                                                                                                                                                                                                                                                                                                                                                                                                                                                                                                                                                                                                                                                                                                                                                                                                                                                                                                                                                                                                                                                                                                                                                                                                                                                                                                                                                                                       </t>
    </r>
  </si>
  <si>
    <r>
      <rPr>
        <b/>
        <sz val="13"/>
        <color theme="1"/>
        <rFont val="Arial"/>
        <family val="2"/>
      </rPr>
      <t xml:space="preserve">PLAZO ESTIMADO DE EJECUCIÓN DE SERVICIO               </t>
    </r>
    <r>
      <rPr>
        <sz val="13"/>
        <color theme="1"/>
        <rFont val="Arial"/>
        <family val="2"/>
      </rPr>
      <t xml:space="preserve">                                                                                                                                                                                                            - El plazo de entrega de los resultados se estima 05 días hábiles, este tiempo será evaluado de acuerdo a la cantidad de muestra recepcionada y está sujeto a la programacion enviada por el área de LEM.                                                                                                                                                                                                                                                                                                                           - El laboratorio enviará un correo de confirmación de recepción y fecha de entrega del informe.</t>
    </r>
  </si>
  <si>
    <t>MINERA YANAQUIHUA S.A.C.</t>
  </si>
  <si>
    <t>Construcción de carretera Bicapa 3.62 km desde carretera ingreso Piño - hasta cruce de Pataquinray</t>
  </si>
  <si>
    <t>SERVICIO DE EVALUACIÓN DE PAVIMENTO</t>
  </si>
  <si>
    <t>Extracción de mezcla asfáltica en cuadrado de 20 x 20 cm 
(04 muestras por 01 kilómetro)</t>
  </si>
  <si>
    <t>California Bearing Ratio (CBR) IN-SITU.</t>
  </si>
  <si>
    <t>Elaboración de informe técnico y ensayos de laboratorio</t>
  </si>
  <si>
    <t>SERVICIO DE EVALUACIÓN DE PAVIMENTO DE 3 KM.</t>
  </si>
  <si>
    <t>Extracción de mezcla asfáltica en cuadrado de 20 x 20 cm 
(04 muestras por cada kilómetro)</t>
  </si>
  <si>
    <r>
      <rPr>
        <b/>
        <sz val="13"/>
        <color theme="1"/>
        <rFont val="Arial"/>
        <family val="2"/>
      </rPr>
      <t>CONDICIÓN:</t>
    </r>
    <r>
      <rPr>
        <sz val="13"/>
        <color theme="1"/>
        <rFont val="Arial"/>
        <family val="2"/>
      </rPr>
      <t xml:space="preserve"> El pago del servicio será 50 % adelantado y saldo previo a la entrega de informe.</t>
    </r>
  </si>
  <si>
    <t>ANALISIS DE MATERIAL - PROPIO</t>
  </si>
  <si>
    <t>LT 60kv L669/L672 MARKO JARA -ANCON LCL:6300901138</t>
  </si>
  <si>
    <t>Asoc. Marko Jara-Ancon</t>
  </si>
  <si>
    <r>
      <rPr>
        <b/>
        <sz val="13"/>
        <rFont val="Arial"/>
        <family val="2"/>
      </rPr>
      <t xml:space="preserve">CONDICIONES ESPECÍFICAS ENSAYOS DE LABORATORIO:   </t>
    </r>
    <r>
      <rPr>
        <sz val="13"/>
        <rFont val="Arial"/>
        <family val="2"/>
      </rPr>
      <t xml:space="preserve">                                                                                                                                                                                                                                                          - El cliente deberá enviar al laboratorio, para los ensayos del material, la cantidad mínima de 80 kg por cada tipo de muestra.
- El cliente deberá de entregar las muestras debidamente identificadas. 
- El cliente deberá especificar la Norma a ser utilizada para la ejecución del ensayo, caso contrario se considera Norma ASTM vigente deacuerdo con el alcance del laboratorio. 
- El cliente deberá entregar las muestras en las instalaciones del LEM, ubicado en la Av. Marañón N° 763, Los Olivos, Lima.                                                                                                                                                                                                                                                                                                                                                                                                                                                                                                                                                                                                                                                                                                                                                                                                   </t>
    </r>
  </si>
  <si>
    <t>3 Km.</t>
  </si>
  <si>
    <t>3 Unid.</t>
  </si>
  <si>
    <t>12 Unid.</t>
  </si>
  <si>
    <t>1 Unid.</t>
  </si>
  <si>
    <t>Walter Armando Avila Gomez</t>
  </si>
  <si>
    <t>planner_proyectos@mysac.com.pe</t>
  </si>
  <si>
    <r>
      <rPr>
        <b/>
        <sz val="13"/>
        <rFont val="Arial"/>
        <family val="2"/>
      </rPr>
      <t xml:space="preserve">CONDICIONES ESPECÍFICAS ENSAYOS DE LABORATORIO: 
</t>
    </r>
    <r>
      <rPr>
        <sz val="13"/>
        <rFont val="Arial"/>
        <family val="2"/>
      </rPr>
      <t>- El cliente deberá de proporcionar un camión cargado para realizar los ensayos de Viga Benkelman y CBR IN-SITU.
- Para los ensayos en campo, el área de trabajo tiene que estar habilitado.</t>
    </r>
    <r>
      <rPr>
        <b/>
        <sz val="13"/>
        <rFont val="Arial"/>
        <family val="2"/>
      </rPr>
      <t xml:space="preserve"> </t>
    </r>
    <r>
      <rPr>
        <sz val="13"/>
        <rFont val="Arial"/>
        <family val="2"/>
      </rPr>
      <t xml:space="preserve">
- Los equipos de protección personal (EPP) y SCTR estará a cargo de Geofal.
- Minera Yanaquihua se encargará de cubrir los gastos de transporte desde Arequipa hacia la Mina y viceversa.  
- Minera Yanaquihua se encargará de cubrir los gastos de alimentación y alojamiento del personal técnico de campo.                                                                                                                        
- El cliente deberá de programar el servicio con 03 días de anticipación.
- El resane estará a cargo del cliente.
- El cliente deberá especificar la Norma a ser utilizada para la ejecución del ensayo, caso contrario se considera Norma ASTM o MTC vigente deacuerdo con el alcance del laboratorio.                                                                                                                                                                                                                                                                                                                                                                                                                                                                                                                                                                                                                                                                                                                                                                                                   </t>
    </r>
  </si>
  <si>
    <r>
      <rPr>
        <b/>
        <sz val="13"/>
        <color theme="1"/>
        <rFont val="Arial"/>
        <family val="2"/>
      </rPr>
      <t xml:space="preserve">PLAZO ESTIMADO DE EJECUCIÓN DE SERVICIO               </t>
    </r>
    <r>
      <rPr>
        <sz val="13"/>
        <color theme="1"/>
        <rFont val="Arial"/>
        <family val="2"/>
      </rPr>
      <t xml:space="preserve">                                                                                                                                                                                                                         - El tiempo de ejecución del servicio en campo será de 06 días, el cual no contempla días parados ni charlas de inducción
- El plazo de entrega de los resultados e informe técnico se estima en 09 días hábiles, siendo un total de tiempo de ejecución del servicio de 15 días.  
- El laboratorio enviará un correo de confirmación de recepción y fecha de entrega del informe.</t>
    </r>
  </si>
  <si>
    <r>
      <rPr>
        <b/>
        <sz val="12"/>
        <rFont val="Arial"/>
        <family val="2"/>
      </rPr>
      <t xml:space="preserve">CONDICIONES ESPECÍFICAS MATERIAL </t>
    </r>
    <r>
      <rPr>
        <sz val="12"/>
        <rFont val="Arial"/>
        <family val="2"/>
      </rPr>
      <t xml:space="preserve">                                                                                                                                                                                                                                                         
- El cliente deberá enviar al laboratorio, para los ensayos en afirmado, la cantidad mínima de 150 kg por cada tipo de muestra.
- El cliente deberá entregar las muestras debidamente identificadas. 
- El cliente deberá especificar la Norma a ser utilizada para la ejecución del ensayo, caso contrario se considera Norma ASTM o MTC vigente de acuerdo con el alcance del laboratorio. 
- El cliente deberá entregar las muestras en las instalaciones del LEM, ubicado en la Av. Marañón N° 763, Los Olivos, Lima.                                                                                                                                                                                                                                                                                                                                       </t>
    </r>
  </si>
  <si>
    <r>
      <rPr>
        <b/>
        <sz val="12"/>
        <color theme="1"/>
        <rFont val="Arial"/>
        <family val="2"/>
      </rPr>
      <t xml:space="preserve">PLAZO ESTIMADO DE EJECUCIÓN DE SERVICIO               </t>
    </r>
    <r>
      <rPr>
        <sz val="12"/>
        <color theme="1"/>
        <rFont val="Arial"/>
        <family val="2"/>
      </rPr>
      <t xml:space="preserve">                                                                                                                                                                                                                         - El plazo de entrega de los resultados se estima 08 días hábiles, este tiempo será evaluado de acuerdo a la cantidad de muestra recepcionada y está sujeto a la programacion enviada por el área de LEM.                                                                                                                                                                                                                                        
- El laboratorio enviará un correo de confirmación de recepción y fecha de entrega del informe.</t>
    </r>
  </si>
  <si>
    <t>ENSAYOS EN ARENA GRUESA</t>
  </si>
  <si>
    <t>Se requiere de ensayos de granulometria, límites y clasificación.</t>
  </si>
  <si>
    <t>Para el ensayo se requiere realizar previo el ensayo de granulometria, limites, clasificación sucs, peso relativo del solido, peso especifico del grueso (solo si tiene grava), adicional ensayo de pasane de la malla 200 menor al 12%.</t>
  </si>
  <si>
    <t>Para el ensayo se requiere realizar previo el ensayo de granulometria, limites y clasificación sucs, peso relativo del solido, peso especifico del grueso (solo si tiene grava). Cantidad de muestra: 60 kilos, Tiempo de entrega: 05 días</t>
  </si>
  <si>
    <t>Ing. Pierina Saco</t>
  </si>
  <si>
    <t>psaco@jrmsac.com.pe</t>
  </si>
  <si>
    <r>
      <rPr>
        <b/>
        <sz val="13"/>
        <rFont val="Arial"/>
        <family val="2"/>
      </rPr>
      <t xml:space="preserve">CONDICIONES ESPECÍFICAS 
</t>
    </r>
    <r>
      <rPr>
        <sz val="13"/>
        <rFont val="Arial"/>
        <family val="2"/>
      </rPr>
      <t xml:space="preserve">- Los informes de ensayo serán emitidos bajo la acreditación de INACAL únicamente si la fuerza de falla aplicada a la probeta se encuentra dentro del rango de 50 kN a 800 kN.    </t>
    </r>
    <r>
      <rPr>
        <b/>
        <sz val="13"/>
        <rFont val="Arial"/>
        <family val="2"/>
      </rPr>
      <t xml:space="preserve">                                                                                                                                      </t>
    </r>
    <r>
      <rPr>
        <sz val="13"/>
        <rFont val="Arial"/>
        <family val="2"/>
      </rPr>
      <t xml:space="preserve">                                                                                                                                                                                                                                                                                                                                                      - El cliente deberá de proporcionar las probetas antes del ingreso a obra.
- El cliente deberá de entregar las muestras debidamente identificadas.
- El recojo de las probetas será programado 01 vez a la semana con un mínimo de 24 unidades.
- El proceso de curado de los testigos de concreto iniciará en obra y continuará en la cámara de curado de laboratorio Geofal.
- El cliente deberá especificar la Norma a ser utilizada para la ejecución del ensayo, caso contrario se considera Norma ASTM vigente de acuerdo con el alcance del laboratorio.                                                                                                                                                                                                                                                                                                                                                                                                                                                                                                                                                                                                                                                                                                                                                                                                                                                                                                                                                                                                                                                                                                                                                                                                                                                                                                                                                                                                                                                                                                                                                                                                                                                                                           </t>
    </r>
  </si>
  <si>
    <t xml:space="preserve">- Personal inactivo 
- Movilización de persona
- Fecha: 15-09-25 </t>
  </si>
  <si>
    <t>ENSAYO EN ADOQUINES DE CONCRETO</t>
  </si>
  <si>
    <r>
      <rPr>
        <b/>
        <sz val="12"/>
        <rFont val="Arial"/>
        <family val="2"/>
      </rPr>
      <t xml:space="preserve">CONDICIONES ESPECÍFICAS                                                                                                                                               </t>
    </r>
    <r>
      <rPr>
        <sz val="12"/>
        <rFont val="Arial"/>
        <family val="2"/>
      </rPr>
      <t xml:space="preserve">                                                                                                                                                                                                                                                                                                                                                                               
- Para los ensayos en adoquines de concreto, el cliente deberá de enviar al laboratorio 15 unidades por cada tipo.
- El cliente deberá de entregar cada unidad de adoquin de concreto, debidamente embalados con papel film.                                                                                                                                                                                      
- El cliente deberá de entregar las muestras debidamente identificadas.                                                                                                                                                       
- El cliente deberá especificar la Norma a ser utilizada para la ejecución del ensayo, caso contrario se considera Norma NTP vigente de acuerdo con el alcance del laboratorio.                                                                                                                                                                                  - El cliente deberá entregar las muestras en las instalaciones del LEM, ubicado en la Av. Marañón N° 763, Los Olivos, Lima.                                                                                                                                                                                                                                                                                                                                                                                                                                                                                                                                                                                                                                                                                                                                                                                                                                                                                                                                                                                                                                                                                                                                                                                                                                                                                                                                                                                                                                                                                                                 </t>
    </r>
  </si>
  <si>
    <r>
      <rPr>
        <b/>
        <sz val="12"/>
        <rFont val="Arial"/>
        <family val="2"/>
      </rPr>
      <t xml:space="preserve">ENTREGA DE INFORME DE ENSAYO
</t>
    </r>
    <r>
      <rPr>
        <sz val="12"/>
        <rFont val="Arial"/>
        <family val="2"/>
      </rPr>
      <t xml:space="preserve">- Como parte de la mejora de nuestros procesos y en alineamiento con el Laboratorio Nacional INACAL-DM(PRODUCE) a partir de julio del 2022 los informes de ensayo son emitidos de forma digital con firma electrónica. 
- La entrega de los informes de ensayo será mediante el intranet de la pagina web </t>
    </r>
    <r>
      <rPr>
        <u/>
        <sz val="12"/>
        <rFont val="Arial"/>
        <family val="2"/>
      </rPr>
      <t>www.geofal.com.pe</t>
    </r>
    <r>
      <rPr>
        <sz val="12"/>
        <rFont val="Arial"/>
        <family val="2"/>
      </rPr>
      <t>, y se enviará un correo de confirmación con el usuario y clave para el acceso.
- Geofal no declara conformidad de sus informes de ensayo.
- En caso se requiera la modificación del informe de ensayo a consecuencia de los datos proporcionados por el cliente, esta se realizará mediante la emisión de un nuevo informe que tendrá un costo adicional de acuerdo a evaluación.</t>
    </r>
  </si>
  <si>
    <r>
      <rPr>
        <b/>
        <sz val="12"/>
        <rFont val="Arial"/>
        <family val="2"/>
      </rPr>
      <t xml:space="preserve">CONDICIONES ESPECÍFICAS                                                                                                                                               </t>
    </r>
    <r>
      <rPr>
        <sz val="12"/>
        <rFont val="Arial"/>
        <family val="2"/>
      </rPr>
      <t xml:space="preserve">                                                                                                                                                                                                                                                                                                                                                                              - El cliente deberá enviar al laboratorio, 20 ladrillos de cada tipo.                                                                                                                                                                                       
- El cliente deberá de entregar las muestras debidamente identificadas.                                                                                                                                                       
- El cliente deberá especificar la Norma a ser utilizada para la ejecución del ensayo, caso contrario se considera Norma NTP vigente de acuerdo con el alcance del laboratorio.                                                                                                                                                                                  
- El cliente deberá entregar las muestras en las instalaciones del LEM, ubicado en la Av. Marañón N° 763, Los Olivos, Lima.                                                                                                                                                                                                                                                                                                                                                                                                                                                                                                                                                                                                                                                                                                                                                                                                                                                                                                                                                                                                                                                                                                                                                                                                                                                                                                                                                                                                                                                                                                                 </t>
    </r>
  </si>
  <si>
    <t>ELEAZAR RICARDO MAMANI CENTENO</t>
  </si>
  <si>
    <t>leezaar.mc@gmail.com</t>
  </si>
  <si>
    <t>Aplicación de caucho y polipropileno reciclados en mezclas asfálticas para incrementar la resistencia en pavimentos flexibles en Ica - 2025</t>
  </si>
  <si>
    <t>Proyecto de Tesis Universitaria</t>
  </si>
  <si>
    <t>Estabilidad Marshall (Incluye: elaboración de briqueta 5 und, estabilidad y flujo)</t>
  </si>
  <si>
    <r>
      <rPr>
        <b/>
        <sz val="13"/>
        <rFont val="Arial"/>
        <family val="2"/>
      </rPr>
      <t xml:space="preserve">CONDICIONES ESPECÍFICAS                                                                                                                                               </t>
    </r>
    <r>
      <rPr>
        <sz val="13"/>
        <rFont val="Arial"/>
        <family val="2"/>
      </rPr>
      <t xml:space="preserve">                                                                                                                                                                                                                                                                                                                                                                                                                                                                                                                                                                                                                                                                                                                    
- El cliente deberá enviar al laboratorio, para el diseño Marshall, la cantidad mínima de 100 kg de arena gruesa, 100 kg de piedra, 01 galon de asfalto y las adiciones de caucho y polipropileno de acuerdo a lo que requiera el cliente.
- El cliente deberá de entregar las muestras debidamente identificadas. 
- El cliente deberá especificar la Norma a ser utilizada para la ejecución del ensayo, caso contrario se considera Norma ASTM vigente deacuerdo con el alcance del laboratorio. 
- El cliente deberá entregar las muestras en las instalaciones del LEM, ubicado en la Av. Marañón N° 763, Los Olivos, Lima.                                                                                                                                                                                                                                                                                                                                                                                                                                                                                                                                                                                                                                                                                                                                                                                                                                                                                                                                                                                                                                                                                                                                                                                                                                                                                                                                                                                                              </t>
    </r>
  </si>
  <si>
    <r>
      <rPr>
        <b/>
        <sz val="13"/>
        <color theme="1"/>
        <rFont val="Arial"/>
        <family val="2"/>
      </rPr>
      <t xml:space="preserve">PLAZO ESTIMADO DE EJECUCIÓN DE SERVICIO               </t>
    </r>
    <r>
      <rPr>
        <sz val="13"/>
        <color theme="1"/>
        <rFont val="Arial"/>
        <family val="2"/>
      </rPr>
      <t xml:space="preserve">                                                                                                                                                                                                            - El plazo de entrega de los resultados se estima de 12 días habiles, este tiempo será evaluado de acuerdo a la cantidad de muestra recepcionada y está sujeto a la programacion enviada por el área de LEM.                                                                                                                                                                                                                   - El laboratorio enviará un correo de confirmación de recepción y fecha de entrega del informe.</t>
    </r>
  </si>
  <si>
    <r>
      <rPr>
        <b/>
        <sz val="13"/>
        <rFont val="Arial"/>
        <family val="2"/>
      </rPr>
      <t xml:space="preserve">CONDICIONES ESPECÍFICAS                                                                                                                                               </t>
    </r>
    <r>
      <rPr>
        <sz val="13"/>
        <rFont val="Arial"/>
        <family val="2"/>
      </rPr>
      <t xml:space="preserve">                                                                                                                                                                                                                                                                                                                                                                                                                                                                                                                                                                                                                                                                                                                    
- El cliente deberá enviar al laboratorio, para el diseño Marshall, la cantidad mínima de 100 kg de arena gruesa, 100 kg de piedra, 01 galon de asfalto y las adiciones de PET de acuerdo a lo que requiera el cliente.
- El cliente deberá de entregar las muestras debidamente identificadas. 
- El cliente deberá especificar la Norma a ser utilizada para la ejecución del ensayo, caso contrario se considera Norma ASTM vigente deacuerdo con el alcance del laboratorio. 
- El cliente deberá entregar las muestras en las instalaciones del LEM, ubicado en la Av. Marañón N° 763, Los Olivos, Lima.                                                                                                                                                                                                                                                                                                                                                                                                                                                                                                                                                                                                                                                                                                                                                                                                                                                                                                                                                                                                                                                                                                                                                                                                                                                                                                                                                                                                              </t>
    </r>
  </si>
  <si>
    <t>AP5119_B_U_GF_MP_30 CULTA</t>
  </si>
  <si>
    <t>SANITARIAS PERÚ S.A.C.</t>
  </si>
  <si>
    <t>Taylor Lucio Cajas Montero</t>
  </si>
  <si>
    <t>SUPERVISOR DE IISS</t>
  </si>
  <si>
    <t>taylor.cajas.m@uni.pe</t>
  </si>
  <si>
    <t>AVENIDA LOS NARDOS SECTOR B GRUPO 18</t>
  </si>
  <si>
    <r>
      <rPr>
        <b/>
        <sz val="13"/>
        <rFont val="Arial"/>
        <family val="2"/>
      </rPr>
      <t xml:space="preserve">CONDICIONES ESPECÍFICAS ENSAYOS DE LABORATORIO:   </t>
    </r>
    <r>
      <rPr>
        <sz val="13"/>
        <rFont val="Arial"/>
        <family val="2"/>
      </rPr>
      <t xml:space="preserve">                                                                                                                                                                                                                                                          - El cliente deberá enviar al laboratorio, para los ensayos en agregado, la cantidad mínima de 10 kg por cada tipo de muestra. 
- El cliente deberá de entregar las muestras debidamente identificadas. 
- El cliente deberá especificar la Norma a ser utilizada para la ejecución del ensayo, caso contrario se considera Norma NTP vigente de acuerdo con el alcance del laboratorio. 
- El cliente deberá entregar las muestras en las instalaciones del LEM, ubicado en la Av. Marañón N° 763, Los Olivos, Lima.                                                                                                                                                                                                                                                                                                                                                                                                                                                                                                                                                                                                                                                                                                                                                                                                   </t>
    </r>
  </si>
  <si>
    <t>ESTUDIO DE SUELOS PARA EL PAVIMENTO AFECTADO KM 38 - SENTIDO NORTE</t>
  </si>
  <si>
    <t>Elaboración de Registros y Muestreo de Calicatas.</t>
  </si>
  <si>
    <t>Ensayo de Penetración Estándar (SPT) - 09 metros.</t>
  </si>
  <si>
    <t>Ensayo de Penetración Estándar (SPT) - 10 metros.</t>
  </si>
  <si>
    <t>Punta Hermosa - Lima</t>
  </si>
  <si>
    <t xml:space="preserve">Q ENERGY PERU SAC </t>
  </si>
  <si>
    <t>logistica@qenergyperu.com</t>
  </si>
  <si>
    <t>EPS GRAU-CURUMUY-PIURA</t>
  </si>
  <si>
    <t>CURUMUY DISTRITO DE PIURA- PROVINCIA PIURA- DEPARTAMENTO PIURA</t>
  </si>
  <si>
    <t>Joselyn Cruzado</t>
  </si>
  <si>
    <t xml:space="preserve">ROMINA </t>
  </si>
  <si>
    <t>ROMINA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</si>
</sst>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COTIZACIÓN N°&quot;\ 000\-&quot;20&quot;"/>
    <numFmt numFmtId="165" formatCode="&quot;COTIZACIÓN N°&quot;\ 000\-&quot;21&quot;"/>
    <numFmt numFmtId="166" formatCode="dd\-mm\-yy;@"/>
    <numFmt numFmtId="167" formatCode="&quot;COTIZACIÓN N°&quot;\ 000\-&quot;21&quot;\-\A"/>
    <numFmt numFmtId="168" formatCode="&quot;COTIZACIÓN N°&quot;\ 000\-&quot;22&quot;"/>
    <numFmt numFmtId="169" formatCode="&quot;COTIZACIÓN N°&quot;\ 000\-&quot;22&quot;\-\A"/>
    <numFmt numFmtId="170" formatCode="&quot;COTIZACIÓN N°&quot;\ 000\-&quot;23&quot;"/>
    <numFmt numFmtId="171" formatCode="&quot;COTIZACIÓN N°&quot;\ 000\-&quot;23&quot;\-\A"/>
    <numFmt numFmtId="172" formatCode="&quot;COTIZACIÓN N°&quot;\ 000\-&quot;23&quot;\-\B"/>
    <numFmt numFmtId="173" formatCode="&quot;COTIZACIÓN N°&quot;\ 000\-&quot;24&quot;\-\C"/>
    <numFmt numFmtId="174" formatCode="&quot;COTIZACIÓN N°&quot;\ 000\-&quot;25&quot;"/>
    <numFmt numFmtId="175" formatCode="&quot;COTIZACIÓN N°&quot;\ 000\-&quot;25&quot;\-\A"/>
    <numFmt numFmtId="176" formatCode="&quot;COTIZACIÓN N°&quot;\ 000\-&quot;25&quot;\-\B"/>
    <numFmt numFmtId="177" formatCode="&quot;COTIZACIÓN N°&quot;\ 000\-&quot;25&quot;\-\C"/>
  </numFmts>
  <fonts count="160" x14ac:knownFonts="1">
    <font>
      <sz val="11"/>
      <color theme="1"/>
      <name val="Calibri"/>
      <family val="2"/>
      <scheme val="minor"/>
    </font>
    <font>
      <b/>
      <sz val="11"/>
      <color theme="1"/>
      <name val="Calibri"/>
      <family val="2"/>
      <scheme val="minor"/>
    </font>
    <font>
      <b/>
      <sz val="12"/>
      <color theme="1"/>
      <name val="Calibri"/>
      <family val="2"/>
      <scheme val="minor"/>
    </font>
    <font>
      <b/>
      <sz val="8"/>
      <color rgb="FF24211D"/>
      <name val="Verdana"/>
      <family val="2"/>
    </font>
    <font>
      <sz val="8"/>
      <color rgb="FF24211D"/>
      <name val="Verdana"/>
      <family val="2"/>
    </font>
    <font>
      <b/>
      <sz val="10"/>
      <color rgb="FF444444"/>
      <name val="Arial"/>
      <family val="2"/>
    </font>
    <font>
      <b/>
      <sz val="14"/>
      <color theme="1"/>
      <name val="Calibri"/>
      <family val="2"/>
      <scheme val="minor"/>
    </font>
    <font>
      <b/>
      <sz val="10"/>
      <color theme="1"/>
      <name val="Arial"/>
      <family val="2"/>
    </font>
    <font>
      <sz val="10"/>
      <color theme="1"/>
      <name val="Arial"/>
      <family val="2"/>
    </font>
    <font>
      <sz val="9"/>
      <color indexed="81"/>
      <name val="Tahoma"/>
      <family val="2"/>
    </font>
    <font>
      <b/>
      <sz val="9"/>
      <color indexed="81"/>
      <name val="Tahoma"/>
      <family val="2"/>
    </font>
    <font>
      <b/>
      <sz val="11"/>
      <color rgb="FFFF0000"/>
      <name val="Calibri"/>
      <family val="2"/>
      <scheme val="minor"/>
    </font>
    <font>
      <b/>
      <sz val="9"/>
      <color theme="1"/>
      <name val="Arial"/>
      <family val="2"/>
    </font>
    <font>
      <sz val="9"/>
      <color rgb="FF444444"/>
      <name val="Arial"/>
      <family val="2"/>
    </font>
    <font>
      <sz val="9"/>
      <name val="Arial"/>
      <family val="2"/>
    </font>
    <font>
      <sz val="9"/>
      <color theme="1"/>
      <name val="Arial"/>
      <family val="2"/>
    </font>
    <font>
      <sz val="8"/>
      <name val="Calibri"/>
      <family val="2"/>
      <scheme val="minor"/>
    </font>
    <font>
      <b/>
      <sz val="9"/>
      <color rgb="FF000000"/>
      <name val="Arial"/>
      <family val="2"/>
    </font>
    <font>
      <u/>
      <sz val="11"/>
      <color theme="10"/>
      <name val="Calibri"/>
      <family val="2"/>
      <scheme val="minor"/>
    </font>
    <font>
      <b/>
      <sz val="18"/>
      <color theme="1"/>
      <name val="Calibri"/>
      <family val="2"/>
      <scheme val="minor"/>
    </font>
    <font>
      <b/>
      <sz val="16"/>
      <color theme="1"/>
      <name val="Calibri"/>
      <family val="2"/>
      <scheme val="minor"/>
    </font>
    <font>
      <b/>
      <u/>
      <sz val="9"/>
      <color theme="1"/>
      <name val="Arial"/>
      <family val="2"/>
    </font>
    <font>
      <sz val="9"/>
      <color rgb="FF000000"/>
      <name val="Arial"/>
      <family val="2"/>
    </font>
    <font>
      <u/>
      <sz val="9"/>
      <color theme="10"/>
      <name val="Arial"/>
      <family val="2"/>
    </font>
    <font>
      <b/>
      <u/>
      <sz val="10"/>
      <name val="Arial"/>
      <family val="2"/>
    </font>
    <font>
      <b/>
      <sz val="9"/>
      <color rgb="FFFF0000"/>
      <name val="Arial"/>
      <family val="2"/>
    </font>
    <font>
      <sz val="9"/>
      <color theme="0"/>
      <name val="Arial"/>
      <family val="2"/>
    </font>
    <font>
      <b/>
      <sz val="10"/>
      <color rgb="FFFF0000"/>
      <name val="Arial"/>
      <family val="2"/>
    </font>
    <font>
      <b/>
      <sz val="8"/>
      <color theme="1"/>
      <name val="Arial"/>
      <family val="2"/>
    </font>
    <font>
      <b/>
      <u/>
      <sz val="9"/>
      <color rgb="FFFF0000"/>
      <name val="Arial"/>
      <family val="2"/>
    </font>
    <font>
      <b/>
      <sz val="9"/>
      <color theme="0"/>
      <name val="Arial"/>
      <family val="2"/>
    </font>
    <font>
      <sz val="8"/>
      <name val="Arial"/>
      <family val="2"/>
    </font>
    <font>
      <b/>
      <sz val="14"/>
      <color theme="1"/>
      <name val="Arial"/>
      <family val="2"/>
    </font>
    <font>
      <b/>
      <sz val="12"/>
      <color theme="1"/>
      <name val="Arial"/>
      <family val="2"/>
    </font>
    <font>
      <b/>
      <sz val="10"/>
      <color theme="1"/>
      <name val="Calibri"/>
      <family val="2"/>
      <scheme val="minor"/>
    </font>
    <font>
      <b/>
      <sz val="10"/>
      <name val="Arial"/>
      <family val="2"/>
    </font>
    <font>
      <u/>
      <sz val="9"/>
      <color theme="1"/>
      <name val="Arial"/>
      <family val="2"/>
    </font>
    <font>
      <u/>
      <sz val="10"/>
      <color theme="1"/>
      <name val="Arial"/>
      <family val="2"/>
    </font>
    <font>
      <b/>
      <u/>
      <sz val="9"/>
      <color theme="0"/>
      <name val="Arial"/>
      <family val="2"/>
    </font>
    <font>
      <sz val="9"/>
      <color rgb="FFFF0000"/>
      <name val="Arial"/>
      <family val="2"/>
    </font>
    <font>
      <b/>
      <sz val="9"/>
      <name val="Arial"/>
      <family val="2"/>
    </font>
    <font>
      <sz val="8"/>
      <color theme="1"/>
      <name val="Arial"/>
      <family val="2"/>
    </font>
    <font>
      <sz val="8"/>
      <color rgb="FF000000"/>
      <name val="Arial"/>
      <family val="2"/>
    </font>
    <font>
      <b/>
      <sz val="8"/>
      <color rgb="FF000000"/>
      <name val="Arial"/>
      <family val="2"/>
    </font>
    <font>
      <sz val="10"/>
      <name val="Arial"/>
      <family val="2"/>
    </font>
    <font>
      <u/>
      <sz val="10"/>
      <color rgb="FF0000FF"/>
      <name val="Arial"/>
      <family val="2"/>
    </font>
    <font>
      <sz val="11"/>
      <name val="Calibri"/>
      <family val="2"/>
      <scheme val="minor"/>
    </font>
    <font>
      <sz val="10"/>
      <color theme="0"/>
      <name val="Arial"/>
      <family val="2"/>
    </font>
    <font>
      <sz val="9"/>
      <color theme="8" tint="-0.249977111117893"/>
      <name val="Arial"/>
      <family val="2"/>
    </font>
    <font>
      <u/>
      <sz val="10"/>
      <color theme="10"/>
      <name val="Arial"/>
      <family val="2"/>
    </font>
    <font>
      <sz val="10"/>
      <color theme="10"/>
      <name val="Arial"/>
      <family val="2"/>
    </font>
    <font>
      <b/>
      <sz val="11"/>
      <color rgb="FF000000"/>
      <name val="Calibri"/>
      <family val="2"/>
      <scheme val="minor"/>
    </font>
    <font>
      <sz val="11"/>
      <color rgb="FFFF0000"/>
      <name val="Calibri"/>
      <family val="2"/>
      <scheme val="minor"/>
    </font>
    <font>
      <sz val="10"/>
      <color rgb="FFFF0000"/>
      <name val="Arial"/>
      <family val="2"/>
    </font>
    <font>
      <sz val="11"/>
      <color theme="1"/>
      <name val="Arial"/>
      <family val="2"/>
    </font>
    <font>
      <b/>
      <sz val="10"/>
      <color theme="0"/>
      <name val="Arial"/>
      <family val="2"/>
    </font>
    <font>
      <sz val="10"/>
      <color rgb="FF000000"/>
      <name val="Arial"/>
      <family val="2"/>
    </font>
    <font>
      <b/>
      <sz val="10"/>
      <color rgb="FF000000"/>
      <name val="Arial"/>
      <family val="2"/>
    </font>
    <font>
      <b/>
      <sz val="11"/>
      <color theme="1"/>
      <name val="Arial"/>
      <family val="2"/>
    </font>
    <font>
      <b/>
      <sz val="11"/>
      <name val="Arial"/>
      <family val="2"/>
    </font>
    <font>
      <sz val="12"/>
      <color theme="1"/>
      <name val="Arial"/>
      <family val="2"/>
    </font>
    <font>
      <b/>
      <u/>
      <sz val="12"/>
      <name val="Arial"/>
      <family val="2"/>
    </font>
    <font>
      <b/>
      <sz val="12"/>
      <color rgb="FFFF0000"/>
      <name val="Arial"/>
      <family val="2"/>
    </font>
    <font>
      <sz val="12"/>
      <color rgb="FF000000"/>
      <name val="Arial"/>
      <family val="2"/>
    </font>
    <font>
      <b/>
      <sz val="12"/>
      <name val="Arial"/>
      <family val="2"/>
    </font>
    <font>
      <sz val="12"/>
      <name val="Arial"/>
      <family val="2"/>
    </font>
    <font>
      <sz val="12"/>
      <color theme="0"/>
      <name val="Arial"/>
      <family val="2"/>
    </font>
    <font>
      <b/>
      <u/>
      <sz val="12"/>
      <color theme="1"/>
      <name val="Arial"/>
      <family val="2"/>
    </font>
    <font>
      <sz val="12"/>
      <color rgb="FFFF0000"/>
      <name val="Arial"/>
      <family val="2"/>
    </font>
    <font>
      <u/>
      <sz val="12"/>
      <color rgb="FF0000FF"/>
      <name val="Arial"/>
      <family val="2"/>
    </font>
    <font>
      <u/>
      <sz val="12"/>
      <color theme="10"/>
      <name val="Arial"/>
      <family val="2"/>
    </font>
    <font>
      <b/>
      <u/>
      <sz val="12"/>
      <color rgb="FFFF0000"/>
      <name val="Arial"/>
      <family val="2"/>
    </font>
    <font>
      <u/>
      <sz val="12"/>
      <color theme="1"/>
      <name val="Arial"/>
      <family val="2"/>
    </font>
    <font>
      <sz val="12"/>
      <color theme="4" tint="-0.249977111117893"/>
      <name val="Arial"/>
      <family val="2"/>
    </font>
    <font>
      <sz val="11"/>
      <name val="Arial"/>
      <family val="2"/>
    </font>
    <font>
      <sz val="11"/>
      <color theme="0"/>
      <name val="Arial"/>
      <family val="2"/>
    </font>
    <font>
      <sz val="11"/>
      <color theme="0"/>
      <name val="Calibri"/>
      <family val="2"/>
      <scheme val="minor"/>
    </font>
    <font>
      <sz val="10.5"/>
      <color theme="1"/>
      <name val="Arial"/>
      <family val="2"/>
    </font>
    <font>
      <sz val="11"/>
      <color rgb="FFFF0000"/>
      <name val="Arial"/>
      <family val="2"/>
    </font>
    <font>
      <b/>
      <sz val="10.5"/>
      <color theme="1"/>
      <name val="Arial"/>
      <family val="2"/>
    </font>
    <font>
      <sz val="11.5"/>
      <color theme="1"/>
      <name val="Arial"/>
      <family val="2"/>
    </font>
    <font>
      <b/>
      <sz val="11.5"/>
      <color theme="1"/>
      <name val="Arial"/>
      <family val="2"/>
    </font>
    <font>
      <sz val="11.5"/>
      <name val="Arial"/>
      <family val="2"/>
    </font>
    <font>
      <u/>
      <sz val="11.5"/>
      <color theme="1"/>
      <name val="Arial"/>
      <family val="2"/>
    </font>
    <font>
      <u/>
      <sz val="12"/>
      <name val="Arial"/>
      <family val="2"/>
    </font>
    <font>
      <u/>
      <sz val="11"/>
      <color theme="1"/>
      <name val="Arial"/>
      <family val="2"/>
    </font>
    <font>
      <b/>
      <u/>
      <sz val="11"/>
      <color rgb="FFFF0000"/>
      <name val="Arial"/>
      <family val="2"/>
    </font>
    <font>
      <b/>
      <sz val="11"/>
      <color rgb="FFFF0000"/>
      <name val="Arial"/>
      <family val="2"/>
    </font>
    <font>
      <u/>
      <sz val="11"/>
      <color rgb="FF0000FF"/>
      <name val="Arial"/>
      <family val="2"/>
    </font>
    <font>
      <sz val="8"/>
      <color indexed="81"/>
      <name val="Tahoma"/>
      <family val="2"/>
    </font>
    <font>
      <b/>
      <u/>
      <sz val="11"/>
      <name val="Arial"/>
      <family val="2"/>
    </font>
    <font>
      <sz val="11"/>
      <color rgb="FF000000"/>
      <name val="Arial"/>
      <family val="2"/>
    </font>
    <font>
      <b/>
      <u/>
      <sz val="11"/>
      <color theme="1"/>
      <name val="Arial"/>
      <family val="2"/>
    </font>
    <font>
      <sz val="14"/>
      <color theme="1"/>
      <name val="Arial"/>
      <family val="2"/>
    </font>
    <font>
      <b/>
      <sz val="12"/>
      <color rgb="FF000000"/>
      <name val="Arial"/>
      <family val="2"/>
    </font>
    <font>
      <sz val="13"/>
      <color theme="1"/>
      <name val="Arial"/>
      <family val="2"/>
    </font>
    <font>
      <sz val="13"/>
      <color theme="0"/>
      <name val="Arial"/>
      <family val="2"/>
    </font>
    <font>
      <sz val="13"/>
      <name val="Arial"/>
      <family val="2"/>
    </font>
    <font>
      <b/>
      <sz val="13"/>
      <name val="Arial"/>
      <family val="2"/>
    </font>
    <font>
      <sz val="13"/>
      <color rgb="FFFF0000"/>
      <name val="Arial"/>
      <family val="2"/>
    </font>
    <font>
      <b/>
      <u/>
      <sz val="13"/>
      <color rgb="FFFF0000"/>
      <name val="Arial"/>
      <family val="2"/>
    </font>
    <font>
      <b/>
      <sz val="13"/>
      <color rgb="FFFF0000"/>
      <name val="Arial"/>
      <family val="2"/>
    </font>
    <font>
      <b/>
      <sz val="13"/>
      <color theme="1"/>
      <name val="Arial"/>
      <family val="2"/>
    </font>
    <font>
      <u/>
      <sz val="13"/>
      <color theme="1"/>
      <name val="Arial"/>
      <family val="2"/>
    </font>
    <font>
      <u/>
      <sz val="13"/>
      <color rgb="FF0000FF"/>
      <name val="Arial"/>
      <family val="2"/>
    </font>
    <font>
      <b/>
      <u/>
      <sz val="14"/>
      <name val="Arial"/>
      <family val="2"/>
    </font>
    <font>
      <b/>
      <u/>
      <sz val="16"/>
      <name val="Arial"/>
      <family val="2"/>
    </font>
    <font>
      <sz val="16"/>
      <color theme="1"/>
      <name val="Arial"/>
      <family val="2"/>
    </font>
    <font>
      <sz val="11.5"/>
      <color theme="0"/>
      <name val="Arial"/>
      <family val="2"/>
    </font>
    <font>
      <sz val="11.5"/>
      <color rgb="FFFF0000"/>
      <name val="Arial"/>
      <family val="2"/>
    </font>
    <font>
      <b/>
      <u/>
      <sz val="11.5"/>
      <color rgb="FFFF0000"/>
      <name val="Arial"/>
      <family val="2"/>
    </font>
    <font>
      <b/>
      <sz val="11.5"/>
      <color rgb="FFFF0000"/>
      <name val="Arial"/>
      <family val="2"/>
    </font>
    <font>
      <u/>
      <sz val="11.5"/>
      <color rgb="FF0000FF"/>
      <name val="Arial"/>
      <family val="2"/>
    </font>
    <font>
      <u/>
      <sz val="13"/>
      <name val="Arial"/>
      <family val="2"/>
    </font>
    <font>
      <sz val="13"/>
      <color rgb="FF000000"/>
      <name val="Arial"/>
      <family val="2"/>
    </font>
    <font>
      <b/>
      <sz val="13"/>
      <color rgb="FF000000"/>
      <name val="Arial"/>
      <family val="2"/>
    </font>
    <font>
      <b/>
      <u/>
      <sz val="12"/>
      <color theme="1"/>
      <name val="Calibri"/>
      <family val="2"/>
      <scheme val="minor"/>
    </font>
    <font>
      <u/>
      <sz val="11"/>
      <name val="Arial"/>
      <family val="2"/>
    </font>
    <font>
      <b/>
      <sz val="11"/>
      <color rgb="FF000000"/>
      <name val="Arial"/>
      <family val="2"/>
    </font>
    <font>
      <sz val="11"/>
      <color theme="1"/>
      <name val="Ubuntu"/>
      <family val="2"/>
    </font>
    <font>
      <b/>
      <sz val="18"/>
      <name val="Ubuntu"/>
      <family val="2"/>
    </font>
    <font>
      <sz val="9"/>
      <color theme="1"/>
      <name val="Ubuntu"/>
      <family val="2"/>
    </font>
    <font>
      <b/>
      <sz val="9"/>
      <color theme="1"/>
      <name val="Ubuntu"/>
      <family val="2"/>
    </font>
    <font>
      <b/>
      <sz val="12"/>
      <color theme="0"/>
      <name val="Ubuntu"/>
      <family val="2"/>
    </font>
    <font>
      <sz val="12"/>
      <color theme="1"/>
      <name val="Ubuntu"/>
      <family val="2"/>
    </font>
    <font>
      <sz val="10.5"/>
      <color theme="1"/>
      <name val="Ubuntu"/>
      <family val="2"/>
    </font>
    <font>
      <sz val="10.5"/>
      <name val="Ubuntu"/>
      <family val="2"/>
    </font>
    <font>
      <sz val="10.5"/>
      <color rgb="FF0000FF"/>
      <name val="Ubuntu"/>
      <family val="2"/>
    </font>
    <font>
      <sz val="10.5"/>
      <color rgb="FF333333"/>
      <name val="Ubuntu"/>
      <family val="2"/>
    </font>
    <font>
      <u/>
      <sz val="10.5"/>
      <color rgb="FF333333"/>
      <name val="Ubuntu"/>
      <family val="2"/>
    </font>
    <font>
      <b/>
      <sz val="10.5"/>
      <color rgb="FF333333"/>
      <name val="Ubuntu"/>
      <family val="2"/>
    </font>
    <font>
      <sz val="10.5"/>
      <color rgb="FF333333"/>
      <name val="Arial"/>
      <family val="2"/>
    </font>
    <font>
      <u/>
      <sz val="11"/>
      <color rgb="FF0000FF"/>
      <name val="Calibri"/>
      <family val="2"/>
      <scheme val="minor"/>
    </font>
    <font>
      <u/>
      <sz val="10.5"/>
      <color rgb="FF0000FF"/>
      <name val="Ubuntu"/>
      <family val="2"/>
    </font>
    <font>
      <u/>
      <sz val="10.5"/>
      <color rgb="FF0000FF"/>
      <name val="Calibri"/>
      <family val="2"/>
      <scheme val="minor"/>
    </font>
    <font>
      <sz val="10.5"/>
      <color rgb="FF0000FF"/>
      <name val="Arial"/>
      <family val="2"/>
    </font>
    <font>
      <b/>
      <sz val="10"/>
      <name val="Ubuntu"/>
      <family val="2"/>
    </font>
    <font>
      <b/>
      <vertAlign val="superscript"/>
      <sz val="10.5"/>
      <name val="Ubuntu"/>
      <family val="2"/>
    </font>
    <font>
      <sz val="10.5"/>
      <color rgb="FF444444"/>
      <name val="Ubuntu"/>
      <family val="2"/>
    </font>
    <font>
      <b/>
      <sz val="10.5"/>
      <name val="Ubuntu"/>
      <family val="2"/>
    </font>
    <font>
      <b/>
      <sz val="11"/>
      <name val="Ubuntu"/>
      <family val="2"/>
    </font>
    <font>
      <sz val="9"/>
      <name val="Ubuntu"/>
      <family val="2"/>
    </font>
    <font>
      <sz val="10.5"/>
      <color rgb="FFFF0000"/>
      <name val="Ubuntu"/>
      <family val="2"/>
    </font>
    <font>
      <sz val="10.5"/>
      <color rgb="FF00B050"/>
      <name val="Ubuntu"/>
      <family val="2"/>
    </font>
    <font>
      <b/>
      <sz val="10.5"/>
      <color rgb="FF00B050"/>
      <name val="Ubuntu"/>
      <family val="2"/>
    </font>
    <font>
      <sz val="12"/>
      <color theme="1"/>
      <name val="Calibri"/>
      <family val="2"/>
      <scheme val="minor"/>
    </font>
    <font>
      <sz val="11"/>
      <color rgb="FF333333"/>
      <name val="Arial"/>
      <family val="2"/>
    </font>
    <font>
      <sz val="11"/>
      <color rgb="FF333333"/>
      <name val="Arial"/>
      <family val="2"/>
    </font>
    <font>
      <b/>
      <sz val="10.5"/>
      <color rgb="FFFF0000"/>
      <name val="Ubuntu"/>
      <family val="2"/>
    </font>
    <font>
      <sz val="11"/>
      <color rgb="FF333333"/>
      <name val="Arial"/>
      <family val="2"/>
    </font>
    <font>
      <sz val="11"/>
      <color rgb="FF333333"/>
      <name val="Arial"/>
      <family val="2"/>
    </font>
    <font>
      <b/>
      <u/>
      <sz val="13"/>
      <color theme="1"/>
      <name val="Calibri"/>
      <family val="2"/>
      <scheme val="minor"/>
    </font>
    <font>
      <sz val="11"/>
      <color rgb="FF333333"/>
      <name val="Arial"/>
      <family val="2"/>
    </font>
    <font>
      <sz val="11"/>
      <color rgb="FF333333"/>
      <name val="Arial"/>
      <family val="2"/>
    </font>
    <font>
      <b/>
      <u/>
      <sz val="13"/>
      <name val="Arial"/>
      <family val="2"/>
    </font>
    <font>
      <sz val="11"/>
      <color rgb="FF222222"/>
      <name val="Calibri"/>
      <family val="2"/>
      <scheme val="minor"/>
    </font>
    <font>
      <b/>
      <u/>
      <sz val="13"/>
      <color theme="1"/>
      <name val="Arial"/>
      <family val="2"/>
    </font>
    <font>
      <b/>
      <u/>
      <sz val="10"/>
      <color theme="1"/>
      <name val="Arial"/>
      <family val="2"/>
    </font>
    <font>
      <sz val="10"/>
      <color theme="1"/>
      <name val="Ubuntu"/>
      <family val="2"/>
    </font>
    <font>
      <sz val="12"/>
      <name val="Ubuntu"/>
      <family val="2"/>
    </font>
  </fonts>
  <fills count="1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6CB088"/>
        <bgColor indexed="64"/>
      </patternFill>
    </fill>
    <fill>
      <patternFill patternType="solid">
        <fgColor rgb="FF9B879D"/>
        <bgColor indexed="64"/>
      </patternFill>
    </fill>
    <fill>
      <patternFill patternType="solid">
        <fgColor rgb="FFE0E6EB"/>
        <bgColor indexed="64"/>
      </patternFill>
    </fill>
    <fill>
      <patternFill patternType="solid">
        <fgColor rgb="FF003B49"/>
        <bgColor indexed="64"/>
      </patternFill>
    </fill>
    <fill>
      <patternFill patternType="solid">
        <fgColor rgb="FFFFCFAF"/>
        <bgColor indexed="64"/>
      </patternFill>
    </fill>
    <fill>
      <patternFill patternType="solid">
        <fgColor rgb="FF0070C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7"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auto="1"/>
      </left>
      <right style="thin">
        <color auto="1"/>
      </right>
      <top style="hair">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auto="1"/>
      </bottom>
      <diagonal/>
    </border>
  </borders>
  <cellStyleXfs count="2">
    <xf numFmtId="0" fontId="0" fillId="0" borderId="0"/>
    <xf numFmtId="0" fontId="18" fillId="0" borderId="0" applyNumberFormat="0" applyFill="0" applyBorder="0" applyAlignment="0" applyProtection="0"/>
  </cellStyleXfs>
  <cellXfs count="957">
    <xf numFmtId="0" fontId="0" fillId="0" borderId="0" xfId="0"/>
    <xf numFmtId="0" fontId="0" fillId="2" borderId="1" xfId="0" applyFill="1" applyBorder="1" applyAlignment="1">
      <alignment horizontal="center" vertical="center"/>
    </xf>
    <xf numFmtId="0" fontId="0" fillId="2" borderId="0" xfId="0" applyFill="1"/>
    <xf numFmtId="0" fontId="0" fillId="2" borderId="0" xfId="0" applyFill="1" applyAlignment="1">
      <alignment horizontal="center"/>
    </xf>
    <xf numFmtId="0" fontId="0" fillId="2" borderId="1" xfId="0" applyFill="1" applyBorder="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2" borderId="6" xfId="0" applyFill="1" applyBorder="1" applyAlignment="1">
      <alignment horizontal="center"/>
    </xf>
    <xf numFmtId="0" fontId="0" fillId="2" borderId="6" xfId="0" applyFill="1" applyBorder="1"/>
    <xf numFmtId="0" fontId="0" fillId="2" borderId="5" xfId="0" applyFill="1" applyBorder="1" applyAlignment="1">
      <alignment horizontal="center"/>
    </xf>
    <xf numFmtId="0" fontId="0" fillId="2" borderId="5" xfId="0" applyFill="1" applyBorder="1"/>
    <xf numFmtId="0" fontId="0" fillId="2" borderId="10" xfId="0" applyFill="1" applyBorder="1" applyAlignment="1">
      <alignment horizontal="center"/>
    </xf>
    <xf numFmtId="0" fontId="0" fillId="2" borderId="10" xfId="0" applyFill="1" applyBorder="1"/>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2" borderId="10" xfId="0" applyFill="1" applyBorder="1" applyAlignment="1">
      <alignment horizontal="center" vertical="center"/>
    </xf>
    <xf numFmtId="0" fontId="0" fillId="2" borderId="5" xfId="0"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2" xfId="0" applyFont="1" applyFill="1" applyBorder="1"/>
    <xf numFmtId="0" fontId="1" fillId="2" borderId="3" xfId="0" applyFont="1" applyFill="1" applyBorder="1"/>
    <xf numFmtId="0" fontId="1" fillId="2" borderId="4" xfId="0" applyFont="1" applyFill="1" applyBorder="1"/>
    <xf numFmtId="0" fontId="0" fillId="2" borderId="11" xfId="0" applyFill="1" applyBorder="1" applyAlignment="1">
      <alignment horizontal="center"/>
    </xf>
    <xf numFmtId="0" fontId="0" fillId="2" borderId="0" xfId="0" applyFill="1" applyAlignment="1">
      <alignment horizontal="left"/>
    </xf>
    <xf numFmtId="0" fontId="4" fillId="3" borderId="5" xfId="0" applyFont="1" applyFill="1" applyBorder="1" applyAlignment="1">
      <alignment horizontal="left" vertical="center" wrapText="1"/>
    </xf>
    <xf numFmtId="3" fontId="4" fillId="3" borderId="5" xfId="0" applyNumberFormat="1" applyFont="1" applyFill="1" applyBorder="1" applyAlignment="1">
      <alignment horizontal="center" vertical="center" wrapText="1"/>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4" fillId="3" borderId="10"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3" borderId="10" xfId="0"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3" fontId="4" fillId="3" borderId="6" xfId="0" applyNumberFormat="1" applyFont="1" applyFill="1" applyBorder="1" applyAlignment="1">
      <alignment horizontal="center" vertical="center" wrapText="1"/>
    </xf>
    <xf numFmtId="3" fontId="4" fillId="3" borderId="10" xfId="0" applyNumberFormat="1" applyFont="1" applyFill="1" applyBorder="1" applyAlignment="1">
      <alignment horizontal="center" vertical="center" wrapText="1"/>
    </xf>
    <xf numFmtId="0" fontId="0" fillId="3" borderId="1" xfId="0" applyFill="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xf>
    <xf numFmtId="0" fontId="0" fillId="3" borderId="10" xfId="0" applyFill="1" applyBorder="1" applyAlignment="1">
      <alignment horizontal="center"/>
    </xf>
    <xf numFmtId="0" fontId="0" fillId="0" borderId="3" xfId="0" applyBorder="1"/>
    <xf numFmtId="0" fontId="4" fillId="3" borderId="11" xfId="0" applyFont="1" applyFill="1" applyBorder="1" applyAlignment="1">
      <alignment horizontal="center" vertical="center" wrapText="1"/>
    </xf>
    <xf numFmtId="0" fontId="4" fillId="3" borderId="11" xfId="0" applyFont="1" applyFill="1" applyBorder="1" applyAlignment="1">
      <alignment horizontal="left" vertical="center" wrapText="1"/>
    </xf>
    <xf numFmtId="0" fontId="0" fillId="3" borderId="11" xfId="0" applyFill="1" applyBorder="1" applyAlignment="1">
      <alignment horizontal="center" vertical="center"/>
    </xf>
    <xf numFmtId="0" fontId="4" fillId="3" borderId="1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13" fillId="0" borderId="1" xfId="0" applyFont="1" applyBorder="1" applyAlignment="1">
      <alignment horizontal="left" vertical="center" wrapText="1"/>
    </xf>
    <xf numFmtId="0" fontId="12" fillId="0" borderId="0" xfId="0" applyFont="1" applyAlignment="1">
      <alignment vertical="center"/>
    </xf>
    <xf numFmtId="4" fontId="12" fillId="0" borderId="0" xfId="0" applyNumberFormat="1" applyFont="1" applyAlignment="1">
      <alignment horizontal="center" vertical="center"/>
    </xf>
    <xf numFmtId="0" fontId="15" fillId="0" borderId="0" xfId="0" applyFont="1" applyAlignment="1">
      <alignment vertical="center"/>
    </xf>
    <xf numFmtId="4" fontId="15" fillId="0" borderId="0" xfId="0" applyNumberFormat="1" applyFont="1" applyAlignment="1">
      <alignment horizontal="center" vertical="center"/>
    </xf>
    <xf numFmtId="0" fontId="8" fillId="0" borderId="0" xfId="0" applyFont="1"/>
    <xf numFmtId="0" fontId="8" fillId="0" borderId="0" xfId="0" applyFont="1" applyAlignment="1">
      <alignment vertical="center"/>
    </xf>
    <xf numFmtId="0" fontId="7" fillId="0" borderId="0" xfId="0" applyFont="1" applyAlignment="1">
      <alignment vertical="center"/>
    </xf>
    <xf numFmtId="0" fontId="12" fillId="0" borderId="0" xfId="0" applyFont="1" applyAlignment="1">
      <alignment horizontal="center" vertical="center"/>
    </xf>
    <xf numFmtId="0" fontId="17" fillId="0" borderId="0" xfId="0" applyFont="1" applyAlignment="1">
      <alignment horizontal="center" vertical="center"/>
    </xf>
    <xf numFmtId="0" fontId="15" fillId="0" borderId="1" xfId="0" applyFont="1" applyBorder="1"/>
    <xf numFmtId="0" fontId="13" fillId="2" borderId="1" xfId="0" applyFont="1" applyFill="1" applyBorder="1" applyAlignment="1">
      <alignment horizontal="left" vertical="center" wrapText="1"/>
    </xf>
    <xf numFmtId="0" fontId="13" fillId="2" borderId="1" xfId="0" applyFont="1" applyFill="1" applyBorder="1" applyAlignment="1">
      <alignment horizontal="center" vertical="center" wrapText="1"/>
    </xf>
    <xf numFmtId="0" fontId="15" fillId="0" borderId="0" xfId="0" applyFont="1"/>
    <xf numFmtId="0" fontId="21" fillId="0" borderId="0" xfId="0" applyFont="1" applyAlignment="1">
      <alignment horizontal="center" vertical="center"/>
    </xf>
    <xf numFmtId="0" fontId="15" fillId="0" borderId="0" xfId="0" applyFont="1" applyAlignment="1">
      <alignment horizontal="right" vertical="center"/>
    </xf>
    <xf numFmtId="0" fontId="15" fillId="0" borderId="0" xfId="0" applyFont="1" applyAlignment="1">
      <alignment horizontal="right"/>
    </xf>
    <xf numFmtId="0" fontId="22" fillId="0" borderId="0" xfId="0" applyFont="1" applyAlignment="1">
      <alignment vertical="center"/>
    </xf>
    <xf numFmtId="0" fontId="22" fillId="0" borderId="0" xfId="0" applyFont="1" applyAlignment="1">
      <alignment horizontal="left" vertical="center"/>
    </xf>
    <xf numFmtId="0" fontId="15" fillId="0" borderId="0" xfId="0" applyFont="1" applyAlignment="1">
      <alignment horizontal="justify" vertical="center"/>
    </xf>
    <xf numFmtId="0" fontId="12" fillId="0" borderId="0" xfId="0" applyFont="1" applyAlignment="1">
      <alignment horizontal="justify" vertical="center"/>
    </xf>
    <xf numFmtId="4" fontId="15" fillId="0" borderId="1" xfId="0" applyNumberFormat="1" applyFont="1" applyBorder="1" applyAlignment="1">
      <alignment vertical="center"/>
    </xf>
    <xf numFmtId="4" fontId="12" fillId="0" borderId="1" xfId="0" applyNumberFormat="1" applyFont="1" applyBorder="1" applyAlignment="1">
      <alignment vertical="center"/>
    </xf>
    <xf numFmtId="0" fontId="21" fillId="0" borderId="0" xfId="0" applyFont="1" applyAlignment="1">
      <alignment vertical="center"/>
    </xf>
    <xf numFmtId="0" fontId="23" fillId="0" borderId="0" xfId="1" applyFont="1" applyAlignment="1">
      <alignment horizontal="justify" vertical="center"/>
    </xf>
    <xf numFmtId="0" fontId="23" fillId="0" borderId="0" xfId="1" applyFont="1" applyAlignment="1">
      <alignment vertical="center"/>
    </xf>
    <xf numFmtId="0" fontId="5" fillId="0" borderId="1" xfId="0" applyFont="1" applyBorder="1" applyAlignment="1">
      <alignment horizontal="center" vertical="center" wrapText="1"/>
    </xf>
    <xf numFmtId="0" fontId="7" fillId="0" borderId="1" xfId="0" applyFont="1" applyBorder="1" applyAlignment="1">
      <alignment horizontal="center" wrapText="1"/>
    </xf>
    <xf numFmtId="164" fontId="24" fillId="0" borderId="0" xfId="0" applyNumberFormat="1" applyFont="1" applyAlignment="1">
      <alignment vertical="center"/>
    </xf>
    <xf numFmtId="0" fontId="25" fillId="0" borderId="1" xfId="0" applyFont="1" applyBorder="1" applyAlignment="1">
      <alignment horizontal="center" vertical="center"/>
    </xf>
    <xf numFmtId="14" fontId="15" fillId="0" borderId="0" xfId="0" applyNumberFormat="1" applyFont="1" applyAlignment="1">
      <alignment horizontal="right" vertical="center"/>
    </xf>
    <xf numFmtId="0" fontId="0" fillId="0" borderId="0" xfId="0" applyAlignment="1">
      <alignment horizontal="right"/>
    </xf>
    <xf numFmtId="0" fontId="15" fillId="0" borderId="1" xfId="0" applyFont="1" applyBorder="1" applyAlignment="1">
      <alignment horizontal="right"/>
    </xf>
    <xf numFmtId="0" fontId="15" fillId="0" borderId="0" xfId="0" applyFont="1" applyAlignment="1">
      <alignment vertical="center" wrapText="1"/>
    </xf>
    <xf numFmtId="0" fontId="27" fillId="0" borderId="0" xfId="0" applyFont="1" applyAlignment="1">
      <alignment horizontal="center" vertical="center"/>
    </xf>
    <xf numFmtId="0" fontId="27" fillId="0" borderId="0" xfId="0" applyFont="1" applyAlignment="1">
      <alignment vertical="center"/>
    </xf>
    <xf numFmtId="0" fontId="8" fillId="0" borderId="0" xfId="0" applyFont="1" applyAlignment="1">
      <alignment horizontal="justify" vertical="center"/>
    </xf>
    <xf numFmtId="0" fontId="28" fillId="3" borderId="2" xfId="0" applyFont="1" applyFill="1" applyBorder="1" applyAlignment="1">
      <alignment vertical="center"/>
    </xf>
    <xf numFmtId="0" fontId="7" fillId="3" borderId="4" xfId="0" applyFont="1" applyFill="1" applyBorder="1" applyAlignment="1">
      <alignment vertical="center"/>
    </xf>
    <xf numFmtId="0" fontId="12" fillId="3" borderId="1"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1" xfId="0" applyFont="1" applyFill="1" applyBorder="1" applyAlignment="1">
      <alignment vertical="center"/>
    </xf>
    <xf numFmtId="0" fontId="29" fillId="0" borderId="0" xfId="0" applyFont="1" applyAlignment="1">
      <alignment vertical="center"/>
    </xf>
    <xf numFmtId="0" fontId="27" fillId="0" borderId="1" xfId="0" applyFont="1" applyBorder="1" applyAlignment="1">
      <alignment horizontal="center" vertical="center"/>
    </xf>
    <xf numFmtId="0" fontId="8" fillId="0" borderId="18" xfId="0" applyFont="1" applyBorder="1"/>
    <xf numFmtId="0" fontId="8" fillId="0" borderId="19" xfId="0" applyFont="1" applyBorder="1"/>
    <xf numFmtId="0" fontId="8" fillId="0" borderId="20" xfId="0" applyFont="1" applyBorder="1"/>
    <xf numFmtId="0" fontId="8" fillId="0" borderId="21" xfId="0" applyFont="1" applyBorder="1"/>
    <xf numFmtId="0" fontId="8" fillId="0" borderId="17" xfId="0" applyFont="1" applyBorder="1"/>
    <xf numFmtId="0" fontId="27" fillId="0" borderId="21" xfId="0" applyFont="1" applyBorder="1" applyAlignment="1">
      <alignment horizontal="center" vertical="center"/>
    </xf>
    <xf numFmtId="0" fontId="8" fillId="0" borderId="21" xfId="0" applyFont="1" applyBorder="1" applyAlignment="1">
      <alignment vertical="center"/>
    </xf>
    <xf numFmtId="0" fontId="8" fillId="0" borderId="22" xfId="0" applyFont="1" applyBorder="1"/>
    <xf numFmtId="0" fontId="8" fillId="0" borderId="23" xfId="0" applyFont="1" applyBorder="1"/>
    <xf numFmtId="0" fontId="8" fillId="0" borderId="24" xfId="0" applyFont="1" applyBorder="1"/>
    <xf numFmtId="0" fontId="12" fillId="0" borderId="23" xfId="0" applyFont="1" applyBorder="1" applyAlignment="1">
      <alignment vertical="center"/>
    </xf>
    <xf numFmtId="0" fontId="12" fillId="0" borderId="23" xfId="0" applyFont="1" applyBorder="1" applyAlignment="1">
      <alignment horizontal="left" vertical="center"/>
    </xf>
    <xf numFmtId="0" fontId="12" fillId="0" borderId="23" xfId="0" applyFont="1" applyBorder="1" applyAlignment="1">
      <alignment horizontal="justify" vertical="center"/>
    </xf>
    <xf numFmtId="0" fontId="12" fillId="0" borderId="23" xfId="0" applyFont="1" applyBorder="1"/>
    <xf numFmtId="0" fontId="8" fillId="0" borderId="1" xfId="0" applyFont="1" applyBorder="1"/>
    <xf numFmtId="0" fontId="26" fillId="0" borderId="0" xfId="0" applyFont="1" applyAlignment="1">
      <alignment vertical="center"/>
    </xf>
    <xf numFmtId="0" fontId="30" fillId="0" borderId="0" xfId="0" applyFont="1" applyAlignment="1">
      <alignment vertical="center"/>
    </xf>
    <xf numFmtId="0" fontId="26" fillId="0" borderId="0" xfId="0" applyFont="1"/>
    <xf numFmtId="0" fontId="14" fillId="2" borderId="1" xfId="0" applyFont="1" applyFill="1" applyBorder="1" applyAlignment="1">
      <alignment horizontal="center" vertical="center" wrapText="1"/>
    </xf>
    <xf numFmtId="0" fontId="14" fillId="2" borderId="1" xfId="0" applyFont="1" applyFill="1" applyBorder="1" applyAlignment="1">
      <alignment horizontal="center" vertical="center"/>
    </xf>
    <xf numFmtId="2" fontId="14" fillId="2" borderId="1" xfId="0" applyNumberFormat="1" applyFont="1" applyFill="1" applyBorder="1" applyAlignment="1">
      <alignment horizontal="center" vertical="center"/>
    </xf>
    <xf numFmtId="4" fontId="14" fillId="2" borderId="1" xfId="0" applyNumberFormat="1" applyFont="1" applyFill="1" applyBorder="1" applyAlignment="1">
      <alignment horizontal="right" vertical="center"/>
    </xf>
    <xf numFmtId="0" fontId="18" fillId="0" borderId="0" xfId="1"/>
    <xf numFmtId="0" fontId="1" fillId="0" borderId="1" xfId="0" applyFont="1" applyBorder="1" applyAlignment="1">
      <alignment horizontal="center" vertical="center"/>
    </xf>
    <xf numFmtId="0" fontId="14" fillId="0" borderId="1" xfId="0" applyFont="1" applyBorder="1" applyAlignment="1">
      <alignment horizontal="center" vertical="center"/>
    </xf>
    <xf numFmtId="4" fontId="14" fillId="0" borderId="1" xfId="0" applyNumberFormat="1" applyFont="1" applyBorder="1" applyAlignment="1">
      <alignment horizontal="right" vertical="center"/>
    </xf>
    <xf numFmtId="0" fontId="0" fillId="0" borderId="0" xfId="0" applyAlignment="1">
      <alignment horizontal="center"/>
    </xf>
    <xf numFmtId="0" fontId="11" fillId="0" borderId="1" xfId="0" applyFont="1" applyBorder="1" applyAlignment="1">
      <alignment horizontal="center"/>
    </xf>
    <xf numFmtId="0" fontId="7" fillId="2" borderId="0" xfId="0" applyFont="1" applyFill="1" applyAlignment="1">
      <alignment vertical="center"/>
    </xf>
    <xf numFmtId="0" fontId="18" fillId="0" borderId="0" xfId="1" applyAlignment="1">
      <alignment vertical="center"/>
    </xf>
    <xf numFmtId="0" fontId="13" fillId="2" borderId="25" xfId="0" applyFont="1" applyFill="1" applyBorder="1" applyAlignment="1">
      <alignment horizontal="left" vertical="center" wrapText="1"/>
    </xf>
    <xf numFmtId="0" fontId="13" fillId="2" borderId="25" xfId="0" applyFont="1" applyFill="1" applyBorder="1" applyAlignment="1">
      <alignment horizontal="center" vertical="center" wrapText="1"/>
    </xf>
    <xf numFmtId="0" fontId="14" fillId="0" borderId="1" xfId="0" applyFont="1" applyBorder="1" applyAlignment="1">
      <alignment horizontal="center" vertical="center" wrapText="1"/>
    </xf>
    <xf numFmtId="0" fontId="35" fillId="0" borderId="1" xfId="0" applyFont="1" applyBorder="1" applyAlignment="1">
      <alignment horizontal="center" wrapText="1"/>
    </xf>
    <xf numFmtId="0" fontId="14" fillId="0" borderId="0" xfId="0" applyFont="1" applyAlignment="1">
      <alignment vertical="center"/>
    </xf>
    <xf numFmtId="0" fontId="15" fillId="0" borderId="0" xfId="0" applyFont="1" applyAlignment="1">
      <alignment horizontal="left"/>
    </xf>
    <xf numFmtId="0" fontId="15" fillId="0" borderId="23" xfId="0" applyFont="1" applyBorder="1"/>
    <xf numFmtId="166" fontId="15" fillId="0" borderId="0" xfId="0" applyNumberFormat="1" applyFont="1" applyAlignment="1">
      <alignment horizontal="center" vertical="center"/>
    </xf>
    <xf numFmtId="0" fontId="15" fillId="0" borderId="27" xfId="0" applyFont="1" applyBorder="1"/>
    <xf numFmtId="2" fontId="15" fillId="0" borderId="0" xfId="0" applyNumberFormat="1" applyFont="1"/>
    <xf numFmtId="0" fontId="36" fillId="0" borderId="0" xfId="0" applyFont="1" applyAlignment="1">
      <alignment vertical="center"/>
    </xf>
    <xf numFmtId="0" fontId="37" fillId="0" borderId="0" xfId="0" applyFont="1" applyAlignment="1">
      <alignment vertical="center"/>
    </xf>
    <xf numFmtId="4" fontId="14" fillId="0" borderId="0" xfId="0" applyNumberFormat="1" applyFont="1" applyAlignment="1">
      <alignment horizontal="right" vertical="center"/>
    </xf>
    <xf numFmtId="0" fontId="38" fillId="0" borderId="0" xfId="0" applyFont="1" applyAlignment="1">
      <alignment vertical="center"/>
    </xf>
    <xf numFmtId="0" fontId="39" fillId="0" borderId="0" xfId="0" applyFont="1" applyAlignment="1">
      <alignment vertical="center"/>
    </xf>
    <xf numFmtId="4" fontId="12" fillId="0" borderId="0" xfId="0" applyNumberFormat="1" applyFont="1" applyAlignment="1">
      <alignment vertical="center"/>
    </xf>
    <xf numFmtId="0" fontId="22" fillId="0" borderId="0" xfId="0" quotePrefix="1" applyFont="1" applyAlignment="1">
      <alignment vertical="center"/>
    </xf>
    <xf numFmtId="0" fontId="12" fillId="0" borderId="0" xfId="0" applyFont="1"/>
    <xf numFmtId="4" fontId="14" fillId="0" borderId="1" xfId="0" applyNumberFormat="1" applyFont="1" applyBorder="1" applyAlignment="1">
      <alignment horizontal="center" vertical="center"/>
    </xf>
    <xf numFmtId="0" fontId="0" fillId="5" borderId="0" xfId="0" applyFill="1"/>
    <xf numFmtId="0" fontId="12" fillId="2" borderId="0" xfId="0" applyFont="1" applyFill="1" applyAlignment="1">
      <alignment horizontal="left" vertical="center"/>
    </xf>
    <xf numFmtId="0" fontId="12" fillId="2" borderId="0" xfId="0" applyFont="1" applyFill="1" applyAlignment="1">
      <alignment horizontal="justify" vertical="center"/>
    </xf>
    <xf numFmtId="0" fontId="22" fillId="2" borderId="0" xfId="0" applyFont="1" applyFill="1" applyAlignment="1">
      <alignment vertical="center"/>
    </xf>
    <xf numFmtId="0" fontId="15" fillId="2" borderId="0" xfId="0" applyFont="1" applyFill="1"/>
    <xf numFmtId="0" fontId="15" fillId="2" borderId="0" xfId="0" applyFont="1" applyFill="1" applyAlignment="1">
      <alignment vertical="center" wrapText="1"/>
    </xf>
    <xf numFmtId="0" fontId="7" fillId="0" borderId="0" xfId="0" applyFont="1" applyAlignment="1">
      <alignment horizontal="center" wrapText="1"/>
    </xf>
    <xf numFmtId="4" fontId="14" fillId="0" borderId="0" xfId="0" applyNumberFormat="1" applyFont="1" applyAlignment="1">
      <alignment horizontal="center" vertical="center"/>
    </xf>
    <xf numFmtId="4" fontId="26" fillId="0" borderId="0" xfId="0" applyNumberFormat="1" applyFont="1" applyAlignment="1">
      <alignment horizontal="center" vertical="center"/>
    </xf>
    <xf numFmtId="0" fontId="26" fillId="0" borderId="0" xfId="0" applyFont="1" applyAlignment="1">
      <alignment vertical="center" wrapText="1"/>
    </xf>
    <xf numFmtId="0" fontId="14" fillId="0" borderId="0" xfId="0" applyFont="1" applyAlignment="1">
      <alignment horizontal="left" vertical="center" wrapText="1" indent="1"/>
    </xf>
    <xf numFmtId="0" fontId="42" fillId="0" borderId="0" xfId="0" applyFont="1" applyAlignment="1">
      <alignment vertical="center"/>
    </xf>
    <xf numFmtId="0" fontId="28" fillId="2" borderId="0" xfId="0" applyFont="1" applyFill="1" applyAlignment="1">
      <alignment horizontal="left" vertical="center"/>
    </xf>
    <xf numFmtId="0" fontId="41" fillId="0" borderId="0" xfId="0" applyFont="1"/>
    <xf numFmtId="0" fontId="43" fillId="2" borderId="0" xfId="0" applyFont="1" applyFill="1" applyAlignment="1">
      <alignment vertical="center"/>
    </xf>
    <xf numFmtId="0" fontId="14" fillId="0" borderId="0" xfId="0" applyFont="1" applyAlignment="1">
      <alignment vertical="center" wrapText="1"/>
    </xf>
    <xf numFmtId="17" fontId="15" fillId="0" borderId="0" xfId="0" applyNumberFormat="1" applyFont="1"/>
    <xf numFmtId="0" fontId="40" fillId="0" borderId="0" xfId="0" applyFont="1" applyAlignment="1">
      <alignment vertical="center"/>
    </xf>
    <xf numFmtId="0" fontId="14" fillId="0" borderId="0" xfId="0" applyFont="1"/>
    <xf numFmtId="0" fontId="44" fillId="0" borderId="1" xfId="0" applyFont="1" applyBorder="1" applyAlignment="1">
      <alignment horizontal="center" vertical="center" wrapText="1"/>
    </xf>
    <xf numFmtId="0" fontId="44" fillId="0" borderId="1" xfId="0" applyFont="1" applyBorder="1" applyAlignment="1">
      <alignment horizontal="center" vertical="center"/>
    </xf>
    <xf numFmtId="4" fontId="44" fillId="0" borderId="1" xfId="0" applyNumberFormat="1" applyFont="1" applyBorder="1" applyAlignment="1">
      <alignment horizontal="center" vertical="center"/>
    </xf>
    <xf numFmtId="4" fontId="8" fillId="0" borderId="1" xfId="0" applyNumberFormat="1" applyFont="1" applyBorder="1" applyAlignment="1">
      <alignment horizontal="center" vertical="center"/>
    </xf>
    <xf numFmtId="4" fontId="7" fillId="0" borderId="1" xfId="0" applyNumberFormat="1" applyFont="1" applyBorder="1" applyAlignment="1">
      <alignment horizontal="center" vertical="center"/>
    </xf>
    <xf numFmtId="0" fontId="35" fillId="2" borderId="0" xfId="0" applyFont="1" applyFill="1" applyAlignment="1">
      <alignment horizontal="left" vertical="center"/>
    </xf>
    <xf numFmtId="0" fontId="44" fillId="2" borderId="0" xfId="0" quotePrefix="1" applyFont="1" applyFill="1" applyAlignment="1">
      <alignment horizontal="left" vertical="center"/>
    </xf>
    <xf numFmtId="0" fontId="8" fillId="2" borderId="0" xfId="0" applyFont="1" applyFill="1" applyAlignment="1">
      <alignment horizontal="justify" vertical="center"/>
    </xf>
    <xf numFmtId="0" fontId="8" fillId="2" borderId="0" xfId="0" applyFont="1" applyFill="1"/>
    <xf numFmtId="0" fontId="8" fillId="2" borderId="0" xfId="0" applyFont="1" applyFill="1" applyAlignment="1">
      <alignment vertical="center"/>
    </xf>
    <xf numFmtId="0" fontId="42" fillId="0" borderId="0" xfId="0" quotePrefix="1" applyFont="1" applyAlignment="1">
      <alignment vertical="center"/>
    </xf>
    <xf numFmtId="0" fontId="28" fillId="2" borderId="0" xfId="0" applyFont="1" applyFill="1" applyAlignment="1">
      <alignment vertical="center"/>
    </xf>
    <xf numFmtId="0" fontId="42" fillId="2" borderId="0" xfId="0" applyFont="1" applyFill="1" applyAlignment="1">
      <alignment vertical="center"/>
    </xf>
    <xf numFmtId="0" fontId="41" fillId="2" borderId="0" xfId="0" applyFont="1" applyFill="1" applyAlignment="1">
      <alignment horizontal="left" vertical="center"/>
    </xf>
    <xf numFmtId="167" fontId="24" fillId="0" borderId="0" xfId="0" applyNumberFormat="1" applyFont="1" applyAlignment="1">
      <alignment vertical="center"/>
    </xf>
    <xf numFmtId="0" fontId="12" fillId="0" borderId="1" xfId="0" applyFont="1" applyBorder="1" applyAlignment="1">
      <alignment horizontal="center" wrapText="1"/>
    </xf>
    <xf numFmtId="0" fontId="47" fillId="0" borderId="1" xfId="0" applyFont="1" applyBorder="1" applyAlignment="1">
      <alignment horizontal="center" vertical="center" wrapText="1"/>
    </xf>
    <xf numFmtId="0" fontId="47" fillId="0" borderId="1" xfId="0" applyFont="1" applyBorder="1" applyAlignment="1">
      <alignment horizontal="center" vertical="center"/>
    </xf>
    <xf numFmtId="4" fontId="47" fillId="0" borderId="1" xfId="0" applyNumberFormat="1" applyFont="1" applyBorder="1" applyAlignment="1">
      <alignment horizontal="center" vertical="center"/>
    </xf>
    <xf numFmtId="4" fontId="15" fillId="0" borderId="0" xfId="0" applyNumberFormat="1" applyFont="1"/>
    <xf numFmtId="0" fontId="22" fillId="0" borderId="0" xfId="0" applyFont="1" applyAlignment="1">
      <alignment vertical="center" wrapText="1"/>
    </xf>
    <xf numFmtId="0" fontId="39" fillId="4" borderId="0" xfId="0" applyFont="1" applyFill="1" applyAlignment="1">
      <alignment vertical="center" wrapText="1"/>
    </xf>
    <xf numFmtId="0" fontId="39" fillId="0" borderId="0" xfId="0" applyFont="1" applyAlignment="1">
      <alignment vertical="center" wrapText="1"/>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horizontal="right"/>
    </xf>
    <xf numFmtId="0" fontId="14" fillId="0" borderId="25" xfId="0" applyFont="1" applyBorder="1" applyAlignment="1">
      <alignment horizontal="center" vertical="center" wrapText="1"/>
    </xf>
    <xf numFmtId="0" fontId="15" fillId="0" borderId="1" xfId="0" applyFont="1" applyBorder="1" applyAlignment="1">
      <alignment horizontal="right" vertical="center"/>
    </xf>
    <xf numFmtId="0" fontId="14" fillId="0" borderId="1" xfId="0" applyFont="1" applyBorder="1" applyAlignment="1">
      <alignment horizontal="right" vertical="center"/>
    </xf>
    <xf numFmtId="0" fontId="46" fillId="0" borderId="1" xfId="0" applyFont="1" applyBorder="1" applyAlignment="1">
      <alignment horizontal="center" vertical="center"/>
    </xf>
    <xf numFmtId="0" fontId="15" fillId="0" borderId="1" xfId="0" quotePrefix="1" applyFont="1" applyBorder="1" applyAlignment="1">
      <alignment horizontal="center"/>
    </xf>
    <xf numFmtId="0" fontId="15" fillId="0" borderId="1" xfId="0" applyFont="1" applyBorder="1" applyAlignment="1">
      <alignment horizontal="right" vertical="center" wrapText="1"/>
    </xf>
    <xf numFmtId="0" fontId="39" fillId="0" borderId="1" xfId="0" applyFont="1" applyBorder="1" applyAlignment="1">
      <alignment horizontal="right"/>
    </xf>
    <xf numFmtId="0" fontId="48" fillId="0" borderId="1" xfId="0" applyFont="1" applyBorder="1" applyAlignment="1">
      <alignment horizontal="left" vertical="center" wrapText="1"/>
    </xf>
    <xf numFmtId="0" fontId="48" fillId="0" borderId="1" xfId="0" applyFont="1" applyBorder="1" applyAlignment="1">
      <alignment horizontal="center" vertical="center" wrapText="1"/>
    </xf>
    <xf numFmtId="0" fontId="48" fillId="0" borderId="1" xfId="0" quotePrefix="1" applyFont="1" applyBorder="1" applyAlignment="1">
      <alignment horizontal="center" vertical="center" wrapText="1"/>
    </xf>
    <xf numFmtId="0" fontId="13" fillId="0" borderId="25" xfId="0" applyFont="1" applyBorder="1" applyAlignment="1">
      <alignment horizontal="left" vertical="center" wrapText="1"/>
    </xf>
    <xf numFmtId="0" fontId="13" fillId="0" borderId="1" xfId="0" applyFont="1" applyBorder="1" applyAlignment="1">
      <alignment vertical="center" wrapText="1"/>
    </xf>
    <xf numFmtId="0" fontId="13" fillId="0" borderId="1" xfId="0" applyFont="1" applyBorder="1" applyAlignment="1">
      <alignment horizontal="right" vertical="center" wrapText="1"/>
    </xf>
    <xf numFmtId="0" fontId="0" fillId="0" borderId="1" xfId="0" applyBorder="1" applyAlignment="1">
      <alignment horizontal="right" vertical="center"/>
    </xf>
    <xf numFmtId="0" fontId="0" fillId="0" borderId="1" xfId="0" applyBorder="1" applyAlignment="1">
      <alignment vertical="center"/>
    </xf>
    <xf numFmtId="0" fontId="39" fillId="0" borderId="1" xfId="0" applyFont="1" applyBorder="1" applyAlignment="1">
      <alignment horizontal="left" vertical="center" wrapText="1"/>
    </xf>
    <xf numFmtId="0" fontId="39" fillId="0" borderId="1" xfId="0" applyFont="1" applyBorder="1" applyAlignment="1">
      <alignment horizontal="right" vertical="center"/>
    </xf>
    <xf numFmtId="0" fontId="14" fillId="0" borderId="25" xfId="0" applyFont="1" applyBorder="1" applyAlignment="1">
      <alignment horizontal="left" vertical="center" wrapText="1"/>
    </xf>
    <xf numFmtId="0" fontId="46" fillId="0" borderId="0" xfId="0" applyFont="1"/>
    <xf numFmtId="0" fontId="13" fillId="0" borderId="16"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26" xfId="0" applyFont="1" applyBorder="1" applyAlignment="1">
      <alignment horizontal="left" vertical="center" wrapText="1"/>
    </xf>
    <xf numFmtId="0" fontId="8" fillId="0" borderId="19" xfId="0" applyFont="1" applyBorder="1" applyAlignment="1">
      <alignment horizontal="left" vertical="center" indent="1"/>
    </xf>
    <xf numFmtId="4" fontId="44" fillId="0" borderId="1" xfId="0" applyNumberFormat="1" applyFont="1" applyBorder="1" applyAlignment="1">
      <alignment horizontal="right" vertical="center" indent="2"/>
    </xf>
    <xf numFmtId="0" fontId="51" fillId="0" borderId="0" xfId="0" applyFont="1"/>
    <xf numFmtId="0" fontId="8" fillId="0" borderId="0" xfId="0" applyFont="1" applyAlignment="1">
      <alignment horizontal="left" vertical="center" indent="1"/>
    </xf>
    <xf numFmtId="0" fontId="26" fillId="0" borderId="0" xfId="0" applyFont="1" applyAlignment="1">
      <alignment horizontal="left" vertical="center" wrapText="1"/>
    </xf>
    <xf numFmtId="0" fontId="8" fillId="0" borderId="1" xfId="0" applyFont="1" applyBorder="1" applyAlignment="1">
      <alignment horizontal="center" vertical="center" wrapText="1"/>
    </xf>
    <xf numFmtId="4" fontId="8" fillId="0" borderId="1" xfId="0" applyNumberFormat="1" applyFont="1" applyBorder="1" applyAlignment="1">
      <alignment horizontal="right" vertical="center" indent="2"/>
    </xf>
    <xf numFmtId="4" fontId="47" fillId="0" borderId="1" xfId="0" applyNumberFormat="1" applyFont="1" applyBorder="1" applyAlignment="1">
      <alignment horizontal="right" vertical="center" indent="2"/>
    </xf>
    <xf numFmtId="0" fontId="5" fillId="6"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7" borderId="1" xfId="0" applyFill="1" applyBorder="1" applyAlignment="1">
      <alignment horizontal="center" vertical="center"/>
    </xf>
    <xf numFmtId="0" fontId="13" fillId="0" borderId="1" xfId="0" applyFont="1" applyBorder="1" applyAlignment="1">
      <alignment horizontal="center" vertical="center" wrapText="1"/>
    </xf>
    <xf numFmtId="0" fontId="52" fillId="0" borderId="1" xfId="0" applyFont="1" applyBorder="1" applyAlignment="1">
      <alignment horizontal="center" vertical="center"/>
    </xf>
    <xf numFmtId="0" fontId="53" fillId="0" borderId="1" xfId="0" applyFont="1" applyBorder="1" applyAlignment="1">
      <alignment horizontal="center" vertical="center" wrapText="1"/>
    </xf>
    <xf numFmtId="0" fontId="52" fillId="0" borderId="1" xfId="0" applyFont="1" applyBorder="1" applyAlignment="1">
      <alignment horizontal="center"/>
    </xf>
    <xf numFmtId="0" fontId="0" fillId="7" borderId="1" xfId="0" applyFill="1" applyBorder="1" applyAlignment="1">
      <alignment horizontal="center" vertical="center" wrapText="1"/>
    </xf>
    <xf numFmtId="0" fontId="39" fillId="4" borderId="0" xfId="0" applyFont="1" applyFill="1" applyAlignment="1">
      <alignment horizontal="left" vertical="center" wrapText="1"/>
    </xf>
    <xf numFmtId="4" fontId="14" fillId="0" borderId="26" xfId="0" applyNumberFormat="1" applyFont="1" applyBorder="1" applyAlignment="1">
      <alignment horizontal="right" vertical="center"/>
    </xf>
    <xf numFmtId="0" fontId="41" fillId="0" borderId="1" xfId="0" applyFont="1" applyBorder="1" applyAlignment="1">
      <alignment horizontal="center" vertical="center"/>
    </xf>
    <xf numFmtId="14" fontId="0" fillId="0" borderId="0" xfId="0" applyNumberFormat="1"/>
    <xf numFmtId="2" fontId="0" fillId="0" borderId="0" xfId="0" applyNumberFormat="1" applyAlignment="1">
      <alignment horizontal="right"/>
    </xf>
    <xf numFmtId="0" fontId="8" fillId="0" borderId="0" xfId="0" applyFont="1" applyAlignment="1">
      <alignment horizontal="center" vertical="center"/>
    </xf>
    <xf numFmtId="4" fontId="8" fillId="0" borderId="0" xfId="0" applyNumberFormat="1" applyFont="1" applyAlignment="1">
      <alignment horizontal="center" vertical="center"/>
    </xf>
    <xf numFmtId="16" fontId="15" fillId="0" borderId="0" xfId="0" applyNumberFormat="1" applyFont="1"/>
    <xf numFmtId="14" fontId="15" fillId="0" borderId="0" xfId="0" applyNumberFormat="1" applyFont="1"/>
    <xf numFmtId="1" fontId="15" fillId="0" borderId="0" xfId="0" applyNumberFormat="1" applyFont="1"/>
    <xf numFmtId="0" fontId="41" fillId="2" borderId="0" xfId="0" applyFont="1" applyFill="1" applyAlignment="1">
      <alignment vertical="center"/>
    </xf>
    <xf numFmtId="0" fontId="42" fillId="0" borderId="0" xfId="0" applyFont="1" applyAlignment="1">
      <alignment horizontal="left" vertical="center"/>
    </xf>
    <xf numFmtId="0" fontId="26" fillId="0" borderId="1" xfId="0" applyFont="1" applyBorder="1" applyAlignment="1">
      <alignment horizontal="center" vertical="center" wrapText="1"/>
    </xf>
    <xf numFmtId="0" fontId="53" fillId="0" borderId="1" xfId="0" applyFont="1" applyBorder="1" applyAlignment="1">
      <alignment horizontal="center" vertical="center"/>
    </xf>
    <xf numFmtId="4" fontId="53" fillId="0" borderId="1" xfId="0" applyNumberFormat="1" applyFont="1" applyBorder="1" applyAlignment="1">
      <alignment horizontal="center" vertical="center"/>
    </xf>
    <xf numFmtId="0" fontId="26" fillId="0" borderId="1" xfId="0" applyFont="1" applyBorder="1" applyAlignment="1">
      <alignment horizontal="center" vertical="center"/>
    </xf>
    <xf numFmtId="169" fontId="24" fillId="0" borderId="0" xfId="0" applyNumberFormat="1" applyFont="1" applyAlignment="1">
      <alignment vertical="center"/>
    </xf>
    <xf numFmtId="0" fontId="7" fillId="2" borderId="0" xfId="0" applyFont="1" applyFill="1" applyAlignment="1">
      <alignment horizontal="justify" vertical="center"/>
    </xf>
    <xf numFmtId="0" fontId="56" fillId="2" borderId="0" xfId="0" applyFont="1" applyFill="1" applyAlignment="1">
      <alignment vertical="center"/>
    </xf>
    <xf numFmtId="0" fontId="57" fillId="2" borderId="0" xfId="0" applyFont="1" applyFill="1" applyAlignment="1">
      <alignment vertical="center"/>
    </xf>
    <xf numFmtId="0" fontId="59" fillId="2" borderId="1" xfId="0" applyFont="1" applyFill="1" applyBorder="1" applyAlignment="1">
      <alignment horizontal="center" vertical="center" wrapText="1"/>
    </xf>
    <xf numFmtId="0" fontId="58" fillId="2" borderId="1" xfId="0" applyFont="1" applyFill="1" applyBorder="1" applyAlignment="1">
      <alignment horizontal="center" wrapText="1"/>
    </xf>
    <xf numFmtId="0" fontId="60" fillId="2" borderId="0" xfId="0" applyFont="1" applyFill="1"/>
    <xf numFmtId="164" fontId="61" fillId="2" borderId="0" xfId="0" applyNumberFormat="1" applyFont="1" applyFill="1" applyAlignment="1">
      <alignment vertical="center"/>
    </xf>
    <xf numFmtId="0" fontId="60" fillId="0" borderId="0" xfId="0" applyFont="1"/>
    <xf numFmtId="0" fontId="62" fillId="0" borderId="1" xfId="0" applyFont="1" applyBorder="1" applyAlignment="1">
      <alignment horizontal="center" vertical="center"/>
    </xf>
    <xf numFmtId="167" fontId="61" fillId="2" borderId="0" xfId="0" applyNumberFormat="1" applyFont="1" applyFill="1" applyAlignment="1">
      <alignment vertical="center"/>
    </xf>
    <xf numFmtId="167" fontId="61" fillId="2" borderId="0" xfId="0" applyNumberFormat="1" applyFont="1" applyFill="1" applyAlignment="1">
      <alignment horizontal="center" vertical="center"/>
    </xf>
    <xf numFmtId="0" fontId="60" fillId="2" borderId="0" xfId="0" applyFont="1" applyFill="1" applyAlignment="1">
      <alignment horizontal="right" vertical="center"/>
    </xf>
    <xf numFmtId="164" fontId="61" fillId="0" borderId="0" xfId="0" applyNumberFormat="1" applyFont="1" applyAlignment="1">
      <alignment vertical="center"/>
    </xf>
    <xf numFmtId="0" fontId="63" fillId="2" borderId="0" xfId="0" applyFont="1" applyFill="1" applyAlignment="1">
      <alignment vertical="center"/>
    </xf>
    <xf numFmtId="0" fontId="33" fillId="2" borderId="0" xfId="0" applyFont="1" applyFill="1" applyAlignment="1">
      <alignment horizontal="justify" vertical="center"/>
    </xf>
    <xf numFmtId="0" fontId="60" fillId="2" borderId="0" xfId="0" applyFont="1" applyFill="1" applyAlignment="1">
      <alignment vertical="center" wrapText="1"/>
    </xf>
    <xf numFmtId="0" fontId="33" fillId="0" borderId="0" xfId="0" applyFont="1" applyAlignment="1">
      <alignment horizontal="center" wrapText="1"/>
    </xf>
    <xf numFmtId="0" fontId="65" fillId="2" borderId="1" xfId="0" applyFont="1" applyFill="1" applyBorder="1" applyAlignment="1">
      <alignment horizontal="center" vertical="center" wrapText="1"/>
    </xf>
    <xf numFmtId="0" fontId="65" fillId="2" borderId="1" xfId="0" applyFont="1" applyFill="1" applyBorder="1" applyAlignment="1">
      <alignment horizontal="center" vertical="center"/>
    </xf>
    <xf numFmtId="4" fontId="65" fillId="2" borderId="1" xfId="0" applyNumberFormat="1" applyFont="1" applyFill="1" applyBorder="1" applyAlignment="1">
      <alignment horizontal="center" vertical="center"/>
    </xf>
    <xf numFmtId="4" fontId="66" fillId="0" borderId="0" xfId="0" applyNumberFormat="1" applyFont="1" applyAlignment="1">
      <alignment horizontal="center" vertical="center"/>
    </xf>
    <xf numFmtId="14" fontId="60" fillId="0" borderId="0" xfId="0" applyNumberFormat="1" applyFont="1"/>
    <xf numFmtId="1" fontId="60" fillId="0" borderId="0" xfId="0" applyNumberFormat="1" applyFont="1"/>
    <xf numFmtId="2" fontId="60" fillId="0" borderId="0" xfId="0" applyNumberFormat="1" applyFont="1"/>
    <xf numFmtId="0" fontId="33" fillId="2" borderId="0" xfId="0" applyFont="1" applyFill="1" applyAlignment="1">
      <alignment vertical="center"/>
    </xf>
    <xf numFmtId="4" fontId="60" fillId="0" borderId="0" xfId="0" applyNumberFormat="1" applyFont="1" applyAlignment="1">
      <alignment horizontal="center" vertical="center"/>
    </xf>
    <xf numFmtId="4" fontId="33" fillId="2" borderId="1" xfId="0" applyNumberFormat="1" applyFont="1" applyFill="1" applyBorder="1" applyAlignment="1">
      <alignment horizontal="center" vertical="center"/>
    </xf>
    <xf numFmtId="0" fontId="60" fillId="2" borderId="0" xfId="0" applyFont="1" applyFill="1" applyAlignment="1">
      <alignment horizontal="center" vertical="center"/>
    </xf>
    <xf numFmtId="4" fontId="60" fillId="2" borderId="0" xfId="0" applyNumberFormat="1" applyFont="1" applyFill="1" applyAlignment="1">
      <alignment horizontal="center" vertical="center"/>
    </xf>
    <xf numFmtId="0" fontId="67" fillId="2" borderId="0" xfId="0" applyFont="1" applyFill="1" applyAlignment="1">
      <alignment vertical="center"/>
    </xf>
    <xf numFmtId="0" fontId="66" fillId="2" borderId="0" xfId="0" applyFont="1" applyFill="1" applyAlignment="1">
      <alignment vertical="center"/>
    </xf>
    <xf numFmtId="0" fontId="66" fillId="2" borderId="0" xfId="0" applyFont="1" applyFill="1"/>
    <xf numFmtId="0" fontId="66" fillId="0" borderId="0" xfId="0" applyFont="1"/>
    <xf numFmtId="0" fontId="60" fillId="2" borderId="0" xfId="0" applyFont="1" applyFill="1" applyAlignment="1">
      <alignment vertical="center"/>
    </xf>
    <xf numFmtId="0" fontId="66" fillId="2" borderId="0" xfId="0" applyFont="1" applyFill="1" applyAlignment="1">
      <alignment vertical="center" wrapText="1"/>
    </xf>
    <xf numFmtId="0" fontId="69" fillId="0" borderId="0" xfId="0" applyFont="1"/>
    <xf numFmtId="0" fontId="68" fillId="0" borderId="0" xfId="0" applyFont="1" applyAlignment="1">
      <alignment vertical="center" wrapText="1"/>
    </xf>
    <xf numFmtId="0" fontId="71" fillId="0" borderId="0" xfId="0" applyFont="1" applyAlignment="1">
      <alignment vertical="center"/>
    </xf>
    <xf numFmtId="0" fontId="62" fillId="0" borderId="0" xfId="0" applyFont="1" applyAlignment="1">
      <alignment horizontal="center" vertical="center"/>
    </xf>
    <xf numFmtId="0" fontId="62" fillId="0" borderId="0" xfId="0" applyFont="1" applyAlignment="1">
      <alignment vertical="center"/>
    </xf>
    <xf numFmtId="0" fontId="60" fillId="0" borderId="0" xfId="0" applyFont="1" applyAlignment="1">
      <alignment vertical="center"/>
    </xf>
    <xf numFmtId="0" fontId="60" fillId="0" borderId="0" xfId="0" applyFont="1" applyAlignment="1">
      <alignment vertical="center" wrapText="1"/>
    </xf>
    <xf numFmtId="0" fontId="64" fillId="2" borderId="0" xfId="0" applyFont="1" applyFill="1" applyAlignment="1">
      <alignment horizontal="left" vertical="center"/>
    </xf>
    <xf numFmtId="0" fontId="65" fillId="2" borderId="0" xfId="0" quotePrefix="1" applyFont="1" applyFill="1" applyAlignment="1">
      <alignment horizontal="left" vertical="center"/>
    </xf>
    <xf numFmtId="0" fontId="65" fillId="0" borderId="0" xfId="0" applyFont="1" applyAlignment="1">
      <alignment vertical="center" wrapText="1"/>
    </xf>
    <xf numFmtId="0" fontId="33" fillId="0" borderId="0" xfId="0" applyFont="1" applyAlignment="1">
      <alignment vertical="center"/>
    </xf>
    <xf numFmtId="0" fontId="60" fillId="2" borderId="0" xfId="0" applyFont="1" applyFill="1" applyAlignment="1">
      <alignment horizontal="justify" vertical="center"/>
    </xf>
    <xf numFmtId="0" fontId="60" fillId="0" borderId="0" xfId="0" applyFont="1" applyAlignment="1">
      <alignment horizontal="justify" vertical="center"/>
    </xf>
    <xf numFmtId="4" fontId="60" fillId="2" borderId="26" xfId="0" applyNumberFormat="1" applyFont="1" applyFill="1" applyBorder="1" applyAlignment="1">
      <alignment horizontal="center" vertical="center"/>
    </xf>
    <xf numFmtId="17" fontId="1" fillId="0" borderId="0" xfId="0" applyNumberFormat="1" applyFont="1"/>
    <xf numFmtId="0" fontId="1" fillId="0" borderId="0" xfId="0" applyFont="1"/>
    <xf numFmtId="0" fontId="54" fillId="2" borderId="0" xfId="0" applyFont="1" applyFill="1" applyAlignment="1">
      <alignment vertical="center"/>
    </xf>
    <xf numFmtId="0" fontId="25" fillId="2" borderId="1" xfId="0" applyFont="1" applyFill="1" applyBorder="1" applyAlignment="1">
      <alignment horizontal="center" vertical="center"/>
    </xf>
    <xf numFmtId="0" fontId="14" fillId="2" borderId="0" xfId="0" applyFont="1" applyFill="1" applyAlignment="1">
      <alignment horizontal="left" vertical="center" wrapText="1"/>
    </xf>
    <xf numFmtId="0" fontId="65" fillId="2" borderId="0" xfId="0" applyFont="1" applyFill="1" applyAlignment="1">
      <alignment vertical="center" wrapText="1"/>
    </xf>
    <xf numFmtId="169" fontId="61" fillId="2" borderId="0" xfId="0" applyNumberFormat="1" applyFont="1" applyFill="1" applyAlignment="1">
      <alignment vertical="center"/>
    </xf>
    <xf numFmtId="0" fontId="8" fillId="2" borderId="0" xfId="0" applyFont="1" applyFill="1" applyAlignment="1">
      <alignment vertical="center" wrapText="1"/>
    </xf>
    <xf numFmtId="0" fontId="69" fillId="2" borderId="0" xfId="0" applyFont="1" applyFill="1"/>
    <xf numFmtId="0" fontId="68" fillId="2" borderId="0" xfId="0" applyFont="1" applyFill="1" applyAlignment="1">
      <alignment vertical="center" wrapText="1"/>
    </xf>
    <xf numFmtId="0" fontId="71" fillId="2" borderId="0" xfId="0" applyFont="1" applyFill="1" applyAlignment="1">
      <alignment vertical="center"/>
    </xf>
    <xf numFmtId="0" fontId="62" fillId="2" borderId="0" xfId="0" applyFont="1" applyFill="1" applyAlignment="1">
      <alignment horizontal="center" vertical="center"/>
    </xf>
    <xf numFmtId="0" fontId="62" fillId="2" borderId="0" xfId="0" applyFont="1" applyFill="1" applyAlignment="1">
      <alignment vertical="center"/>
    </xf>
    <xf numFmtId="0" fontId="15" fillId="2" borderId="1" xfId="0" applyFont="1" applyFill="1" applyBorder="1" applyAlignment="1">
      <alignment horizontal="center" vertical="center"/>
    </xf>
    <xf numFmtId="0" fontId="58" fillId="2" borderId="0" xfId="0" applyFont="1" applyFill="1" applyAlignment="1">
      <alignment vertical="center"/>
    </xf>
    <xf numFmtId="0" fontId="75" fillId="2" borderId="0" xfId="0" applyFont="1" applyFill="1" applyAlignment="1">
      <alignment vertical="center" wrapText="1"/>
    </xf>
    <xf numFmtId="0" fontId="4" fillId="3"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39" fillId="0" borderId="1" xfId="0" applyFont="1" applyBorder="1" applyAlignment="1">
      <alignment horizontal="center" vertical="center" wrapText="1"/>
    </xf>
    <xf numFmtId="0" fontId="72" fillId="2" borderId="0" xfId="0" applyFont="1" applyFill="1" applyAlignment="1">
      <alignment horizontal="right"/>
    </xf>
    <xf numFmtId="0" fontId="60" fillId="2" borderId="0" xfId="0" applyFont="1" applyFill="1" applyAlignment="1">
      <alignment horizontal="left" vertical="center" wrapText="1"/>
    </xf>
    <xf numFmtId="0" fontId="65" fillId="2" borderId="0" xfId="0" applyFont="1" applyFill="1" applyAlignment="1">
      <alignment horizontal="left" vertical="center" wrapText="1"/>
    </xf>
    <xf numFmtId="0" fontId="60" fillId="2" borderId="0" xfId="0" applyFont="1" applyFill="1" applyAlignment="1">
      <alignment horizontal="left" vertical="center"/>
    </xf>
    <xf numFmtId="0" fontId="7" fillId="2" borderId="0" xfId="0" applyFont="1" applyFill="1" applyAlignment="1">
      <alignment horizontal="left" vertical="center"/>
    </xf>
    <xf numFmtId="0" fontId="58" fillId="2" borderId="1" xfId="0" applyFont="1" applyFill="1" applyBorder="1" applyAlignment="1">
      <alignment horizontal="center" vertical="center" wrapText="1"/>
    </xf>
    <xf numFmtId="0" fontId="14" fillId="0" borderId="0" xfId="0" applyFont="1" applyAlignment="1">
      <alignment horizontal="left" vertical="center" wrapText="1"/>
    </xf>
    <xf numFmtId="0" fontId="44" fillId="0" borderId="0" xfId="0" applyFont="1" applyAlignment="1">
      <alignment horizontal="left" vertical="center" wrapText="1"/>
    </xf>
    <xf numFmtId="0" fontId="15" fillId="0" borderId="0" xfId="0" applyFont="1" applyAlignment="1">
      <alignment horizontal="left" vertical="center"/>
    </xf>
    <xf numFmtId="0" fontId="15" fillId="0" borderId="0" xfId="0" applyFont="1" applyAlignment="1">
      <alignment horizontal="left" wrapText="1"/>
    </xf>
    <xf numFmtId="0" fontId="36" fillId="0" borderId="0" xfId="0" applyFont="1" applyAlignment="1">
      <alignment horizontal="right"/>
    </xf>
    <xf numFmtId="0" fontId="8" fillId="0" borderId="0" xfId="0" applyFont="1" applyAlignment="1">
      <alignment horizontal="left" vertical="center" wrapText="1"/>
    </xf>
    <xf numFmtId="0" fontId="8" fillId="0" borderId="1" xfId="0" applyFont="1" applyBorder="1" applyAlignment="1">
      <alignment horizontal="center" vertical="center"/>
    </xf>
    <xf numFmtId="0" fontId="7" fillId="0" borderId="1" xfId="0" applyFont="1" applyBorder="1" applyAlignment="1">
      <alignment horizontal="center" vertical="center" wrapText="1"/>
    </xf>
    <xf numFmtId="165" fontId="24" fillId="0" borderId="0" xfId="0" applyNumberFormat="1" applyFont="1" applyAlignment="1">
      <alignment horizontal="center" vertical="center"/>
    </xf>
    <xf numFmtId="167" fontId="24" fillId="0" borderId="0" xfId="0" applyNumberFormat="1" applyFont="1" applyAlignment="1">
      <alignment horizontal="center" vertical="center"/>
    </xf>
    <xf numFmtId="0" fontId="15" fillId="0" borderId="1" xfId="0" applyFont="1" applyBorder="1" applyAlignment="1">
      <alignment horizontal="center" vertical="center"/>
    </xf>
    <xf numFmtId="0" fontId="12" fillId="0" borderId="0" xfId="0" applyFont="1" applyAlignment="1">
      <alignment horizontal="left" vertical="center"/>
    </xf>
    <xf numFmtId="0" fontId="35"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56" fillId="2" borderId="0" xfId="0" applyFont="1" applyFill="1" applyAlignment="1">
      <alignment horizontal="left" vertical="center"/>
    </xf>
    <xf numFmtId="0" fontId="8" fillId="2" borderId="0" xfId="0" applyFont="1" applyFill="1" applyAlignment="1">
      <alignment horizontal="left" vertical="center"/>
    </xf>
    <xf numFmtId="0" fontId="78" fillId="2" borderId="0" xfId="0" applyFont="1" applyFill="1" applyAlignment="1">
      <alignment vertical="center" wrapText="1"/>
    </xf>
    <xf numFmtId="0" fontId="54" fillId="2" borderId="0" xfId="0" applyFont="1" applyFill="1" applyAlignment="1">
      <alignment horizontal="left" vertical="center" wrapText="1"/>
    </xf>
    <xf numFmtId="0" fontId="74" fillId="2" borderId="0" xfId="0" applyFont="1" applyFill="1" applyAlignment="1">
      <alignment horizontal="left" vertical="center" wrapText="1"/>
    </xf>
    <xf numFmtId="17" fontId="15" fillId="2" borderId="0" xfId="0" applyNumberFormat="1" applyFont="1" applyFill="1"/>
    <xf numFmtId="2" fontId="0" fillId="2" borderId="0" xfId="0" applyNumberFormat="1" applyFill="1"/>
    <xf numFmtId="0" fontId="69" fillId="2" borderId="0" xfId="0" applyFont="1" applyFill="1" applyAlignment="1">
      <alignment vertical="center"/>
    </xf>
    <xf numFmtId="0" fontId="76" fillId="2" borderId="0" xfId="0" applyFont="1" applyFill="1"/>
    <xf numFmtId="4" fontId="8" fillId="2" borderId="0" xfId="0" applyNumberFormat="1" applyFont="1" applyFill="1" applyAlignment="1">
      <alignment vertical="center"/>
    </xf>
    <xf numFmtId="0" fontId="25" fillId="2" borderId="0" xfId="0" applyFont="1" applyFill="1" applyAlignment="1">
      <alignment horizontal="center" vertical="center"/>
    </xf>
    <xf numFmtId="0" fontId="59" fillId="2" borderId="0" xfId="0" applyFont="1" applyFill="1" applyAlignment="1">
      <alignment horizontal="left" vertical="center"/>
    </xf>
    <xf numFmtId="0" fontId="74" fillId="2" borderId="0" xfId="0" quotePrefix="1" applyFont="1" applyFill="1" applyAlignment="1">
      <alignment horizontal="left" vertical="center"/>
    </xf>
    <xf numFmtId="0" fontId="54" fillId="2" borderId="0" xfId="0" applyFont="1" applyFill="1" applyAlignment="1">
      <alignment horizontal="justify" vertical="center"/>
    </xf>
    <xf numFmtId="0" fontId="86" fillId="2" borderId="0" xfId="0" applyFont="1" applyFill="1" applyAlignment="1">
      <alignment vertical="center"/>
    </xf>
    <xf numFmtId="0" fontId="87" fillId="2" borderId="0" xfId="0" applyFont="1" applyFill="1" applyAlignment="1">
      <alignment horizontal="center" vertical="center"/>
    </xf>
    <xf numFmtId="0" fontId="87" fillId="2" borderId="0" xfId="0" applyFont="1" applyFill="1" applyAlignment="1">
      <alignment vertical="center"/>
    </xf>
    <xf numFmtId="0" fontId="54" fillId="2" borderId="0" xfId="0" applyFont="1" applyFill="1" applyAlignment="1">
      <alignment vertical="center" wrapText="1"/>
    </xf>
    <xf numFmtId="0" fontId="74" fillId="2" borderId="0" xfId="0" applyFont="1" applyFill="1" applyAlignment="1">
      <alignment vertical="center" wrapText="1"/>
    </xf>
    <xf numFmtId="0" fontId="14" fillId="2" borderId="0" xfId="0" applyFont="1" applyFill="1" applyAlignment="1">
      <alignment horizontal="center" vertical="center" wrapText="1"/>
    </xf>
    <xf numFmtId="0" fontId="14" fillId="2" borderId="0" xfId="0" applyFont="1" applyFill="1" applyAlignment="1">
      <alignment horizontal="center" vertical="center"/>
    </xf>
    <xf numFmtId="167" fontId="90" fillId="2" borderId="0" xfId="0" applyNumberFormat="1" applyFont="1" applyFill="1" applyAlignment="1">
      <alignment vertical="center"/>
    </xf>
    <xf numFmtId="167" fontId="90" fillId="2" borderId="0" xfId="0" applyNumberFormat="1" applyFont="1" applyFill="1" applyAlignment="1">
      <alignment horizontal="center" vertical="center"/>
    </xf>
    <xf numFmtId="0" fontId="54" fillId="2" borderId="0" xfId="0" applyFont="1" applyFill="1" applyAlignment="1">
      <alignment horizontal="right" vertical="center"/>
    </xf>
    <xf numFmtId="164" fontId="90" fillId="2" borderId="0" xfId="0" applyNumberFormat="1" applyFont="1" applyFill="1" applyAlignment="1">
      <alignment vertical="center"/>
    </xf>
    <xf numFmtId="0" fontId="91" fillId="2" borderId="0" xfId="0" applyFont="1" applyFill="1" applyAlignment="1">
      <alignment vertical="center"/>
    </xf>
    <xf numFmtId="0" fontId="58" fillId="2" borderId="0" xfId="0" applyFont="1" applyFill="1" applyAlignment="1">
      <alignment horizontal="left" vertical="center"/>
    </xf>
    <xf numFmtId="0" fontId="92" fillId="2" borderId="0" xfId="0" applyFont="1" applyFill="1" applyAlignment="1">
      <alignment vertical="center"/>
    </xf>
    <xf numFmtId="0" fontId="75" fillId="2" borderId="0" xfId="0" applyFont="1" applyFill="1" applyAlignment="1">
      <alignment vertical="center"/>
    </xf>
    <xf numFmtId="0" fontId="33" fillId="2" borderId="0" xfId="0" applyFont="1" applyFill="1" applyAlignment="1">
      <alignment horizontal="left" vertical="center"/>
    </xf>
    <xf numFmtId="0" fontId="94" fillId="2" borderId="0" xfId="0" applyFont="1" applyFill="1" applyAlignment="1">
      <alignment horizontal="left" vertical="center"/>
    </xf>
    <xf numFmtId="0" fontId="94" fillId="2" borderId="0" xfId="0" applyFont="1" applyFill="1" applyAlignment="1">
      <alignment vertical="center"/>
    </xf>
    <xf numFmtId="0" fontId="33" fillId="2" borderId="0" xfId="0" applyFont="1" applyFill="1" applyAlignment="1">
      <alignment horizontal="left" vertical="center" wrapText="1"/>
    </xf>
    <xf numFmtId="0" fontId="63" fillId="2" borderId="0" xfId="0" quotePrefix="1" applyFont="1" applyFill="1" applyAlignment="1">
      <alignment vertical="center" wrapText="1"/>
    </xf>
    <xf numFmtId="0" fontId="64" fillId="2" borderId="1" xfId="0" applyFont="1" applyFill="1" applyBorder="1" applyAlignment="1">
      <alignment horizontal="center" vertical="center" wrapText="1"/>
    </xf>
    <xf numFmtId="4" fontId="60" fillId="2" borderId="1" xfId="0" applyNumberFormat="1" applyFont="1" applyFill="1" applyBorder="1" applyAlignment="1">
      <alignment horizontal="center" vertical="center"/>
    </xf>
    <xf numFmtId="0" fontId="64" fillId="2" borderId="0" xfId="0" quotePrefix="1" applyFont="1" applyFill="1" applyAlignment="1">
      <alignment horizontal="left" vertical="center"/>
    </xf>
    <xf numFmtId="0" fontId="33" fillId="2" borderId="0" xfId="0" applyFont="1" applyFill="1" applyAlignment="1">
      <alignment horizontal="center" vertical="center" wrapText="1"/>
    </xf>
    <xf numFmtId="4" fontId="33" fillId="2" borderId="0" xfId="0" applyNumberFormat="1" applyFont="1" applyFill="1" applyAlignment="1">
      <alignment horizontal="center" vertical="center"/>
    </xf>
    <xf numFmtId="0" fontId="95" fillId="2" borderId="0" xfId="0" applyFont="1" applyFill="1" applyAlignment="1">
      <alignment vertical="center"/>
    </xf>
    <xf numFmtId="0" fontId="96" fillId="2" borderId="0" xfId="0" applyFont="1" applyFill="1" applyAlignment="1">
      <alignment vertical="center" wrapText="1"/>
    </xf>
    <xf numFmtId="0" fontId="99" fillId="2" borderId="0" xfId="0" applyFont="1" applyFill="1" applyAlignment="1">
      <alignment vertical="center" wrapText="1"/>
    </xf>
    <xf numFmtId="0" fontId="100" fillId="2" borderId="0" xfId="0" applyFont="1" applyFill="1" applyAlignment="1">
      <alignment vertical="center"/>
    </xf>
    <xf numFmtId="0" fontId="101" fillId="2" borderId="0" xfId="0" applyFont="1" applyFill="1" applyAlignment="1">
      <alignment horizontal="center" vertical="center"/>
    </xf>
    <xf numFmtId="0" fontId="101" fillId="2" borderId="0" xfId="0" applyFont="1" applyFill="1" applyAlignment="1">
      <alignment vertical="center"/>
    </xf>
    <xf numFmtId="0" fontId="95" fillId="2" borderId="0" xfId="0" applyFont="1" applyFill="1" applyAlignment="1">
      <alignment vertical="center" wrapText="1"/>
    </xf>
    <xf numFmtId="0" fontId="98" fillId="2" borderId="0" xfId="0" applyFont="1" applyFill="1" applyAlignment="1">
      <alignment horizontal="left" vertical="center"/>
    </xf>
    <xf numFmtId="0" fontId="97" fillId="2" borderId="0" xfId="0" quotePrefix="1" applyFont="1" applyFill="1" applyAlignment="1">
      <alignment horizontal="left" vertical="center"/>
    </xf>
    <xf numFmtId="0" fontId="97" fillId="2" borderId="0" xfId="0" applyFont="1" applyFill="1" applyAlignment="1">
      <alignment vertical="center" wrapText="1"/>
    </xf>
    <xf numFmtId="0" fontId="102" fillId="2" borderId="0" xfId="0" applyFont="1" applyFill="1" applyAlignment="1">
      <alignment vertical="center"/>
    </xf>
    <xf numFmtId="0" fontId="95" fillId="2" borderId="0" xfId="0" applyFont="1" applyFill="1" applyAlignment="1">
      <alignment horizontal="justify" vertical="center"/>
    </xf>
    <xf numFmtId="0" fontId="96" fillId="2" borderId="0" xfId="0" applyFont="1" applyFill="1" applyAlignment="1">
      <alignment vertical="center"/>
    </xf>
    <xf numFmtId="0" fontId="102" fillId="2" borderId="0" xfId="0" applyFont="1" applyFill="1" applyAlignment="1">
      <alignment horizontal="center" vertical="center" wrapText="1"/>
    </xf>
    <xf numFmtId="4" fontId="102" fillId="2" borderId="0" xfId="0" applyNumberFormat="1" applyFont="1" applyFill="1" applyAlignment="1">
      <alignment horizontal="center" vertical="center"/>
    </xf>
    <xf numFmtId="4" fontId="95" fillId="2" borderId="0" xfId="0" applyNumberFormat="1" applyFont="1" applyFill="1" applyAlignment="1">
      <alignment horizontal="center" vertical="center"/>
    </xf>
    <xf numFmtId="0" fontId="97" fillId="0" borderId="0" xfId="0" applyFont="1" applyAlignment="1">
      <alignment vertical="center" wrapText="1"/>
    </xf>
    <xf numFmtId="0" fontId="95" fillId="0" borderId="0" xfId="0" applyFont="1" applyAlignment="1">
      <alignment vertical="center"/>
    </xf>
    <xf numFmtId="0" fontId="102" fillId="0" borderId="0" xfId="0" applyFont="1" applyAlignment="1">
      <alignment vertical="center"/>
    </xf>
    <xf numFmtId="0" fontId="93" fillId="2" borderId="0" xfId="0" applyFont="1" applyFill="1" applyAlignment="1">
      <alignment vertical="center"/>
    </xf>
    <xf numFmtId="0" fontId="33" fillId="2" borderId="1"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63" fillId="2" borderId="0" xfId="0" applyFont="1" applyFill="1" applyAlignment="1">
      <alignment vertical="center" wrapText="1"/>
    </xf>
    <xf numFmtId="0" fontId="63" fillId="2" borderId="0" xfId="0" applyFont="1" applyFill="1" applyAlignment="1">
      <alignment horizontal="left" vertical="center"/>
    </xf>
    <xf numFmtId="2" fontId="65" fillId="2" borderId="2" xfId="0" applyNumberFormat="1" applyFont="1" applyFill="1" applyBorder="1" applyAlignment="1">
      <alignment horizontal="center" vertical="center"/>
    </xf>
    <xf numFmtId="0" fontId="91" fillId="2" borderId="0" xfId="0" applyFont="1" applyFill="1" applyAlignment="1">
      <alignment vertical="center" wrapText="1"/>
    </xf>
    <xf numFmtId="0" fontId="54" fillId="2" borderId="0" xfId="0" applyFont="1" applyFill="1" applyAlignment="1">
      <alignment horizontal="left" vertical="center"/>
    </xf>
    <xf numFmtId="0" fontId="0" fillId="2" borderId="0" xfId="0" applyFill="1" applyAlignment="1">
      <alignment horizontal="center" vertical="center"/>
    </xf>
    <xf numFmtId="0" fontId="58" fillId="2" borderId="0" xfId="0" applyFont="1" applyFill="1" applyAlignment="1">
      <alignment horizontal="left" vertical="center" wrapText="1"/>
    </xf>
    <xf numFmtId="0" fontId="91" fillId="2" borderId="0" xfId="0" quotePrefix="1" applyFont="1" applyFill="1" applyAlignment="1">
      <alignment vertical="center" wrapText="1"/>
    </xf>
    <xf numFmtId="0" fontId="58" fillId="2" borderId="0" xfId="0" applyFont="1" applyFill="1" applyAlignment="1">
      <alignment horizontal="justify" vertical="center"/>
    </xf>
    <xf numFmtId="0" fontId="109" fillId="2" borderId="0" xfId="0" applyFont="1" applyFill="1" applyAlignment="1">
      <alignment vertical="center" wrapText="1"/>
    </xf>
    <xf numFmtId="0" fontId="110" fillId="2" borderId="0" xfId="0" applyFont="1" applyFill="1" applyAlignment="1">
      <alignment vertical="center"/>
    </xf>
    <xf numFmtId="0" fontId="80" fillId="2" borderId="0" xfId="0" applyFont="1" applyFill="1" applyAlignment="1">
      <alignment vertical="center"/>
    </xf>
    <xf numFmtId="0" fontId="111" fillId="2" borderId="0" xfId="0" applyFont="1" applyFill="1" applyAlignment="1">
      <alignment horizontal="center" vertical="center"/>
    </xf>
    <xf numFmtId="0" fontId="111" fillId="2" borderId="0" xfId="0" applyFont="1" applyFill="1" applyAlignment="1">
      <alignment vertical="center"/>
    </xf>
    <xf numFmtId="0" fontId="80" fillId="2" borderId="0" xfId="0" applyFont="1" applyFill="1" applyAlignment="1">
      <alignment vertical="center" wrapText="1"/>
    </xf>
    <xf numFmtId="0" fontId="82" fillId="2" borderId="0" xfId="0" applyFont="1" applyFill="1" applyAlignment="1">
      <alignment vertical="center" wrapText="1"/>
    </xf>
    <xf numFmtId="0" fontId="81" fillId="2" borderId="0" xfId="0" applyFont="1" applyFill="1" applyAlignment="1">
      <alignment vertical="center"/>
    </xf>
    <xf numFmtId="0" fontId="80" fillId="2" borderId="0" xfId="0" applyFont="1" applyFill="1" applyAlignment="1">
      <alignment horizontal="justify" vertical="center"/>
    </xf>
    <xf numFmtId="0" fontId="108" fillId="2" borderId="0" xfId="0" applyFont="1" applyFill="1" applyAlignment="1">
      <alignment vertical="center" wrapText="1"/>
    </xf>
    <xf numFmtId="0" fontId="65" fillId="0" borderId="1" xfId="0" applyFont="1" applyBorder="1" applyAlignment="1">
      <alignment horizontal="center" vertical="center" wrapText="1"/>
    </xf>
    <xf numFmtId="0" fontId="60" fillId="2" borderId="1" xfId="0" applyFont="1" applyFill="1" applyBorder="1" applyAlignment="1">
      <alignment horizontal="center" vertical="center" wrapText="1"/>
    </xf>
    <xf numFmtId="0" fontId="60" fillId="2" borderId="1" xfId="0" applyFont="1" applyFill="1" applyBorder="1" applyAlignment="1">
      <alignment horizontal="center" vertical="center"/>
    </xf>
    <xf numFmtId="2" fontId="60" fillId="2" borderId="2" xfId="0" applyNumberFormat="1" applyFont="1" applyFill="1" applyBorder="1" applyAlignment="1">
      <alignment horizontal="center" vertical="center" wrapText="1"/>
    </xf>
    <xf numFmtId="2" fontId="65" fillId="0" borderId="2" xfId="0" applyNumberFormat="1" applyFont="1" applyBorder="1" applyAlignment="1">
      <alignment horizontal="center" vertical="center"/>
    </xf>
    <xf numFmtId="166" fontId="60" fillId="2" borderId="0" xfId="0" applyNumberFormat="1" applyFont="1" applyFill="1" applyAlignment="1">
      <alignment vertical="center"/>
    </xf>
    <xf numFmtId="0" fontId="97" fillId="2" borderId="0" xfId="0" applyFont="1" applyFill="1" applyAlignment="1">
      <alignment horizontal="left" vertical="center" wrapText="1"/>
    </xf>
    <xf numFmtId="0" fontId="102" fillId="2" borderId="1" xfId="0" applyFont="1" applyFill="1" applyBorder="1" applyAlignment="1">
      <alignment horizontal="center" vertical="center" wrapText="1"/>
    </xf>
    <xf numFmtId="0" fontId="98" fillId="2" borderId="1" xfId="0" applyFont="1" applyFill="1" applyBorder="1" applyAlignment="1">
      <alignment horizontal="center" vertical="center" wrapText="1"/>
    </xf>
    <xf numFmtId="0" fontId="102" fillId="2" borderId="2" xfId="0" applyFont="1" applyFill="1" applyBorder="1" applyAlignment="1">
      <alignment horizontal="center" vertical="center" wrapText="1"/>
    </xf>
    <xf numFmtId="0" fontId="97" fillId="2" borderId="1" xfId="0" applyFont="1" applyFill="1" applyBorder="1" applyAlignment="1">
      <alignment horizontal="center" vertical="center" wrapText="1"/>
    </xf>
    <xf numFmtId="2" fontId="97" fillId="2" borderId="2" xfId="0" applyNumberFormat="1" applyFont="1" applyFill="1" applyBorder="1" applyAlignment="1">
      <alignment horizontal="center" vertical="center"/>
    </xf>
    <xf numFmtId="4" fontId="97" fillId="2" borderId="1" xfId="0" applyNumberFormat="1" applyFont="1" applyFill="1" applyBorder="1" applyAlignment="1">
      <alignment horizontal="center" vertical="center"/>
    </xf>
    <xf numFmtId="4" fontId="95" fillId="2" borderId="1" xfId="0" applyNumberFormat="1" applyFont="1" applyFill="1" applyBorder="1" applyAlignment="1">
      <alignment horizontal="center" vertical="center"/>
    </xf>
    <xf numFmtId="4" fontId="102" fillId="2" borderId="1" xfId="0" applyNumberFormat="1" applyFont="1" applyFill="1" applyBorder="1" applyAlignment="1">
      <alignment horizontal="center" vertical="center"/>
    </xf>
    <xf numFmtId="0" fontId="114" fillId="2" borderId="0" xfId="0" applyFont="1" applyFill="1" applyAlignment="1">
      <alignment horizontal="left" vertical="center"/>
    </xf>
    <xf numFmtId="0" fontId="114" fillId="2" borderId="0" xfId="0" applyFont="1" applyFill="1" applyAlignment="1">
      <alignment vertical="center"/>
    </xf>
    <xf numFmtId="0" fontId="102" fillId="2" borderId="0" xfId="0" applyFont="1" applyFill="1" applyAlignment="1">
      <alignment horizontal="left" vertical="center"/>
    </xf>
    <xf numFmtId="0" fontId="102" fillId="2" borderId="0" xfId="0" applyFont="1" applyFill="1" applyAlignment="1">
      <alignment horizontal="left" vertical="center" wrapText="1"/>
    </xf>
    <xf numFmtId="0" fontId="114" fillId="2" borderId="0" xfId="0" applyFont="1" applyFill="1" applyAlignment="1">
      <alignment vertical="center" wrapText="1"/>
    </xf>
    <xf numFmtId="0" fontId="114" fillId="2" borderId="0" xfId="0" quotePrefix="1" applyFont="1" applyFill="1" applyAlignment="1">
      <alignment vertical="center" wrapText="1"/>
    </xf>
    <xf numFmtId="0" fontId="95" fillId="2" borderId="0" xfId="0" applyFont="1" applyFill="1" applyAlignment="1">
      <alignment horizontal="left" vertical="center"/>
    </xf>
    <xf numFmtId="0" fontId="102" fillId="2" borderId="0" xfId="0" applyFont="1" applyFill="1" applyAlignment="1">
      <alignment horizontal="justify" vertical="center"/>
    </xf>
    <xf numFmtId="0" fontId="98" fillId="2" borderId="0" xfId="0" quotePrefix="1" applyFont="1" applyFill="1" applyAlignment="1">
      <alignment horizontal="left" vertical="center"/>
    </xf>
    <xf numFmtId="0" fontId="115" fillId="2" borderId="0" xfId="0" applyFont="1" applyFill="1" applyAlignment="1">
      <alignment vertical="center"/>
    </xf>
    <xf numFmtId="0" fontId="115" fillId="2" borderId="0" xfId="0" applyFont="1" applyFill="1" applyAlignment="1">
      <alignment horizontal="left" vertical="center"/>
    </xf>
    <xf numFmtId="0" fontId="74" fillId="0" borderId="1" xfId="0" applyFont="1" applyBorder="1" applyAlignment="1">
      <alignment horizontal="center" vertical="center" wrapText="1"/>
    </xf>
    <xf numFmtId="4" fontId="74" fillId="2" borderId="1" xfId="0" applyNumberFormat="1" applyFont="1" applyFill="1" applyBorder="1" applyAlignment="1">
      <alignment horizontal="center" vertical="center"/>
    </xf>
    <xf numFmtId="4" fontId="80" fillId="2" borderId="0" xfId="0" applyNumberFormat="1" applyFont="1" applyFill="1" applyAlignment="1">
      <alignment horizontal="center" vertical="center"/>
    </xf>
    <xf numFmtId="0" fontId="82" fillId="0" borderId="0" xfId="0" applyFont="1" applyAlignment="1">
      <alignment vertical="center" wrapText="1"/>
    </xf>
    <xf numFmtId="0" fontId="80" fillId="0" borderId="0" xfId="0" applyFont="1" applyAlignment="1">
      <alignment vertical="center"/>
    </xf>
    <xf numFmtId="0" fontId="81" fillId="0" borderId="0" xfId="0" applyFont="1" applyAlignment="1">
      <alignment vertical="center"/>
    </xf>
    <xf numFmtId="0" fontId="82" fillId="2" borderId="0" xfId="0" quotePrefix="1" applyFont="1" applyFill="1" applyAlignment="1">
      <alignment horizontal="left" vertical="center"/>
    </xf>
    <xf numFmtId="0" fontId="74" fillId="2" borderId="1" xfId="0" applyFont="1" applyFill="1" applyBorder="1" applyAlignment="1">
      <alignment horizontal="center" vertical="center" wrapText="1"/>
    </xf>
    <xf numFmtId="2" fontId="74" fillId="2" borderId="2" xfId="0" applyNumberFormat="1" applyFont="1" applyFill="1" applyBorder="1" applyAlignment="1">
      <alignment horizontal="center" vertical="center"/>
    </xf>
    <xf numFmtId="4" fontId="54" fillId="2" borderId="1" xfId="0" applyNumberFormat="1" applyFont="1" applyFill="1" applyBorder="1" applyAlignment="1">
      <alignment horizontal="center" vertical="center"/>
    </xf>
    <xf numFmtId="4" fontId="58" fillId="2" borderId="1" xfId="0" applyNumberFormat="1" applyFont="1" applyFill="1" applyBorder="1" applyAlignment="1">
      <alignment horizontal="center" vertical="center"/>
    </xf>
    <xf numFmtId="0" fontId="97" fillId="0" borderId="1" xfId="0" applyFont="1" applyBorder="1" applyAlignment="1">
      <alignment horizontal="center" vertical="center" wrapText="1"/>
    </xf>
    <xf numFmtId="0" fontId="91" fillId="2" borderId="0" xfId="0" applyFont="1" applyFill="1" applyAlignment="1">
      <alignment horizontal="left" vertical="center"/>
    </xf>
    <xf numFmtId="0" fontId="118" fillId="2" borderId="0" xfId="0" applyFont="1" applyFill="1" applyAlignment="1">
      <alignment horizontal="left" vertical="center"/>
    </xf>
    <xf numFmtId="0" fontId="118" fillId="2" borderId="0" xfId="0" applyFont="1" applyFill="1" applyAlignment="1">
      <alignment vertical="center"/>
    </xf>
    <xf numFmtId="2" fontId="65" fillId="0" borderId="1" xfId="0" applyNumberFormat="1" applyFont="1" applyBorder="1" applyAlignment="1">
      <alignment horizontal="center" vertical="center"/>
    </xf>
    <xf numFmtId="0" fontId="65" fillId="2" borderId="0" xfId="0" applyFont="1" applyFill="1" applyAlignment="1">
      <alignment horizontal="left" vertical="center"/>
    </xf>
    <xf numFmtId="2" fontId="97" fillId="0" borderId="1" xfId="0" applyNumberFormat="1" applyFont="1" applyBorder="1" applyAlignment="1">
      <alignment horizontal="center" vertical="center"/>
    </xf>
    <xf numFmtId="0" fontId="121" fillId="0" borderId="0" xfId="0" applyFont="1" applyAlignment="1">
      <alignment horizontal="left" vertical="center"/>
    </xf>
    <xf numFmtId="0" fontId="121" fillId="0" borderId="0" xfId="0" applyFont="1" applyAlignment="1">
      <alignment vertical="center"/>
    </xf>
    <xf numFmtId="0" fontId="122" fillId="2" borderId="0" xfId="0" applyFont="1" applyFill="1" applyAlignment="1">
      <alignment vertical="center"/>
    </xf>
    <xf numFmtId="0" fontId="33" fillId="5" borderId="0" xfId="0" applyFont="1" applyFill="1" applyAlignment="1">
      <alignment horizontal="center" vertical="center" wrapText="1"/>
    </xf>
    <xf numFmtId="4" fontId="65" fillId="0" borderId="1" xfId="0" applyNumberFormat="1" applyFont="1" applyBorder="1" applyAlignment="1">
      <alignment horizontal="center" vertical="center"/>
    </xf>
    <xf numFmtId="0" fontId="60" fillId="0" borderId="1" xfId="0" applyFont="1" applyBorder="1" applyAlignment="1">
      <alignment horizontal="center" vertical="center"/>
    </xf>
    <xf numFmtId="2" fontId="66" fillId="0" borderId="2" xfId="0" applyNumberFormat="1" applyFont="1" applyBorder="1" applyAlignment="1">
      <alignment horizontal="center" vertical="center"/>
    </xf>
    <xf numFmtId="0" fontId="79" fillId="0" borderId="0" xfId="0" applyFont="1" applyAlignment="1">
      <alignment vertical="center"/>
    </xf>
    <xf numFmtId="4" fontId="60" fillId="0" borderId="1" xfId="0" applyNumberFormat="1" applyFont="1" applyBorder="1" applyAlignment="1">
      <alignment horizontal="center" vertical="center"/>
    </xf>
    <xf numFmtId="0" fontId="0" fillId="0" borderId="0" xfId="0" applyAlignment="1">
      <alignment vertical="center"/>
    </xf>
    <xf numFmtId="0" fontId="119" fillId="2" borderId="0" xfId="0" applyFont="1" applyFill="1" applyAlignment="1">
      <alignment vertical="center"/>
    </xf>
    <xf numFmtId="0" fontId="121" fillId="5" borderId="0" xfId="0" applyFont="1" applyFill="1" applyAlignment="1">
      <alignment vertical="center"/>
    </xf>
    <xf numFmtId="0" fontId="123" fillId="9" borderId="1" xfId="0" applyFont="1" applyFill="1" applyBorder="1" applyAlignment="1">
      <alignment horizontal="center" vertical="center" wrapText="1"/>
    </xf>
    <xf numFmtId="0" fontId="123" fillId="9" borderId="1" xfId="0" applyFont="1" applyFill="1" applyBorder="1" applyAlignment="1">
      <alignment horizontal="center" vertical="center"/>
    </xf>
    <xf numFmtId="0" fontId="124" fillId="2" borderId="0" xfId="0" applyFont="1" applyFill="1" applyAlignment="1">
      <alignment vertical="center"/>
    </xf>
    <xf numFmtId="0" fontId="125" fillId="2" borderId="1" xfId="0" applyFont="1" applyFill="1" applyBorder="1" applyAlignment="1">
      <alignment horizontal="center" vertical="center"/>
    </xf>
    <xf numFmtId="0" fontId="128" fillId="0" borderId="1" xfId="0" applyFont="1" applyBorder="1" applyAlignment="1">
      <alignment vertical="center" wrapText="1"/>
    </xf>
    <xf numFmtId="0" fontId="128" fillId="0" borderId="1" xfId="0" applyFont="1" applyBorder="1" applyAlignment="1">
      <alignment horizontal="center" vertical="center" wrapText="1"/>
    </xf>
    <xf numFmtId="0" fontId="128" fillId="2" borderId="1" xfId="0" applyFont="1" applyFill="1" applyBorder="1" applyAlignment="1">
      <alignment horizontal="center" vertical="center"/>
    </xf>
    <xf numFmtId="0" fontId="128" fillId="0" borderId="1" xfId="0" applyFont="1" applyBorder="1" applyAlignment="1">
      <alignment horizontal="left" vertical="center"/>
    </xf>
    <xf numFmtId="0" fontId="128" fillId="0" borderId="1" xfId="0" applyFont="1" applyBorder="1" applyAlignment="1">
      <alignment horizontal="center" vertical="center"/>
    </xf>
    <xf numFmtId="0" fontId="128" fillId="0" borderId="1" xfId="0" applyFont="1" applyBorder="1" applyAlignment="1">
      <alignment vertical="center"/>
    </xf>
    <xf numFmtId="0" fontId="128" fillId="0" borderId="1" xfId="0" quotePrefix="1" applyFont="1" applyBorder="1" applyAlignment="1">
      <alignment horizontal="center" vertical="center"/>
    </xf>
    <xf numFmtId="0" fontId="128" fillId="5" borderId="1" xfId="0" applyFont="1" applyFill="1" applyBorder="1" applyAlignment="1">
      <alignment horizontal="left" vertical="center"/>
    </xf>
    <xf numFmtId="0" fontId="128" fillId="0" borderId="1" xfId="0" applyFont="1" applyBorder="1" applyAlignment="1">
      <alignment horizontal="justify" vertical="center"/>
    </xf>
    <xf numFmtId="0" fontId="128" fillId="0" borderId="1" xfId="0" applyFont="1" applyBorder="1" applyAlignment="1">
      <alignment horizontal="left" vertical="center" wrapText="1"/>
    </xf>
    <xf numFmtId="0" fontId="128" fillId="0" borderId="1" xfId="1" applyFont="1" applyBorder="1" applyAlignment="1">
      <alignment horizontal="center" vertical="center"/>
    </xf>
    <xf numFmtId="0" fontId="128" fillId="0" borderId="1" xfId="1" applyFont="1" applyBorder="1" applyAlignment="1">
      <alignment horizontal="left" vertical="center"/>
    </xf>
    <xf numFmtId="0" fontId="128" fillId="0" borderId="1" xfId="1" applyFont="1" applyBorder="1" applyAlignment="1">
      <alignment horizontal="center" vertical="center" wrapText="1"/>
    </xf>
    <xf numFmtId="0" fontId="129" fillId="0" borderId="1" xfId="1" applyFont="1" applyBorder="1" applyAlignment="1">
      <alignment horizontal="center" vertical="center"/>
    </xf>
    <xf numFmtId="0" fontId="128" fillId="0" borderId="1" xfId="1" applyFont="1" applyBorder="1" applyAlignment="1">
      <alignment horizontal="left" vertical="center" wrapText="1"/>
    </xf>
    <xf numFmtId="0" fontId="129" fillId="0" borderId="1" xfId="1" applyFont="1" applyBorder="1" applyAlignment="1">
      <alignment horizontal="center" vertical="center" wrapText="1"/>
    </xf>
    <xf numFmtId="0" fontId="128" fillId="5" borderId="1" xfId="0" applyFont="1" applyFill="1" applyBorder="1" applyAlignment="1">
      <alignment horizontal="center" vertical="center"/>
    </xf>
    <xf numFmtId="0" fontId="128" fillId="5" borderId="1" xfId="1" applyFont="1" applyFill="1" applyBorder="1" applyAlignment="1">
      <alignment horizontal="center" vertical="center" wrapText="1"/>
    </xf>
    <xf numFmtId="0" fontId="128" fillId="5" borderId="1" xfId="1" applyFont="1" applyFill="1" applyBorder="1" applyAlignment="1">
      <alignment horizontal="center" vertical="center"/>
    </xf>
    <xf numFmtId="0" fontId="130" fillId="5" borderId="1" xfId="0" applyFont="1" applyFill="1" applyBorder="1" applyAlignment="1">
      <alignment horizontal="center" vertical="center"/>
    </xf>
    <xf numFmtId="0" fontId="131" fillId="0" borderId="0" xfId="0" applyFont="1" applyAlignment="1">
      <alignment horizontal="center" vertical="center"/>
    </xf>
    <xf numFmtId="0" fontId="132" fillId="0" borderId="1" xfId="1" applyFont="1" applyBorder="1" applyAlignment="1">
      <alignment horizontal="left" vertical="center"/>
    </xf>
    <xf numFmtId="0" fontId="133" fillId="0" borderId="1" xfId="1" applyFont="1" applyBorder="1" applyAlignment="1">
      <alignment horizontal="left" vertical="center"/>
    </xf>
    <xf numFmtId="0" fontId="133" fillId="0" borderId="1" xfId="1" applyFont="1" applyBorder="1" applyAlignment="1">
      <alignment horizontal="left" vertical="center" wrapText="1"/>
    </xf>
    <xf numFmtId="0" fontId="127" fillId="0" borderId="1" xfId="1" applyFont="1" applyBorder="1" applyAlignment="1">
      <alignment horizontal="left" vertical="center"/>
    </xf>
    <xf numFmtId="0" fontId="134" fillId="0" borderId="1" xfId="1" applyFont="1" applyBorder="1" applyAlignment="1">
      <alignment horizontal="left" vertical="center"/>
    </xf>
    <xf numFmtId="0" fontId="133" fillId="0" borderId="1" xfId="1" quotePrefix="1" applyFont="1" applyBorder="1" applyAlignment="1">
      <alignment horizontal="left" vertical="center"/>
    </xf>
    <xf numFmtId="0" fontId="127" fillId="0" borderId="1" xfId="0" applyFont="1" applyBorder="1" applyAlignment="1">
      <alignment horizontal="left" vertical="center" wrapText="1"/>
    </xf>
    <xf numFmtId="0" fontId="133" fillId="5" borderId="1" xfId="1" applyFont="1" applyFill="1" applyBorder="1" applyAlignment="1">
      <alignment horizontal="left" vertical="center"/>
    </xf>
    <xf numFmtId="0" fontId="135" fillId="0" borderId="0" xfId="0" applyFont="1" applyAlignment="1">
      <alignment horizontal="left" vertical="center"/>
    </xf>
    <xf numFmtId="0" fontId="126" fillId="2" borderId="1" xfId="0" applyFont="1" applyFill="1" applyBorder="1" applyAlignment="1">
      <alignment horizontal="left" vertical="center" wrapText="1"/>
    </xf>
    <xf numFmtId="0" fontId="126" fillId="2" borderId="1" xfId="0" applyFont="1" applyFill="1" applyBorder="1" applyAlignment="1">
      <alignment horizontal="center" vertical="center" wrapText="1"/>
    </xf>
    <xf numFmtId="0" fontId="126" fillId="2" borderId="1" xfId="0" applyFont="1" applyFill="1" applyBorder="1" applyAlignment="1">
      <alignment horizontal="center" vertical="center"/>
    </xf>
    <xf numFmtId="0" fontId="125" fillId="2" borderId="1" xfId="0" applyFont="1" applyFill="1" applyBorder="1" applyAlignment="1">
      <alignment horizontal="center" vertical="center" wrapText="1"/>
    </xf>
    <xf numFmtId="0" fontId="125" fillId="2" borderId="0" xfId="0" applyFont="1" applyFill="1" applyAlignment="1">
      <alignment horizontal="center" vertical="center"/>
    </xf>
    <xf numFmtId="0" fontId="125" fillId="2" borderId="1" xfId="0" applyFont="1" applyFill="1" applyBorder="1" applyAlignment="1">
      <alignment horizontal="left" vertical="center" wrapText="1"/>
    </xf>
    <xf numFmtId="0" fontId="126" fillId="0" borderId="1" xfId="0" applyFont="1" applyBorder="1" applyAlignment="1">
      <alignment horizontal="left" vertical="center" wrapText="1"/>
    </xf>
    <xf numFmtId="0" fontId="126" fillId="0" borderId="1" xfId="0" applyFont="1" applyBorder="1" applyAlignment="1">
      <alignment horizontal="center" vertical="center" wrapText="1"/>
    </xf>
    <xf numFmtId="0" fontId="126" fillId="0" borderId="1" xfId="0" applyFont="1" applyBorder="1" applyAlignment="1">
      <alignment horizontal="center" vertical="center"/>
    </xf>
    <xf numFmtId="0" fontId="125" fillId="2" borderId="1" xfId="0" quotePrefix="1" applyFont="1" applyFill="1" applyBorder="1" applyAlignment="1">
      <alignment horizontal="left" vertical="center" wrapText="1"/>
    </xf>
    <xf numFmtId="14" fontId="125" fillId="2" borderId="0" xfId="0" applyNumberFormat="1" applyFont="1" applyFill="1" applyAlignment="1">
      <alignment horizontal="center" vertical="center"/>
    </xf>
    <xf numFmtId="2" fontId="125" fillId="2" borderId="0" xfId="0" applyNumberFormat="1" applyFont="1" applyFill="1" applyAlignment="1">
      <alignment horizontal="center" vertical="center"/>
    </xf>
    <xf numFmtId="0" fontId="136" fillId="10" borderId="1" xfId="0" applyFont="1" applyFill="1" applyBorder="1" applyAlignment="1">
      <alignment horizontal="center" vertical="center" wrapText="1"/>
    </xf>
    <xf numFmtId="0" fontId="140" fillId="10" borderId="1" xfId="0" applyFont="1" applyFill="1" applyBorder="1" applyAlignment="1">
      <alignment horizontal="left" vertical="center" wrapText="1"/>
    </xf>
    <xf numFmtId="0" fontId="136" fillId="10" borderId="1" xfId="0" applyFont="1" applyFill="1" applyBorder="1" applyAlignment="1">
      <alignment horizontal="left" vertical="center" wrapText="1"/>
    </xf>
    <xf numFmtId="0" fontId="138" fillId="2" borderId="1" xfId="0" applyFont="1" applyFill="1" applyBorder="1" applyAlignment="1">
      <alignment horizontal="center" vertical="center" wrapText="1"/>
    </xf>
    <xf numFmtId="0" fontId="141" fillId="2" borderId="1" xfId="0" applyFont="1" applyFill="1" applyBorder="1" applyAlignment="1">
      <alignment horizontal="center" vertical="center" wrapText="1"/>
    </xf>
    <xf numFmtId="0" fontId="142" fillId="2" borderId="1" xfId="0" applyFont="1" applyFill="1" applyBorder="1" applyAlignment="1">
      <alignment horizontal="center" vertical="center" wrapText="1"/>
    </xf>
    <xf numFmtId="0" fontId="142" fillId="2" borderId="1" xfId="0" applyFont="1" applyFill="1" applyBorder="1" applyAlignment="1">
      <alignment horizontal="left" vertical="center" wrapText="1"/>
    </xf>
    <xf numFmtId="0" fontId="127" fillId="2" borderId="1" xfId="0" applyFont="1" applyFill="1" applyBorder="1" applyAlignment="1">
      <alignment horizontal="center" vertical="center" wrapText="1"/>
    </xf>
    <xf numFmtId="0" fontId="127" fillId="2" borderId="1" xfId="0" applyFont="1" applyFill="1" applyBorder="1" applyAlignment="1">
      <alignment horizontal="left" vertical="center" wrapText="1"/>
    </xf>
    <xf numFmtId="0" fontId="127" fillId="2" borderId="1" xfId="0" applyFont="1" applyFill="1" applyBorder="1" applyAlignment="1">
      <alignment horizontal="center" vertical="center"/>
    </xf>
    <xf numFmtId="0" fontId="127" fillId="0" borderId="1" xfId="0" applyFont="1" applyBorder="1" applyAlignment="1">
      <alignment horizontal="center" vertical="center" wrapText="1"/>
    </xf>
    <xf numFmtId="0" fontId="125" fillId="2" borderId="0" xfId="0" applyFont="1" applyFill="1" applyAlignment="1">
      <alignment horizontal="left" vertical="center" wrapText="1"/>
    </xf>
    <xf numFmtId="0" fontId="0" fillId="2" borderId="0" xfId="0" applyFill="1" applyAlignment="1">
      <alignment horizontal="left" vertical="center" wrapText="1"/>
    </xf>
    <xf numFmtId="0" fontId="0" fillId="2" borderId="0" xfId="0" applyFill="1" applyAlignment="1">
      <alignment vertical="center"/>
    </xf>
    <xf numFmtId="0" fontId="0" fillId="2" borderId="0" xfId="0" applyFill="1" applyAlignment="1">
      <alignment vertical="center" wrapText="1"/>
    </xf>
    <xf numFmtId="0" fontId="125" fillId="2" borderId="0" xfId="0" applyFont="1" applyFill="1" applyAlignment="1">
      <alignment horizontal="center" vertical="center" wrapText="1"/>
    </xf>
    <xf numFmtId="0" fontId="0" fillId="2" borderId="0" xfId="0" applyFill="1" applyAlignment="1">
      <alignment horizontal="center" vertical="center" wrapText="1"/>
    </xf>
    <xf numFmtId="0" fontId="125" fillId="2" borderId="1" xfId="0" quotePrefix="1" applyFont="1" applyFill="1" applyBorder="1" applyAlignment="1">
      <alignment horizontal="center" vertical="center" wrapText="1"/>
    </xf>
    <xf numFmtId="14" fontId="125" fillId="2" borderId="0" xfId="0" applyNumberFormat="1" applyFont="1" applyFill="1" applyAlignment="1">
      <alignment horizontal="center" vertical="center" wrapText="1"/>
    </xf>
    <xf numFmtId="0" fontId="107" fillId="2" borderId="0" xfId="0" applyFont="1" applyFill="1" applyAlignment="1">
      <alignment vertical="center"/>
    </xf>
    <xf numFmtId="0" fontId="60" fillId="5" borderId="0" xfId="0" applyFont="1" applyFill="1" applyAlignment="1">
      <alignment vertical="center"/>
    </xf>
    <xf numFmtId="0" fontId="77" fillId="0" borderId="0" xfId="0" applyFont="1" applyAlignment="1">
      <alignment vertical="center"/>
    </xf>
    <xf numFmtId="14" fontId="60" fillId="2" borderId="0" xfId="0" applyNumberFormat="1" applyFont="1" applyFill="1" applyAlignment="1">
      <alignment vertical="center"/>
    </xf>
    <xf numFmtId="1" fontId="60" fillId="2" borderId="0" xfId="0" applyNumberFormat="1" applyFont="1" applyFill="1" applyAlignment="1">
      <alignment vertical="center"/>
    </xf>
    <xf numFmtId="2" fontId="60" fillId="2" borderId="0" xfId="0" applyNumberFormat="1" applyFont="1" applyFill="1" applyAlignment="1">
      <alignment vertical="center"/>
    </xf>
    <xf numFmtId="0" fontId="112" fillId="2" borderId="0" xfId="0" applyFont="1" applyFill="1" applyAlignment="1">
      <alignment vertical="center"/>
    </xf>
    <xf numFmtId="0" fontId="108" fillId="2" borderId="0" xfId="0" applyFont="1" applyFill="1" applyAlignment="1">
      <alignment vertical="center"/>
    </xf>
    <xf numFmtId="0" fontId="72" fillId="2" borderId="0" xfId="0" applyFont="1" applyFill="1" applyAlignment="1">
      <alignment horizontal="right" vertical="center"/>
    </xf>
    <xf numFmtId="2" fontId="74" fillId="0" borderId="1" xfId="0" applyNumberFormat="1" applyFont="1" applyBorder="1" applyAlignment="1">
      <alignment horizontal="center" vertical="center"/>
    </xf>
    <xf numFmtId="0" fontId="80" fillId="2" borderId="19" xfId="0" applyFont="1" applyFill="1" applyBorder="1" applyAlignment="1">
      <alignment horizontal="left" vertical="center"/>
    </xf>
    <xf numFmtId="14" fontId="54" fillId="2" borderId="0" xfId="0" applyNumberFormat="1" applyFont="1" applyFill="1" applyAlignment="1">
      <alignment vertical="center"/>
    </xf>
    <xf numFmtId="2" fontId="54" fillId="2" borderId="0" xfId="0" applyNumberFormat="1" applyFont="1" applyFill="1" applyAlignment="1">
      <alignment vertical="center"/>
    </xf>
    <xf numFmtId="0" fontId="104" fillId="2" borderId="0" xfId="0" applyFont="1" applyFill="1" applyAlignment="1">
      <alignment vertical="center"/>
    </xf>
    <xf numFmtId="0" fontId="85" fillId="2" borderId="0" xfId="0" applyFont="1" applyFill="1" applyAlignment="1">
      <alignment horizontal="right" vertical="center"/>
    </xf>
    <xf numFmtId="0" fontId="102" fillId="2" borderId="19" xfId="0" applyFont="1" applyFill="1" applyBorder="1" applyAlignment="1">
      <alignment horizontal="left" vertical="center"/>
    </xf>
    <xf numFmtId="0" fontId="33" fillId="2" borderId="19" xfId="0" applyFont="1" applyFill="1" applyBorder="1" applyAlignment="1">
      <alignment horizontal="left" vertical="center"/>
    </xf>
    <xf numFmtId="0" fontId="88" fillId="2" borderId="0" xfId="0" applyFont="1" applyFill="1" applyAlignment="1">
      <alignment vertical="center"/>
    </xf>
    <xf numFmtId="169" fontId="105" fillId="2" borderId="0" xfId="0" applyNumberFormat="1" applyFont="1" applyFill="1" applyAlignment="1">
      <alignment vertical="center"/>
    </xf>
    <xf numFmtId="14" fontId="95" fillId="2" borderId="0" xfId="0" applyNumberFormat="1" applyFont="1" applyFill="1" applyAlignment="1">
      <alignment vertical="center"/>
    </xf>
    <xf numFmtId="0" fontId="60" fillId="2" borderId="19" xfId="0" applyFont="1" applyFill="1" applyBorder="1" applyAlignment="1">
      <alignment horizontal="left" vertical="center"/>
    </xf>
    <xf numFmtId="1" fontId="95" fillId="2" borderId="0" xfId="0" applyNumberFormat="1" applyFont="1" applyFill="1" applyAlignment="1">
      <alignment vertical="center"/>
    </xf>
    <xf numFmtId="2" fontId="95" fillId="2" borderId="0" xfId="0" applyNumberFormat="1" applyFont="1" applyFill="1" applyAlignment="1">
      <alignment vertical="center"/>
    </xf>
    <xf numFmtId="14" fontId="80" fillId="2" borderId="0" xfId="0" applyNumberFormat="1" applyFont="1" applyFill="1" applyAlignment="1">
      <alignment vertical="center"/>
    </xf>
    <xf numFmtId="1" fontId="80" fillId="2" borderId="0" xfId="0" applyNumberFormat="1" applyFont="1" applyFill="1" applyAlignment="1">
      <alignment vertical="center"/>
    </xf>
    <xf numFmtId="2" fontId="80" fillId="2" borderId="0" xfId="0" applyNumberFormat="1" applyFont="1" applyFill="1" applyAlignment="1">
      <alignment vertical="center"/>
    </xf>
    <xf numFmtId="0" fontId="143" fillId="2" borderId="1" xfId="0" applyFont="1" applyFill="1" applyBorder="1" applyAlignment="1">
      <alignment horizontal="center" vertical="center" wrapText="1"/>
    </xf>
    <xf numFmtId="0" fontId="143" fillId="2" borderId="1" xfId="0" applyFont="1" applyFill="1" applyBorder="1" applyAlignment="1">
      <alignment horizontal="left" vertical="center" wrapText="1"/>
    </xf>
    <xf numFmtId="0" fontId="143" fillId="0" borderId="1" xfId="0" applyFont="1" applyBorder="1" applyAlignment="1">
      <alignment horizontal="center" vertical="center" wrapText="1"/>
    </xf>
    <xf numFmtId="0" fontId="143" fillId="0" borderId="1" xfId="0" applyFont="1" applyBorder="1" applyAlignment="1">
      <alignment horizontal="left" vertical="center" wrapText="1"/>
    </xf>
    <xf numFmtId="0" fontId="125" fillId="0" borderId="1" xfId="0" applyFont="1" applyBorder="1" applyAlignment="1">
      <alignment horizontal="center" vertical="center" wrapText="1"/>
    </xf>
    <xf numFmtId="0" fontId="125" fillId="11" borderId="0" xfId="0" applyFont="1" applyFill="1" applyAlignment="1">
      <alignment horizontal="center" vertical="center"/>
    </xf>
    <xf numFmtId="0" fontId="125" fillId="4" borderId="0" xfId="0" applyFont="1" applyFill="1" applyAlignment="1">
      <alignment horizontal="center" vertical="center"/>
    </xf>
    <xf numFmtId="0" fontId="125" fillId="12" borderId="0" xfId="0" applyFont="1" applyFill="1" applyAlignment="1">
      <alignment horizontal="center" vertical="center"/>
    </xf>
    <xf numFmtId="0" fontId="18" fillId="0" borderId="1" xfId="1" applyBorder="1" applyAlignment="1">
      <alignment horizontal="left" vertical="center"/>
    </xf>
    <xf numFmtId="0" fontId="121" fillId="0" borderId="0" xfId="0" applyFont="1" applyAlignment="1">
      <alignment horizontal="center" vertical="center"/>
    </xf>
    <xf numFmtId="0" fontId="63" fillId="2" borderId="0" xfId="0" applyFont="1" applyFill="1" applyAlignment="1">
      <alignment vertical="top" wrapText="1"/>
    </xf>
    <xf numFmtId="0" fontId="127" fillId="5" borderId="1" xfId="0" applyFont="1" applyFill="1" applyBorder="1" applyAlignment="1">
      <alignment horizontal="center" vertical="center" wrapText="1"/>
    </xf>
    <xf numFmtId="0" fontId="80" fillId="2" borderId="0" xfId="0" applyFont="1" applyFill="1"/>
    <xf numFmtId="0" fontId="54" fillId="2" borderId="0" xfId="0" applyFont="1" applyFill="1"/>
    <xf numFmtId="0" fontId="95" fillId="2" borderId="0" xfId="0" applyFont="1" applyFill="1"/>
    <xf numFmtId="0" fontId="58" fillId="2" borderId="0" xfId="0" applyFont="1" applyFill="1" applyAlignment="1">
      <alignment horizontal="center" vertical="center" wrapText="1"/>
    </xf>
    <xf numFmtId="0" fontId="128" fillId="0" borderId="1" xfId="1" quotePrefix="1" applyFont="1" applyBorder="1" applyAlignment="1">
      <alignment horizontal="center" vertical="center" wrapText="1"/>
    </xf>
    <xf numFmtId="0" fontId="145" fillId="0" borderId="0" xfId="0" quotePrefix="1" applyFont="1" applyAlignment="1">
      <alignment wrapText="1"/>
    </xf>
    <xf numFmtId="0" fontId="126" fillId="5" borderId="1" xfId="0" applyFont="1" applyFill="1" applyBorder="1" applyAlignment="1">
      <alignment horizontal="center" vertical="center" wrapText="1"/>
    </xf>
    <xf numFmtId="0" fontId="126" fillId="5" borderId="1" xfId="0" applyFont="1" applyFill="1" applyBorder="1" applyAlignment="1">
      <alignment horizontal="left" vertical="center" wrapText="1"/>
    </xf>
    <xf numFmtId="0" fontId="127" fillId="5" borderId="1" xfId="0" applyFont="1" applyFill="1" applyBorder="1" applyAlignment="1">
      <alignment horizontal="left" vertical="center" wrapText="1"/>
    </xf>
    <xf numFmtId="0" fontId="146" fillId="0" borderId="0" xfId="0" applyFont="1" applyAlignment="1">
      <alignment vertical="center" wrapText="1"/>
    </xf>
    <xf numFmtId="0" fontId="134" fillId="0" borderId="1" xfId="1" applyFont="1" applyBorder="1" applyAlignment="1">
      <alignment horizontal="left" vertical="center" wrapText="1"/>
    </xf>
    <xf numFmtId="0" fontId="58" fillId="2" borderId="2" xfId="0" applyFont="1" applyFill="1" applyBorder="1" applyAlignment="1">
      <alignment horizontal="center" vertical="center" wrapText="1"/>
    </xf>
    <xf numFmtId="0" fontId="18" fillId="0" borderId="1" xfId="1" applyBorder="1" applyAlignment="1">
      <alignment horizontal="left" vertical="center" wrapText="1"/>
    </xf>
    <xf numFmtId="0" fontId="126" fillId="13" borderId="1" xfId="0" applyFont="1" applyFill="1" applyBorder="1" applyAlignment="1">
      <alignment horizontal="center" vertical="center" wrapText="1"/>
    </xf>
    <xf numFmtId="0" fontId="126" fillId="13" borderId="1" xfId="0" applyFont="1" applyFill="1" applyBorder="1" applyAlignment="1">
      <alignment horizontal="left" vertical="center" wrapText="1"/>
    </xf>
    <xf numFmtId="0" fontId="127" fillId="13" borderId="1" xfId="0" applyFont="1" applyFill="1" applyBorder="1" applyAlignment="1">
      <alignment horizontal="center" vertical="center" wrapText="1"/>
    </xf>
    <xf numFmtId="0" fontId="127" fillId="13" borderId="1" xfId="0" applyFont="1" applyFill="1" applyBorder="1" applyAlignment="1">
      <alignment horizontal="left" vertical="center" wrapText="1"/>
    </xf>
    <xf numFmtId="0" fontId="0" fillId="13" borderId="0" xfId="0" applyFill="1" applyAlignment="1">
      <alignment vertical="center"/>
    </xf>
    <xf numFmtId="0" fontId="65" fillId="2" borderId="0" xfId="0" applyFont="1" applyFill="1" applyAlignment="1">
      <alignment horizontal="center" vertical="center" wrapText="1"/>
    </xf>
    <xf numFmtId="0" fontId="54" fillId="2" borderId="1" xfId="0" applyFont="1" applyFill="1" applyBorder="1" applyAlignment="1">
      <alignment horizontal="center" vertical="center"/>
    </xf>
    <xf numFmtId="0" fontId="91" fillId="2" borderId="0" xfId="0" applyFont="1" applyFill="1" applyAlignment="1">
      <alignment vertical="top" wrapText="1"/>
    </xf>
    <xf numFmtId="0" fontId="32" fillId="2" borderId="19" xfId="0" applyFont="1" applyFill="1" applyBorder="1" applyAlignment="1">
      <alignment horizontal="left" vertical="center"/>
    </xf>
    <xf numFmtId="0" fontId="54" fillId="0" borderId="1" xfId="0" applyFont="1" applyBorder="1" applyAlignment="1">
      <alignment horizontal="center" vertical="center"/>
    </xf>
    <xf numFmtId="0" fontId="54" fillId="2" borderId="0" xfId="0" applyFont="1" applyFill="1" applyAlignment="1">
      <alignment horizontal="center" vertical="center"/>
    </xf>
    <xf numFmtId="0" fontId="147" fillId="0" borderId="0" xfId="0" applyFont="1" applyAlignment="1">
      <alignment vertical="center" wrapText="1"/>
    </xf>
    <xf numFmtId="0" fontId="94" fillId="2" borderId="0" xfId="0" applyFont="1" applyFill="1"/>
    <xf numFmtId="0" fontId="125" fillId="14" borderId="1" xfId="0" applyFont="1" applyFill="1" applyBorder="1" applyAlignment="1">
      <alignment horizontal="center" vertical="center" wrapText="1"/>
    </xf>
    <xf numFmtId="0" fontId="125" fillId="14" borderId="1" xfId="0" applyFont="1" applyFill="1" applyBorder="1" applyAlignment="1">
      <alignment horizontal="left" vertical="center" wrapText="1"/>
    </xf>
    <xf numFmtId="0" fontId="126" fillId="14" borderId="1" xfId="0" applyFont="1" applyFill="1" applyBorder="1" applyAlignment="1">
      <alignment horizontal="center" vertical="center" wrapText="1"/>
    </xf>
    <xf numFmtId="0" fontId="126" fillId="14" borderId="1" xfId="0" applyFont="1" applyFill="1" applyBorder="1" applyAlignment="1">
      <alignment horizontal="left" vertical="center" wrapText="1"/>
    </xf>
    <xf numFmtId="0" fontId="125" fillId="13" borderId="1" xfId="0" applyFont="1" applyFill="1" applyBorder="1" applyAlignment="1">
      <alignment horizontal="center" vertical="center" wrapText="1"/>
    </xf>
    <xf numFmtId="0" fontId="125" fillId="13" borderId="1" xfId="0" applyFont="1" applyFill="1" applyBorder="1" applyAlignment="1">
      <alignment horizontal="left" vertical="center" wrapText="1"/>
    </xf>
    <xf numFmtId="0" fontId="125" fillId="5" borderId="1" xfId="0" applyFont="1" applyFill="1" applyBorder="1" applyAlignment="1">
      <alignment horizontal="center" vertical="center" wrapText="1"/>
    </xf>
    <xf numFmtId="0" fontId="125" fillId="5" borderId="1" xfId="0" applyFont="1" applyFill="1" applyBorder="1" applyAlignment="1">
      <alignment horizontal="left" vertical="center" wrapText="1"/>
    </xf>
    <xf numFmtId="0" fontId="149" fillId="0" borderId="0" xfId="0" applyFont="1" applyAlignment="1">
      <alignment vertical="center" wrapText="1"/>
    </xf>
    <xf numFmtId="0" fontId="150" fillId="0" borderId="0" xfId="0" applyFont="1" applyAlignment="1">
      <alignment vertical="center" wrapText="1"/>
    </xf>
    <xf numFmtId="0" fontId="95" fillId="2" borderId="1" xfId="0" applyFont="1" applyFill="1" applyBorder="1" applyAlignment="1">
      <alignment horizontal="center" vertical="center" wrapText="1"/>
    </xf>
    <xf numFmtId="0" fontId="33" fillId="0" borderId="19" xfId="0" applyFont="1" applyBorder="1" applyAlignment="1">
      <alignment horizontal="left" vertical="center"/>
    </xf>
    <xf numFmtId="0" fontId="0" fillId="0" borderId="0" xfId="0" applyAlignment="1">
      <alignment vertical="center" wrapText="1"/>
    </xf>
    <xf numFmtId="0" fontId="152" fillId="0" borderId="0" xfId="0" applyFont="1" applyAlignment="1">
      <alignment vertical="center" wrapText="1"/>
    </xf>
    <xf numFmtId="0" fontId="153" fillId="0" borderId="0" xfId="0" applyFont="1" applyAlignment="1">
      <alignment vertical="center" wrapText="1"/>
    </xf>
    <xf numFmtId="0" fontId="153" fillId="0" borderId="0" xfId="0" applyFont="1" applyAlignment="1">
      <alignment horizontal="center" vertical="center" wrapText="1"/>
    </xf>
    <xf numFmtId="0" fontId="114" fillId="2" borderId="0" xfId="0" applyFont="1" applyFill="1" applyAlignment="1">
      <alignment vertical="top" wrapText="1"/>
    </xf>
    <xf numFmtId="0" fontId="125" fillId="0" borderId="1" xfId="0" applyFont="1" applyBorder="1" applyAlignment="1">
      <alignment horizontal="left" vertical="center" wrapText="1"/>
    </xf>
    <xf numFmtId="0" fontId="155" fillId="0" borderId="0" xfId="0" applyFont="1" applyAlignment="1">
      <alignment vertical="center"/>
    </xf>
    <xf numFmtId="0" fontId="59" fillId="0" borderId="1" xfId="0" applyFont="1" applyBorder="1" applyAlignment="1">
      <alignment horizontal="center" vertical="center" wrapText="1"/>
    </xf>
    <xf numFmtId="174" fontId="105" fillId="2" borderId="0" xfId="0" applyNumberFormat="1" applyFont="1" applyFill="1" applyAlignment="1">
      <alignment horizontal="center" vertical="center"/>
    </xf>
    <xf numFmtId="4" fontId="44" fillId="2" borderId="1" xfId="0" applyNumberFormat="1" applyFont="1" applyFill="1" applyBorder="1" applyAlignment="1">
      <alignment horizontal="center" vertical="center"/>
    </xf>
    <xf numFmtId="0" fontId="7" fillId="2" borderId="0" xfId="0" applyFont="1" applyFill="1" applyAlignment="1">
      <alignment horizontal="center" vertical="center" wrapText="1"/>
    </xf>
    <xf numFmtId="2" fontId="44" fillId="0" borderId="1" xfId="0" applyNumberFormat="1" applyFont="1" applyBorder="1" applyAlignment="1">
      <alignment horizontal="center" vertical="center"/>
    </xf>
    <xf numFmtId="0" fontId="44" fillId="2" borderId="0" xfId="0" applyFont="1" applyFill="1" applyAlignment="1">
      <alignment horizontal="center" vertical="center" wrapText="1"/>
    </xf>
    <xf numFmtId="4" fontId="8" fillId="2" borderId="1" xfId="0" applyNumberFormat="1" applyFont="1" applyFill="1" applyBorder="1" applyAlignment="1">
      <alignment horizontal="center" vertical="center"/>
    </xf>
    <xf numFmtId="4" fontId="8" fillId="2" borderId="0" xfId="0" applyNumberFormat="1" applyFont="1" applyFill="1" applyAlignment="1">
      <alignment horizontal="center" vertical="center"/>
    </xf>
    <xf numFmtId="14" fontId="8" fillId="2" borderId="0" xfId="0" applyNumberFormat="1" applyFont="1" applyFill="1" applyAlignment="1">
      <alignment vertical="center"/>
    </xf>
    <xf numFmtId="4" fontId="7" fillId="2" borderId="1" xfId="0" applyNumberFormat="1" applyFont="1" applyFill="1" applyBorder="1" applyAlignment="1">
      <alignment horizontal="center" vertical="center"/>
    </xf>
    <xf numFmtId="0" fontId="95" fillId="2" borderId="0" xfId="0" applyFont="1" applyFill="1" applyAlignment="1">
      <alignment horizontal="left" vertical="center" wrapText="1"/>
    </xf>
    <xf numFmtId="0" fontId="103" fillId="2" borderId="0" xfId="0" applyFont="1" applyFill="1" applyAlignment="1">
      <alignment horizontal="right" vertical="center"/>
    </xf>
    <xf numFmtId="0" fontId="0" fillId="0" borderId="0" xfId="0" applyAlignment="1">
      <alignment wrapText="1"/>
    </xf>
    <xf numFmtId="49" fontId="128" fillId="0" borderId="1" xfId="0" applyNumberFormat="1" applyFont="1" applyBorder="1" applyAlignment="1">
      <alignment horizontal="center" vertical="center"/>
    </xf>
    <xf numFmtId="14" fontId="54" fillId="2" borderId="0" xfId="0" applyNumberFormat="1" applyFont="1" applyFill="1" applyAlignment="1">
      <alignment vertical="top"/>
    </xf>
    <xf numFmtId="0" fontId="95" fillId="2" borderId="0" xfId="0" applyFont="1" applyFill="1" applyAlignment="1">
      <alignment horizontal="left"/>
    </xf>
    <xf numFmtId="0" fontId="32" fillId="2" borderId="0" xfId="0" applyFont="1" applyFill="1" applyAlignment="1">
      <alignment vertical="center"/>
    </xf>
    <xf numFmtId="4" fontId="95" fillId="2" borderId="0" xfId="0" applyNumberFormat="1" applyFont="1" applyFill="1" applyAlignment="1">
      <alignment horizontal="center"/>
    </xf>
    <xf numFmtId="0" fontId="37" fillId="2" borderId="0" xfId="0" applyFont="1" applyFill="1" applyAlignment="1">
      <alignment horizontal="center" vertical="center"/>
    </xf>
    <xf numFmtId="0" fontId="157" fillId="2" borderId="0" xfId="0" applyFont="1" applyFill="1" applyAlignment="1">
      <alignment horizontal="center" vertical="center" wrapText="1"/>
    </xf>
    <xf numFmtId="0" fontId="8" fillId="2" borderId="0" xfId="0" applyFont="1" applyFill="1" applyAlignment="1">
      <alignment horizontal="center" vertical="center"/>
    </xf>
    <xf numFmtId="0" fontId="58" fillId="2" borderId="19" xfId="0" applyFont="1" applyFill="1" applyBorder="1" applyAlignment="1">
      <alignment horizontal="left" vertical="center"/>
    </xf>
    <xf numFmtId="0" fontId="7"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65" fillId="2" borderId="0" xfId="0" applyFont="1" applyFill="1" applyAlignment="1">
      <alignment wrapText="1"/>
    </xf>
    <xf numFmtId="0" fontId="33" fillId="2" borderId="0" xfId="0" applyFont="1" applyFill="1" applyAlignment="1">
      <alignment horizontal="center" wrapText="1"/>
    </xf>
    <xf numFmtId="4" fontId="33" fillId="2" borderId="0" xfId="0" applyNumberFormat="1" applyFont="1" applyFill="1" applyAlignment="1">
      <alignment horizontal="center"/>
    </xf>
    <xf numFmtId="14" fontId="95" fillId="2" borderId="0" xfId="0" applyNumberFormat="1" applyFont="1" applyFill="1"/>
    <xf numFmtId="0" fontId="95" fillId="2" borderId="0" xfId="0" applyFont="1" applyFill="1" applyAlignment="1">
      <alignment wrapText="1"/>
    </xf>
    <xf numFmtId="0" fontId="128" fillId="0" borderId="1" xfId="0" applyFont="1" applyBorder="1" applyAlignment="1">
      <alignment horizontal="center" wrapText="1"/>
    </xf>
    <xf numFmtId="0" fontId="65" fillId="0" borderId="0" xfId="0" applyFont="1" applyAlignment="1">
      <alignment horizontal="center" vertical="center" wrapText="1"/>
    </xf>
    <xf numFmtId="0" fontId="157" fillId="2" borderId="1"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158" fillId="2" borderId="1" xfId="0" applyFont="1" applyFill="1" applyBorder="1" applyAlignment="1">
      <alignment horizontal="center" vertical="center" wrapText="1"/>
    </xf>
    <xf numFmtId="4" fontId="7" fillId="2" borderId="0" xfId="0" applyNumberFormat="1" applyFont="1" applyFill="1" applyAlignment="1">
      <alignment horizontal="center" vertical="center"/>
    </xf>
    <xf numFmtId="0" fontId="98" fillId="2" borderId="2" xfId="0" applyFont="1" applyFill="1" applyBorder="1" applyAlignment="1">
      <alignment horizontal="center" vertical="center" wrapText="1"/>
    </xf>
    <xf numFmtId="2" fontId="97" fillId="0" borderId="2" xfId="0" applyNumberFormat="1" applyFont="1" applyBorder="1" applyAlignment="1">
      <alignment horizontal="center" vertical="center"/>
    </xf>
    <xf numFmtId="0" fontId="60" fillId="2" borderId="2" xfId="0" applyFont="1" applyFill="1" applyBorder="1" applyAlignment="1">
      <alignment horizontal="center" vertical="center"/>
    </xf>
    <xf numFmtId="0" fontId="103" fillId="2" borderId="0" xfId="0" applyFont="1" applyFill="1" applyAlignment="1">
      <alignment horizontal="right"/>
    </xf>
    <xf numFmtId="0" fontId="60" fillId="2" borderId="2" xfId="0" applyFont="1" applyFill="1" applyBorder="1" applyAlignment="1">
      <alignment horizontal="center" vertical="center" wrapText="1"/>
    </xf>
    <xf numFmtId="0" fontId="65" fillId="2" borderId="2" xfId="0" applyFont="1" applyFill="1" applyBorder="1" applyAlignment="1">
      <alignment horizontal="center" vertical="center" wrapText="1"/>
    </xf>
    <xf numFmtId="0" fontId="60" fillId="2" borderId="0" xfId="0" applyFont="1" applyFill="1" applyAlignment="1">
      <alignment vertical="top" wrapText="1"/>
    </xf>
    <xf numFmtId="0" fontId="60" fillId="2" borderId="0" xfId="0" applyFont="1" applyFill="1" applyAlignment="1">
      <alignment vertical="top"/>
    </xf>
    <xf numFmtId="0" fontId="94" fillId="2" borderId="0" xfId="0" applyFont="1" applyFill="1" applyAlignment="1">
      <alignment horizontal="left" vertical="center" wrapText="1"/>
    </xf>
    <xf numFmtId="0" fontId="159" fillId="0" borderId="1" xfId="0" applyFont="1" applyBorder="1" applyAlignment="1">
      <alignment horizontal="center" vertic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6" xfId="0" applyFill="1" applyBorder="1" applyAlignment="1">
      <alignment horizontal="left" vertical="center"/>
    </xf>
    <xf numFmtId="0" fontId="0" fillId="2" borderId="5" xfId="0" applyFill="1" applyBorder="1" applyAlignment="1">
      <alignment horizontal="left" vertical="center"/>
    </xf>
    <xf numFmtId="0" fontId="0" fillId="2" borderId="6" xfId="0" applyFill="1" applyBorder="1" applyAlignment="1">
      <alignment horizontal="left"/>
    </xf>
    <xf numFmtId="0" fontId="0" fillId="2" borderId="10" xfId="0" applyFill="1" applyBorder="1" applyAlignment="1">
      <alignment horizontal="left" vertical="center"/>
    </xf>
    <xf numFmtId="0" fontId="0" fillId="2" borderId="5" xfId="0" applyFill="1" applyBorder="1" applyAlignment="1">
      <alignment horizontal="left"/>
    </xf>
    <xf numFmtId="0" fontId="0" fillId="2" borderId="10" xfId="0" applyFill="1" applyBorder="1" applyAlignment="1">
      <alignment horizontal="left"/>
    </xf>
    <xf numFmtId="0" fontId="0" fillId="2" borderId="1" xfId="0" applyFill="1" applyBorder="1" applyAlignment="1">
      <alignment horizontal="center"/>
    </xf>
    <xf numFmtId="0" fontId="0" fillId="2" borderId="0" xfId="0" applyFill="1" applyAlignment="1">
      <alignment horizontal="center"/>
    </xf>
    <xf numFmtId="0" fontId="0" fillId="2" borderId="7" xfId="0" applyFill="1" applyBorder="1" applyAlignment="1">
      <alignment horizontal="left" wrapText="1"/>
    </xf>
    <xf numFmtId="0" fontId="0" fillId="2" borderId="8" xfId="0" applyFill="1" applyBorder="1" applyAlignment="1">
      <alignment horizontal="left" wrapText="1"/>
    </xf>
    <xf numFmtId="0" fontId="0" fillId="2" borderId="9" xfId="0" applyFill="1" applyBorder="1" applyAlignment="1">
      <alignment horizontal="left" wrapText="1"/>
    </xf>
    <xf numFmtId="0" fontId="0" fillId="2" borderId="11" xfId="0" applyFill="1" applyBorder="1" applyAlignment="1">
      <alignment horizontal="left" vertic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3" fillId="2" borderId="3" xfId="0" applyFont="1" applyFill="1" applyBorder="1" applyAlignment="1">
      <alignment horizontal="left" vertical="center" wrapText="1"/>
    </xf>
    <xf numFmtId="0" fontId="0" fillId="0" borderId="3" xfId="0" applyBorder="1" applyAlignment="1">
      <alignment horizontal="center"/>
    </xf>
    <xf numFmtId="0" fontId="4" fillId="3"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20" fillId="0" borderId="1" xfId="0" applyFont="1" applyBorder="1" applyAlignment="1">
      <alignment horizontal="center" vertical="center" textRotation="255"/>
    </xf>
    <xf numFmtId="0" fontId="32" fillId="6" borderId="1" xfId="0" applyFont="1" applyFill="1" applyBorder="1" applyAlignment="1">
      <alignment horizontal="center" vertical="center"/>
    </xf>
    <xf numFmtId="0" fontId="6" fillId="0" borderId="1" xfId="0" applyFont="1" applyBorder="1" applyAlignment="1">
      <alignment horizontal="center" vertical="center" textRotation="255"/>
    </xf>
    <xf numFmtId="0" fontId="34" fillId="0" borderId="16" xfId="0" applyFont="1" applyBorder="1" applyAlignment="1">
      <alignment horizontal="center" vertical="top" textRotation="255"/>
    </xf>
    <xf numFmtId="0" fontId="34" fillId="0" borderId="25" xfId="0" applyFont="1" applyBorder="1" applyAlignment="1">
      <alignment horizontal="center" vertical="top" textRotation="255"/>
    </xf>
    <xf numFmtId="0" fontId="34" fillId="0" borderId="26" xfId="0" applyFont="1" applyBorder="1" applyAlignment="1">
      <alignment horizontal="center" vertical="top" textRotation="255"/>
    </xf>
    <xf numFmtId="0" fontId="33" fillId="0" borderId="1" xfId="0" applyFont="1" applyBorder="1" applyAlignment="1">
      <alignment horizontal="center" vertical="center" textRotation="255"/>
    </xf>
    <xf numFmtId="0" fontId="39" fillId="0" borderId="1" xfId="0" applyFont="1" applyBorder="1" applyAlignment="1">
      <alignment horizontal="center" vertical="center" wrapText="1"/>
    </xf>
    <xf numFmtId="0" fontId="6" fillId="0" borderId="20" xfId="0" applyFont="1" applyBorder="1" applyAlignment="1">
      <alignment horizontal="center" vertical="center" textRotation="255"/>
    </xf>
    <xf numFmtId="0" fontId="6" fillId="0" borderId="17" xfId="0" applyFont="1" applyBorder="1" applyAlignment="1">
      <alignment horizontal="center" vertical="center" textRotation="255"/>
    </xf>
    <xf numFmtId="0" fontId="6" fillId="0" borderId="24" xfId="0" applyFont="1" applyBorder="1" applyAlignment="1">
      <alignment horizontal="center" vertical="center" textRotation="255"/>
    </xf>
    <xf numFmtId="0" fontId="34" fillId="0" borderId="17" xfId="0" applyFont="1" applyBorder="1" applyAlignment="1">
      <alignment horizontal="center" vertical="center" textRotation="255"/>
    </xf>
    <xf numFmtId="0" fontId="1" fillId="0" borderId="20" xfId="0" applyFont="1" applyBorder="1" applyAlignment="1">
      <alignment horizontal="center" vertical="center" textRotation="45"/>
    </xf>
    <xf numFmtId="0" fontId="1" fillId="0" borderId="17" xfId="0" applyFont="1" applyBorder="1" applyAlignment="1">
      <alignment horizontal="center" vertical="center" textRotation="45"/>
    </xf>
    <xf numFmtId="0" fontId="1" fillId="0" borderId="24" xfId="0" applyFont="1" applyBorder="1" applyAlignment="1">
      <alignment horizontal="center" vertical="center" textRotation="45"/>
    </xf>
    <xf numFmtId="0" fontId="1" fillId="0" borderId="16" xfId="0" applyFont="1" applyBorder="1" applyAlignment="1">
      <alignment horizontal="center" vertical="center" textRotation="255"/>
    </xf>
    <xf numFmtId="0" fontId="1" fillId="0" borderId="25" xfId="0" applyFont="1" applyBorder="1" applyAlignment="1">
      <alignment horizontal="center" vertical="center" textRotation="255"/>
    </xf>
    <xf numFmtId="0" fontId="1" fillId="0" borderId="26" xfId="0" applyFont="1" applyBorder="1" applyAlignment="1">
      <alignment horizontal="center" vertical="center" textRotation="255"/>
    </xf>
    <xf numFmtId="0" fontId="19" fillId="0" borderId="16" xfId="0" applyFont="1" applyBorder="1" applyAlignment="1">
      <alignment horizontal="center" vertical="center" textRotation="255" wrapText="1"/>
    </xf>
    <xf numFmtId="0" fontId="19" fillId="0" borderId="25" xfId="0" applyFont="1" applyBorder="1" applyAlignment="1">
      <alignment horizontal="center" vertical="center" textRotation="255" wrapText="1"/>
    </xf>
    <xf numFmtId="0" fontId="19" fillId="0" borderId="26" xfId="0" applyFont="1" applyBorder="1" applyAlignment="1">
      <alignment horizontal="center" vertical="center" textRotation="255" wrapText="1"/>
    </xf>
    <xf numFmtId="0" fontId="120" fillId="8" borderId="1" xfId="0" applyFont="1" applyFill="1" applyBorder="1" applyAlignment="1">
      <alignment horizontal="center" vertical="center" wrapText="1"/>
    </xf>
    <xf numFmtId="0" fontId="63" fillId="2" borderId="0" xfId="0" applyFont="1" applyFill="1" applyAlignment="1">
      <alignment horizontal="left" vertical="center" wrapText="1"/>
    </xf>
    <xf numFmtId="0" fontId="83" fillId="2" borderId="0" xfId="0" applyFont="1" applyFill="1" applyAlignment="1">
      <alignment horizontal="right" vertical="center"/>
    </xf>
    <xf numFmtId="0" fontId="65" fillId="2" borderId="0" xfId="0" applyFont="1" applyFill="1" applyAlignment="1">
      <alignment horizontal="left" vertical="center" wrapText="1"/>
    </xf>
    <xf numFmtId="0" fontId="97" fillId="2" borderId="0" xfId="0" quotePrefix="1" applyFont="1" applyFill="1" applyAlignment="1">
      <alignment horizontal="left" vertical="center" wrapText="1"/>
    </xf>
    <xf numFmtId="0" fontId="97" fillId="2" borderId="0" xfId="0" applyFont="1" applyFill="1" applyAlignment="1">
      <alignment horizontal="left" vertical="center" wrapText="1"/>
    </xf>
    <xf numFmtId="0" fontId="95" fillId="2" borderId="0" xfId="0" applyFont="1" applyFill="1" applyAlignment="1">
      <alignment horizontal="left" vertical="center" wrapText="1"/>
    </xf>
    <xf numFmtId="0" fontId="103" fillId="2" borderId="0" xfId="0" applyFont="1" applyFill="1" applyAlignment="1">
      <alignment horizontal="right" vertical="center"/>
    </xf>
    <xf numFmtId="0" fontId="65" fillId="0" borderId="2" xfId="0" applyFont="1" applyBorder="1" applyAlignment="1">
      <alignment horizontal="left" vertical="center" wrapText="1"/>
    </xf>
    <xf numFmtId="0" fontId="65" fillId="0" borderId="3" xfId="0" applyFont="1" applyBorder="1" applyAlignment="1">
      <alignment horizontal="left" vertical="center" wrapText="1"/>
    </xf>
    <xf numFmtId="0" fontId="65" fillId="0" borderId="4" xfId="0" applyFont="1" applyBorder="1" applyAlignment="1">
      <alignment horizontal="left" vertical="center" wrapText="1"/>
    </xf>
    <xf numFmtId="0" fontId="33" fillId="2" borderId="2" xfId="0" applyFont="1" applyFill="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65" fillId="0" borderId="1" xfId="0" applyFont="1" applyBorder="1" applyAlignment="1">
      <alignment horizontal="left" vertical="center" wrapText="1"/>
    </xf>
    <xf numFmtId="0" fontId="63" fillId="2" borderId="0" xfId="0" applyFont="1" applyFill="1" applyAlignment="1">
      <alignment horizontal="left" vertical="center"/>
    </xf>
    <xf numFmtId="0" fontId="33" fillId="2" borderId="1" xfId="0" applyFont="1" applyFill="1" applyBorder="1" applyAlignment="1">
      <alignment horizontal="center" vertical="center" wrapText="1"/>
    </xf>
    <xf numFmtId="0" fontId="60" fillId="2" borderId="0" xfId="0" applyFont="1" applyFill="1" applyAlignment="1">
      <alignment horizontal="left" vertical="center" wrapText="1"/>
    </xf>
    <xf numFmtId="166" fontId="60" fillId="2" borderId="0" xfId="0" applyNumberFormat="1" applyFont="1" applyFill="1" applyAlignment="1">
      <alignment horizontal="left" vertical="center"/>
    </xf>
    <xf numFmtId="0" fontId="94" fillId="2" borderId="0" xfId="0" applyFont="1" applyFill="1" applyAlignment="1">
      <alignment horizontal="left" vertical="center" wrapText="1"/>
    </xf>
    <xf numFmtId="174" fontId="106" fillId="2" borderId="0" xfId="0" applyNumberFormat="1" applyFont="1" applyFill="1" applyAlignment="1">
      <alignment horizontal="center" vertical="center"/>
    </xf>
    <xf numFmtId="175" fontId="106" fillId="2" borderId="0" xfId="0" applyNumberFormat="1" applyFont="1" applyFill="1" applyAlignment="1">
      <alignment horizontal="center" vertical="center"/>
    </xf>
    <xf numFmtId="176" fontId="106" fillId="2" borderId="0" xfId="0" applyNumberFormat="1" applyFont="1" applyFill="1" applyAlignment="1">
      <alignment horizontal="center" vertical="center"/>
    </xf>
    <xf numFmtId="0" fontId="95" fillId="2" borderId="0" xfId="0" applyFont="1" applyFill="1" applyAlignment="1">
      <alignment horizontal="left" vertical="center"/>
    </xf>
    <xf numFmtId="0" fontId="60" fillId="0" borderId="2" xfId="0" applyFont="1" applyBorder="1" applyAlignment="1">
      <alignment horizontal="center" vertical="center"/>
    </xf>
    <xf numFmtId="0" fontId="60" fillId="0" borderId="4" xfId="0" applyFont="1" applyBorder="1" applyAlignment="1">
      <alignment horizontal="center" vertical="center"/>
    </xf>
    <xf numFmtId="0" fontId="60" fillId="2" borderId="2" xfId="0" applyFont="1" applyFill="1" applyBorder="1" applyAlignment="1">
      <alignment horizontal="center" vertical="center"/>
    </xf>
    <xf numFmtId="0" fontId="60" fillId="2" borderId="4" xfId="0" applyFont="1" applyFill="1" applyBorder="1" applyAlignment="1">
      <alignment horizontal="center" vertical="center"/>
    </xf>
    <xf numFmtId="0" fontId="65" fillId="2" borderId="0" xfId="0" quotePrefix="1" applyFont="1" applyFill="1" applyAlignment="1">
      <alignment horizontal="left" vertical="center" wrapText="1"/>
    </xf>
    <xf numFmtId="0" fontId="74" fillId="2" borderId="0" xfId="0" applyFont="1" applyFill="1" applyAlignment="1">
      <alignment horizontal="left" vertical="center" wrapText="1"/>
    </xf>
    <xf numFmtId="0" fontId="60" fillId="2" borderId="2" xfId="0" applyFont="1" applyFill="1" applyBorder="1" applyAlignment="1">
      <alignment horizontal="center" vertical="center" wrapText="1"/>
    </xf>
    <xf numFmtId="0" fontId="60" fillId="2" borderId="4" xfId="0" applyFont="1" applyFill="1" applyBorder="1" applyAlignment="1">
      <alignment horizontal="center" vertical="center" wrapText="1"/>
    </xf>
    <xf numFmtId="0" fontId="60" fillId="2" borderId="0" xfId="0" applyFont="1" applyFill="1" applyAlignment="1">
      <alignment horizontal="left" vertical="center"/>
    </xf>
    <xf numFmtId="176" fontId="105" fillId="2" borderId="0" xfId="0" applyNumberFormat="1" applyFont="1" applyFill="1" applyAlignment="1">
      <alignment horizontal="center" vertical="center"/>
    </xf>
    <xf numFmtId="177" fontId="105" fillId="2" borderId="0" xfId="0" applyNumberFormat="1" applyFont="1" applyFill="1" applyAlignment="1">
      <alignment horizontal="center" vertical="center"/>
    </xf>
    <xf numFmtId="175" fontId="105" fillId="2" borderId="0" xfId="0" applyNumberFormat="1" applyFont="1" applyFill="1" applyAlignment="1">
      <alignment horizontal="center" vertical="center"/>
    </xf>
    <xf numFmtId="0" fontId="63" fillId="2" borderId="0" xfId="0" applyFont="1" applyFill="1" applyAlignment="1">
      <alignment horizontal="left" vertical="top" wrapText="1"/>
    </xf>
    <xf numFmtId="174" fontId="105" fillId="2" borderId="0" xfId="0" applyNumberFormat="1" applyFont="1" applyFill="1" applyAlignment="1">
      <alignment horizontal="center" vertical="center"/>
    </xf>
    <xf numFmtId="0" fontId="97" fillId="2" borderId="0" xfId="0" applyFont="1" applyFill="1" applyAlignment="1">
      <alignment horizontal="left" wrapText="1"/>
    </xf>
    <xf numFmtId="0" fontId="103" fillId="2" borderId="0" xfId="0" applyFont="1" applyFill="1" applyAlignment="1">
      <alignment horizontal="right"/>
    </xf>
    <xf numFmtId="0" fontId="102" fillId="2" borderId="1" xfId="0" applyFont="1" applyFill="1" applyBorder="1" applyAlignment="1">
      <alignment horizontal="center" vertical="center" wrapText="1"/>
    </xf>
    <xf numFmtId="0" fontId="156" fillId="2" borderId="2" xfId="0" applyFont="1" applyFill="1" applyBorder="1" applyAlignment="1">
      <alignment horizontal="center" vertical="center" wrapText="1"/>
    </xf>
    <xf numFmtId="0" fontId="156" fillId="2" borderId="3" xfId="0" applyFont="1" applyFill="1" applyBorder="1" applyAlignment="1">
      <alignment horizontal="center" vertical="center" wrapText="1"/>
    </xf>
    <xf numFmtId="0" fontId="156" fillId="2" borderId="4" xfId="0" applyFont="1" applyFill="1" applyBorder="1" applyAlignment="1">
      <alignment horizontal="center" vertical="center" wrapText="1"/>
    </xf>
    <xf numFmtId="0" fontId="91" fillId="2" borderId="0" xfId="0" applyFont="1" applyFill="1" applyAlignment="1">
      <alignment horizontal="left" vertical="center" wrapText="1"/>
    </xf>
    <xf numFmtId="0" fontId="97" fillId="0" borderId="2" xfId="0" applyFont="1" applyBorder="1" applyAlignment="1">
      <alignment horizontal="left" vertical="center" wrapText="1"/>
    </xf>
    <xf numFmtId="0" fontId="97" fillId="0" borderId="3" xfId="0" applyFont="1" applyBorder="1" applyAlignment="1">
      <alignment horizontal="left" vertical="center" wrapText="1"/>
    </xf>
    <xf numFmtId="0" fontId="97" fillId="0" borderId="4" xfId="0" applyFont="1" applyBorder="1" applyAlignment="1">
      <alignment horizontal="left" vertical="center" wrapText="1"/>
    </xf>
    <xf numFmtId="0" fontId="95" fillId="2" borderId="2" xfId="0" applyFont="1" applyFill="1" applyBorder="1" applyAlignment="1">
      <alignment horizontal="center" vertical="center" wrapText="1"/>
    </xf>
    <xf numFmtId="0" fontId="95" fillId="2" borderId="4" xfId="0" applyFont="1" applyFill="1" applyBorder="1" applyAlignment="1">
      <alignment horizontal="center" vertical="center" wrapText="1"/>
    </xf>
    <xf numFmtId="0" fontId="95" fillId="2" borderId="2" xfId="0" applyFont="1" applyFill="1" applyBorder="1" applyAlignment="1">
      <alignment horizontal="center" vertical="center"/>
    </xf>
    <xf numFmtId="0" fontId="95" fillId="2" borderId="4" xfId="0" applyFont="1" applyFill="1" applyBorder="1" applyAlignment="1">
      <alignment horizontal="center" vertical="center"/>
    </xf>
    <xf numFmtId="0" fontId="102" fillId="2" borderId="2" xfId="0" applyFont="1" applyFill="1" applyBorder="1" applyAlignment="1">
      <alignment horizontal="center" vertical="center" wrapText="1"/>
    </xf>
    <xf numFmtId="0" fontId="102" fillId="2" borderId="4" xfId="0" applyFont="1" applyFill="1" applyBorder="1" applyAlignment="1">
      <alignment horizontal="center" vertical="center" wrapText="1"/>
    </xf>
    <xf numFmtId="0" fontId="65" fillId="2" borderId="0" xfId="0" applyFont="1" applyFill="1" applyAlignment="1">
      <alignment horizontal="left" wrapText="1"/>
    </xf>
    <xf numFmtId="0" fontId="72" fillId="2" borderId="0" xfId="0" applyFont="1" applyFill="1" applyAlignment="1">
      <alignment horizontal="right"/>
    </xf>
    <xf numFmtId="0" fontId="54" fillId="2" borderId="0" xfId="0" applyFont="1" applyFill="1" applyAlignment="1">
      <alignment horizontal="left" vertical="center" wrapText="1"/>
    </xf>
    <xf numFmtId="0" fontId="115" fillId="2" borderId="0" xfId="0" applyFont="1" applyFill="1" applyAlignment="1">
      <alignment horizontal="left" vertical="center" wrapText="1"/>
    </xf>
    <xf numFmtId="166" fontId="95" fillId="2" borderId="0" xfId="0" applyNumberFormat="1" applyFont="1" applyFill="1" applyAlignment="1">
      <alignment horizontal="left" vertical="center"/>
    </xf>
    <xf numFmtId="0" fontId="114" fillId="2" borderId="0" xfId="0" applyFont="1" applyFill="1" applyAlignment="1">
      <alignment horizontal="left" vertical="center" wrapText="1"/>
    </xf>
    <xf numFmtId="0" fontId="114" fillId="2" borderId="0" xfId="0" applyFont="1" applyFill="1" applyAlignment="1">
      <alignment horizontal="left" vertical="center"/>
    </xf>
    <xf numFmtId="0" fontId="114" fillId="2" borderId="0" xfId="0" applyFont="1" applyFill="1" applyAlignment="1">
      <alignment horizontal="left" vertical="top" wrapText="1"/>
    </xf>
    <xf numFmtId="176" fontId="61" fillId="2" borderId="0" xfId="0" applyNumberFormat="1" applyFont="1" applyFill="1" applyAlignment="1">
      <alignment horizontal="center" vertical="center"/>
    </xf>
    <xf numFmtId="177" fontId="61" fillId="2" borderId="0" xfId="0" applyNumberFormat="1" applyFont="1" applyFill="1" applyAlignment="1">
      <alignment horizontal="center" vertical="center"/>
    </xf>
    <xf numFmtId="174" fontId="61" fillId="2" borderId="0" xfId="0" applyNumberFormat="1" applyFont="1" applyFill="1" applyAlignment="1">
      <alignment horizontal="center" vertical="center"/>
    </xf>
    <xf numFmtId="175" fontId="61" fillId="2" borderId="0" xfId="0" applyNumberFormat="1" applyFont="1" applyFill="1" applyAlignment="1">
      <alignment horizontal="center" vertical="center"/>
    </xf>
    <xf numFmtId="0" fontId="74" fillId="0" borderId="2" xfId="0" applyFont="1" applyBorder="1" applyAlignment="1">
      <alignment horizontal="left" vertical="center" wrapText="1"/>
    </xf>
    <xf numFmtId="0" fontId="74" fillId="0" borderId="3" xfId="0" applyFont="1" applyBorder="1" applyAlignment="1">
      <alignment horizontal="left" vertical="center" wrapText="1"/>
    </xf>
    <xf numFmtId="0" fontId="74" fillId="0" borderId="4" xfId="0" applyFont="1" applyBorder="1" applyAlignment="1">
      <alignment horizontal="left" vertical="center" wrapText="1"/>
    </xf>
    <xf numFmtId="0" fontId="118" fillId="2" borderId="0" xfId="0" applyFont="1" applyFill="1" applyAlignment="1">
      <alignment horizontal="left" vertical="center" wrapText="1"/>
    </xf>
    <xf numFmtId="166" fontId="54" fillId="2" borderId="0" xfId="0" applyNumberFormat="1" applyFont="1" applyFill="1" applyAlignment="1">
      <alignment horizontal="left" vertical="center"/>
    </xf>
    <xf numFmtId="0" fontId="58" fillId="2" borderId="2" xfId="0" applyFont="1" applyFill="1" applyBorder="1" applyAlignment="1">
      <alignment horizontal="center" vertical="center" wrapText="1"/>
    </xf>
    <xf numFmtId="0" fontId="58" fillId="2" borderId="3" xfId="0" applyFont="1" applyFill="1" applyBorder="1" applyAlignment="1">
      <alignment horizontal="center" vertical="center" wrapText="1"/>
    </xf>
    <xf numFmtId="0" fontId="58" fillId="2" borderId="4" xfId="0" applyFont="1" applyFill="1" applyBorder="1" applyAlignment="1">
      <alignment horizontal="center" vertical="center" wrapText="1"/>
    </xf>
    <xf numFmtId="0" fontId="91" fillId="2" borderId="0" xfId="0" applyFont="1" applyFill="1" applyAlignment="1">
      <alignment horizontal="left" vertical="center"/>
    </xf>
    <xf numFmtId="4" fontId="65" fillId="2" borderId="16" xfId="0" applyNumberFormat="1" applyFont="1" applyFill="1" applyBorder="1" applyAlignment="1">
      <alignment horizontal="center" vertical="center"/>
    </xf>
    <xf numFmtId="4" fontId="65" fillId="2" borderId="25" xfId="0" applyNumberFormat="1" applyFont="1" applyFill="1" applyBorder="1" applyAlignment="1">
      <alignment horizontal="center" vertical="center"/>
    </xf>
    <xf numFmtId="0" fontId="102" fillId="2" borderId="3" xfId="0" applyFont="1" applyFill="1" applyBorder="1" applyAlignment="1">
      <alignment horizontal="center" vertical="center" wrapText="1"/>
    </xf>
    <xf numFmtId="0" fontId="154" fillId="0" borderId="2" xfId="0" applyFont="1" applyBorder="1" applyAlignment="1">
      <alignment horizontal="center" vertical="center" wrapText="1"/>
    </xf>
    <xf numFmtId="0" fontId="154" fillId="0" borderId="3" xfId="0" applyFont="1" applyBorder="1" applyAlignment="1">
      <alignment horizontal="center" vertical="center" wrapText="1"/>
    </xf>
    <xf numFmtId="0" fontId="154" fillId="0" borderId="4" xfId="0" applyFont="1" applyBorder="1" applyAlignment="1">
      <alignment horizontal="center" vertical="center" wrapText="1"/>
    </xf>
    <xf numFmtId="0" fontId="72" fillId="2" borderId="0" xfId="0" applyFont="1" applyFill="1" applyAlignment="1">
      <alignment horizontal="right" vertical="center"/>
    </xf>
    <xf numFmtId="0" fontId="85" fillId="2" borderId="0" xfId="0" applyFont="1" applyFill="1" applyAlignment="1">
      <alignment horizontal="right" vertical="center"/>
    </xf>
    <xf numFmtId="0" fontId="61" fillId="0" borderId="1" xfId="0" applyFont="1" applyBorder="1" applyAlignment="1">
      <alignment horizontal="center" vertical="center" wrapText="1"/>
    </xf>
    <xf numFmtId="173" fontId="105" fillId="2" borderId="0" xfId="0" applyNumberFormat="1" applyFont="1" applyFill="1" applyAlignment="1">
      <alignment horizontal="center" vertical="center"/>
    </xf>
    <xf numFmtId="0" fontId="98" fillId="2" borderId="0" xfId="0" applyFont="1" applyFill="1" applyAlignment="1">
      <alignment horizontal="left" vertical="top" wrapText="1"/>
    </xf>
    <xf numFmtId="0" fontId="67" fillId="2" borderId="2" xfId="0" applyFont="1" applyFill="1" applyBorder="1" applyAlignment="1">
      <alignment horizontal="center" vertical="center" wrapText="1"/>
    </xf>
    <xf numFmtId="0" fontId="67" fillId="2" borderId="3" xfId="0" applyFont="1" applyFill="1" applyBorder="1" applyAlignment="1">
      <alignment horizontal="center" vertical="center" wrapText="1"/>
    </xf>
    <xf numFmtId="0" fontId="67" fillId="2" borderId="4" xfId="0" applyFont="1" applyFill="1" applyBorder="1" applyAlignment="1">
      <alignment horizontal="center" vertical="center" wrapText="1"/>
    </xf>
    <xf numFmtId="0" fontId="154" fillId="0" borderId="1" xfId="0" applyFont="1" applyBorder="1" applyAlignment="1">
      <alignment horizontal="center" vertical="center" wrapText="1"/>
    </xf>
    <xf numFmtId="0" fontId="97" fillId="0" borderId="1" xfId="0" applyFont="1" applyBorder="1" applyAlignment="1">
      <alignment horizontal="left" vertical="center" wrapText="1"/>
    </xf>
    <xf numFmtId="0" fontId="15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0" fontId="44" fillId="0" borderId="2" xfId="0" applyFont="1" applyBorder="1" applyAlignment="1">
      <alignment horizontal="left" vertical="center" wrapText="1"/>
    </xf>
    <xf numFmtId="0" fontId="44" fillId="0" borderId="3" xfId="0" applyFont="1" applyBorder="1" applyAlignment="1">
      <alignment horizontal="left" vertical="center" wrapText="1"/>
    </xf>
    <xf numFmtId="0" fontId="44" fillId="0" borderId="4" xfId="0" applyFont="1" applyBorder="1" applyAlignment="1">
      <alignment horizontal="left" vertical="center" wrapText="1"/>
    </xf>
    <xf numFmtId="0" fontId="7" fillId="2" borderId="1" xfId="0" applyFont="1" applyFill="1" applyBorder="1" applyAlignment="1">
      <alignment horizontal="center" vertical="center" wrapText="1"/>
    </xf>
    <xf numFmtId="0" fontId="157" fillId="2" borderId="3" xfId="0" applyFont="1" applyFill="1" applyBorder="1" applyAlignment="1">
      <alignment horizontal="left" vertical="center" wrapText="1"/>
    </xf>
    <xf numFmtId="0" fontId="157" fillId="2" borderId="4"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4"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59" fillId="0" borderId="2" xfId="0" applyFont="1" applyBorder="1" applyAlignment="1">
      <alignment horizontal="center" vertical="center" wrapText="1"/>
    </xf>
    <xf numFmtId="0" fontId="59" fillId="0" borderId="3" xfId="0" applyFont="1" applyBorder="1" applyAlignment="1">
      <alignment horizontal="center" vertical="center" wrapText="1"/>
    </xf>
    <xf numFmtId="0" fontId="59" fillId="0" borderId="4" xfId="0" applyFont="1" applyBorder="1" applyAlignment="1">
      <alignment horizontal="center" vertical="center" wrapText="1"/>
    </xf>
    <xf numFmtId="0" fontId="74" fillId="2" borderId="0" xfId="0" applyFont="1" applyFill="1" applyAlignment="1">
      <alignment horizontal="left" wrapText="1"/>
    </xf>
    <xf numFmtId="0" fontId="85" fillId="2" borderId="0" xfId="0" applyFont="1" applyFill="1" applyAlignment="1">
      <alignment horizontal="right"/>
    </xf>
    <xf numFmtId="0" fontId="54" fillId="2" borderId="2" xfId="0" applyFont="1" applyFill="1" applyBorder="1" applyAlignment="1">
      <alignment horizontal="center" vertical="center" wrapText="1"/>
    </xf>
    <xf numFmtId="0" fontId="54" fillId="2" borderId="4" xfId="0" applyFont="1" applyFill="1" applyBorder="1" applyAlignment="1">
      <alignment horizontal="center" vertical="center" wrapText="1"/>
    </xf>
    <xf numFmtId="0" fontId="54" fillId="2" borderId="2" xfId="0" applyFont="1" applyFill="1" applyBorder="1" applyAlignment="1">
      <alignment horizontal="center" vertical="center"/>
    </xf>
    <xf numFmtId="0" fontId="54" fillId="2" borderId="4" xfId="0" applyFont="1" applyFill="1" applyBorder="1" applyAlignment="1">
      <alignment horizontal="center" vertical="center"/>
    </xf>
    <xf numFmtId="0" fontId="92" fillId="2" borderId="2" xfId="0" applyFont="1" applyFill="1" applyBorder="1" applyAlignment="1">
      <alignment horizontal="center" vertical="center" wrapText="1"/>
    </xf>
    <xf numFmtId="0" fontId="92" fillId="2" borderId="3" xfId="0" applyFont="1" applyFill="1" applyBorder="1" applyAlignment="1">
      <alignment horizontal="center" vertical="center" wrapText="1"/>
    </xf>
    <xf numFmtId="0" fontId="92" fillId="2" borderId="4" xfId="0" applyFont="1" applyFill="1" applyBorder="1" applyAlignment="1">
      <alignment horizontal="center" vertical="center" wrapText="1"/>
    </xf>
    <xf numFmtId="0" fontId="97" fillId="2" borderId="0" xfId="0" applyFont="1" applyFill="1" applyAlignment="1">
      <alignment horizontal="left" vertical="top" wrapText="1"/>
    </xf>
    <xf numFmtId="49" fontId="65" fillId="0" borderId="2" xfId="0" applyNumberFormat="1" applyFont="1" applyBorder="1" applyAlignment="1">
      <alignment horizontal="left" vertical="center" wrapText="1"/>
    </xf>
    <xf numFmtId="49" fontId="65" fillId="0" borderId="3" xfId="0" applyNumberFormat="1" applyFont="1" applyBorder="1" applyAlignment="1">
      <alignment horizontal="left" vertical="center"/>
    </xf>
    <xf numFmtId="49" fontId="65" fillId="0" borderId="4" xfId="0" applyNumberFormat="1" applyFont="1" applyBorder="1" applyAlignment="1">
      <alignment horizontal="left" vertical="center"/>
    </xf>
    <xf numFmtId="0" fontId="98" fillId="2" borderId="1" xfId="0" applyFont="1" applyFill="1" applyBorder="1" applyAlignment="1">
      <alignment horizontal="center" vertical="center" wrapText="1"/>
    </xf>
    <xf numFmtId="174" fontId="105" fillId="2" borderId="0" xfId="0" applyNumberFormat="1" applyFont="1" applyFill="1" applyAlignment="1">
      <alignment horizontal="center"/>
    </xf>
    <xf numFmtId="0" fontId="83" fillId="2" borderId="0" xfId="0" applyFont="1" applyFill="1" applyAlignment="1">
      <alignment horizontal="right"/>
    </xf>
    <xf numFmtId="0" fontId="60" fillId="2" borderId="0" xfId="0" applyFont="1" applyFill="1" applyAlignment="1">
      <alignment horizontal="left" vertical="top" wrapText="1"/>
    </xf>
    <xf numFmtId="0" fontId="76" fillId="2" borderId="0" xfId="0" applyFont="1" applyFill="1" applyAlignment="1">
      <alignment horizontal="center"/>
    </xf>
    <xf numFmtId="0" fontId="61" fillId="0" borderId="2" xfId="0" applyFont="1" applyBorder="1" applyAlignment="1">
      <alignment horizontal="center" vertical="center" wrapText="1"/>
    </xf>
    <xf numFmtId="0" fontId="61" fillId="0" borderId="3" xfId="0" applyFont="1" applyBorder="1" applyAlignment="1">
      <alignment horizontal="center" vertical="center" wrapText="1"/>
    </xf>
    <xf numFmtId="0" fontId="61" fillId="0" borderId="4" xfId="0" applyFont="1" applyBorder="1" applyAlignment="1">
      <alignment horizontal="center" vertical="center" wrapText="1"/>
    </xf>
    <xf numFmtId="0" fontId="95" fillId="2" borderId="0" xfId="0" applyFont="1" applyFill="1" applyAlignment="1">
      <alignment horizontal="left" vertical="top" wrapText="1"/>
    </xf>
    <xf numFmtId="0" fontId="58" fillId="2" borderId="2" xfId="0" applyFont="1" applyFill="1" applyBorder="1" applyAlignment="1">
      <alignment horizontal="left" vertical="center" wrapText="1"/>
    </xf>
    <xf numFmtId="0" fontId="58" fillId="2" borderId="3" xfId="0" applyFont="1" applyFill="1" applyBorder="1" applyAlignment="1">
      <alignment horizontal="left" vertical="center" wrapText="1"/>
    </xf>
    <xf numFmtId="0" fontId="58" fillId="2" borderId="4" xfId="0" applyFont="1" applyFill="1" applyBorder="1" applyAlignment="1">
      <alignment horizontal="left" vertical="center" wrapText="1"/>
    </xf>
    <xf numFmtId="0" fontId="59" fillId="0" borderId="2" xfId="0" applyFont="1" applyBorder="1" applyAlignment="1">
      <alignment horizontal="left" vertical="center" wrapText="1"/>
    </xf>
    <xf numFmtId="0" fontId="59" fillId="0" borderId="3" xfId="0" applyFont="1" applyBorder="1" applyAlignment="1">
      <alignment horizontal="left" vertical="center" wrapText="1"/>
    </xf>
    <xf numFmtId="0" fontId="59" fillId="0" borderId="4" xfId="0" applyFont="1" applyBorder="1" applyAlignment="1">
      <alignment horizontal="left" vertical="center" wrapText="1"/>
    </xf>
    <xf numFmtId="0" fontId="90" fillId="0" borderId="2" xfId="0" applyFont="1" applyBorder="1" applyAlignment="1">
      <alignment horizontal="center" vertical="center" wrapText="1"/>
    </xf>
    <xf numFmtId="0" fontId="90" fillId="0" borderId="3" xfId="0" applyFont="1" applyBorder="1" applyAlignment="1">
      <alignment horizontal="center" vertical="center" wrapText="1"/>
    </xf>
    <xf numFmtId="0" fontId="90" fillId="0" borderId="4" xfId="0" applyFont="1" applyBorder="1" applyAlignment="1">
      <alignment horizontal="center" vertical="center" wrapText="1"/>
    </xf>
    <xf numFmtId="0" fontId="74" fillId="2" borderId="0" xfId="0" quotePrefix="1" applyFont="1" applyFill="1" applyAlignment="1">
      <alignment horizontal="left" vertical="center" wrapText="1"/>
    </xf>
    <xf numFmtId="0" fontId="54" fillId="2" borderId="0" xfId="0" applyFont="1" applyFill="1" applyAlignment="1">
      <alignment horizontal="left" vertical="center"/>
    </xf>
    <xf numFmtId="0" fontId="60" fillId="2" borderId="22" xfId="0" applyFont="1" applyFill="1" applyBorder="1" applyAlignment="1">
      <alignment horizontal="center" vertical="center" wrapText="1"/>
    </xf>
    <xf numFmtId="0" fontId="60" fillId="2" borderId="24" xfId="0" applyFont="1" applyFill="1" applyBorder="1" applyAlignment="1">
      <alignment horizontal="center" vertical="center" wrapText="1"/>
    </xf>
    <xf numFmtId="0" fontId="58" fillId="2" borderId="1" xfId="0" applyFont="1" applyFill="1" applyBorder="1" applyAlignment="1">
      <alignment horizontal="center" vertical="center" wrapText="1"/>
    </xf>
    <xf numFmtId="0" fontId="44" fillId="2" borderId="0" xfId="0" applyFont="1" applyFill="1" applyAlignment="1">
      <alignment horizontal="center" vertical="center" wrapText="1"/>
    </xf>
    <xf numFmtId="168" fontId="24" fillId="0" borderId="0" xfId="0" applyNumberFormat="1" applyFont="1" applyAlignment="1">
      <alignment horizontal="center" vertical="center"/>
    </xf>
    <xf numFmtId="0" fontId="41" fillId="2" borderId="0" xfId="0" applyFont="1" applyFill="1" applyAlignment="1">
      <alignment horizontal="center" vertical="center" wrapText="1"/>
    </xf>
    <xf numFmtId="169" fontId="24" fillId="0" borderId="0" xfId="0" applyNumberFormat="1" applyFont="1" applyAlignment="1">
      <alignment horizontal="center" vertical="center"/>
    </xf>
    <xf numFmtId="0" fontId="22" fillId="0" borderId="0" xfId="0" applyFont="1" applyAlignment="1">
      <alignment horizontal="left" vertical="center" wrapText="1"/>
    </xf>
    <xf numFmtId="0" fontId="42" fillId="2" borderId="0" xfId="0" applyFont="1" applyFill="1" applyAlignment="1">
      <alignment horizontal="left" vertical="center"/>
    </xf>
    <xf numFmtId="166" fontId="41" fillId="0" borderId="0" xfId="0" applyNumberFormat="1" applyFont="1" applyAlignment="1">
      <alignment horizontal="left" vertical="center"/>
    </xf>
    <xf numFmtId="0" fontId="15" fillId="2" borderId="0" xfId="0" applyFont="1" applyFill="1" applyAlignment="1">
      <alignment horizontal="left"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14" fillId="0" borderId="1" xfId="0" applyFont="1" applyBorder="1" applyAlignment="1">
      <alignment horizontal="left" vertical="center" wrapText="1" indent="1"/>
    </xf>
    <xf numFmtId="2" fontId="44" fillId="0" borderId="2" xfId="0" applyNumberFormat="1" applyFont="1" applyBorder="1" applyAlignment="1">
      <alignment horizontal="center" vertical="center"/>
    </xf>
    <xf numFmtId="2" fontId="44" fillId="0" borderId="4" xfId="0" applyNumberFormat="1" applyFont="1" applyBorder="1" applyAlignment="1">
      <alignment horizontal="center" vertical="center"/>
    </xf>
    <xf numFmtId="0" fontId="26" fillId="0" borderId="1" xfId="0" applyFont="1" applyBorder="1" applyAlignment="1">
      <alignment horizontal="left" vertical="center" wrapText="1" indent="1"/>
    </xf>
    <xf numFmtId="2" fontId="47" fillId="0" borderId="2" xfId="0" applyNumberFormat="1" applyFont="1" applyBorder="1" applyAlignment="1">
      <alignment horizontal="center" vertical="center"/>
    </xf>
    <xf numFmtId="2" fontId="47" fillId="0" borderId="4" xfId="0" applyNumberFormat="1" applyFont="1" applyBorder="1" applyAlignment="1">
      <alignment horizontal="center" vertical="center"/>
    </xf>
    <xf numFmtId="0" fontId="8" fillId="0" borderId="0" xfId="0" applyFont="1" applyAlignment="1">
      <alignment horizontal="left" vertical="center"/>
    </xf>
    <xf numFmtId="0" fontId="8" fillId="0" borderId="1" xfId="0" applyFont="1" applyBorder="1" applyAlignment="1">
      <alignment horizontal="center" vertical="center"/>
    </xf>
    <xf numFmtId="0" fontId="7" fillId="0" borderId="1" xfId="0" applyFont="1" applyBorder="1" applyAlignment="1">
      <alignment horizontal="center" vertical="center"/>
    </xf>
    <xf numFmtId="0" fontId="8" fillId="0" borderId="0" xfId="0" applyFont="1" applyAlignment="1">
      <alignment horizontal="left" vertical="center" wrapText="1"/>
    </xf>
    <xf numFmtId="0" fontId="44" fillId="0" borderId="0" xfId="0" applyFont="1" applyAlignment="1">
      <alignment horizontal="left" vertical="center" wrapText="1"/>
    </xf>
    <xf numFmtId="0" fontId="47" fillId="0" borderId="0" xfId="0" applyFont="1" applyAlignment="1">
      <alignment horizontal="left" vertical="center"/>
    </xf>
    <xf numFmtId="0" fontId="47"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xf>
    <xf numFmtId="0" fontId="8" fillId="2" borderId="0" xfId="0" applyFont="1" applyFill="1" applyAlignment="1">
      <alignment horizontal="left" vertical="center" wrapText="1"/>
    </xf>
    <xf numFmtId="0" fontId="15" fillId="0" borderId="0" xfId="0" applyFont="1" applyAlignment="1">
      <alignment horizontal="left" wrapText="1"/>
    </xf>
    <xf numFmtId="0" fontId="36" fillId="0" borderId="0" xfId="0" applyFont="1" applyAlignment="1">
      <alignment horizontal="right"/>
    </xf>
    <xf numFmtId="16" fontId="41" fillId="2" borderId="0" xfId="0" applyNumberFormat="1" applyFont="1" applyFill="1" applyAlignment="1">
      <alignment horizontal="left" vertical="center" wrapText="1"/>
    </xf>
    <xf numFmtId="0" fontId="42" fillId="0" borderId="0" xfId="0" applyFont="1" applyAlignment="1">
      <alignment horizontal="left" vertical="center" wrapText="1"/>
    </xf>
    <xf numFmtId="0" fontId="47" fillId="0" borderId="1" xfId="0" applyFont="1" applyBorder="1" applyAlignment="1">
      <alignment horizontal="left" vertical="center" wrapText="1" indent="1"/>
    </xf>
    <xf numFmtId="0" fontId="39" fillId="0" borderId="1" xfId="0" applyFont="1" applyBorder="1" applyAlignment="1">
      <alignment horizontal="left" vertical="center" wrapText="1" indent="1"/>
    </xf>
    <xf numFmtId="2" fontId="53" fillId="0" borderId="2" xfId="0" applyNumberFormat="1" applyFont="1" applyBorder="1" applyAlignment="1">
      <alignment horizontal="center" vertical="center"/>
    </xf>
    <xf numFmtId="2" fontId="53" fillId="0" borderId="4" xfId="0" applyNumberFormat="1" applyFont="1" applyBorder="1" applyAlignment="1">
      <alignment horizontal="center" vertical="center"/>
    </xf>
    <xf numFmtId="0" fontId="44" fillId="0" borderId="0" xfId="0" applyFont="1" applyAlignment="1">
      <alignment horizontal="left" vertical="center"/>
    </xf>
    <xf numFmtId="0" fontId="8" fillId="0" borderId="1" xfId="0" applyFont="1" applyBorder="1" applyAlignment="1">
      <alignment horizontal="left" vertical="center" wrapText="1" indent="1"/>
    </xf>
    <xf numFmtId="2" fontId="8" fillId="0" borderId="2" xfId="0" applyNumberFormat="1" applyFont="1" applyBorder="1" applyAlignment="1">
      <alignment horizontal="center" vertical="center"/>
    </xf>
    <xf numFmtId="2" fontId="8" fillId="0" borderId="4" xfId="0" applyNumberFormat="1" applyFont="1" applyBorder="1" applyAlignment="1">
      <alignment horizontal="center" vertical="center"/>
    </xf>
    <xf numFmtId="0" fontId="154" fillId="2" borderId="1" xfId="0" applyFont="1" applyFill="1" applyBorder="1" applyAlignment="1">
      <alignment horizontal="center" vertical="center" wrapText="1"/>
    </xf>
    <xf numFmtId="0" fontId="44" fillId="0" borderId="1" xfId="0" applyFont="1" applyBorder="1" applyAlignment="1">
      <alignment horizontal="left" vertical="center" wrapText="1" indent="3"/>
    </xf>
    <xf numFmtId="165" fontId="24" fillId="0" borderId="0" xfId="0" applyNumberFormat="1" applyFont="1" applyAlignment="1">
      <alignment horizontal="center" vertical="center"/>
    </xf>
    <xf numFmtId="167" fontId="24" fillId="0" borderId="0" xfId="0" applyNumberFormat="1" applyFont="1" applyAlignment="1">
      <alignment horizontal="center" vertical="center"/>
    </xf>
    <xf numFmtId="0" fontId="44" fillId="0" borderId="1" xfId="0" applyFont="1" applyBorder="1" applyAlignment="1">
      <alignment horizontal="left" vertical="center" wrapText="1" indent="1"/>
    </xf>
    <xf numFmtId="0" fontId="44" fillId="0" borderId="2" xfId="0" applyFont="1" applyBorder="1" applyAlignment="1">
      <alignment horizontal="left" vertical="center" wrapText="1" indent="1"/>
    </xf>
    <xf numFmtId="0" fontId="44" fillId="0" borderId="3" xfId="0" applyFont="1" applyBorder="1" applyAlignment="1">
      <alignment horizontal="left" vertical="center" wrapText="1" indent="1"/>
    </xf>
    <xf numFmtId="0" fontId="44" fillId="0" borderId="4" xfId="0" applyFont="1" applyBorder="1" applyAlignment="1">
      <alignment horizontal="left" vertical="center" wrapText="1" indent="1"/>
    </xf>
    <xf numFmtId="0" fontId="41" fillId="2" borderId="0" xfId="0" applyFont="1" applyFill="1" applyAlignment="1">
      <alignment horizontal="left" vertical="center" wrapText="1"/>
    </xf>
    <xf numFmtId="0" fontId="44" fillId="5" borderId="0" xfId="0" applyFont="1" applyFill="1" applyAlignment="1">
      <alignment horizontal="left" vertical="center" wrapText="1"/>
    </xf>
    <xf numFmtId="0" fontId="15" fillId="0" borderId="0" xfId="0" applyFont="1" applyAlignment="1">
      <alignment horizontal="left" vertical="center" wrapText="1"/>
    </xf>
    <xf numFmtId="0" fontId="15" fillId="0" borderId="1"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Alignment="1">
      <alignment horizontal="left" vertical="center"/>
    </xf>
    <xf numFmtId="0" fontId="35" fillId="0" borderId="1" xfId="0" applyFont="1" applyBorder="1" applyAlignment="1">
      <alignment horizontal="center" vertical="center" wrapText="1"/>
    </xf>
    <xf numFmtId="0" fontId="14" fillId="2" borderId="1" xfId="0" applyFont="1" applyFill="1" applyBorder="1" applyAlignment="1">
      <alignment horizontal="left" vertical="center" wrapText="1" indent="1"/>
    </xf>
    <xf numFmtId="0" fontId="41" fillId="0" borderId="2" xfId="0" applyFont="1" applyBorder="1" applyAlignment="1">
      <alignment horizontal="left" vertical="center"/>
    </xf>
    <xf numFmtId="0" fontId="41" fillId="0" borderId="3" xfId="0" applyFont="1" applyBorder="1" applyAlignment="1">
      <alignment horizontal="left" vertical="center"/>
    </xf>
    <xf numFmtId="0" fontId="41" fillId="0" borderId="4" xfId="0" applyFont="1" applyBorder="1" applyAlignment="1">
      <alignment horizontal="left" vertical="center"/>
    </xf>
    <xf numFmtId="0" fontId="31" fillId="0" borderId="2" xfId="0" applyFont="1" applyBorder="1" applyAlignment="1">
      <alignment horizontal="left" vertical="center" wrapText="1"/>
    </xf>
    <xf numFmtId="0" fontId="31" fillId="0" borderId="3" xfId="0" applyFont="1" applyBorder="1" applyAlignment="1">
      <alignment horizontal="left" vertical="center" wrapText="1"/>
    </xf>
    <xf numFmtId="0" fontId="31" fillId="0" borderId="4" xfId="0" applyFont="1" applyBorder="1" applyAlignment="1">
      <alignment horizontal="left" vertical="center" wrapText="1"/>
    </xf>
    <xf numFmtId="0" fontId="12" fillId="0" borderId="1" xfId="0" applyFont="1" applyBorder="1" applyAlignment="1">
      <alignment horizontal="center" vertical="center" wrapText="1"/>
    </xf>
    <xf numFmtId="0" fontId="14" fillId="2" borderId="1" xfId="0" applyFont="1" applyFill="1" applyBorder="1" applyAlignment="1">
      <alignment horizontal="left" vertical="center" indent="1"/>
    </xf>
    <xf numFmtId="0" fontId="31" fillId="2" borderId="1" xfId="0" applyFont="1" applyFill="1" applyBorder="1" applyAlignment="1">
      <alignment horizontal="left" vertical="center" wrapText="1" indent="1"/>
    </xf>
    <xf numFmtId="0" fontId="59" fillId="0" borderId="1" xfId="0" applyFont="1" applyBorder="1" applyAlignment="1">
      <alignment horizontal="center" vertical="center" wrapText="1"/>
    </xf>
    <xf numFmtId="0" fontId="90" fillId="0" borderId="1" xfId="0" applyFont="1" applyBorder="1" applyAlignment="1">
      <alignment horizontal="center" vertical="center" wrapText="1"/>
    </xf>
    <xf numFmtId="0" fontId="116" fillId="0" borderId="2" xfId="0" applyFont="1" applyBorder="1" applyAlignment="1">
      <alignment horizontal="center" vertical="center"/>
    </xf>
    <xf numFmtId="0" fontId="116" fillId="0" borderId="3" xfId="0" applyFont="1" applyBorder="1" applyAlignment="1">
      <alignment horizontal="center" vertical="center"/>
    </xf>
    <xf numFmtId="0" fontId="116" fillId="0" borderId="4" xfId="0" applyFont="1" applyBorder="1" applyAlignment="1">
      <alignment horizontal="center" vertical="center"/>
    </xf>
    <xf numFmtId="0" fontId="33" fillId="2" borderId="2" xfId="0" applyFont="1" applyFill="1" applyBorder="1" applyAlignment="1">
      <alignment horizontal="center" vertical="center"/>
    </xf>
    <xf numFmtId="0" fontId="33" fillId="2" borderId="4" xfId="0" applyFont="1" applyFill="1" applyBorder="1" applyAlignment="1">
      <alignment horizontal="center" vertical="center"/>
    </xf>
    <xf numFmtId="0" fontId="102" fillId="2" borderId="2" xfId="0" applyFont="1" applyFill="1" applyBorder="1" applyAlignment="1">
      <alignment horizontal="center" vertical="center"/>
    </xf>
    <xf numFmtId="0" fontId="102" fillId="2" borderId="4" xfId="0" applyFont="1" applyFill="1" applyBorder="1" applyAlignment="1">
      <alignment horizontal="center" vertical="center"/>
    </xf>
    <xf numFmtId="0" fontId="151" fillId="0" borderId="2" xfId="0" applyFont="1" applyBorder="1" applyAlignment="1">
      <alignment horizontal="center" vertical="center"/>
    </xf>
    <xf numFmtId="0" fontId="151" fillId="0" borderId="3" xfId="0" applyFont="1" applyBorder="1" applyAlignment="1">
      <alignment horizontal="center" vertical="center"/>
    </xf>
    <xf numFmtId="0" fontId="151" fillId="0" borderId="4" xfId="0" applyFont="1" applyBorder="1" applyAlignment="1">
      <alignment horizontal="center" vertical="center"/>
    </xf>
    <xf numFmtId="0" fontId="98" fillId="2" borderId="1" xfId="0" applyFont="1" applyFill="1" applyBorder="1" applyAlignment="1">
      <alignment horizontal="left" vertical="center" wrapText="1"/>
    </xf>
    <xf numFmtId="0" fontId="97" fillId="2" borderId="1" xfId="0" applyFont="1" applyFill="1" applyBorder="1" applyAlignment="1">
      <alignment horizontal="left" vertical="center" wrapText="1"/>
    </xf>
    <xf numFmtId="0" fontId="94" fillId="2" borderId="0" xfId="0" applyFont="1" applyFill="1" applyAlignment="1">
      <alignment horizontal="left" wrapText="1"/>
    </xf>
    <xf numFmtId="166" fontId="60" fillId="2" borderId="0" xfId="0" applyNumberFormat="1" applyFont="1" applyFill="1" applyAlignment="1">
      <alignment horizontal="left"/>
    </xf>
    <xf numFmtId="170" fontId="61" fillId="0" borderId="0" xfId="0" applyNumberFormat="1" applyFont="1" applyAlignment="1">
      <alignment horizontal="center" vertical="center"/>
    </xf>
    <xf numFmtId="171" fontId="61" fillId="0" borderId="0" xfId="0" applyNumberFormat="1" applyFont="1" applyAlignment="1">
      <alignment horizontal="center" vertical="center"/>
    </xf>
    <xf numFmtId="0" fontId="56" fillId="2" borderId="0" xfId="0" applyFont="1" applyFill="1" applyAlignment="1">
      <alignment horizontal="left" vertical="top" wrapText="1"/>
    </xf>
    <xf numFmtId="0" fontId="8" fillId="2" borderId="0" xfId="0" applyFont="1" applyFill="1" applyAlignment="1">
      <alignment horizontal="left" vertical="top" wrapText="1"/>
    </xf>
    <xf numFmtId="0" fontId="8" fillId="2" borderId="0" xfId="0" applyFont="1" applyFill="1" applyAlignment="1">
      <alignment horizontal="left" vertical="center"/>
    </xf>
    <xf numFmtId="172" fontId="61" fillId="0" borderId="0" xfId="0" applyNumberFormat="1" applyFont="1" applyAlignment="1">
      <alignment horizontal="center" vertical="center"/>
    </xf>
    <xf numFmtId="0" fontId="56" fillId="2" borderId="0" xfId="0" applyFont="1" applyFill="1" applyAlignment="1">
      <alignment horizontal="left" vertical="center"/>
    </xf>
    <xf numFmtId="166" fontId="8" fillId="2" borderId="0" xfId="0" applyNumberFormat="1" applyFont="1" applyFill="1" applyAlignment="1">
      <alignment horizontal="left" vertical="center"/>
    </xf>
    <xf numFmtId="0" fontId="56" fillId="2" borderId="0" xfId="0" applyFont="1" applyFill="1" applyAlignment="1">
      <alignment horizontal="left" vertical="center" wrapText="1"/>
    </xf>
    <xf numFmtId="0" fontId="60" fillId="2" borderId="26" xfId="0" applyFont="1" applyFill="1" applyBorder="1" applyAlignment="1">
      <alignment horizontal="center" vertical="center"/>
    </xf>
    <xf numFmtId="0" fontId="33" fillId="2" borderId="1" xfId="0" applyFont="1" applyFill="1" applyBorder="1" applyAlignment="1">
      <alignment horizontal="center" vertical="center"/>
    </xf>
    <xf numFmtId="2" fontId="65" fillId="2" borderId="2" xfId="0" applyNumberFormat="1" applyFont="1" applyFill="1" applyBorder="1" applyAlignment="1">
      <alignment horizontal="center" vertical="center"/>
    </xf>
    <xf numFmtId="2" fontId="65" fillId="2" borderId="4" xfId="0" applyNumberFormat="1" applyFont="1" applyFill="1" applyBorder="1" applyAlignment="1">
      <alignment horizontal="center" vertical="center"/>
    </xf>
    <xf numFmtId="0" fontId="70" fillId="2" borderId="0" xfId="1" applyFont="1" applyFill="1" applyAlignment="1">
      <alignment vertical="center" wrapText="1"/>
    </xf>
    <xf numFmtId="4" fontId="65" fillId="2" borderId="2" xfId="0" applyNumberFormat="1" applyFont="1" applyFill="1" applyBorder="1" applyAlignment="1">
      <alignment horizontal="center" vertical="center"/>
    </xf>
    <xf numFmtId="4" fontId="65" fillId="2" borderId="4" xfId="0" applyNumberFormat="1" applyFont="1" applyFill="1" applyBorder="1" applyAlignment="1">
      <alignment horizontal="center" vertical="center"/>
    </xf>
    <xf numFmtId="0" fontId="65" fillId="2" borderId="2" xfId="0" applyFont="1" applyFill="1" applyBorder="1" applyAlignment="1">
      <alignment horizontal="left" vertical="center" wrapText="1"/>
    </xf>
    <xf numFmtId="0" fontId="65" fillId="2" borderId="3" xfId="0" applyFont="1" applyFill="1" applyBorder="1" applyAlignment="1">
      <alignment horizontal="left" vertical="center" wrapText="1"/>
    </xf>
    <xf numFmtId="0" fontId="65" fillId="2" borderId="4" xfId="0" applyFont="1" applyFill="1" applyBorder="1" applyAlignment="1">
      <alignment horizontal="left" vertical="center" wrapText="1"/>
    </xf>
    <xf numFmtId="0" fontId="65" fillId="2" borderId="2" xfId="0" applyFont="1" applyFill="1" applyBorder="1" applyAlignment="1">
      <alignment horizontal="left" vertical="top" wrapText="1"/>
    </xf>
    <xf numFmtId="0" fontId="65" fillId="2" borderId="3" xfId="0" applyFont="1" applyFill="1" applyBorder="1" applyAlignment="1">
      <alignment horizontal="left" vertical="top" wrapText="1"/>
    </xf>
    <xf numFmtId="0" fontId="65" fillId="2" borderId="4" xfId="0" applyFont="1" applyFill="1" applyBorder="1" applyAlignment="1">
      <alignment horizontal="left" vertical="top" wrapText="1"/>
    </xf>
    <xf numFmtId="0" fontId="60" fillId="2" borderId="0" xfId="0" applyFont="1" applyFill="1" applyAlignment="1">
      <alignment horizontal="left" wrapText="1"/>
    </xf>
  </cellXfs>
  <cellStyles count="2">
    <cellStyle name="Hipervínculo" xfId="1" builtinId="8"/>
    <cellStyle name="Normal" xfId="0" builtinId="0"/>
  </cellStyles>
  <dxfs count="0"/>
  <tableStyles count="0" defaultTableStyle="TableStyleMedium2" defaultPivotStyle="PivotStyleLight16"/>
  <colors>
    <mruColors>
      <color rgb="FFFF9900"/>
      <color rgb="FFFF00FF"/>
      <color rgb="FF0000FF"/>
      <color rgb="FF333333"/>
      <color rgb="FF00FF00"/>
      <color rgb="FF00FFFF"/>
      <color rgb="FF9B879D"/>
      <color rgb="FFFFEBF2"/>
      <color rgb="FFFFF5EB"/>
      <color rgb="FFF3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theme" Target="theme/theme1.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8.png"/></Relationships>
</file>

<file path=xl/drawings/_rels/drawing25.xml.rels><?xml version="1.0" encoding="UTF-8" standalone="yes"?>
<Relationships xmlns="http://schemas.openxmlformats.org/package/2006/relationships"><Relationship Id="rId1" Type="http://schemas.openxmlformats.org/officeDocument/2006/relationships/image" Target="../media/image8.png"/></Relationships>
</file>

<file path=xl/drawings/_rels/drawing26.xml.rels><?xml version="1.0" encoding="UTF-8" standalone="yes"?>
<Relationships xmlns="http://schemas.openxmlformats.org/package/2006/relationships"><Relationship Id="rId1" Type="http://schemas.openxmlformats.org/officeDocument/2006/relationships/image" Target="../media/image8.png"/></Relationships>
</file>

<file path=xl/drawings/_rels/drawing30.xml.rels><?xml version="1.0" encoding="UTF-8" standalone="yes"?>
<Relationships xmlns="http://schemas.openxmlformats.org/package/2006/relationships"><Relationship Id="rId1" Type="http://schemas.openxmlformats.org/officeDocument/2006/relationships/image" Target="../media/image8.png"/></Relationships>
</file>

<file path=xl/drawings/_rels/drawing3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3.xml.rels><?xml version="1.0" encoding="UTF-8" standalone="yes"?>
<Relationships xmlns="http://schemas.openxmlformats.org/package/2006/relationships"><Relationship Id="rId1" Type="http://schemas.openxmlformats.org/officeDocument/2006/relationships/image" Target="../media/image8.png"/></Relationships>
</file>

<file path=xl/drawings/_rels/drawing35.xml.rels><?xml version="1.0" encoding="UTF-8" standalone="yes"?>
<Relationships xmlns="http://schemas.openxmlformats.org/package/2006/relationships"><Relationship Id="rId1" Type="http://schemas.openxmlformats.org/officeDocument/2006/relationships/image" Target="../media/image8.png"/></Relationships>
</file>

<file path=xl/drawings/_rels/drawing45.xml.rels><?xml version="1.0" encoding="UTF-8" standalone="yes"?>
<Relationships xmlns="http://schemas.openxmlformats.org/package/2006/relationships"><Relationship Id="rId1" Type="http://schemas.openxmlformats.org/officeDocument/2006/relationships/image" Target="../media/image8.png"/></Relationships>
</file>

<file path=xl/drawings/_rels/drawing50.xml.rels><?xml version="1.0" encoding="UTF-8" standalone="yes"?>
<Relationships xmlns="http://schemas.openxmlformats.org/package/2006/relationships"><Relationship Id="rId1" Type="http://schemas.openxmlformats.org/officeDocument/2006/relationships/image" Target="../media/image8.png"/></Relationships>
</file>

<file path=xl/drawings/_rels/drawing60.xml.rels><?xml version="1.0" encoding="UTF-8" standalone="yes"?>
<Relationships xmlns="http://schemas.openxmlformats.org/package/2006/relationships"><Relationship Id="rId1" Type="http://schemas.openxmlformats.org/officeDocument/2006/relationships/image" Target="../media/image8.png"/></Relationships>
</file>

<file path=xl/drawings/_rels/drawing66.xml.rels><?xml version="1.0" encoding="UTF-8" standalone="yes"?>
<Relationships xmlns="http://schemas.openxmlformats.org/package/2006/relationships"><Relationship Id="rId1" Type="http://schemas.openxmlformats.org/officeDocument/2006/relationships/image" Target="../media/image8.png"/></Relationships>
</file>

<file path=xl/drawings/_rels/drawing67.xml.rels><?xml version="1.0" encoding="UTF-8" standalone="yes"?>
<Relationships xmlns="http://schemas.openxmlformats.org/package/2006/relationships"><Relationship Id="rId1" Type="http://schemas.openxmlformats.org/officeDocument/2006/relationships/image" Target="../media/image8.png"/></Relationships>
</file>

<file path=xl/drawings/_rels/drawing68.xml.rels><?xml version="1.0" encoding="UTF-8" standalone="yes"?>
<Relationships xmlns="http://schemas.openxmlformats.org/package/2006/relationships"><Relationship Id="rId1" Type="http://schemas.openxmlformats.org/officeDocument/2006/relationships/image" Target="../media/image8.png"/></Relationships>
</file>

<file path=xl/drawings/_rels/drawing7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2.xml.rels><?xml version="1.0" encoding="UTF-8" standalone="yes"?>
<Relationships xmlns="http://schemas.openxmlformats.org/package/2006/relationships"><Relationship Id="rId1" Type="http://schemas.openxmlformats.org/officeDocument/2006/relationships/image" Target="../media/image8.png"/></Relationships>
</file>

<file path=xl/drawings/_rels/drawing73.xml.rels><?xml version="1.0" encoding="UTF-8" standalone="yes"?>
<Relationships xmlns="http://schemas.openxmlformats.org/package/2006/relationships"><Relationship Id="rId1" Type="http://schemas.openxmlformats.org/officeDocument/2006/relationships/image" Target="../media/image8.png"/></Relationships>
</file>

<file path=xl/drawings/_rels/drawing74.xml.rels><?xml version="1.0" encoding="UTF-8" standalone="yes"?>
<Relationships xmlns="http://schemas.openxmlformats.org/package/2006/relationships"><Relationship Id="rId1" Type="http://schemas.openxmlformats.org/officeDocument/2006/relationships/image" Target="../media/image8.png"/></Relationships>
</file>

<file path=xl/drawings/_rels/drawing75.xml.rels><?xml version="1.0" encoding="UTF-8" standalone="yes"?>
<Relationships xmlns="http://schemas.openxmlformats.org/package/2006/relationships"><Relationship Id="rId1" Type="http://schemas.openxmlformats.org/officeDocument/2006/relationships/image" Target="../media/image8.png"/></Relationships>
</file>

<file path=xl/drawings/_rels/drawing7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7.xml.rels><?xml version="1.0" encoding="UTF-8" standalone="yes"?>
<Relationships xmlns="http://schemas.openxmlformats.org/package/2006/relationships"><Relationship Id="rId1" Type="http://schemas.openxmlformats.org/officeDocument/2006/relationships/image" Target="../media/image8.png"/></Relationships>
</file>

<file path=xl/drawings/_rels/drawing78.xml.rels><?xml version="1.0" encoding="UTF-8" standalone="yes"?>
<Relationships xmlns="http://schemas.openxmlformats.org/package/2006/relationships"><Relationship Id="rId1" Type="http://schemas.openxmlformats.org/officeDocument/2006/relationships/image" Target="../media/image8.png"/></Relationships>
</file>

<file path=xl/drawings/_rels/drawing89.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jpeg"/></Relationships>
</file>

<file path=xl/drawings/_rels/drawing90.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4.jpeg"/></Relationships>
</file>

<file path=xl/drawings/_rels/drawing9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6.jpeg"/><Relationship Id="rId1" Type="http://schemas.openxmlformats.org/officeDocument/2006/relationships/image" Target="../media/image15.png"/></Relationships>
</file>

<file path=xl/drawings/_rels/drawing92.xml.rels><?xml version="1.0" encoding="UTF-8" standalone="yes"?>
<Relationships xmlns="http://schemas.openxmlformats.org/package/2006/relationships"><Relationship Id="rId1" Type="http://schemas.openxmlformats.org/officeDocument/2006/relationships/image" Target="../media/image8.png"/></Relationships>
</file>

<file path=xl/drawings/_rels/drawing93.xml.rels><?xml version="1.0" encoding="UTF-8" standalone="yes"?>
<Relationships xmlns="http://schemas.openxmlformats.org/package/2006/relationships"><Relationship Id="rId1" Type="http://schemas.openxmlformats.org/officeDocument/2006/relationships/image" Target="../media/image8.png"/></Relationships>
</file>

<file path=xl/drawings/_rels/drawing94.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100.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101.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102.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103.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104.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jpe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16.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17.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18.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19.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20.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22.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2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24.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25.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26.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27.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28.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29.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30.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31.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32.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3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34.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35.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36.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37.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38.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39.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40.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41.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42.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4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44.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45.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46.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47.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48.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49.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50.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51.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52.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5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54.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55.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56.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57.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58.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59.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60.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61.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62.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6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64.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65.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66.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67.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68.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69.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70.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jpeg"/></Relationships>
</file>

<file path=xl/drawings/_rels/vmlDrawing71.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jpeg"/></Relationships>
</file>

<file path=xl/drawings/_rels/vmlDrawing72.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jpeg"/></Relationships>
</file>

<file path=xl/drawings/_rels/vmlDrawing7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74.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75.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76.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77.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78.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79.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80.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81.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82.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8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84.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85.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86.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jpeg"/></Relationships>
</file>

<file path=xl/drawings/_rels/vmlDrawing87.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jpeg"/></Relationships>
</file>

<file path=xl/drawings/_rels/vmlDrawing88.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jpeg"/></Relationships>
</file>

<file path=xl/drawings/_rels/vmlDrawing89.v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90.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91.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92.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93.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94.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95.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96.v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vmlDrawing97.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98.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_rels/vmlDrawing99.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335280</xdr:colOff>
      <xdr:row>1</xdr:row>
      <xdr:rowOff>30481</xdr:rowOff>
    </xdr:from>
    <xdr:to>
      <xdr:col>2</xdr:col>
      <xdr:colOff>842010</xdr:colOff>
      <xdr:row>1</xdr:row>
      <xdr:rowOff>768053</xdr:rowOff>
    </xdr:to>
    <xdr:pic>
      <xdr:nvPicPr>
        <xdr:cNvPr id="6" name="Imagen 5">
          <a:extLst>
            <a:ext uri="{FF2B5EF4-FFF2-40B4-BE49-F238E27FC236}">
              <a16:creationId xmlns:a16="http://schemas.microsoft.com/office/drawing/2014/main" id="{71D3E1E2-8EDC-6125-DAEC-8EAB012820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540" y="213361"/>
          <a:ext cx="1257300" cy="745192"/>
        </a:xfrm>
        <a:prstGeom prst="rect">
          <a:avLst/>
        </a:prstGeom>
        <a:ln>
          <a:noFill/>
        </a:ln>
      </xdr:spPr>
    </xdr:pic>
    <xdr:clientData/>
  </xdr:twoCellAnchor>
  <xdr:twoCellAnchor editAs="oneCell">
    <xdr:from>
      <xdr:col>8</xdr:col>
      <xdr:colOff>0</xdr:colOff>
      <xdr:row>974</xdr:row>
      <xdr:rowOff>0</xdr:rowOff>
    </xdr:from>
    <xdr:to>
      <xdr:col>8</xdr:col>
      <xdr:colOff>304800</xdr:colOff>
      <xdr:row>975</xdr:row>
      <xdr:rowOff>53340</xdr:rowOff>
    </xdr:to>
    <xdr:sp macro="" textlink="">
      <xdr:nvSpPr>
        <xdr:cNvPr id="1027" name="AutoShape 3">
          <a:extLst>
            <a:ext uri="{FF2B5EF4-FFF2-40B4-BE49-F238E27FC236}">
              <a16:creationId xmlns:a16="http://schemas.microsoft.com/office/drawing/2014/main" id="{A9D89E74-F66C-49A5-8A86-4A09388B8CBB}"/>
            </a:ext>
          </a:extLst>
        </xdr:cNvPr>
        <xdr:cNvSpPr>
          <a:spLocks noChangeAspect="1" noChangeArrowheads="1"/>
        </xdr:cNvSpPr>
      </xdr:nvSpPr>
      <xdr:spPr bwMode="auto">
        <a:xfrm>
          <a:off x="11688536" y="2299607"/>
          <a:ext cx="304800" cy="29826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24812</xdr:colOff>
      <xdr:row>26</xdr:row>
      <xdr:rowOff>182299</xdr:rowOff>
    </xdr:from>
    <xdr:to>
      <xdr:col>8</xdr:col>
      <xdr:colOff>971825</xdr:colOff>
      <xdr:row>27</xdr:row>
      <xdr:rowOff>231914</xdr:rowOff>
    </xdr:to>
    <xdr:sp macro="" textlink="">
      <xdr:nvSpPr>
        <xdr:cNvPr id="2" name="Rectángulo redondeado 5">
          <a:extLst>
            <a:ext uri="{FF2B5EF4-FFF2-40B4-BE49-F238E27FC236}">
              <a16:creationId xmlns:a16="http://schemas.microsoft.com/office/drawing/2014/main" id="{F1E0EA4B-5451-45D3-83F0-2DF310DD6134}"/>
            </a:ext>
          </a:extLst>
        </xdr:cNvPr>
        <xdr:cNvSpPr/>
      </xdr:nvSpPr>
      <xdr:spPr>
        <a:xfrm>
          <a:off x="186737" y="9707299"/>
          <a:ext cx="9271863"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37</xdr:row>
      <xdr:rowOff>123825</xdr:rowOff>
    </xdr:from>
    <xdr:to>
      <xdr:col>8</xdr:col>
      <xdr:colOff>971826</xdr:colOff>
      <xdr:row>39</xdr:row>
      <xdr:rowOff>44174</xdr:rowOff>
    </xdr:to>
    <xdr:sp macro="" textlink="">
      <xdr:nvSpPr>
        <xdr:cNvPr id="3" name="Rectángulo redondeado 6">
          <a:extLst>
            <a:ext uri="{FF2B5EF4-FFF2-40B4-BE49-F238E27FC236}">
              <a16:creationId xmlns:a16="http://schemas.microsoft.com/office/drawing/2014/main" id="{A997CF62-3024-4886-BD0E-035DD9598B39}"/>
            </a:ext>
          </a:extLst>
        </xdr:cNvPr>
        <xdr:cNvSpPr/>
      </xdr:nvSpPr>
      <xdr:spPr>
        <a:xfrm>
          <a:off x="200025" y="18535650"/>
          <a:ext cx="925857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13022</xdr:colOff>
      <xdr:row>1</xdr:row>
      <xdr:rowOff>65662</xdr:rowOff>
    </xdr:from>
    <xdr:to>
      <xdr:col>8</xdr:col>
      <xdr:colOff>971938</xdr:colOff>
      <xdr:row>3</xdr:row>
      <xdr:rowOff>42186</xdr:rowOff>
    </xdr:to>
    <xdr:sp macro="" textlink="">
      <xdr:nvSpPr>
        <xdr:cNvPr id="4" name="Rectángulo redondeado 5">
          <a:extLst>
            <a:ext uri="{FF2B5EF4-FFF2-40B4-BE49-F238E27FC236}">
              <a16:creationId xmlns:a16="http://schemas.microsoft.com/office/drawing/2014/main" id="{DE1042F5-FB6A-4EA4-A550-B40E9DC42157}"/>
            </a:ext>
          </a:extLst>
        </xdr:cNvPr>
        <xdr:cNvSpPr/>
      </xdr:nvSpPr>
      <xdr:spPr>
        <a:xfrm>
          <a:off x="174947" y="189487"/>
          <a:ext cx="9283766" cy="35752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54</xdr:row>
      <xdr:rowOff>144781</xdr:rowOff>
    </xdr:from>
    <xdr:to>
      <xdr:col>8</xdr:col>
      <xdr:colOff>949739</xdr:colOff>
      <xdr:row>55</xdr:row>
      <xdr:rowOff>176696</xdr:rowOff>
    </xdr:to>
    <xdr:sp macro="" textlink="">
      <xdr:nvSpPr>
        <xdr:cNvPr id="5" name="Rectángulo redondeado 8">
          <a:extLst>
            <a:ext uri="{FF2B5EF4-FFF2-40B4-BE49-F238E27FC236}">
              <a16:creationId xmlns:a16="http://schemas.microsoft.com/office/drawing/2014/main" id="{7B314C67-C160-4BDC-93D5-0CC2913F3BF8}"/>
            </a:ext>
          </a:extLst>
        </xdr:cNvPr>
        <xdr:cNvSpPr/>
      </xdr:nvSpPr>
      <xdr:spPr>
        <a:xfrm>
          <a:off x="215266" y="22223731"/>
          <a:ext cx="9240298" cy="3271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8</xdr:col>
      <xdr:colOff>971825</xdr:colOff>
      <xdr:row>24</xdr:row>
      <xdr:rowOff>231914</xdr:rowOff>
    </xdr:to>
    <xdr:sp macro="" textlink="">
      <xdr:nvSpPr>
        <xdr:cNvPr id="2" name="Rectángulo redondeado 5">
          <a:extLst>
            <a:ext uri="{FF2B5EF4-FFF2-40B4-BE49-F238E27FC236}">
              <a16:creationId xmlns:a16="http://schemas.microsoft.com/office/drawing/2014/main" id="{CE12F19F-FB27-48DA-998B-FF35C68F8147}"/>
            </a:ext>
          </a:extLst>
        </xdr:cNvPr>
        <xdr:cNvSpPr/>
      </xdr:nvSpPr>
      <xdr:spPr>
        <a:xfrm>
          <a:off x="192452" y="6529759"/>
          <a:ext cx="8711793"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35</xdr:row>
      <xdr:rowOff>123825</xdr:rowOff>
    </xdr:from>
    <xdr:to>
      <xdr:col>8</xdr:col>
      <xdr:colOff>971826</xdr:colOff>
      <xdr:row>37</xdr:row>
      <xdr:rowOff>44174</xdr:rowOff>
    </xdr:to>
    <xdr:sp macro="" textlink="">
      <xdr:nvSpPr>
        <xdr:cNvPr id="3" name="Rectángulo redondeado 6">
          <a:extLst>
            <a:ext uri="{FF2B5EF4-FFF2-40B4-BE49-F238E27FC236}">
              <a16:creationId xmlns:a16="http://schemas.microsoft.com/office/drawing/2014/main" id="{D58CF495-F1D9-4E4B-81DB-8A0831F434D7}"/>
            </a:ext>
          </a:extLst>
        </xdr:cNvPr>
        <xdr:cNvSpPr/>
      </xdr:nvSpPr>
      <xdr:spPr>
        <a:xfrm>
          <a:off x="205740" y="16072485"/>
          <a:ext cx="869850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29589</xdr:colOff>
      <xdr:row>1</xdr:row>
      <xdr:rowOff>63179</xdr:rowOff>
    </xdr:from>
    <xdr:to>
      <xdr:col>8</xdr:col>
      <xdr:colOff>950754</xdr:colOff>
      <xdr:row>2</xdr:row>
      <xdr:rowOff>297663</xdr:rowOff>
    </xdr:to>
    <xdr:sp macro="" textlink="">
      <xdr:nvSpPr>
        <xdr:cNvPr id="4" name="Rectángulo redondeado 5">
          <a:extLst>
            <a:ext uri="{FF2B5EF4-FFF2-40B4-BE49-F238E27FC236}">
              <a16:creationId xmlns:a16="http://schemas.microsoft.com/office/drawing/2014/main" id="{638F7496-C9CB-4451-886A-3B6445D9BA04}"/>
            </a:ext>
          </a:extLst>
        </xdr:cNvPr>
        <xdr:cNvSpPr/>
      </xdr:nvSpPr>
      <xdr:spPr>
        <a:xfrm>
          <a:off x="197229" y="185099"/>
          <a:ext cx="8685945" cy="31830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52</xdr:row>
      <xdr:rowOff>144781</xdr:rowOff>
    </xdr:from>
    <xdr:to>
      <xdr:col>8</xdr:col>
      <xdr:colOff>949739</xdr:colOff>
      <xdr:row>53</xdr:row>
      <xdr:rowOff>176696</xdr:rowOff>
    </xdr:to>
    <xdr:sp macro="" textlink="">
      <xdr:nvSpPr>
        <xdr:cNvPr id="5" name="Rectángulo redondeado 8">
          <a:extLst>
            <a:ext uri="{FF2B5EF4-FFF2-40B4-BE49-F238E27FC236}">
              <a16:creationId xmlns:a16="http://schemas.microsoft.com/office/drawing/2014/main" id="{FADA06C1-77AD-48F4-9F15-62045815C48B}"/>
            </a:ext>
          </a:extLst>
        </xdr:cNvPr>
        <xdr:cNvSpPr/>
      </xdr:nvSpPr>
      <xdr:spPr>
        <a:xfrm>
          <a:off x="220981" y="19804381"/>
          <a:ext cx="8661178" cy="3214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1</xdr:col>
      <xdr:colOff>24812</xdr:colOff>
      <xdr:row>26</xdr:row>
      <xdr:rowOff>182299</xdr:rowOff>
    </xdr:from>
    <xdr:to>
      <xdr:col>8</xdr:col>
      <xdr:colOff>971825</xdr:colOff>
      <xdr:row>27</xdr:row>
      <xdr:rowOff>231914</xdr:rowOff>
    </xdr:to>
    <xdr:sp macro="" textlink="">
      <xdr:nvSpPr>
        <xdr:cNvPr id="2" name="Rectángulo redondeado 5">
          <a:extLst>
            <a:ext uri="{FF2B5EF4-FFF2-40B4-BE49-F238E27FC236}">
              <a16:creationId xmlns:a16="http://schemas.microsoft.com/office/drawing/2014/main" id="{8293929E-4E8E-4D93-A171-B54C6D51FC0A}"/>
            </a:ext>
          </a:extLst>
        </xdr:cNvPr>
        <xdr:cNvSpPr/>
      </xdr:nvSpPr>
      <xdr:spPr>
        <a:xfrm>
          <a:off x="192452" y="8267119"/>
          <a:ext cx="8772753"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38</xdr:row>
      <xdr:rowOff>123825</xdr:rowOff>
    </xdr:from>
    <xdr:to>
      <xdr:col>8</xdr:col>
      <xdr:colOff>971826</xdr:colOff>
      <xdr:row>40</xdr:row>
      <xdr:rowOff>44174</xdr:rowOff>
    </xdr:to>
    <xdr:sp macro="" textlink="">
      <xdr:nvSpPr>
        <xdr:cNvPr id="3" name="Rectángulo redondeado 6">
          <a:extLst>
            <a:ext uri="{FF2B5EF4-FFF2-40B4-BE49-F238E27FC236}">
              <a16:creationId xmlns:a16="http://schemas.microsoft.com/office/drawing/2014/main" id="{C317D70C-513D-4A24-AD00-915F890E2780}"/>
            </a:ext>
          </a:extLst>
        </xdr:cNvPr>
        <xdr:cNvSpPr/>
      </xdr:nvSpPr>
      <xdr:spPr>
        <a:xfrm>
          <a:off x="205740" y="16590645"/>
          <a:ext cx="875946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13022</xdr:colOff>
      <xdr:row>1</xdr:row>
      <xdr:rowOff>90732</xdr:rowOff>
    </xdr:from>
    <xdr:to>
      <xdr:col>8</xdr:col>
      <xdr:colOff>971938</xdr:colOff>
      <xdr:row>3</xdr:row>
      <xdr:rowOff>7773</xdr:rowOff>
    </xdr:to>
    <xdr:sp macro="" textlink="">
      <xdr:nvSpPr>
        <xdr:cNvPr id="4" name="Rectángulo redondeado 5">
          <a:extLst>
            <a:ext uri="{FF2B5EF4-FFF2-40B4-BE49-F238E27FC236}">
              <a16:creationId xmlns:a16="http://schemas.microsoft.com/office/drawing/2014/main" id="{31F55BE1-B87C-4681-A029-777A690F7C6D}"/>
            </a:ext>
          </a:extLst>
        </xdr:cNvPr>
        <xdr:cNvSpPr/>
      </xdr:nvSpPr>
      <xdr:spPr>
        <a:xfrm>
          <a:off x="184083" y="215140"/>
          <a:ext cx="8796631" cy="3369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55</xdr:row>
      <xdr:rowOff>144781</xdr:rowOff>
    </xdr:from>
    <xdr:to>
      <xdr:col>8</xdr:col>
      <xdr:colOff>949739</xdr:colOff>
      <xdr:row>56</xdr:row>
      <xdr:rowOff>176696</xdr:rowOff>
    </xdr:to>
    <xdr:sp macro="" textlink="">
      <xdr:nvSpPr>
        <xdr:cNvPr id="5" name="Rectángulo redondeado 8">
          <a:extLst>
            <a:ext uri="{FF2B5EF4-FFF2-40B4-BE49-F238E27FC236}">
              <a16:creationId xmlns:a16="http://schemas.microsoft.com/office/drawing/2014/main" id="{02EA5840-0EC7-4AD1-8794-C5A18E6CE6B2}"/>
            </a:ext>
          </a:extLst>
        </xdr:cNvPr>
        <xdr:cNvSpPr/>
      </xdr:nvSpPr>
      <xdr:spPr>
        <a:xfrm>
          <a:off x="220981" y="20322541"/>
          <a:ext cx="8722138" cy="3214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1</xdr:col>
      <xdr:colOff>24812</xdr:colOff>
      <xdr:row>27</xdr:row>
      <xdr:rowOff>182299</xdr:rowOff>
    </xdr:from>
    <xdr:to>
      <xdr:col>8</xdr:col>
      <xdr:colOff>971825</xdr:colOff>
      <xdr:row>28</xdr:row>
      <xdr:rowOff>231914</xdr:rowOff>
    </xdr:to>
    <xdr:sp macro="" textlink="">
      <xdr:nvSpPr>
        <xdr:cNvPr id="2" name="Rectángulo redondeado 5">
          <a:extLst>
            <a:ext uri="{FF2B5EF4-FFF2-40B4-BE49-F238E27FC236}">
              <a16:creationId xmlns:a16="http://schemas.microsoft.com/office/drawing/2014/main" id="{4C992D8C-6307-47C6-B0D9-325E7C4AAB1F}"/>
            </a:ext>
          </a:extLst>
        </xdr:cNvPr>
        <xdr:cNvSpPr/>
      </xdr:nvSpPr>
      <xdr:spPr>
        <a:xfrm>
          <a:off x="192452" y="7779439"/>
          <a:ext cx="8780373"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39</xdr:row>
      <xdr:rowOff>123825</xdr:rowOff>
    </xdr:from>
    <xdr:to>
      <xdr:col>8</xdr:col>
      <xdr:colOff>971826</xdr:colOff>
      <xdr:row>41</xdr:row>
      <xdr:rowOff>44174</xdr:rowOff>
    </xdr:to>
    <xdr:sp macro="" textlink="">
      <xdr:nvSpPr>
        <xdr:cNvPr id="3" name="Rectángulo redondeado 6">
          <a:extLst>
            <a:ext uri="{FF2B5EF4-FFF2-40B4-BE49-F238E27FC236}">
              <a16:creationId xmlns:a16="http://schemas.microsoft.com/office/drawing/2014/main" id="{5ED21CE3-5329-4CBB-8DE6-FF0778679EDE}"/>
            </a:ext>
          </a:extLst>
        </xdr:cNvPr>
        <xdr:cNvSpPr/>
      </xdr:nvSpPr>
      <xdr:spPr>
        <a:xfrm>
          <a:off x="205740" y="16476345"/>
          <a:ext cx="876708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46653</xdr:colOff>
      <xdr:row>1</xdr:row>
      <xdr:rowOff>103757</xdr:rowOff>
    </xdr:from>
    <xdr:to>
      <xdr:col>8</xdr:col>
      <xdr:colOff>964166</xdr:colOff>
      <xdr:row>3</xdr:row>
      <xdr:rowOff>19243</xdr:rowOff>
    </xdr:to>
    <xdr:sp macro="" textlink="">
      <xdr:nvSpPr>
        <xdr:cNvPr id="4" name="Rectángulo redondeado 5">
          <a:extLst>
            <a:ext uri="{FF2B5EF4-FFF2-40B4-BE49-F238E27FC236}">
              <a16:creationId xmlns:a16="http://schemas.microsoft.com/office/drawing/2014/main" id="{52A03152-66EE-49EA-857A-BC8D5AF11894}"/>
            </a:ext>
          </a:extLst>
        </xdr:cNvPr>
        <xdr:cNvSpPr/>
      </xdr:nvSpPr>
      <xdr:spPr>
        <a:xfrm>
          <a:off x="214293" y="202817"/>
          <a:ext cx="8750873" cy="326966"/>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56</xdr:row>
      <xdr:rowOff>144781</xdr:rowOff>
    </xdr:from>
    <xdr:to>
      <xdr:col>8</xdr:col>
      <xdr:colOff>949739</xdr:colOff>
      <xdr:row>57</xdr:row>
      <xdr:rowOff>176696</xdr:rowOff>
    </xdr:to>
    <xdr:sp macro="" textlink="">
      <xdr:nvSpPr>
        <xdr:cNvPr id="5" name="Rectángulo redondeado 8">
          <a:extLst>
            <a:ext uri="{FF2B5EF4-FFF2-40B4-BE49-F238E27FC236}">
              <a16:creationId xmlns:a16="http://schemas.microsoft.com/office/drawing/2014/main" id="{BBAE3A98-321C-411C-AE00-925887C4FB8F}"/>
            </a:ext>
          </a:extLst>
        </xdr:cNvPr>
        <xdr:cNvSpPr/>
      </xdr:nvSpPr>
      <xdr:spPr>
        <a:xfrm>
          <a:off x="220981" y="20208241"/>
          <a:ext cx="8729758" cy="3214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1</xdr:col>
      <xdr:colOff>24812</xdr:colOff>
      <xdr:row>33</xdr:row>
      <xdr:rowOff>182299</xdr:rowOff>
    </xdr:from>
    <xdr:to>
      <xdr:col>8</xdr:col>
      <xdr:colOff>971825</xdr:colOff>
      <xdr:row>34</xdr:row>
      <xdr:rowOff>231914</xdr:rowOff>
    </xdr:to>
    <xdr:sp macro="" textlink="">
      <xdr:nvSpPr>
        <xdr:cNvPr id="2" name="Rectángulo redondeado 5">
          <a:extLst>
            <a:ext uri="{FF2B5EF4-FFF2-40B4-BE49-F238E27FC236}">
              <a16:creationId xmlns:a16="http://schemas.microsoft.com/office/drawing/2014/main" id="{3BDDBF89-754C-41BC-AB98-5156F3E13C53}"/>
            </a:ext>
          </a:extLst>
        </xdr:cNvPr>
        <xdr:cNvSpPr/>
      </xdr:nvSpPr>
      <xdr:spPr>
        <a:xfrm>
          <a:off x="192452" y="9509179"/>
          <a:ext cx="9527133"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44</xdr:row>
      <xdr:rowOff>123825</xdr:rowOff>
    </xdr:from>
    <xdr:to>
      <xdr:col>8</xdr:col>
      <xdr:colOff>971826</xdr:colOff>
      <xdr:row>46</xdr:row>
      <xdr:rowOff>44174</xdr:rowOff>
    </xdr:to>
    <xdr:sp macro="" textlink="">
      <xdr:nvSpPr>
        <xdr:cNvPr id="3" name="Rectángulo redondeado 6">
          <a:extLst>
            <a:ext uri="{FF2B5EF4-FFF2-40B4-BE49-F238E27FC236}">
              <a16:creationId xmlns:a16="http://schemas.microsoft.com/office/drawing/2014/main" id="{9780978A-CBA3-48C0-9368-D994F2787F99}"/>
            </a:ext>
          </a:extLst>
        </xdr:cNvPr>
        <xdr:cNvSpPr/>
      </xdr:nvSpPr>
      <xdr:spPr>
        <a:xfrm>
          <a:off x="205740" y="18023205"/>
          <a:ext cx="951384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13022</xdr:colOff>
      <xdr:row>1</xdr:row>
      <xdr:rowOff>65662</xdr:rowOff>
    </xdr:from>
    <xdr:to>
      <xdr:col>8</xdr:col>
      <xdr:colOff>971938</xdr:colOff>
      <xdr:row>3</xdr:row>
      <xdr:rowOff>42186</xdr:rowOff>
    </xdr:to>
    <xdr:sp macro="" textlink="">
      <xdr:nvSpPr>
        <xdr:cNvPr id="4" name="Rectángulo redondeado 5">
          <a:extLst>
            <a:ext uri="{FF2B5EF4-FFF2-40B4-BE49-F238E27FC236}">
              <a16:creationId xmlns:a16="http://schemas.microsoft.com/office/drawing/2014/main" id="{3F4BBEC0-EAAC-4241-BF01-065AA07EF21C}"/>
            </a:ext>
          </a:extLst>
        </xdr:cNvPr>
        <xdr:cNvSpPr/>
      </xdr:nvSpPr>
      <xdr:spPr>
        <a:xfrm>
          <a:off x="180662" y="187582"/>
          <a:ext cx="9539036" cy="36514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61</xdr:row>
      <xdr:rowOff>144781</xdr:rowOff>
    </xdr:from>
    <xdr:to>
      <xdr:col>8</xdr:col>
      <xdr:colOff>949739</xdr:colOff>
      <xdr:row>62</xdr:row>
      <xdr:rowOff>176696</xdr:rowOff>
    </xdr:to>
    <xdr:sp macro="" textlink="">
      <xdr:nvSpPr>
        <xdr:cNvPr id="5" name="Rectángulo redondeado 8">
          <a:extLst>
            <a:ext uri="{FF2B5EF4-FFF2-40B4-BE49-F238E27FC236}">
              <a16:creationId xmlns:a16="http://schemas.microsoft.com/office/drawing/2014/main" id="{854B0E9B-F85E-42A7-801E-A39522FC18F6}"/>
            </a:ext>
          </a:extLst>
        </xdr:cNvPr>
        <xdr:cNvSpPr/>
      </xdr:nvSpPr>
      <xdr:spPr>
        <a:xfrm>
          <a:off x="220981" y="21755101"/>
          <a:ext cx="9499378" cy="3214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1</xdr:col>
      <xdr:colOff>24812</xdr:colOff>
      <xdr:row>27</xdr:row>
      <xdr:rowOff>182299</xdr:rowOff>
    </xdr:from>
    <xdr:to>
      <xdr:col>8</xdr:col>
      <xdr:colOff>971825</xdr:colOff>
      <xdr:row>28</xdr:row>
      <xdr:rowOff>231914</xdr:rowOff>
    </xdr:to>
    <xdr:sp macro="" textlink="">
      <xdr:nvSpPr>
        <xdr:cNvPr id="2" name="Rectángulo redondeado 5">
          <a:extLst>
            <a:ext uri="{FF2B5EF4-FFF2-40B4-BE49-F238E27FC236}">
              <a16:creationId xmlns:a16="http://schemas.microsoft.com/office/drawing/2014/main" id="{3D42FDAF-3E41-416A-A05C-3B810E9FE58A}"/>
            </a:ext>
          </a:extLst>
        </xdr:cNvPr>
        <xdr:cNvSpPr/>
      </xdr:nvSpPr>
      <xdr:spPr>
        <a:xfrm>
          <a:off x="192452" y="8274739"/>
          <a:ext cx="8841333"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39</xdr:row>
      <xdr:rowOff>123825</xdr:rowOff>
    </xdr:from>
    <xdr:to>
      <xdr:col>8</xdr:col>
      <xdr:colOff>971826</xdr:colOff>
      <xdr:row>41</xdr:row>
      <xdr:rowOff>44174</xdr:rowOff>
    </xdr:to>
    <xdr:sp macro="" textlink="">
      <xdr:nvSpPr>
        <xdr:cNvPr id="3" name="Rectángulo redondeado 6">
          <a:extLst>
            <a:ext uri="{FF2B5EF4-FFF2-40B4-BE49-F238E27FC236}">
              <a16:creationId xmlns:a16="http://schemas.microsoft.com/office/drawing/2014/main" id="{4C4367BF-D66A-4A20-AB20-23ABABAA334E}"/>
            </a:ext>
          </a:extLst>
        </xdr:cNvPr>
        <xdr:cNvSpPr/>
      </xdr:nvSpPr>
      <xdr:spPr>
        <a:xfrm>
          <a:off x="205740" y="16598265"/>
          <a:ext cx="882804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13022</xdr:colOff>
      <xdr:row>1</xdr:row>
      <xdr:rowOff>65662</xdr:rowOff>
    </xdr:from>
    <xdr:to>
      <xdr:col>8</xdr:col>
      <xdr:colOff>971938</xdr:colOff>
      <xdr:row>3</xdr:row>
      <xdr:rowOff>42186</xdr:rowOff>
    </xdr:to>
    <xdr:sp macro="" textlink="">
      <xdr:nvSpPr>
        <xdr:cNvPr id="4" name="Rectángulo redondeado 5">
          <a:extLst>
            <a:ext uri="{FF2B5EF4-FFF2-40B4-BE49-F238E27FC236}">
              <a16:creationId xmlns:a16="http://schemas.microsoft.com/office/drawing/2014/main" id="{F6A9F67C-3B8E-4C5C-AE62-544E82BD6978}"/>
            </a:ext>
          </a:extLst>
        </xdr:cNvPr>
        <xdr:cNvSpPr/>
      </xdr:nvSpPr>
      <xdr:spPr>
        <a:xfrm>
          <a:off x="180662" y="187582"/>
          <a:ext cx="8853236" cy="36514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56</xdr:row>
      <xdr:rowOff>144781</xdr:rowOff>
    </xdr:from>
    <xdr:to>
      <xdr:col>8</xdr:col>
      <xdr:colOff>949739</xdr:colOff>
      <xdr:row>57</xdr:row>
      <xdr:rowOff>176696</xdr:rowOff>
    </xdr:to>
    <xdr:sp macro="" textlink="">
      <xdr:nvSpPr>
        <xdr:cNvPr id="5" name="Rectángulo redondeado 8">
          <a:extLst>
            <a:ext uri="{FF2B5EF4-FFF2-40B4-BE49-F238E27FC236}">
              <a16:creationId xmlns:a16="http://schemas.microsoft.com/office/drawing/2014/main" id="{6006A2B7-EC53-4A81-9628-86A8A7549BB2}"/>
            </a:ext>
          </a:extLst>
        </xdr:cNvPr>
        <xdr:cNvSpPr/>
      </xdr:nvSpPr>
      <xdr:spPr>
        <a:xfrm>
          <a:off x="220981" y="20330161"/>
          <a:ext cx="8790718" cy="3214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1</xdr:col>
      <xdr:colOff>24812</xdr:colOff>
      <xdr:row>22</xdr:row>
      <xdr:rowOff>182299</xdr:rowOff>
    </xdr:from>
    <xdr:to>
      <xdr:col>8</xdr:col>
      <xdr:colOff>971825</xdr:colOff>
      <xdr:row>23</xdr:row>
      <xdr:rowOff>231914</xdr:rowOff>
    </xdr:to>
    <xdr:sp macro="" textlink="">
      <xdr:nvSpPr>
        <xdr:cNvPr id="2" name="Rectángulo redondeado 5">
          <a:extLst>
            <a:ext uri="{FF2B5EF4-FFF2-40B4-BE49-F238E27FC236}">
              <a16:creationId xmlns:a16="http://schemas.microsoft.com/office/drawing/2014/main" id="{8FDD6D8B-A84B-440F-BBD0-68F3D8570E28}"/>
            </a:ext>
          </a:extLst>
        </xdr:cNvPr>
        <xdr:cNvSpPr/>
      </xdr:nvSpPr>
      <xdr:spPr>
        <a:xfrm>
          <a:off x="192452" y="9242479"/>
          <a:ext cx="9527133"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33</xdr:row>
      <xdr:rowOff>123825</xdr:rowOff>
    </xdr:from>
    <xdr:to>
      <xdr:col>8</xdr:col>
      <xdr:colOff>971826</xdr:colOff>
      <xdr:row>35</xdr:row>
      <xdr:rowOff>44174</xdr:rowOff>
    </xdr:to>
    <xdr:sp macro="" textlink="">
      <xdr:nvSpPr>
        <xdr:cNvPr id="3" name="Rectángulo redondeado 6">
          <a:extLst>
            <a:ext uri="{FF2B5EF4-FFF2-40B4-BE49-F238E27FC236}">
              <a16:creationId xmlns:a16="http://schemas.microsoft.com/office/drawing/2014/main" id="{50C43C26-E7C4-4D05-93E2-AD7A0CE6D38E}"/>
            </a:ext>
          </a:extLst>
        </xdr:cNvPr>
        <xdr:cNvSpPr/>
      </xdr:nvSpPr>
      <xdr:spPr>
        <a:xfrm>
          <a:off x="205740" y="18099405"/>
          <a:ext cx="951384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13022</xdr:colOff>
      <xdr:row>1</xdr:row>
      <xdr:rowOff>65662</xdr:rowOff>
    </xdr:from>
    <xdr:to>
      <xdr:col>8</xdr:col>
      <xdr:colOff>971938</xdr:colOff>
      <xdr:row>3</xdr:row>
      <xdr:rowOff>42186</xdr:rowOff>
    </xdr:to>
    <xdr:sp macro="" textlink="">
      <xdr:nvSpPr>
        <xdr:cNvPr id="4" name="Rectángulo redondeado 5">
          <a:extLst>
            <a:ext uri="{FF2B5EF4-FFF2-40B4-BE49-F238E27FC236}">
              <a16:creationId xmlns:a16="http://schemas.microsoft.com/office/drawing/2014/main" id="{838DDCF7-9E49-4CF9-AFF1-2E0E9CBBBB7F}"/>
            </a:ext>
          </a:extLst>
        </xdr:cNvPr>
        <xdr:cNvSpPr/>
      </xdr:nvSpPr>
      <xdr:spPr>
        <a:xfrm>
          <a:off x="180662" y="187582"/>
          <a:ext cx="9539036" cy="36514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50</xdr:row>
      <xdr:rowOff>144781</xdr:rowOff>
    </xdr:from>
    <xdr:to>
      <xdr:col>8</xdr:col>
      <xdr:colOff>949739</xdr:colOff>
      <xdr:row>51</xdr:row>
      <xdr:rowOff>176696</xdr:rowOff>
    </xdr:to>
    <xdr:sp macro="" textlink="">
      <xdr:nvSpPr>
        <xdr:cNvPr id="5" name="Rectángulo redondeado 8">
          <a:extLst>
            <a:ext uri="{FF2B5EF4-FFF2-40B4-BE49-F238E27FC236}">
              <a16:creationId xmlns:a16="http://schemas.microsoft.com/office/drawing/2014/main" id="{15E212CD-88B0-4C00-AA28-7BCCAC1E205C}"/>
            </a:ext>
          </a:extLst>
        </xdr:cNvPr>
        <xdr:cNvSpPr/>
      </xdr:nvSpPr>
      <xdr:spPr>
        <a:xfrm>
          <a:off x="220981" y="21831301"/>
          <a:ext cx="9499378" cy="3214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1</xdr:col>
      <xdr:colOff>38100</xdr:colOff>
      <xdr:row>26</xdr:row>
      <xdr:rowOff>38101</xdr:rowOff>
    </xdr:from>
    <xdr:to>
      <xdr:col>10</xdr:col>
      <xdr:colOff>857250</xdr:colOff>
      <xdr:row>26</xdr:row>
      <xdr:rowOff>416719</xdr:rowOff>
    </xdr:to>
    <xdr:sp macro="" textlink="">
      <xdr:nvSpPr>
        <xdr:cNvPr id="2" name="Rectángulo redondeado 5">
          <a:extLst>
            <a:ext uri="{FF2B5EF4-FFF2-40B4-BE49-F238E27FC236}">
              <a16:creationId xmlns:a16="http://schemas.microsoft.com/office/drawing/2014/main" id="{00000000-0008-0000-3000-000002000000}"/>
            </a:ext>
          </a:extLst>
        </xdr:cNvPr>
        <xdr:cNvSpPr/>
      </xdr:nvSpPr>
      <xdr:spPr>
        <a:xfrm>
          <a:off x="204788" y="17111664"/>
          <a:ext cx="7653337" cy="37861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0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37</xdr:row>
      <xdr:rowOff>123825</xdr:rowOff>
    </xdr:from>
    <xdr:to>
      <xdr:col>10</xdr:col>
      <xdr:colOff>866774</xdr:colOff>
      <xdr:row>39</xdr:row>
      <xdr:rowOff>57150</xdr:rowOff>
    </xdr:to>
    <xdr:sp macro="" textlink="">
      <xdr:nvSpPr>
        <xdr:cNvPr id="3" name="Rectángulo redondeado 6">
          <a:extLst>
            <a:ext uri="{FF2B5EF4-FFF2-40B4-BE49-F238E27FC236}">
              <a16:creationId xmlns:a16="http://schemas.microsoft.com/office/drawing/2014/main" id="{00000000-0008-0000-3000-000003000000}"/>
            </a:ext>
          </a:extLst>
        </xdr:cNvPr>
        <xdr:cNvSpPr/>
      </xdr:nvSpPr>
      <xdr:spPr>
        <a:xfrm>
          <a:off x="200025" y="17278350"/>
          <a:ext cx="7267574" cy="3333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0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81492</xdr:colOff>
      <xdr:row>0</xdr:row>
      <xdr:rowOff>30692</xdr:rowOff>
    </xdr:from>
    <xdr:to>
      <xdr:col>11</xdr:col>
      <xdr:colOff>10583</xdr:colOff>
      <xdr:row>1</xdr:row>
      <xdr:rowOff>6542</xdr:rowOff>
    </xdr:to>
    <xdr:sp macro="" textlink="">
      <xdr:nvSpPr>
        <xdr:cNvPr id="4" name="Rectángulo redondeado 5">
          <a:extLst>
            <a:ext uri="{FF2B5EF4-FFF2-40B4-BE49-F238E27FC236}">
              <a16:creationId xmlns:a16="http://schemas.microsoft.com/office/drawing/2014/main" id="{00000000-0008-0000-3000-000004000000}"/>
            </a:ext>
          </a:extLst>
        </xdr:cNvPr>
        <xdr:cNvSpPr/>
      </xdr:nvSpPr>
      <xdr:spPr>
        <a:xfrm>
          <a:off x="240242" y="30692"/>
          <a:ext cx="7729008"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51</xdr:row>
      <xdr:rowOff>144781</xdr:rowOff>
    </xdr:from>
    <xdr:to>
      <xdr:col>10</xdr:col>
      <xdr:colOff>830581</xdr:colOff>
      <xdr:row>53</xdr:row>
      <xdr:rowOff>0</xdr:rowOff>
    </xdr:to>
    <xdr:sp macro="" textlink="">
      <xdr:nvSpPr>
        <xdr:cNvPr id="5" name="Rectángulo redondeado 8">
          <a:extLst>
            <a:ext uri="{FF2B5EF4-FFF2-40B4-BE49-F238E27FC236}">
              <a16:creationId xmlns:a16="http://schemas.microsoft.com/office/drawing/2014/main" id="{00000000-0008-0000-3000-000005000000}"/>
            </a:ext>
          </a:extLst>
        </xdr:cNvPr>
        <xdr:cNvSpPr/>
      </xdr:nvSpPr>
      <xdr:spPr>
        <a:xfrm>
          <a:off x="215266" y="19499581"/>
          <a:ext cx="7216140" cy="25526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0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xdr:col>
      <xdr:colOff>35719</xdr:colOff>
      <xdr:row>18</xdr:row>
      <xdr:rowOff>4422273</xdr:rowOff>
    </xdr:from>
    <xdr:to>
      <xdr:col>3</xdr:col>
      <xdr:colOff>723900</xdr:colOff>
      <xdr:row>18</xdr:row>
      <xdr:rowOff>4958443</xdr:rowOff>
    </xdr:to>
    <xdr:pic>
      <xdr:nvPicPr>
        <xdr:cNvPr id="9" name="Imagen 8">
          <a:extLst>
            <a:ext uri="{FF2B5EF4-FFF2-40B4-BE49-F238E27FC236}">
              <a16:creationId xmlns:a16="http://schemas.microsoft.com/office/drawing/2014/main" id="{00000000-0008-0000-3000-000009000000}"/>
            </a:ext>
          </a:extLst>
        </xdr:cNvPr>
        <xdr:cNvPicPr>
          <a:picLocks noChangeAspect="1"/>
        </xdr:cNvPicPr>
      </xdr:nvPicPr>
      <xdr:blipFill>
        <a:blip xmlns:r="http://schemas.openxmlformats.org/officeDocument/2006/relationships" r:embed="rId1"/>
        <a:stretch>
          <a:fillRect/>
        </a:stretch>
      </xdr:blipFill>
      <xdr:spPr>
        <a:xfrm>
          <a:off x="197644" y="10451598"/>
          <a:ext cx="1545431" cy="5361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15772</xdr:colOff>
      <xdr:row>25</xdr:row>
      <xdr:rowOff>204761</xdr:rowOff>
    </xdr:from>
    <xdr:to>
      <xdr:col>8</xdr:col>
      <xdr:colOff>929640</xdr:colOff>
      <xdr:row>25</xdr:row>
      <xdr:rowOff>525780</xdr:rowOff>
    </xdr:to>
    <xdr:sp macro="" textlink="">
      <xdr:nvSpPr>
        <xdr:cNvPr id="2" name="Rectángulo redondeado 5">
          <a:extLst>
            <a:ext uri="{FF2B5EF4-FFF2-40B4-BE49-F238E27FC236}">
              <a16:creationId xmlns:a16="http://schemas.microsoft.com/office/drawing/2014/main" id="{7A98F6C6-7895-4676-B6B7-FE4AB218C55F}"/>
            </a:ext>
          </a:extLst>
        </xdr:cNvPr>
        <xdr:cNvSpPr/>
      </xdr:nvSpPr>
      <xdr:spPr>
        <a:xfrm>
          <a:off x="177697" y="10491761"/>
          <a:ext cx="94101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36</xdr:row>
      <xdr:rowOff>47624</xdr:rowOff>
    </xdr:from>
    <xdr:to>
      <xdr:col>8</xdr:col>
      <xdr:colOff>922020</xdr:colOff>
      <xdr:row>37</xdr:row>
      <xdr:rowOff>152399</xdr:rowOff>
    </xdr:to>
    <xdr:sp macro="" textlink="">
      <xdr:nvSpPr>
        <xdr:cNvPr id="3" name="Rectángulo redondeado 6">
          <a:extLst>
            <a:ext uri="{FF2B5EF4-FFF2-40B4-BE49-F238E27FC236}">
              <a16:creationId xmlns:a16="http://schemas.microsoft.com/office/drawing/2014/main" id="{71D17274-E54B-4989-8B2C-BBB9FA7F8046}"/>
            </a:ext>
          </a:extLst>
        </xdr:cNvPr>
        <xdr:cNvSpPr/>
      </xdr:nvSpPr>
      <xdr:spPr>
        <a:xfrm>
          <a:off x="180975" y="20812124"/>
          <a:ext cx="94087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C8E1C260-9D08-4BD1-907D-D750D4EF2D16}"/>
            </a:ext>
          </a:extLst>
        </xdr:cNvPr>
        <xdr:cNvSpPr/>
      </xdr:nvSpPr>
      <xdr:spPr>
        <a:xfrm>
          <a:off x="192353" y="492125"/>
          <a:ext cx="93802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53</xdr:row>
      <xdr:rowOff>59056</xdr:rowOff>
    </xdr:from>
    <xdr:to>
      <xdr:col>8</xdr:col>
      <xdr:colOff>922019</xdr:colOff>
      <xdr:row>54</xdr:row>
      <xdr:rowOff>160020</xdr:rowOff>
    </xdr:to>
    <xdr:sp macro="" textlink="">
      <xdr:nvSpPr>
        <xdr:cNvPr id="5" name="Rectángulo redondeado 8">
          <a:extLst>
            <a:ext uri="{FF2B5EF4-FFF2-40B4-BE49-F238E27FC236}">
              <a16:creationId xmlns:a16="http://schemas.microsoft.com/office/drawing/2014/main" id="{ED18B78E-209F-4CE2-A0D3-E06142AC9C3A}"/>
            </a:ext>
          </a:extLst>
        </xdr:cNvPr>
        <xdr:cNvSpPr/>
      </xdr:nvSpPr>
      <xdr:spPr>
        <a:xfrm>
          <a:off x="190499" y="24500206"/>
          <a:ext cx="93992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15772</xdr:colOff>
      <xdr:row>30</xdr:row>
      <xdr:rowOff>204761</xdr:rowOff>
    </xdr:from>
    <xdr:to>
      <xdr:col>8</xdr:col>
      <xdr:colOff>929640</xdr:colOff>
      <xdr:row>30</xdr:row>
      <xdr:rowOff>525780</xdr:rowOff>
    </xdr:to>
    <xdr:sp macro="" textlink="">
      <xdr:nvSpPr>
        <xdr:cNvPr id="2" name="Rectángulo redondeado 5">
          <a:extLst>
            <a:ext uri="{FF2B5EF4-FFF2-40B4-BE49-F238E27FC236}">
              <a16:creationId xmlns:a16="http://schemas.microsoft.com/office/drawing/2014/main" id="{857F40A2-972D-40A9-B019-910770624489}"/>
            </a:ext>
          </a:extLst>
        </xdr:cNvPr>
        <xdr:cNvSpPr/>
      </xdr:nvSpPr>
      <xdr:spPr>
        <a:xfrm>
          <a:off x="177697" y="10491761"/>
          <a:ext cx="94101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41</xdr:row>
      <xdr:rowOff>47624</xdr:rowOff>
    </xdr:from>
    <xdr:to>
      <xdr:col>8</xdr:col>
      <xdr:colOff>922020</xdr:colOff>
      <xdr:row>42</xdr:row>
      <xdr:rowOff>152399</xdr:rowOff>
    </xdr:to>
    <xdr:sp macro="" textlink="">
      <xdr:nvSpPr>
        <xdr:cNvPr id="3" name="Rectángulo redondeado 6">
          <a:extLst>
            <a:ext uri="{FF2B5EF4-FFF2-40B4-BE49-F238E27FC236}">
              <a16:creationId xmlns:a16="http://schemas.microsoft.com/office/drawing/2014/main" id="{9B68CC23-D2B9-40F1-B8C8-FC62301F85B3}"/>
            </a:ext>
          </a:extLst>
        </xdr:cNvPr>
        <xdr:cNvSpPr/>
      </xdr:nvSpPr>
      <xdr:spPr>
        <a:xfrm>
          <a:off x="180975" y="20812124"/>
          <a:ext cx="94087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4C226667-C214-46F8-83D4-608448BD52A9}"/>
            </a:ext>
          </a:extLst>
        </xdr:cNvPr>
        <xdr:cNvSpPr/>
      </xdr:nvSpPr>
      <xdr:spPr>
        <a:xfrm>
          <a:off x="192353" y="492125"/>
          <a:ext cx="93802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58</xdr:row>
      <xdr:rowOff>59056</xdr:rowOff>
    </xdr:from>
    <xdr:to>
      <xdr:col>8</xdr:col>
      <xdr:colOff>922019</xdr:colOff>
      <xdr:row>59</xdr:row>
      <xdr:rowOff>160020</xdr:rowOff>
    </xdr:to>
    <xdr:sp macro="" textlink="">
      <xdr:nvSpPr>
        <xdr:cNvPr id="5" name="Rectángulo redondeado 8">
          <a:extLst>
            <a:ext uri="{FF2B5EF4-FFF2-40B4-BE49-F238E27FC236}">
              <a16:creationId xmlns:a16="http://schemas.microsoft.com/office/drawing/2014/main" id="{8CEE28F0-FB03-4185-99C8-22132A51B5EE}"/>
            </a:ext>
          </a:extLst>
        </xdr:cNvPr>
        <xdr:cNvSpPr/>
      </xdr:nvSpPr>
      <xdr:spPr>
        <a:xfrm>
          <a:off x="190499" y="24500206"/>
          <a:ext cx="93992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15772</xdr:colOff>
      <xdr:row>28</xdr:row>
      <xdr:rowOff>204761</xdr:rowOff>
    </xdr:from>
    <xdr:to>
      <xdr:col>7</xdr:col>
      <xdr:colOff>929640</xdr:colOff>
      <xdr:row>28</xdr:row>
      <xdr:rowOff>525780</xdr:rowOff>
    </xdr:to>
    <xdr:sp macro="" textlink="">
      <xdr:nvSpPr>
        <xdr:cNvPr id="2" name="Rectángulo redondeado 5">
          <a:extLst>
            <a:ext uri="{FF2B5EF4-FFF2-40B4-BE49-F238E27FC236}">
              <a16:creationId xmlns:a16="http://schemas.microsoft.com/office/drawing/2014/main" id="{680FD408-7E8D-4B77-AFD9-7DDBBE31B729}"/>
            </a:ext>
          </a:extLst>
        </xdr:cNvPr>
        <xdr:cNvSpPr/>
      </xdr:nvSpPr>
      <xdr:spPr>
        <a:xfrm>
          <a:off x="177697" y="9901211"/>
          <a:ext cx="94101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39</xdr:row>
      <xdr:rowOff>47624</xdr:rowOff>
    </xdr:from>
    <xdr:to>
      <xdr:col>7</xdr:col>
      <xdr:colOff>922020</xdr:colOff>
      <xdr:row>40</xdr:row>
      <xdr:rowOff>152399</xdr:rowOff>
    </xdr:to>
    <xdr:sp macro="" textlink="">
      <xdr:nvSpPr>
        <xdr:cNvPr id="3" name="Rectángulo redondeado 6">
          <a:extLst>
            <a:ext uri="{FF2B5EF4-FFF2-40B4-BE49-F238E27FC236}">
              <a16:creationId xmlns:a16="http://schemas.microsoft.com/office/drawing/2014/main" id="{123A705E-BFBD-4E1E-8A6F-88ADDBC31543}"/>
            </a:ext>
          </a:extLst>
        </xdr:cNvPr>
        <xdr:cNvSpPr/>
      </xdr:nvSpPr>
      <xdr:spPr>
        <a:xfrm>
          <a:off x="180975" y="20221574"/>
          <a:ext cx="94087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7</xdr:col>
      <xdr:colOff>895350</xdr:colOff>
      <xdr:row>2</xdr:row>
      <xdr:rowOff>388620</xdr:rowOff>
    </xdr:to>
    <xdr:sp macro="" textlink="">
      <xdr:nvSpPr>
        <xdr:cNvPr id="4" name="Rectángulo redondeado 5">
          <a:extLst>
            <a:ext uri="{FF2B5EF4-FFF2-40B4-BE49-F238E27FC236}">
              <a16:creationId xmlns:a16="http://schemas.microsoft.com/office/drawing/2014/main" id="{989F10B7-ADA0-4221-9621-AE67F5A7652D}"/>
            </a:ext>
          </a:extLst>
        </xdr:cNvPr>
        <xdr:cNvSpPr/>
      </xdr:nvSpPr>
      <xdr:spPr>
        <a:xfrm>
          <a:off x="192353" y="492125"/>
          <a:ext cx="93802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56</xdr:row>
      <xdr:rowOff>59056</xdr:rowOff>
    </xdr:from>
    <xdr:to>
      <xdr:col>7</xdr:col>
      <xdr:colOff>922019</xdr:colOff>
      <xdr:row>57</xdr:row>
      <xdr:rowOff>160020</xdr:rowOff>
    </xdr:to>
    <xdr:sp macro="" textlink="">
      <xdr:nvSpPr>
        <xdr:cNvPr id="5" name="Rectángulo redondeado 8">
          <a:extLst>
            <a:ext uri="{FF2B5EF4-FFF2-40B4-BE49-F238E27FC236}">
              <a16:creationId xmlns:a16="http://schemas.microsoft.com/office/drawing/2014/main" id="{5CEE212E-1868-4601-92A8-3628DDFF548F}"/>
            </a:ext>
          </a:extLst>
        </xdr:cNvPr>
        <xdr:cNvSpPr/>
      </xdr:nvSpPr>
      <xdr:spPr>
        <a:xfrm>
          <a:off x="190499" y="23909656"/>
          <a:ext cx="93992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15772</xdr:colOff>
      <xdr:row>28</xdr:row>
      <xdr:rowOff>204761</xdr:rowOff>
    </xdr:from>
    <xdr:to>
      <xdr:col>8</xdr:col>
      <xdr:colOff>929640</xdr:colOff>
      <xdr:row>28</xdr:row>
      <xdr:rowOff>525780</xdr:rowOff>
    </xdr:to>
    <xdr:sp macro="" textlink="">
      <xdr:nvSpPr>
        <xdr:cNvPr id="2" name="Rectángulo redondeado 5">
          <a:extLst>
            <a:ext uri="{FF2B5EF4-FFF2-40B4-BE49-F238E27FC236}">
              <a16:creationId xmlns:a16="http://schemas.microsoft.com/office/drawing/2014/main" id="{098784D2-93EB-48C0-8B27-5B87B97420C6}"/>
            </a:ext>
          </a:extLst>
        </xdr:cNvPr>
        <xdr:cNvSpPr/>
      </xdr:nvSpPr>
      <xdr:spPr>
        <a:xfrm>
          <a:off x="177697" y="10491761"/>
          <a:ext cx="94101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39</xdr:row>
      <xdr:rowOff>47624</xdr:rowOff>
    </xdr:from>
    <xdr:to>
      <xdr:col>8</xdr:col>
      <xdr:colOff>922020</xdr:colOff>
      <xdr:row>40</xdr:row>
      <xdr:rowOff>152399</xdr:rowOff>
    </xdr:to>
    <xdr:sp macro="" textlink="">
      <xdr:nvSpPr>
        <xdr:cNvPr id="3" name="Rectángulo redondeado 6">
          <a:extLst>
            <a:ext uri="{FF2B5EF4-FFF2-40B4-BE49-F238E27FC236}">
              <a16:creationId xmlns:a16="http://schemas.microsoft.com/office/drawing/2014/main" id="{64DC614D-BCB3-424E-81B5-1C49EE881A59}"/>
            </a:ext>
          </a:extLst>
        </xdr:cNvPr>
        <xdr:cNvSpPr/>
      </xdr:nvSpPr>
      <xdr:spPr>
        <a:xfrm>
          <a:off x="180975" y="20812124"/>
          <a:ext cx="94087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768FB544-9E8B-409B-8D79-9364E6BE02EF}"/>
            </a:ext>
          </a:extLst>
        </xdr:cNvPr>
        <xdr:cNvSpPr/>
      </xdr:nvSpPr>
      <xdr:spPr>
        <a:xfrm>
          <a:off x="192353" y="492125"/>
          <a:ext cx="93802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56</xdr:row>
      <xdr:rowOff>59056</xdr:rowOff>
    </xdr:from>
    <xdr:to>
      <xdr:col>8</xdr:col>
      <xdr:colOff>922019</xdr:colOff>
      <xdr:row>57</xdr:row>
      <xdr:rowOff>160020</xdr:rowOff>
    </xdr:to>
    <xdr:sp macro="" textlink="">
      <xdr:nvSpPr>
        <xdr:cNvPr id="5" name="Rectángulo redondeado 8">
          <a:extLst>
            <a:ext uri="{FF2B5EF4-FFF2-40B4-BE49-F238E27FC236}">
              <a16:creationId xmlns:a16="http://schemas.microsoft.com/office/drawing/2014/main" id="{2413E226-B589-4236-8BD6-CC9B0E776640}"/>
            </a:ext>
          </a:extLst>
        </xdr:cNvPr>
        <xdr:cNvSpPr/>
      </xdr:nvSpPr>
      <xdr:spPr>
        <a:xfrm>
          <a:off x="190499" y="24500206"/>
          <a:ext cx="93992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24812</xdr:colOff>
      <xdr:row>34</xdr:row>
      <xdr:rowOff>182299</xdr:rowOff>
    </xdr:from>
    <xdr:to>
      <xdr:col>9</xdr:col>
      <xdr:colOff>7775</xdr:colOff>
      <xdr:row>35</xdr:row>
      <xdr:rowOff>248816</xdr:rowOff>
    </xdr:to>
    <xdr:sp macro="" textlink="">
      <xdr:nvSpPr>
        <xdr:cNvPr id="2" name="Rectángulo redondeado 5">
          <a:extLst>
            <a:ext uri="{FF2B5EF4-FFF2-40B4-BE49-F238E27FC236}">
              <a16:creationId xmlns:a16="http://schemas.microsoft.com/office/drawing/2014/main" id="{40051336-03C9-4B1F-BEF6-20CE510E970B}"/>
            </a:ext>
          </a:extLst>
        </xdr:cNvPr>
        <xdr:cNvSpPr/>
      </xdr:nvSpPr>
      <xdr:spPr>
        <a:xfrm>
          <a:off x="186737" y="16908199"/>
          <a:ext cx="104795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47</xdr:row>
      <xdr:rowOff>123825</xdr:rowOff>
    </xdr:from>
    <xdr:to>
      <xdr:col>8</xdr:col>
      <xdr:colOff>971826</xdr:colOff>
      <xdr:row>49</xdr:row>
      <xdr:rowOff>44174</xdr:rowOff>
    </xdr:to>
    <xdr:sp macro="" textlink="">
      <xdr:nvSpPr>
        <xdr:cNvPr id="3" name="Rectángulo redondeado 6">
          <a:extLst>
            <a:ext uri="{FF2B5EF4-FFF2-40B4-BE49-F238E27FC236}">
              <a16:creationId xmlns:a16="http://schemas.microsoft.com/office/drawing/2014/main" id="{C3BAC2F1-0D3F-43A2-A301-D8ADA4B48845}"/>
            </a:ext>
          </a:extLst>
        </xdr:cNvPr>
        <xdr:cNvSpPr/>
      </xdr:nvSpPr>
      <xdr:spPr>
        <a:xfrm>
          <a:off x="200025" y="27955875"/>
          <a:ext cx="104587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31879</xdr:rowOff>
    </xdr:to>
    <xdr:sp macro="" textlink="">
      <xdr:nvSpPr>
        <xdr:cNvPr id="4" name="Rectángulo redondeado 5">
          <a:extLst>
            <a:ext uri="{FF2B5EF4-FFF2-40B4-BE49-F238E27FC236}">
              <a16:creationId xmlns:a16="http://schemas.microsoft.com/office/drawing/2014/main" id="{A1AC1A6B-8A40-49C0-B230-B888EE75B0B9}"/>
            </a:ext>
          </a:extLst>
        </xdr:cNvPr>
        <xdr:cNvSpPr/>
      </xdr:nvSpPr>
      <xdr:spPr>
        <a:xfrm>
          <a:off x="186224" y="274275"/>
          <a:ext cx="10443676" cy="3386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65</xdr:row>
      <xdr:rowOff>144782</xdr:rowOff>
    </xdr:from>
    <xdr:to>
      <xdr:col>8</xdr:col>
      <xdr:colOff>909736</xdr:colOff>
      <xdr:row>67</xdr:row>
      <xdr:rowOff>23327</xdr:rowOff>
    </xdr:to>
    <xdr:sp macro="" textlink="">
      <xdr:nvSpPr>
        <xdr:cNvPr id="5" name="Rectángulo redondeado 8">
          <a:extLst>
            <a:ext uri="{FF2B5EF4-FFF2-40B4-BE49-F238E27FC236}">
              <a16:creationId xmlns:a16="http://schemas.microsoft.com/office/drawing/2014/main" id="{A88EDC17-F55A-4DC6-B987-648691BB6B64}"/>
            </a:ext>
          </a:extLst>
        </xdr:cNvPr>
        <xdr:cNvSpPr/>
      </xdr:nvSpPr>
      <xdr:spPr>
        <a:xfrm>
          <a:off x="215267" y="31986857"/>
          <a:ext cx="104385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10</xdr:col>
      <xdr:colOff>542924</xdr:colOff>
      <xdr:row>80</xdr:row>
      <xdr:rowOff>253092</xdr:rowOff>
    </xdr:from>
    <xdr:to>
      <xdr:col>12</xdr:col>
      <xdr:colOff>466728</xdr:colOff>
      <xdr:row>85</xdr:row>
      <xdr:rowOff>52387</xdr:rowOff>
    </xdr:to>
    <xdr:pic>
      <xdr:nvPicPr>
        <xdr:cNvPr id="6" name="Imagen 5">
          <a:extLst>
            <a:ext uri="{FF2B5EF4-FFF2-40B4-BE49-F238E27FC236}">
              <a16:creationId xmlns:a16="http://schemas.microsoft.com/office/drawing/2014/main" id="{2EF8F1D8-420A-4FD2-837F-9F0942A1D6A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4" y="35790867"/>
          <a:ext cx="2171704" cy="1154226"/>
        </a:xfrm>
        <a:prstGeom prst="rect">
          <a:avLst/>
        </a:prstGeom>
        <a:noFill/>
        <a:ln>
          <a:noFill/>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24812</xdr:colOff>
      <xdr:row>31</xdr:row>
      <xdr:rowOff>182299</xdr:rowOff>
    </xdr:from>
    <xdr:to>
      <xdr:col>9</xdr:col>
      <xdr:colOff>7775</xdr:colOff>
      <xdr:row>32</xdr:row>
      <xdr:rowOff>248816</xdr:rowOff>
    </xdr:to>
    <xdr:sp macro="" textlink="">
      <xdr:nvSpPr>
        <xdr:cNvPr id="2" name="Rectángulo redondeado 5">
          <a:extLst>
            <a:ext uri="{FF2B5EF4-FFF2-40B4-BE49-F238E27FC236}">
              <a16:creationId xmlns:a16="http://schemas.microsoft.com/office/drawing/2014/main" id="{E245E422-D636-4929-8F8F-44774FFC297B}"/>
            </a:ext>
          </a:extLst>
        </xdr:cNvPr>
        <xdr:cNvSpPr/>
      </xdr:nvSpPr>
      <xdr:spPr>
        <a:xfrm>
          <a:off x="186737" y="10907449"/>
          <a:ext cx="104795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43</xdr:row>
      <xdr:rowOff>123825</xdr:rowOff>
    </xdr:from>
    <xdr:to>
      <xdr:col>8</xdr:col>
      <xdr:colOff>971826</xdr:colOff>
      <xdr:row>45</xdr:row>
      <xdr:rowOff>44174</xdr:rowOff>
    </xdr:to>
    <xdr:sp macro="" textlink="">
      <xdr:nvSpPr>
        <xdr:cNvPr id="3" name="Rectángulo redondeado 6">
          <a:extLst>
            <a:ext uri="{FF2B5EF4-FFF2-40B4-BE49-F238E27FC236}">
              <a16:creationId xmlns:a16="http://schemas.microsoft.com/office/drawing/2014/main" id="{78E3A31F-6172-4DB3-AE63-6421EAF9EA00}"/>
            </a:ext>
          </a:extLst>
        </xdr:cNvPr>
        <xdr:cNvSpPr/>
      </xdr:nvSpPr>
      <xdr:spPr>
        <a:xfrm>
          <a:off x="200025" y="20926425"/>
          <a:ext cx="104587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31879</xdr:rowOff>
    </xdr:to>
    <xdr:sp macro="" textlink="">
      <xdr:nvSpPr>
        <xdr:cNvPr id="4" name="Rectángulo redondeado 5">
          <a:extLst>
            <a:ext uri="{FF2B5EF4-FFF2-40B4-BE49-F238E27FC236}">
              <a16:creationId xmlns:a16="http://schemas.microsoft.com/office/drawing/2014/main" id="{BB848AC5-D32E-4008-80BE-C73AC17FEC9E}"/>
            </a:ext>
          </a:extLst>
        </xdr:cNvPr>
        <xdr:cNvSpPr/>
      </xdr:nvSpPr>
      <xdr:spPr>
        <a:xfrm>
          <a:off x="186224" y="274275"/>
          <a:ext cx="10443676" cy="3386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61</xdr:row>
      <xdr:rowOff>144782</xdr:rowOff>
    </xdr:from>
    <xdr:to>
      <xdr:col>8</xdr:col>
      <xdr:colOff>909736</xdr:colOff>
      <xdr:row>63</xdr:row>
      <xdr:rowOff>23327</xdr:rowOff>
    </xdr:to>
    <xdr:sp macro="" textlink="">
      <xdr:nvSpPr>
        <xdr:cNvPr id="5" name="Rectángulo redondeado 8">
          <a:extLst>
            <a:ext uri="{FF2B5EF4-FFF2-40B4-BE49-F238E27FC236}">
              <a16:creationId xmlns:a16="http://schemas.microsoft.com/office/drawing/2014/main" id="{0ED05FBB-D27F-4714-A796-33A843F25484}"/>
            </a:ext>
          </a:extLst>
        </xdr:cNvPr>
        <xdr:cNvSpPr/>
      </xdr:nvSpPr>
      <xdr:spPr>
        <a:xfrm>
          <a:off x="215267" y="24957407"/>
          <a:ext cx="104385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10</xdr:col>
      <xdr:colOff>542924</xdr:colOff>
      <xdr:row>76</xdr:row>
      <xdr:rowOff>253092</xdr:rowOff>
    </xdr:from>
    <xdr:to>
      <xdr:col>12</xdr:col>
      <xdr:colOff>466728</xdr:colOff>
      <xdr:row>79</xdr:row>
      <xdr:rowOff>111917</xdr:rowOff>
    </xdr:to>
    <xdr:pic>
      <xdr:nvPicPr>
        <xdr:cNvPr id="6" name="Imagen 5">
          <a:extLst>
            <a:ext uri="{FF2B5EF4-FFF2-40B4-BE49-F238E27FC236}">
              <a16:creationId xmlns:a16="http://schemas.microsoft.com/office/drawing/2014/main" id="{61CBBF4B-C238-4677-ADB3-1DC6EF1B599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4" y="28761417"/>
          <a:ext cx="2171704" cy="1154226"/>
        </a:xfrm>
        <a:prstGeom prst="rect">
          <a:avLst/>
        </a:prstGeom>
        <a:noFill/>
        <a:ln>
          <a:noFill/>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9</xdr:col>
      <xdr:colOff>7775</xdr:colOff>
      <xdr:row>24</xdr:row>
      <xdr:rowOff>248816</xdr:rowOff>
    </xdr:to>
    <xdr:sp macro="" textlink="">
      <xdr:nvSpPr>
        <xdr:cNvPr id="2" name="Rectángulo redondeado 5">
          <a:extLst>
            <a:ext uri="{FF2B5EF4-FFF2-40B4-BE49-F238E27FC236}">
              <a16:creationId xmlns:a16="http://schemas.microsoft.com/office/drawing/2014/main" id="{BC1976C5-10C2-4FBA-9ABE-15D82DC2F260}"/>
            </a:ext>
          </a:extLst>
        </xdr:cNvPr>
        <xdr:cNvSpPr/>
      </xdr:nvSpPr>
      <xdr:spPr>
        <a:xfrm>
          <a:off x="186737" y="8821474"/>
          <a:ext cx="98699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37</xdr:row>
      <xdr:rowOff>123825</xdr:rowOff>
    </xdr:from>
    <xdr:to>
      <xdr:col>8</xdr:col>
      <xdr:colOff>971826</xdr:colOff>
      <xdr:row>39</xdr:row>
      <xdr:rowOff>44174</xdr:rowOff>
    </xdr:to>
    <xdr:sp macro="" textlink="">
      <xdr:nvSpPr>
        <xdr:cNvPr id="3" name="Rectángulo redondeado 6">
          <a:extLst>
            <a:ext uri="{FF2B5EF4-FFF2-40B4-BE49-F238E27FC236}">
              <a16:creationId xmlns:a16="http://schemas.microsoft.com/office/drawing/2014/main" id="{8F55E510-7D7A-49D5-9070-7F40FBAC83D1}"/>
            </a:ext>
          </a:extLst>
        </xdr:cNvPr>
        <xdr:cNvSpPr/>
      </xdr:nvSpPr>
      <xdr:spPr>
        <a:xfrm>
          <a:off x="200025" y="19583400"/>
          <a:ext cx="97729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46526</xdr:colOff>
      <xdr:row>1</xdr:row>
      <xdr:rowOff>69121</xdr:rowOff>
    </xdr:from>
    <xdr:to>
      <xdr:col>8</xdr:col>
      <xdr:colOff>1031875</xdr:colOff>
      <xdr:row>2</xdr:row>
      <xdr:rowOff>301070</xdr:rowOff>
    </xdr:to>
    <xdr:sp macro="" textlink="">
      <xdr:nvSpPr>
        <xdr:cNvPr id="4" name="Rectángulo redondeado 5">
          <a:extLst>
            <a:ext uri="{FF2B5EF4-FFF2-40B4-BE49-F238E27FC236}">
              <a16:creationId xmlns:a16="http://schemas.microsoft.com/office/drawing/2014/main" id="{CA27DD71-7FAB-45E9-AF9C-FAF47AECB7D9}"/>
            </a:ext>
          </a:extLst>
        </xdr:cNvPr>
        <xdr:cNvSpPr/>
      </xdr:nvSpPr>
      <xdr:spPr>
        <a:xfrm>
          <a:off x="208451" y="269146"/>
          <a:ext cx="9824549" cy="30814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55</xdr:row>
      <xdr:rowOff>144782</xdr:rowOff>
    </xdr:from>
    <xdr:to>
      <xdr:col>8</xdr:col>
      <xdr:colOff>909736</xdr:colOff>
      <xdr:row>57</xdr:row>
      <xdr:rowOff>23327</xdr:rowOff>
    </xdr:to>
    <xdr:sp macro="" textlink="">
      <xdr:nvSpPr>
        <xdr:cNvPr id="5" name="Rectángulo redondeado 8">
          <a:extLst>
            <a:ext uri="{FF2B5EF4-FFF2-40B4-BE49-F238E27FC236}">
              <a16:creationId xmlns:a16="http://schemas.microsoft.com/office/drawing/2014/main" id="{1FD6E1AF-6534-4DF4-8049-C63D9B86C78A}"/>
            </a:ext>
          </a:extLst>
        </xdr:cNvPr>
        <xdr:cNvSpPr/>
      </xdr:nvSpPr>
      <xdr:spPr>
        <a:xfrm>
          <a:off x="215267" y="23271482"/>
          <a:ext cx="969559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9</xdr:col>
      <xdr:colOff>7775</xdr:colOff>
      <xdr:row>24</xdr:row>
      <xdr:rowOff>248816</xdr:rowOff>
    </xdr:to>
    <xdr:sp macro="" textlink="">
      <xdr:nvSpPr>
        <xdr:cNvPr id="2" name="Rectángulo redondeado 5">
          <a:extLst>
            <a:ext uri="{FF2B5EF4-FFF2-40B4-BE49-F238E27FC236}">
              <a16:creationId xmlns:a16="http://schemas.microsoft.com/office/drawing/2014/main" id="{34DA3CBF-6006-4969-878D-58152169C835}"/>
            </a:ext>
          </a:extLst>
        </xdr:cNvPr>
        <xdr:cNvSpPr/>
      </xdr:nvSpPr>
      <xdr:spPr>
        <a:xfrm>
          <a:off x="186737" y="7735624"/>
          <a:ext cx="95270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34</xdr:row>
      <xdr:rowOff>123825</xdr:rowOff>
    </xdr:from>
    <xdr:to>
      <xdr:col>8</xdr:col>
      <xdr:colOff>971826</xdr:colOff>
      <xdr:row>36</xdr:row>
      <xdr:rowOff>44174</xdr:rowOff>
    </xdr:to>
    <xdr:sp macro="" textlink="">
      <xdr:nvSpPr>
        <xdr:cNvPr id="3" name="Rectángulo redondeado 6">
          <a:extLst>
            <a:ext uri="{FF2B5EF4-FFF2-40B4-BE49-F238E27FC236}">
              <a16:creationId xmlns:a16="http://schemas.microsoft.com/office/drawing/2014/main" id="{12A602DA-9534-4B3A-B492-E6937EC47DC4}"/>
            </a:ext>
          </a:extLst>
        </xdr:cNvPr>
        <xdr:cNvSpPr/>
      </xdr:nvSpPr>
      <xdr:spPr>
        <a:xfrm>
          <a:off x="200025" y="17345025"/>
          <a:ext cx="95062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136758AA-CC54-4EF6-82CF-56E68DDABA01}"/>
            </a:ext>
          </a:extLst>
        </xdr:cNvPr>
        <xdr:cNvSpPr/>
      </xdr:nvSpPr>
      <xdr:spPr>
        <a:xfrm>
          <a:off x="186223" y="272370"/>
          <a:ext cx="9500702"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52</xdr:row>
      <xdr:rowOff>144782</xdr:rowOff>
    </xdr:from>
    <xdr:to>
      <xdr:col>8</xdr:col>
      <xdr:colOff>909736</xdr:colOff>
      <xdr:row>54</xdr:row>
      <xdr:rowOff>23327</xdr:rowOff>
    </xdr:to>
    <xdr:sp macro="" textlink="">
      <xdr:nvSpPr>
        <xdr:cNvPr id="5" name="Rectángulo redondeado 8">
          <a:extLst>
            <a:ext uri="{FF2B5EF4-FFF2-40B4-BE49-F238E27FC236}">
              <a16:creationId xmlns:a16="http://schemas.microsoft.com/office/drawing/2014/main" id="{93A843F4-788F-4697-8EF7-0154F6A1E7E2}"/>
            </a:ext>
          </a:extLst>
        </xdr:cNvPr>
        <xdr:cNvSpPr/>
      </xdr:nvSpPr>
      <xdr:spPr>
        <a:xfrm>
          <a:off x="215267" y="20975957"/>
          <a:ext cx="94860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24812</xdr:colOff>
      <xdr:row>22</xdr:row>
      <xdr:rowOff>182299</xdr:rowOff>
    </xdr:from>
    <xdr:to>
      <xdr:col>9</xdr:col>
      <xdr:colOff>7775</xdr:colOff>
      <xdr:row>23</xdr:row>
      <xdr:rowOff>248816</xdr:rowOff>
    </xdr:to>
    <xdr:sp macro="" textlink="">
      <xdr:nvSpPr>
        <xdr:cNvPr id="2" name="Rectángulo redondeado 5">
          <a:extLst>
            <a:ext uri="{FF2B5EF4-FFF2-40B4-BE49-F238E27FC236}">
              <a16:creationId xmlns:a16="http://schemas.microsoft.com/office/drawing/2014/main" id="{3B86D3E8-33E6-4BDE-B5AF-68BD1CD075FE}"/>
            </a:ext>
          </a:extLst>
        </xdr:cNvPr>
        <xdr:cNvSpPr/>
      </xdr:nvSpPr>
      <xdr:spPr>
        <a:xfrm>
          <a:off x="186737" y="8097574"/>
          <a:ext cx="9479388"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34</xdr:row>
      <xdr:rowOff>123825</xdr:rowOff>
    </xdr:from>
    <xdr:to>
      <xdr:col>8</xdr:col>
      <xdr:colOff>971826</xdr:colOff>
      <xdr:row>36</xdr:row>
      <xdr:rowOff>44174</xdr:rowOff>
    </xdr:to>
    <xdr:sp macro="" textlink="">
      <xdr:nvSpPr>
        <xdr:cNvPr id="3" name="Rectángulo redondeado 6">
          <a:extLst>
            <a:ext uri="{FF2B5EF4-FFF2-40B4-BE49-F238E27FC236}">
              <a16:creationId xmlns:a16="http://schemas.microsoft.com/office/drawing/2014/main" id="{904D14D4-25BF-4ABF-AB0D-706DF9EE829E}"/>
            </a:ext>
          </a:extLst>
        </xdr:cNvPr>
        <xdr:cNvSpPr/>
      </xdr:nvSpPr>
      <xdr:spPr>
        <a:xfrm>
          <a:off x="200025" y="18030825"/>
          <a:ext cx="9458601"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3E67694A-0E45-4186-B160-37DA50C23B91}"/>
            </a:ext>
          </a:extLst>
        </xdr:cNvPr>
        <xdr:cNvSpPr/>
      </xdr:nvSpPr>
      <xdr:spPr>
        <a:xfrm>
          <a:off x="186223" y="272370"/>
          <a:ext cx="9453077"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52</xdr:row>
      <xdr:rowOff>144782</xdr:rowOff>
    </xdr:from>
    <xdr:to>
      <xdr:col>8</xdr:col>
      <xdr:colOff>909736</xdr:colOff>
      <xdr:row>54</xdr:row>
      <xdr:rowOff>23327</xdr:rowOff>
    </xdr:to>
    <xdr:sp macro="" textlink="">
      <xdr:nvSpPr>
        <xdr:cNvPr id="5" name="Rectángulo redondeado 8">
          <a:extLst>
            <a:ext uri="{FF2B5EF4-FFF2-40B4-BE49-F238E27FC236}">
              <a16:creationId xmlns:a16="http://schemas.microsoft.com/office/drawing/2014/main" id="{68FE5CF7-4329-4746-B315-67615C0561E9}"/>
            </a:ext>
          </a:extLst>
        </xdr:cNvPr>
        <xdr:cNvSpPr/>
      </xdr:nvSpPr>
      <xdr:spPr>
        <a:xfrm>
          <a:off x="215267" y="21661757"/>
          <a:ext cx="9438419"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51</xdr:row>
      <xdr:rowOff>89647</xdr:rowOff>
    </xdr:from>
    <xdr:to>
      <xdr:col>8</xdr:col>
      <xdr:colOff>420138</xdr:colOff>
      <xdr:row>51</xdr:row>
      <xdr:rowOff>306160</xdr:rowOff>
    </xdr:to>
    <xdr:pic>
      <xdr:nvPicPr>
        <xdr:cNvPr id="2" name="Imagen 1">
          <a:extLst>
            <a:ext uri="{FF2B5EF4-FFF2-40B4-BE49-F238E27FC236}">
              <a16:creationId xmlns:a16="http://schemas.microsoft.com/office/drawing/2014/main" id="{00000000-0008-0000-0900-000002000000}"/>
            </a:ext>
          </a:extLst>
        </xdr:cNvPr>
        <xdr:cNvPicPr>
          <a:picLocks noChangeAspect="1"/>
        </xdr:cNvPicPr>
      </xdr:nvPicPr>
      <xdr:blipFill rotWithShape="1">
        <a:blip xmlns:r="http://schemas.openxmlformats.org/officeDocument/2006/relationships" r:embed="rId1"/>
        <a:srcRect t="22191" b="19219"/>
        <a:stretch/>
      </xdr:blipFill>
      <xdr:spPr>
        <a:xfrm>
          <a:off x="11136842" y="26903082"/>
          <a:ext cx="6551157" cy="233083"/>
        </a:xfrm>
        <a:prstGeom prst="rect">
          <a:avLst/>
        </a:prstGeom>
      </xdr:spPr>
    </xdr:pic>
    <xdr:clientData/>
  </xdr:twoCellAnchor>
  <xdr:twoCellAnchor editAs="oneCell">
    <xdr:from>
      <xdr:col>7</xdr:col>
      <xdr:colOff>52917</xdr:colOff>
      <xdr:row>46</xdr:row>
      <xdr:rowOff>44980</xdr:rowOff>
    </xdr:from>
    <xdr:to>
      <xdr:col>8</xdr:col>
      <xdr:colOff>259321</xdr:colOff>
      <xdr:row>46</xdr:row>
      <xdr:rowOff>280145</xdr:rowOff>
    </xdr:to>
    <xdr:pic>
      <xdr:nvPicPr>
        <xdr:cNvPr id="4" name="Imagen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2"/>
        <a:stretch>
          <a:fillRect/>
        </a:stretch>
      </xdr:blipFill>
      <xdr:spPr>
        <a:xfrm>
          <a:off x="9073092" y="21962005"/>
          <a:ext cx="6185958" cy="240733"/>
        </a:xfrm>
        <a:prstGeom prst="rect">
          <a:avLst/>
        </a:prstGeom>
      </xdr:spPr>
    </xdr:pic>
    <xdr:clientData/>
  </xdr:twoCellAnchor>
  <xdr:twoCellAnchor editAs="oneCell">
    <xdr:from>
      <xdr:col>5</xdr:col>
      <xdr:colOff>166581</xdr:colOff>
      <xdr:row>249</xdr:row>
      <xdr:rowOff>9525</xdr:rowOff>
    </xdr:from>
    <xdr:to>
      <xdr:col>7</xdr:col>
      <xdr:colOff>4818981</xdr:colOff>
      <xdr:row>256</xdr:row>
      <xdr:rowOff>62423</xdr:rowOff>
    </xdr:to>
    <xdr:pic>
      <xdr:nvPicPr>
        <xdr:cNvPr id="6" name="Imagen 5">
          <a:extLst>
            <a:ext uri="{FF2B5EF4-FFF2-40B4-BE49-F238E27FC236}">
              <a16:creationId xmlns:a16="http://schemas.microsoft.com/office/drawing/2014/main" id="{6B6899ED-E108-40E9-B216-79E50F65AC0A}"/>
            </a:ext>
          </a:extLst>
        </xdr:cNvPr>
        <xdr:cNvPicPr>
          <a:picLocks noChangeAspect="1"/>
        </xdr:cNvPicPr>
      </xdr:nvPicPr>
      <xdr:blipFill>
        <a:blip xmlns:r="http://schemas.openxmlformats.org/officeDocument/2006/relationships" r:embed="rId3"/>
        <a:stretch>
          <a:fillRect/>
        </a:stretch>
      </xdr:blipFill>
      <xdr:spPr>
        <a:xfrm>
          <a:off x="8239019" y="2176463"/>
          <a:ext cx="6997931" cy="1386398"/>
        </a:xfrm>
        <a:prstGeom prst="rect">
          <a:avLst/>
        </a:prstGeom>
      </xdr:spPr>
    </xdr:pic>
    <xdr:clientData/>
  </xdr:twoCellAnchor>
  <xdr:twoCellAnchor editAs="oneCell">
    <xdr:from>
      <xdr:col>1</xdr:col>
      <xdr:colOff>174171</xdr:colOff>
      <xdr:row>1</xdr:row>
      <xdr:rowOff>0</xdr:rowOff>
    </xdr:from>
    <xdr:to>
      <xdr:col>2</xdr:col>
      <xdr:colOff>742133</xdr:colOff>
      <xdr:row>1</xdr:row>
      <xdr:rowOff>737572</xdr:rowOff>
    </xdr:to>
    <xdr:pic>
      <xdr:nvPicPr>
        <xdr:cNvPr id="8" name="Imagen 7">
          <a:extLst>
            <a:ext uri="{FF2B5EF4-FFF2-40B4-BE49-F238E27FC236}">
              <a16:creationId xmlns:a16="http://schemas.microsoft.com/office/drawing/2014/main" id="{7AF96225-4AD1-4396-B7FB-6C38CF5A0AB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2000" y="0"/>
          <a:ext cx="1249680" cy="737572"/>
        </a:xfrm>
        <a:prstGeom prst="rect">
          <a:avLst/>
        </a:prstGeom>
        <a:ln>
          <a:noFill/>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15772</xdr:colOff>
      <xdr:row>29</xdr:row>
      <xdr:rowOff>204761</xdr:rowOff>
    </xdr:from>
    <xdr:to>
      <xdr:col>8</xdr:col>
      <xdr:colOff>929640</xdr:colOff>
      <xdr:row>29</xdr:row>
      <xdr:rowOff>525780</xdr:rowOff>
    </xdr:to>
    <xdr:sp macro="" textlink="">
      <xdr:nvSpPr>
        <xdr:cNvPr id="2" name="Rectángulo redondeado 5">
          <a:extLst>
            <a:ext uri="{FF2B5EF4-FFF2-40B4-BE49-F238E27FC236}">
              <a16:creationId xmlns:a16="http://schemas.microsoft.com/office/drawing/2014/main" id="{6227530F-AE77-4300-9504-541D8A80DFB3}"/>
            </a:ext>
          </a:extLst>
        </xdr:cNvPr>
        <xdr:cNvSpPr/>
      </xdr:nvSpPr>
      <xdr:spPr>
        <a:xfrm>
          <a:off x="177697" y="10167911"/>
          <a:ext cx="94863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40</xdr:row>
      <xdr:rowOff>47624</xdr:rowOff>
    </xdr:from>
    <xdr:to>
      <xdr:col>8</xdr:col>
      <xdr:colOff>922020</xdr:colOff>
      <xdr:row>41</xdr:row>
      <xdr:rowOff>152399</xdr:rowOff>
    </xdr:to>
    <xdr:sp macro="" textlink="">
      <xdr:nvSpPr>
        <xdr:cNvPr id="3" name="Rectángulo redondeado 6">
          <a:extLst>
            <a:ext uri="{FF2B5EF4-FFF2-40B4-BE49-F238E27FC236}">
              <a16:creationId xmlns:a16="http://schemas.microsoft.com/office/drawing/2014/main" id="{77218AE4-5ECF-4BAD-9A8A-4C7612EA21E7}"/>
            </a:ext>
          </a:extLst>
        </xdr:cNvPr>
        <xdr:cNvSpPr/>
      </xdr:nvSpPr>
      <xdr:spPr>
        <a:xfrm>
          <a:off x="180975" y="20488274"/>
          <a:ext cx="94849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5BE76381-2436-4711-8023-7B26398E4037}"/>
            </a:ext>
          </a:extLst>
        </xdr:cNvPr>
        <xdr:cNvSpPr/>
      </xdr:nvSpPr>
      <xdr:spPr>
        <a:xfrm>
          <a:off x="192353" y="492125"/>
          <a:ext cx="94564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57</xdr:row>
      <xdr:rowOff>59056</xdr:rowOff>
    </xdr:from>
    <xdr:to>
      <xdr:col>8</xdr:col>
      <xdr:colOff>922019</xdr:colOff>
      <xdr:row>58</xdr:row>
      <xdr:rowOff>160020</xdr:rowOff>
    </xdr:to>
    <xdr:sp macro="" textlink="">
      <xdr:nvSpPr>
        <xdr:cNvPr id="5" name="Rectángulo redondeado 8">
          <a:extLst>
            <a:ext uri="{FF2B5EF4-FFF2-40B4-BE49-F238E27FC236}">
              <a16:creationId xmlns:a16="http://schemas.microsoft.com/office/drawing/2014/main" id="{C2970FC4-74C5-4680-8B2B-0943D2C69C6E}"/>
            </a:ext>
          </a:extLst>
        </xdr:cNvPr>
        <xdr:cNvSpPr/>
      </xdr:nvSpPr>
      <xdr:spPr>
        <a:xfrm>
          <a:off x="190499" y="24176356"/>
          <a:ext cx="94754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9</xdr:col>
      <xdr:colOff>7775</xdr:colOff>
      <xdr:row>24</xdr:row>
      <xdr:rowOff>248816</xdr:rowOff>
    </xdr:to>
    <xdr:sp macro="" textlink="">
      <xdr:nvSpPr>
        <xdr:cNvPr id="2" name="Rectángulo redondeado 5">
          <a:extLst>
            <a:ext uri="{FF2B5EF4-FFF2-40B4-BE49-F238E27FC236}">
              <a16:creationId xmlns:a16="http://schemas.microsoft.com/office/drawing/2014/main" id="{F14B0197-49D0-4413-9E3A-2663EDF3FDAC}"/>
            </a:ext>
          </a:extLst>
        </xdr:cNvPr>
        <xdr:cNvSpPr/>
      </xdr:nvSpPr>
      <xdr:spPr>
        <a:xfrm>
          <a:off x="186737" y="9192949"/>
          <a:ext cx="95270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35</xdr:row>
      <xdr:rowOff>123825</xdr:rowOff>
    </xdr:from>
    <xdr:to>
      <xdr:col>8</xdr:col>
      <xdr:colOff>971826</xdr:colOff>
      <xdr:row>37</xdr:row>
      <xdr:rowOff>44174</xdr:rowOff>
    </xdr:to>
    <xdr:sp macro="" textlink="">
      <xdr:nvSpPr>
        <xdr:cNvPr id="3" name="Rectángulo redondeado 6">
          <a:extLst>
            <a:ext uri="{FF2B5EF4-FFF2-40B4-BE49-F238E27FC236}">
              <a16:creationId xmlns:a16="http://schemas.microsoft.com/office/drawing/2014/main" id="{FF20D256-626C-4D99-99AA-3A0E7FB18B5D}"/>
            </a:ext>
          </a:extLst>
        </xdr:cNvPr>
        <xdr:cNvSpPr/>
      </xdr:nvSpPr>
      <xdr:spPr>
        <a:xfrm>
          <a:off x="200025" y="19326225"/>
          <a:ext cx="95062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30989CB8-1008-4CBD-80A7-0D59CBAF6563}"/>
            </a:ext>
          </a:extLst>
        </xdr:cNvPr>
        <xdr:cNvSpPr/>
      </xdr:nvSpPr>
      <xdr:spPr>
        <a:xfrm>
          <a:off x="186223" y="272370"/>
          <a:ext cx="9500702"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53</xdr:row>
      <xdr:rowOff>144782</xdr:rowOff>
    </xdr:from>
    <xdr:to>
      <xdr:col>8</xdr:col>
      <xdr:colOff>909736</xdr:colOff>
      <xdr:row>55</xdr:row>
      <xdr:rowOff>23327</xdr:rowOff>
    </xdr:to>
    <xdr:sp macro="" textlink="">
      <xdr:nvSpPr>
        <xdr:cNvPr id="5" name="Rectángulo redondeado 8">
          <a:extLst>
            <a:ext uri="{FF2B5EF4-FFF2-40B4-BE49-F238E27FC236}">
              <a16:creationId xmlns:a16="http://schemas.microsoft.com/office/drawing/2014/main" id="{0AB8080E-5252-4346-8E9F-FB161B02B95D}"/>
            </a:ext>
          </a:extLst>
        </xdr:cNvPr>
        <xdr:cNvSpPr/>
      </xdr:nvSpPr>
      <xdr:spPr>
        <a:xfrm>
          <a:off x="215267" y="22957157"/>
          <a:ext cx="94860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15772</xdr:colOff>
      <xdr:row>25</xdr:row>
      <xdr:rowOff>204761</xdr:rowOff>
    </xdr:from>
    <xdr:to>
      <xdr:col>8</xdr:col>
      <xdr:colOff>929640</xdr:colOff>
      <xdr:row>25</xdr:row>
      <xdr:rowOff>525780</xdr:rowOff>
    </xdr:to>
    <xdr:sp macro="" textlink="">
      <xdr:nvSpPr>
        <xdr:cNvPr id="2" name="Rectángulo redondeado 5">
          <a:extLst>
            <a:ext uri="{FF2B5EF4-FFF2-40B4-BE49-F238E27FC236}">
              <a16:creationId xmlns:a16="http://schemas.microsoft.com/office/drawing/2014/main" id="{97E63FE8-E307-437C-9C8D-4E87C68C9557}"/>
            </a:ext>
          </a:extLst>
        </xdr:cNvPr>
        <xdr:cNvSpPr/>
      </xdr:nvSpPr>
      <xdr:spPr>
        <a:xfrm>
          <a:off x="177697" y="8120036"/>
          <a:ext cx="94863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36</xdr:row>
      <xdr:rowOff>47624</xdr:rowOff>
    </xdr:from>
    <xdr:to>
      <xdr:col>8</xdr:col>
      <xdr:colOff>922020</xdr:colOff>
      <xdr:row>37</xdr:row>
      <xdr:rowOff>152399</xdr:rowOff>
    </xdr:to>
    <xdr:sp macro="" textlink="">
      <xdr:nvSpPr>
        <xdr:cNvPr id="3" name="Rectángulo redondeado 6">
          <a:extLst>
            <a:ext uri="{FF2B5EF4-FFF2-40B4-BE49-F238E27FC236}">
              <a16:creationId xmlns:a16="http://schemas.microsoft.com/office/drawing/2014/main" id="{B666A600-0104-4E49-999B-68F8C81CBA0F}"/>
            </a:ext>
          </a:extLst>
        </xdr:cNvPr>
        <xdr:cNvSpPr/>
      </xdr:nvSpPr>
      <xdr:spPr>
        <a:xfrm>
          <a:off x="180975" y="19221449"/>
          <a:ext cx="94849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F844B63B-6805-4045-A17D-CFA72E31B12C}"/>
            </a:ext>
          </a:extLst>
        </xdr:cNvPr>
        <xdr:cNvSpPr/>
      </xdr:nvSpPr>
      <xdr:spPr>
        <a:xfrm>
          <a:off x="192353" y="492125"/>
          <a:ext cx="94564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53</xdr:row>
      <xdr:rowOff>59056</xdr:rowOff>
    </xdr:from>
    <xdr:to>
      <xdr:col>8</xdr:col>
      <xdr:colOff>922019</xdr:colOff>
      <xdr:row>54</xdr:row>
      <xdr:rowOff>160020</xdr:rowOff>
    </xdr:to>
    <xdr:sp macro="" textlink="">
      <xdr:nvSpPr>
        <xdr:cNvPr id="5" name="Rectángulo redondeado 8">
          <a:extLst>
            <a:ext uri="{FF2B5EF4-FFF2-40B4-BE49-F238E27FC236}">
              <a16:creationId xmlns:a16="http://schemas.microsoft.com/office/drawing/2014/main" id="{9F9E2EA9-04CD-4D25-8ACF-0D581CCBC87A}"/>
            </a:ext>
          </a:extLst>
        </xdr:cNvPr>
        <xdr:cNvSpPr/>
      </xdr:nvSpPr>
      <xdr:spPr>
        <a:xfrm>
          <a:off x="190499" y="22909531"/>
          <a:ext cx="94754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23391</xdr:colOff>
      <xdr:row>29</xdr:row>
      <xdr:rowOff>21771</xdr:rowOff>
    </xdr:from>
    <xdr:to>
      <xdr:col>8</xdr:col>
      <xdr:colOff>922421</xdr:colOff>
      <xdr:row>29</xdr:row>
      <xdr:rowOff>288758</xdr:rowOff>
    </xdr:to>
    <xdr:sp macro="" textlink="">
      <xdr:nvSpPr>
        <xdr:cNvPr id="2" name="Rectángulo redondeado 5">
          <a:extLst>
            <a:ext uri="{FF2B5EF4-FFF2-40B4-BE49-F238E27FC236}">
              <a16:creationId xmlns:a16="http://schemas.microsoft.com/office/drawing/2014/main" id="{3E55F860-D1C1-4940-BE8A-AD67DC973AA9}"/>
            </a:ext>
          </a:extLst>
        </xdr:cNvPr>
        <xdr:cNvSpPr/>
      </xdr:nvSpPr>
      <xdr:spPr>
        <a:xfrm>
          <a:off x="185316" y="8746671"/>
          <a:ext cx="9700130" cy="26698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41</xdr:row>
      <xdr:rowOff>47624</xdr:rowOff>
    </xdr:from>
    <xdr:to>
      <xdr:col>9</xdr:col>
      <xdr:colOff>2237</xdr:colOff>
      <xdr:row>42</xdr:row>
      <xdr:rowOff>141514</xdr:rowOff>
    </xdr:to>
    <xdr:sp macro="" textlink="">
      <xdr:nvSpPr>
        <xdr:cNvPr id="3" name="Rectángulo redondeado 6">
          <a:extLst>
            <a:ext uri="{FF2B5EF4-FFF2-40B4-BE49-F238E27FC236}">
              <a16:creationId xmlns:a16="http://schemas.microsoft.com/office/drawing/2014/main" id="{2D322061-54CA-4641-843A-40024DCE4E33}"/>
            </a:ext>
          </a:extLst>
        </xdr:cNvPr>
        <xdr:cNvSpPr/>
      </xdr:nvSpPr>
      <xdr:spPr>
        <a:xfrm>
          <a:off x="180975" y="20088224"/>
          <a:ext cx="9708212" cy="2843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25400</xdr:colOff>
      <xdr:row>2</xdr:row>
      <xdr:rowOff>33866</xdr:rowOff>
    </xdr:from>
    <xdr:to>
      <xdr:col>8</xdr:col>
      <xdr:colOff>895350</xdr:colOff>
      <xdr:row>2</xdr:row>
      <xdr:rowOff>355600</xdr:rowOff>
    </xdr:to>
    <xdr:sp macro="" textlink="">
      <xdr:nvSpPr>
        <xdr:cNvPr id="4" name="Rectángulo redondeado 5">
          <a:extLst>
            <a:ext uri="{FF2B5EF4-FFF2-40B4-BE49-F238E27FC236}">
              <a16:creationId xmlns:a16="http://schemas.microsoft.com/office/drawing/2014/main" id="{BA52EFBA-B562-4CEA-AFA5-A6D733C3CC83}"/>
            </a:ext>
          </a:extLst>
        </xdr:cNvPr>
        <xdr:cNvSpPr/>
      </xdr:nvSpPr>
      <xdr:spPr>
        <a:xfrm>
          <a:off x="187325" y="300566"/>
          <a:ext cx="9690100" cy="3217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28575</xdr:colOff>
      <xdr:row>58</xdr:row>
      <xdr:rowOff>59056</xdr:rowOff>
    </xdr:from>
    <xdr:to>
      <xdr:col>8</xdr:col>
      <xdr:colOff>1016000</xdr:colOff>
      <xdr:row>59</xdr:row>
      <xdr:rowOff>179916</xdr:rowOff>
    </xdr:to>
    <xdr:sp macro="" textlink="">
      <xdr:nvSpPr>
        <xdr:cNvPr id="5" name="Rectángulo redondeado 8">
          <a:extLst>
            <a:ext uri="{FF2B5EF4-FFF2-40B4-BE49-F238E27FC236}">
              <a16:creationId xmlns:a16="http://schemas.microsoft.com/office/drawing/2014/main" id="{5901B359-1E2E-4993-8E91-81BC83B305B6}"/>
            </a:ext>
          </a:extLst>
        </xdr:cNvPr>
        <xdr:cNvSpPr/>
      </xdr:nvSpPr>
      <xdr:spPr>
        <a:xfrm>
          <a:off x="190500" y="23862031"/>
          <a:ext cx="9693275" cy="30183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11</xdr:col>
      <xdr:colOff>826824</xdr:colOff>
      <xdr:row>66</xdr:row>
      <xdr:rowOff>5292</xdr:rowOff>
    </xdr:from>
    <xdr:to>
      <xdr:col>13</xdr:col>
      <xdr:colOff>511765</xdr:colOff>
      <xdr:row>69</xdr:row>
      <xdr:rowOff>359125</xdr:rowOff>
    </xdr:to>
    <xdr:pic>
      <xdr:nvPicPr>
        <xdr:cNvPr id="6" name="Imagen 5">
          <a:extLst>
            <a:ext uri="{FF2B5EF4-FFF2-40B4-BE49-F238E27FC236}">
              <a16:creationId xmlns:a16="http://schemas.microsoft.com/office/drawing/2014/main" id="{BEFF1FC1-963C-4DEC-B0AD-E5E14DE27AD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09249" y="25913292"/>
          <a:ext cx="1856642" cy="925333"/>
        </a:xfrm>
        <a:prstGeom prst="rect">
          <a:avLst/>
        </a:prstGeom>
        <a:noFill/>
        <a:ln>
          <a:noFill/>
        </a:ln>
      </xdr:spPr>
    </xdr:pic>
    <xdr:clientData/>
  </xdr:twoCellAnchor>
</xdr:wsDr>
</file>

<file path=xl/drawings/drawing24.xml><?xml version="1.0" encoding="utf-8"?>
<xdr:wsDr xmlns:xdr="http://schemas.openxmlformats.org/drawingml/2006/spreadsheetDrawing" xmlns:a="http://schemas.openxmlformats.org/drawingml/2006/main">
  <xdr:twoCellAnchor>
    <xdr:from>
      <xdr:col>1</xdr:col>
      <xdr:colOff>24812</xdr:colOff>
      <xdr:row>22</xdr:row>
      <xdr:rowOff>182299</xdr:rowOff>
    </xdr:from>
    <xdr:to>
      <xdr:col>9</xdr:col>
      <xdr:colOff>7775</xdr:colOff>
      <xdr:row>23</xdr:row>
      <xdr:rowOff>248816</xdr:rowOff>
    </xdr:to>
    <xdr:sp macro="" textlink="">
      <xdr:nvSpPr>
        <xdr:cNvPr id="2" name="Rectángulo redondeado 5">
          <a:extLst>
            <a:ext uri="{FF2B5EF4-FFF2-40B4-BE49-F238E27FC236}">
              <a16:creationId xmlns:a16="http://schemas.microsoft.com/office/drawing/2014/main" id="{67A31B18-DFF9-40ED-97EA-3F63BEB9E579}"/>
            </a:ext>
          </a:extLst>
        </xdr:cNvPr>
        <xdr:cNvSpPr/>
      </xdr:nvSpPr>
      <xdr:spPr>
        <a:xfrm>
          <a:off x="186737" y="8754799"/>
          <a:ext cx="9707988"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34</xdr:row>
      <xdr:rowOff>123825</xdr:rowOff>
    </xdr:from>
    <xdr:to>
      <xdr:col>8</xdr:col>
      <xdr:colOff>971826</xdr:colOff>
      <xdr:row>36</xdr:row>
      <xdr:rowOff>44174</xdr:rowOff>
    </xdr:to>
    <xdr:sp macro="" textlink="">
      <xdr:nvSpPr>
        <xdr:cNvPr id="3" name="Rectángulo redondeado 6">
          <a:extLst>
            <a:ext uri="{FF2B5EF4-FFF2-40B4-BE49-F238E27FC236}">
              <a16:creationId xmlns:a16="http://schemas.microsoft.com/office/drawing/2014/main" id="{7AA3BA3A-6804-4751-B90F-1DE17D817F46}"/>
            </a:ext>
          </a:extLst>
        </xdr:cNvPr>
        <xdr:cNvSpPr/>
      </xdr:nvSpPr>
      <xdr:spPr>
        <a:xfrm>
          <a:off x="200025" y="18354675"/>
          <a:ext cx="9687201"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805B9BE6-859B-4F7F-9B5B-8C4728D5DBEF}"/>
            </a:ext>
          </a:extLst>
        </xdr:cNvPr>
        <xdr:cNvSpPr/>
      </xdr:nvSpPr>
      <xdr:spPr>
        <a:xfrm>
          <a:off x="186223" y="272370"/>
          <a:ext cx="9681677"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52</xdr:row>
      <xdr:rowOff>144782</xdr:rowOff>
    </xdr:from>
    <xdr:to>
      <xdr:col>8</xdr:col>
      <xdr:colOff>909736</xdr:colOff>
      <xdr:row>54</xdr:row>
      <xdr:rowOff>23327</xdr:rowOff>
    </xdr:to>
    <xdr:sp macro="" textlink="">
      <xdr:nvSpPr>
        <xdr:cNvPr id="5" name="Rectángulo redondeado 8">
          <a:extLst>
            <a:ext uri="{FF2B5EF4-FFF2-40B4-BE49-F238E27FC236}">
              <a16:creationId xmlns:a16="http://schemas.microsoft.com/office/drawing/2014/main" id="{DD878F87-407E-4C07-9C23-C823363D268E}"/>
            </a:ext>
          </a:extLst>
        </xdr:cNvPr>
        <xdr:cNvSpPr/>
      </xdr:nvSpPr>
      <xdr:spPr>
        <a:xfrm>
          <a:off x="215267" y="21985607"/>
          <a:ext cx="9667019"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xdr:col>
      <xdr:colOff>24812</xdr:colOff>
      <xdr:row>34</xdr:row>
      <xdr:rowOff>182299</xdr:rowOff>
    </xdr:from>
    <xdr:to>
      <xdr:col>9</xdr:col>
      <xdr:colOff>7775</xdr:colOff>
      <xdr:row>35</xdr:row>
      <xdr:rowOff>248816</xdr:rowOff>
    </xdr:to>
    <xdr:sp macro="" textlink="">
      <xdr:nvSpPr>
        <xdr:cNvPr id="2" name="Rectángulo redondeado 5">
          <a:extLst>
            <a:ext uri="{FF2B5EF4-FFF2-40B4-BE49-F238E27FC236}">
              <a16:creationId xmlns:a16="http://schemas.microsoft.com/office/drawing/2014/main" id="{E8A49F7B-6440-4C16-A6D2-5EE8828B9E7D}"/>
            </a:ext>
          </a:extLst>
        </xdr:cNvPr>
        <xdr:cNvSpPr/>
      </xdr:nvSpPr>
      <xdr:spPr>
        <a:xfrm>
          <a:off x="186737" y="10345474"/>
          <a:ext cx="104795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46</xdr:row>
      <xdr:rowOff>123825</xdr:rowOff>
    </xdr:from>
    <xdr:to>
      <xdr:col>8</xdr:col>
      <xdr:colOff>971826</xdr:colOff>
      <xdr:row>48</xdr:row>
      <xdr:rowOff>44174</xdr:rowOff>
    </xdr:to>
    <xdr:sp macro="" textlink="">
      <xdr:nvSpPr>
        <xdr:cNvPr id="3" name="Rectángulo redondeado 6">
          <a:extLst>
            <a:ext uri="{FF2B5EF4-FFF2-40B4-BE49-F238E27FC236}">
              <a16:creationId xmlns:a16="http://schemas.microsoft.com/office/drawing/2014/main" id="{CBA74C1A-A530-4289-B220-461F7F667E43}"/>
            </a:ext>
          </a:extLst>
        </xdr:cNvPr>
        <xdr:cNvSpPr/>
      </xdr:nvSpPr>
      <xdr:spPr>
        <a:xfrm>
          <a:off x="200025" y="21393150"/>
          <a:ext cx="104587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31879</xdr:rowOff>
    </xdr:to>
    <xdr:sp macro="" textlink="">
      <xdr:nvSpPr>
        <xdr:cNvPr id="4" name="Rectángulo redondeado 5">
          <a:extLst>
            <a:ext uri="{FF2B5EF4-FFF2-40B4-BE49-F238E27FC236}">
              <a16:creationId xmlns:a16="http://schemas.microsoft.com/office/drawing/2014/main" id="{3C54526A-8353-468B-B94E-ACABB0CA2779}"/>
            </a:ext>
          </a:extLst>
        </xdr:cNvPr>
        <xdr:cNvSpPr/>
      </xdr:nvSpPr>
      <xdr:spPr>
        <a:xfrm>
          <a:off x="186224" y="274275"/>
          <a:ext cx="10443676" cy="3386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64</xdr:row>
      <xdr:rowOff>144782</xdr:rowOff>
    </xdr:from>
    <xdr:to>
      <xdr:col>8</xdr:col>
      <xdr:colOff>909736</xdr:colOff>
      <xdr:row>66</xdr:row>
      <xdr:rowOff>23327</xdr:rowOff>
    </xdr:to>
    <xdr:sp macro="" textlink="">
      <xdr:nvSpPr>
        <xdr:cNvPr id="5" name="Rectángulo redondeado 8">
          <a:extLst>
            <a:ext uri="{FF2B5EF4-FFF2-40B4-BE49-F238E27FC236}">
              <a16:creationId xmlns:a16="http://schemas.microsoft.com/office/drawing/2014/main" id="{9689446F-6CB1-4E31-9DE3-91BD9FEC0D09}"/>
            </a:ext>
          </a:extLst>
        </xdr:cNvPr>
        <xdr:cNvSpPr/>
      </xdr:nvSpPr>
      <xdr:spPr>
        <a:xfrm>
          <a:off x="215267" y="25424132"/>
          <a:ext cx="104385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10</xdr:col>
      <xdr:colOff>542924</xdr:colOff>
      <xdr:row>79</xdr:row>
      <xdr:rowOff>253092</xdr:rowOff>
    </xdr:from>
    <xdr:to>
      <xdr:col>12</xdr:col>
      <xdr:colOff>466728</xdr:colOff>
      <xdr:row>82</xdr:row>
      <xdr:rowOff>111918</xdr:rowOff>
    </xdr:to>
    <xdr:pic>
      <xdr:nvPicPr>
        <xdr:cNvPr id="6" name="Imagen 5">
          <a:extLst>
            <a:ext uri="{FF2B5EF4-FFF2-40B4-BE49-F238E27FC236}">
              <a16:creationId xmlns:a16="http://schemas.microsoft.com/office/drawing/2014/main" id="{E5A12FD5-A844-403F-9330-276F082D504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91924" y="29228142"/>
          <a:ext cx="2171704" cy="1154226"/>
        </a:xfrm>
        <a:prstGeom prst="rect">
          <a:avLst/>
        </a:prstGeom>
        <a:noFill/>
        <a:ln>
          <a:noFill/>
        </a:ln>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24812</xdr:colOff>
      <xdr:row>26</xdr:row>
      <xdr:rowOff>182299</xdr:rowOff>
    </xdr:from>
    <xdr:to>
      <xdr:col>9</xdr:col>
      <xdr:colOff>7775</xdr:colOff>
      <xdr:row>27</xdr:row>
      <xdr:rowOff>248816</xdr:rowOff>
    </xdr:to>
    <xdr:sp macro="" textlink="">
      <xdr:nvSpPr>
        <xdr:cNvPr id="2" name="Rectángulo redondeado 5">
          <a:extLst>
            <a:ext uri="{FF2B5EF4-FFF2-40B4-BE49-F238E27FC236}">
              <a16:creationId xmlns:a16="http://schemas.microsoft.com/office/drawing/2014/main" id="{49A6E4F1-4581-41A0-B664-CE285A7BDE09}"/>
            </a:ext>
          </a:extLst>
        </xdr:cNvPr>
        <xdr:cNvSpPr/>
      </xdr:nvSpPr>
      <xdr:spPr>
        <a:xfrm>
          <a:off x="186737" y="8278549"/>
          <a:ext cx="100985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38</xdr:row>
      <xdr:rowOff>123825</xdr:rowOff>
    </xdr:from>
    <xdr:to>
      <xdr:col>8</xdr:col>
      <xdr:colOff>971826</xdr:colOff>
      <xdr:row>40</xdr:row>
      <xdr:rowOff>44174</xdr:rowOff>
    </xdr:to>
    <xdr:sp macro="" textlink="">
      <xdr:nvSpPr>
        <xdr:cNvPr id="3" name="Rectángulo redondeado 6">
          <a:extLst>
            <a:ext uri="{FF2B5EF4-FFF2-40B4-BE49-F238E27FC236}">
              <a16:creationId xmlns:a16="http://schemas.microsoft.com/office/drawing/2014/main" id="{1185470C-E296-4711-A71E-5BC31EEABE2D}"/>
            </a:ext>
          </a:extLst>
        </xdr:cNvPr>
        <xdr:cNvSpPr/>
      </xdr:nvSpPr>
      <xdr:spPr>
        <a:xfrm>
          <a:off x="200025" y="18297525"/>
          <a:ext cx="100777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31879</xdr:rowOff>
    </xdr:to>
    <xdr:sp macro="" textlink="">
      <xdr:nvSpPr>
        <xdr:cNvPr id="4" name="Rectángulo redondeado 5">
          <a:extLst>
            <a:ext uri="{FF2B5EF4-FFF2-40B4-BE49-F238E27FC236}">
              <a16:creationId xmlns:a16="http://schemas.microsoft.com/office/drawing/2014/main" id="{D1AAFFF8-B80D-4DC5-82B1-A97F703D62B4}"/>
            </a:ext>
          </a:extLst>
        </xdr:cNvPr>
        <xdr:cNvSpPr/>
      </xdr:nvSpPr>
      <xdr:spPr>
        <a:xfrm>
          <a:off x="186224" y="274275"/>
          <a:ext cx="10062676" cy="3386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56</xdr:row>
      <xdr:rowOff>144782</xdr:rowOff>
    </xdr:from>
    <xdr:to>
      <xdr:col>8</xdr:col>
      <xdr:colOff>909736</xdr:colOff>
      <xdr:row>58</xdr:row>
      <xdr:rowOff>23327</xdr:rowOff>
    </xdr:to>
    <xdr:sp macro="" textlink="">
      <xdr:nvSpPr>
        <xdr:cNvPr id="5" name="Rectángulo redondeado 8">
          <a:extLst>
            <a:ext uri="{FF2B5EF4-FFF2-40B4-BE49-F238E27FC236}">
              <a16:creationId xmlns:a16="http://schemas.microsoft.com/office/drawing/2014/main" id="{E64474BB-6AB3-42FC-BBDF-F4D9E7498350}"/>
            </a:ext>
          </a:extLst>
        </xdr:cNvPr>
        <xdr:cNvSpPr/>
      </xdr:nvSpPr>
      <xdr:spPr>
        <a:xfrm>
          <a:off x="215267" y="22328507"/>
          <a:ext cx="100575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10</xdr:col>
      <xdr:colOff>542924</xdr:colOff>
      <xdr:row>71</xdr:row>
      <xdr:rowOff>253092</xdr:rowOff>
    </xdr:from>
    <xdr:to>
      <xdr:col>12</xdr:col>
      <xdr:colOff>466728</xdr:colOff>
      <xdr:row>71</xdr:row>
      <xdr:rowOff>1409699</xdr:rowOff>
    </xdr:to>
    <xdr:pic>
      <xdr:nvPicPr>
        <xdr:cNvPr id="6" name="Imagen 5">
          <a:extLst>
            <a:ext uri="{FF2B5EF4-FFF2-40B4-BE49-F238E27FC236}">
              <a16:creationId xmlns:a16="http://schemas.microsoft.com/office/drawing/2014/main" id="{11642BEC-3129-4923-B802-2D509C2D7F0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10924" y="26132517"/>
          <a:ext cx="2171704" cy="1156607"/>
        </a:xfrm>
        <a:prstGeom prst="rect">
          <a:avLst/>
        </a:prstGeom>
        <a:noFill/>
        <a:ln>
          <a:noFill/>
        </a:ln>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9</xdr:col>
      <xdr:colOff>7775</xdr:colOff>
      <xdr:row>24</xdr:row>
      <xdr:rowOff>248816</xdr:rowOff>
    </xdr:to>
    <xdr:sp macro="" textlink="">
      <xdr:nvSpPr>
        <xdr:cNvPr id="2" name="Rectángulo redondeado 5">
          <a:extLst>
            <a:ext uri="{FF2B5EF4-FFF2-40B4-BE49-F238E27FC236}">
              <a16:creationId xmlns:a16="http://schemas.microsoft.com/office/drawing/2014/main" id="{778964BA-8F30-4942-B220-132A343B83E8}"/>
            </a:ext>
          </a:extLst>
        </xdr:cNvPr>
        <xdr:cNvSpPr/>
      </xdr:nvSpPr>
      <xdr:spPr>
        <a:xfrm>
          <a:off x="186737" y="8592874"/>
          <a:ext cx="9707988"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35</xdr:row>
      <xdr:rowOff>123825</xdr:rowOff>
    </xdr:from>
    <xdr:to>
      <xdr:col>8</xdr:col>
      <xdr:colOff>971826</xdr:colOff>
      <xdr:row>37</xdr:row>
      <xdr:rowOff>44174</xdr:rowOff>
    </xdr:to>
    <xdr:sp macro="" textlink="">
      <xdr:nvSpPr>
        <xdr:cNvPr id="3" name="Rectángulo redondeado 6">
          <a:extLst>
            <a:ext uri="{FF2B5EF4-FFF2-40B4-BE49-F238E27FC236}">
              <a16:creationId xmlns:a16="http://schemas.microsoft.com/office/drawing/2014/main" id="{EE5C9410-8867-4DC7-87E4-EF3A7D8D0CAC}"/>
            </a:ext>
          </a:extLst>
        </xdr:cNvPr>
        <xdr:cNvSpPr/>
      </xdr:nvSpPr>
      <xdr:spPr>
        <a:xfrm>
          <a:off x="200025" y="18440400"/>
          <a:ext cx="9687201"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3933AB45-280B-4FD3-B652-0E61CB41ABBF}"/>
            </a:ext>
          </a:extLst>
        </xdr:cNvPr>
        <xdr:cNvSpPr/>
      </xdr:nvSpPr>
      <xdr:spPr>
        <a:xfrm>
          <a:off x="186223" y="272370"/>
          <a:ext cx="9681677"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53</xdr:row>
      <xdr:rowOff>144782</xdr:rowOff>
    </xdr:from>
    <xdr:to>
      <xdr:col>8</xdr:col>
      <xdr:colOff>909736</xdr:colOff>
      <xdr:row>55</xdr:row>
      <xdr:rowOff>23327</xdr:rowOff>
    </xdr:to>
    <xdr:sp macro="" textlink="">
      <xdr:nvSpPr>
        <xdr:cNvPr id="5" name="Rectángulo redondeado 8">
          <a:extLst>
            <a:ext uri="{FF2B5EF4-FFF2-40B4-BE49-F238E27FC236}">
              <a16:creationId xmlns:a16="http://schemas.microsoft.com/office/drawing/2014/main" id="{D0A49B76-75CB-401F-84BE-A37A847BCB4A}"/>
            </a:ext>
          </a:extLst>
        </xdr:cNvPr>
        <xdr:cNvSpPr/>
      </xdr:nvSpPr>
      <xdr:spPr>
        <a:xfrm>
          <a:off x="215267" y="22071332"/>
          <a:ext cx="9667019"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10</xdr:col>
      <xdr:colOff>7775</xdr:colOff>
      <xdr:row>24</xdr:row>
      <xdr:rowOff>248816</xdr:rowOff>
    </xdr:to>
    <xdr:sp macro="" textlink="">
      <xdr:nvSpPr>
        <xdr:cNvPr id="2" name="Rectángulo redondeado 5">
          <a:extLst>
            <a:ext uri="{FF2B5EF4-FFF2-40B4-BE49-F238E27FC236}">
              <a16:creationId xmlns:a16="http://schemas.microsoft.com/office/drawing/2014/main" id="{083CC8C5-FE79-4932-BFA6-D7B896179C6C}"/>
            </a:ext>
          </a:extLst>
        </xdr:cNvPr>
        <xdr:cNvSpPr/>
      </xdr:nvSpPr>
      <xdr:spPr>
        <a:xfrm>
          <a:off x="186737" y="9354874"/>
          <a:ext cx="992706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35</xdr:row>
      <xdr:rowOff>123825</xdr:rowOff>
    </xdr:from>
    <xdr:to>
      <xdr:col>9</xdr:col>
      <xdr:colOff>971826</xdr:colOff>
      <xdr:row>37</xdr:row>
      <xdr:rowOff>44174</xdr:rowOff>
    </xdr:to>
    <xdr:sp macro="" textlink="">
      <xdr:nvSpPr>
        <xdr:cNvPr id="3" name="Rectángulo redondeado 6">
          <a:extLst>
            <a:ext uri="{FF2B5EF4-FFF2-40B4-BE49-F238E27FC236}">
              <a16:creationId xmlns:a16="http://schemas.microsoft.com/office/drawing/2014/main" id="{B7353688-A37A-4374-B226-07248492F3DC}"/>
            </a:ext>
          </a:extLst>
        </xdr:cNvPr>
        <xdr:cNvSpPr/>
      </xdr:nvSpPr>
      <xdr:spPr>
        <a:xfrm>
          <a:off x="200025" y="19488150"/>
          <a:ext cx="990627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9</xdr:col>
      <xdr:colOff>895350</xdr:colOff>
      <xdr:row>3</xdr:row>
      <xdr:rowOff>31879</xdr:rowOff>
    </xdr:to>
    <xdr:sp macro="" textlink="">
      <xdr:nvSpPr>
        <xdr:cNvPr id="4" name="Rectángulo redondeado 5">
          <a:extLst>
            <a:ext uri="{FF2B5EF4-FFF2-40B4-BE49-F238E27FC236}">
              <a16:creationId xmlns:a16="http://schemas.microsoft.com/office/drawing/2014/main" id="{B15732FB-D17E-49FB-A7EB-2A4370BDAA92}"/>
            </a:ext>
          </a:extLst>
        </xdr:cNvPr>
        <xdr:cNvSpPr/>
      </xdr:nvSpPr>
      <xdr:spPr>
        <a:xfrm>
          <a:off x="186223" y="272370"/>
          <a:ext cx="9900752"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53</xdr:row>
      <xdr:rowOff>144782</xdr:rowOff>
    </xdr:from>
    <xdr:to>
      <xdr:col>9</xdr:col>
      <xdr:colOff>909736</xdr:colOff>
      <xdr:row>55</xdr:row>
      <xdr:rowOff>23327</xdr:rowOff>
    </xdr:to>
    <xdr:sp macro="" textlink="">
      <xdr:nvSpPr>
        <xdr:cNvPr id="5" name="Rectángulo redondeado 8">
          <a:extLst>
            <a:ext uri="{FF2B5EF4-FFF2-40B4-BE49-F238E27FC236}">
              <a16:creationId xmlns:a16="http://schemas.microsoft.com/office/drawing/2014/main" id="{701238AF-4322-4AF8-88F9-6C901304F916}"/>
            </a:ext>
          </a:extLst>
        </xdr:cNvPr>
        <xdr:cNvSpPr/>
      </xdr:nvSpPr>
      <xdr:spPr>
        <a:xfrm>
          <a:off x="215267" y="23119082"/>
          <a:ext cx="988609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xdr:col>
      <xdr:colOff>24812</xdr:colOff>
      <xdr:row>24</xdr:row>
      <xdr:rowOff>182299</xdr:rowOff>
    </xdr:from>
    <xdr:to>
      <xdr:col>9</xdr:col>
      <xdr:colOff>7775</xdr:colOff>
      <xdr:row>25</xdr:row>
      <xdr:rowOff>248816</xdr:rowOff>
    </xdr:to>
    <xdr:sp macro="" textlink="">
      <xdr:nvSpPr>
        <xdr:cNvPr id="2" name="Rectángulo redondeado 5">
          <a:extLst>
            <a:ext uri="{FF2B5EF4-FFF2-40B4-BE49-F238E27FC236}">
              <a16:creationId xmlns:a16="http://schemas.microsoft.com/office/drawing/2014/main" id="{B3C86F0B-2487-475D-AED6-85AE1DC6942D}"/>
            </a:ext>
          </a:extLst>
        </xdr:cNvPr>
        <xdr:cNvSpPr/>
      </xdr:nvSpPr>
      <xdr:spPr>
        <a:xfrm>
          <a:off x="186737" y="8126149"/>
          <a:ext cx="9707988"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36</xdr:row>
      <xdr:rowOff>123825</xdr:rowOff>
    </xdr:from>
    <xdr:to>
      <xdr:col>8</xdr:col>
      <xdr:colOff>971826</xdr:colOff>
      <xdr:row>38</xdr:row>
      <xdr:rowOff>44174</xdr:rowOff>
    </xdr:to>
    <xdr:sp macro="" textlink="">
      <xdr:nvSpPr>
        <xdr:cNvPr id="3" name="Rectángulo redondeado 6">
          <a:extLst>
            <a:ext uri="{FF2B5EF4-FFF2-40B4-BE49-F238E27FC236}">
              <a16:creationId xmlns:a16="http://schemas.microsoft.com/office/drawing/2014/main" id="{1350D1A0-D7D0-4051-962E-21868369DACD}"/>
            </a:ext>
          </a:extLst>
        </xdr:cNvPr>
        <xdr:cNvSpPr/>
      </xdr:nvSpPr>
      <xdr:spPr>
        <a:xfrm>
          <a:off x="200025" y="17973675"/>
          <a:ext cx="9687201"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99E597B1-E162-45AD-A5FB-217833EA0642}"/>
            </a:ext>
          </a:extLst>
        </xdr:cNvPr>
        <xdr:cNvSpPr/>
      </xdr:nvSpPr>
      <xdr:spPr>
        <a:xfrm>
          <a:off x="186223" y="272370"/>
          <a:ext cx="9681677"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54</xdr:row>
      <xdr:rowOff>144782</xdr:rowOff>
    </xdr:from>
    <xdr:to>
      <xdr:col>8</xdr:col>
      <xdr:colOff>909736</xdr:colOff>
      <xdr:row>56</xdr:row>
      <xdr:rowOff>23327</xdr:rowOff>
    </xdr:to>
    <xdr:sp macro="" textlink="">
      <xdr:nvSpPr>
        <xdr:cNvPr id="5" name="Rectángulo redondeado 8">
          <a:extLst>
            <a:ext uri="{FF2B5EF4-FFF2-40B4-BE49-F238E27FC236}">
              <a16:creationId xmlns:a16="http://schemas.microsoft.com/office/drawing/2014/main" id="{920808A7-C100-4696-B3DB-D9453A4B033F}"/>
            </a:ext>
          </a:extLst>
        </xdr:cNvPr>
        <xdr:cNvSpPr/>
      </xdr:nvSpPr>
      <xdr:spPr>
        <a:xfrm>
          <a:off x="215267" y="21604607"/>
          <a:ext cx="9667019"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26194</xdr:colOff>
      <xdr:row>35</xdr:row>
      <xdr:rowOff>135733</xdr:rowOff>
    </xdr:from>
    <xdr:to>
      <xdr:col>8</xdr:col>
      <xdr:colOff>1121596</xdr:colOff>
      <xdr:row>37</xdr:row>
      <xdr:rowOff>68496</xdr:rowOff>
    </xdr:to>
    <xdr:sp macro="" textlink="">
      <xdr:nvSpPr>
        <xdr:cNvPr id="2" name="Rectángulo redondeado 5">
          <a:extLst>
            <a:ext uri="{FF2B5EF4-FFF2-40B4-BE49-F238E27FC236}">
              <a16:creationId xmlns:a16="http://schemas.microsoft.com/office/drawing/2014/main" id="{00000000-0008-0000-0C00-000002000000}"/>
            </a:ext>
          </a:extLst>
        </xdr:cNvPr>
        <xdr:cNvSpPr/>
      </xdr:nvSpPr>
      <xdr:spPr>
        <a:xfrm>
          <a:off x="197430" y="11377373"/>
          <a:ext cx="8963694" cy="326606"/>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47</xdr:row>
      <xdr:rowOff>47625</xdr:rowOff>
    </xdr:from>
    <xdr:to>
      <xdr:col>8</xdr:col>
      <xdr:colOff>1121596</xdr:colOff>
      <xdr:row>48</xdr:row>
      <xdr:rowOff>179797</xdr:rowOff>
    </xdr:to>
    <xdr:sp macro="" textlink="">
      <xdr:nvSpPr>
        <xdr:cNvPr id="3" name="Rectángulo redondeado 6">
          <a:extLst>
            <a:ext uri="{FF2B5EF4-FFF2-40B4-BE49-F238E27FC236}">
              <a16:creationId xmlns:a16="http://schemas.microsoft.com/office/drawing/2014/main" id="{00000000-0008-0000-0C00-000003000000}"/>
            </a:ext>
          </a:extLst>
        </xdr:cNvPr>
        <xdr:cNvSpPr/>
      </xdr:nvSpPr>
      <xdr:spPr>
        <a:xfrm>
          <a:off x="190286" y="20750052"/>
          <a:ext cx="8970838" cy="320532"/>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57150</xdr:colOff>
      <xdr:row>2</xdr:row>
      <xdr:rowOff>76200</xdr:rowOff>
    </xdr:from>
    <xdr:to>
      <xdr:col>8</xdr:col>
      <xdr:colOff>1036320</xdr:colOff>
      <xdr:row>2</xdr:row>
      <xdr:rowOff>411821</xdr:rowOff>
    </xdr:to>
    <xdr:sp macro="" textlink="">
      <xdr:nvSpPr>
        <xdr:cNvPr id="4" name="Rectángulo redondeado 5">
          <a:extLst>
            <a:ext uri="{FF2B5EF4-FFF2-40B4-BE49-F238E27FC236}">
              <a16:creationId xmlns:a16="http://schemas.microsoft.com/office/drawing/2014/main" id="{00000000-0008-0000-0C00-000004000000}"/>
            </a:ext>
          </a:extLst>
        </xdr:cNvPr>
        <xdr:cNvSpPr/>
      </xdr:nvSpPr>
      <xdr:spPr>
        <a:xfrm>
          <a:off x="228600" y="295275"/>
          <a:ext cx="9513570" cy="335621"/>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28575</xdr:colOff>
      <xdr:row>64</xdr:row>
      <xdr:rowOff>59055</xdr:rowOff>
    </xdr:from>
    <xdr:to>
      <xdr:col>8</xdr:col>
      <xdr:colOff>1138719</xdr:colOff>
      <xdr:row>65</xdr:row>
      <xdr:rowOff>154112</xdr:rowOff>
    </xdr:to>
    <xdr:sp macro="" textlink="">
      <xdr:nvSpPr>
        <xdr:cNvPr id="5" name="Rectángulo redondeado 8">
          <a:extLst>
            <a:ext uri="{FF2B5EF4-FFF2-40B4-BE49-F238E27FC236}">
              <a16:creationId xmlns:a16="http://schemas.microsoft.com/office/drawing/2014/main" id="{00000000-0008-0000-0C00-000005000000}"/>
            </a:ext>
          </a:extLst>
        </xdr:cNvPr>
        <xdr:cNvSpPr/>
      </xdr:nvSpPr>
      <xdr:spPr>
        <a:xfrm>
          <a:off x="199811" y="23681055"/>
          <a:ext cx="8978436" cy="33478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15772</xdr:colOff>
      <xdr:row>26</xdr:row>
      <xdr:rowOff>204761</xdr:rowOff>
    </xdr:from>
    <xdr:to>
      <xdr:col>8</xdr:col>
      <xdr:colOff>929640</xdr:colOff>
      <xdr:row>26</xdr:row>
      <xdr:rowOff>525780</xdr:rowOff>
    </xdr:to>
    <xdr:sp macro="" textlink="">
      <xdr:nvSpPr>
        <xdr:cNvPr id="2" name="Rectángulo redondeado 5">
          <a:extLst>
            <a:ext uri="{FF2B5EF4-FFF2-40B4-BE49-F238E27FC236}">
              <a16:creationId xmlns:a16="http://schemas.microsoft.com/office/drawing/2014/main" id="{5A7D48B2-E8E8-47EF-9BAC-1356DF30ADAC}"/>
            </a:ext>
          </a:extLst>
        </xdr:cNvPr>
        <xdr:cNvSpPr/>
      </xdr:nvSpPr>
      <xdr:spPr>
        <a:xfrm>
          <a:off x="177697" y="8843936"/>
          <a:ext cx="935301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38</xdr:row>
      <xdr:rowOff>47624</xdr:rowOff>
    </xdr:from>
    <xdr:to>
      <xdr:col>8</xdr:col>
      <xdr:colOff>922020</xdr:colOff>
      <xdr:row>39</xdr:row>
      <xdr:rowOff>152399</xdr:rowOff>
    </xdr:to>
    <xdr:sp macro="" textlink="">
      <xdr:nvSpPr>
        <xdr:cNvPr id="3" name="Rectángulo redondeado 6">
          <a:extLst>
            <a:ext uri="{FF2B5EF4-FFF2-40B4-BE49-F238E27FC236}">
              <a16:creationId xmlns:a16="http://schemas.microsoft.com/office/drawing/2014/main" id="{AFB86692-E720-4FAE-ADFF-C22EED5D2728}"/>
            </a:ext>
          </a:extLst>
        </xdr:cNvPr>
        <xdr:cNvSpPr/>
      </xdr:nvSpPr>
      <xdr:spPr>
        <a:xfrm>
          <a:off x="180975" y="19173824"/>
          <a:ext cx="935164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A025225A-3AE9-4BF4-9654-38F7E58B6A03}"/>
            </a:ext>
          </a:extLst>
        </xdr:cNvPr>
        <xdr:cNvSpPr/>
      </xdr:nvSpPr>
      <xdr:spPr>
        <a:xfrm>
          <a:off x="192353" y="492125"/>
          <a:ext cx="93421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55</xdr:row>
      <xdr:rowOff>59056</xdr:rowOff>
    </xdr:from>
    <xdr:to>
      <xdr:col>8</xdr:col>
      <xdr:colOff>922019</xdr:colOff>
      <xdr:row>56</xdr:row>
      <xdr:rowOff>160020</xdr:rowOff>
    </xdr:to>
    <xdr:sp macro="" textlink="">
      <xdr:nvSpPr>
        <xdr:cNvPr id="5" name="Rectángulo redondeado 8">
          <a:extLst>
            <a:ext uri="{FF2B5EF4-FFF2-40B4-BE49-F238E27FC236}">
              <a16:creationId xmlns:a16="http://schemas.microsoft.com/office/drawing/2014/main" id="{A577DA7E-0FFF-4998-8F5E-F4FF768DCBC3}"/>
            </a:ext>
          </a:extLst>
        </xdr:cNvPr>
        <xdr:cNvSpPr/>
      </xdr:nvSpPr>
      <xdr:spPr>
        <a:xfrm>
          <a:off x="190499" y="22861906"/>
          <a:ext cx="934212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11</xdr:col>
      <xdr:colOff>0</xdr:colOff>
      <xdr:row>65</xdr:row>
      <xdr:rowOff>0</xdr:rowOff>
    </xdr:from>
    <xdr:to>
      <xdr:col>12</xdr:col>
      <xdr:colOff>757241</xdr:colOff>
      <xdr:row>67</xdr:row>
      <xdr:rowOff>278191</xdr:rowOff>
    </xdr:to>
    <xdr:pic>
      <xdr:nvPicPr>
        <xdr:cNvPr id="6" name="Imagen 5">
          <a:extLst>
            <a:ext uri="{FF2B5EF4-FFF2-40B4-BE49-F238E27FC236}">
              <a16:creationId xmlns:a16="http://schemas.microsoft.com/office/drawing/2014/main" id="{9F9EEF33-2562-4EC1-B163-58CDB8D7DBB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44275" y="25231725"/>
          <a:ext cx="2185991" cy="1155549"/>
        </a:xfrm>
        <a:prstGeom prst="rect">
          <a:avLst/>
        </a:prstGeom>
        <a:noFill/>
        <a:ln>
          <a:noFill/>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1</xdr:col>
      <xdr:colOff>15772</xdr:colOff>
      <xdr:row>23</xdr:row>
      <xdr:rowOff>204761</xdr:rowOff>
    </xdr:from>
    <xdr:to>
      <xdr:col>8</xdr:col>
      <xdr:colOff>929640</xdr:colOff>
      <xdr:row>23</xdr:row>
      <xdr:rowOff>525780</xdr:rowOff>
    </xdr:to>
    <xdr:sp macro="" textlink="">
      <xdr:nvSpPr>
        <xdr:cNvPr id="2" name="Rectángulo redondeado 5">
          <a:extLst>
            <a:ext uri="{FF2B5EF4-FFF2-40B4-BE49-F238E27FC236}">
              <a16:creationId xmlns:a16="http://schemas.microsoft.com/office/drawing/2014/main" id="{43078231-5237-48B7-9E87-09467028C625}"/>
            </a:ext>
          </a:extLst>
        </xdr:cNvPr>
        <xdr:cNvSpPr/>
      </xdr:nvSpPr>
      <xdr:spPr>
        <a:xfrm>
          <a:off x="177697" y="9186836"/>
          <a:ext cx="94863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34</xdr:row>
      <xdr:rowOff>47624</xdr:rowOff>
    </xdr:from>
    <xdr:to>
      <xdr:col>8</xdr:col>
      <xdr:colOff>922020</xdr:colOff>
      <xdr:row>35</xdr:row>
      <xdr:rowOff>152399</xdr:rowOff>
    </xdr:to>
    <xdr:sp macro="" textlink="">
      <xdr:nvSpPr>
        <xdr:cNvPr id="3" name="Rectángulo redondeado 6">
          <a:extLst>
            <a:ext uri="{FF2B5EF4-FFF2-40B4-BE49-F238E27FC236}">
              <a16:creationId xmlns:a16="http://schemas.microsoft.com/office/drawing/2014/main" id="{E5B3CF88-AE31-4200-B193-562B94D6C361}"/>
            </a:ext>
          </a:extLst>
        </xdr:cNvPr>
        <xdr:cNvSpPr/>
      </xdr:nvSpPr>
      <xdr:spPr>
        <a:xfrm>
          <a:off x="180975" y="20288249"/>
          <a:ext cx="94849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AB88450D-835A-4F74-AAA9-BD61258EC50C}"/>
            </a:ext>
          </a:extLst>
        </xdr:cNvPr>
        <xdr:cNvSpPr/>
      </xdr:nvSpPr>
      <xdr:spPr>
        <a:xfrm>
          <a:off x="192353" y="492125"/>
          <a:ext cx="94564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51</xdr:row>
      <xdr:rowOff>59056</xdr:rowOff>
    </xdr:from>
    <xdr:to>
      <xdr:col>8</xdr:col>
      <xdr:colOff>922019</xdr:colOff>
      <xdr:row>52</xdr:row>
      <xdr:rowOff>160020</xdr:rowOff>
    </xdr:to>
    <xdr:sp macro="" textlink="">
      <xdr:nvSpPr>
        <xdr:cNvPr id="5" name="Rectángulo redondeado 8">
          <a:extLst>
            <a:ext uri="{FF2B5EF4-FFF2-40B4-BE49-F238E27FC236}">
              <a16:creationId xmlns:a16="http://schemas.microsoft.com/office/drawing/2014/main" id="{931D9F35-82E4-4ECC-89C4-CB954DAB4400}"/>
            </a:ext>
          </a:extLst>
        </xdr:cNvPr>
        <xdr:cNvSpPr/>
      </xdr:nvSpPr>
      <xdr:spPr>
        <a:xfrm>
          <a:off x="190499" y="23976331"/>
          <a:ext cx="94754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1</xdr:col>
      <xdr:colOff>23391</xdr:colOff>
      <xdr:row>34</xdr:row>
      <xdr:rowOff>21771</xdr:rowOff>
    </xdr:from>
    <xdr:to>
      <xdr:col>8</xdr:col>
      <xdr:colOff>922421</xdr:colOff>
      <xdr:row>34</xdr:row>
      <xdr:rowOff>288758</xdr:rowOff>
    </xdr:to>
    <xdr:sp macro="" textlink="">
      <xdr:nvSpPr>
        <xdr:cNvPr id="2" name="Rectángulo redondeado 5">
          <a:extLst>
            <a:ext uri="{FF2B5EF4-FFF2-40B4-BE49-F238E27FC236}">
              <a16:creationId xmlns:a16="http://schemas.microsoft.com/office/drawing/2014/main" id="{BA3962DB-F0DE-49CD-B7B6-C38A8981E808}"/>
            </a:ext>
          </a:extLst>
        </xdr:cNvPr>
        <xdr:cNvSpPr/>
      </xdr:nvSpPr>
      <xdr:spPr>
        <a:xfrm>
          <a:off x="185316" y="8746671"/>
          <a:ext cx="9700130" cy="26698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45</xdr:row>
      <xdr:rowOff>47624</xdr:rowOff>
    </xdr:from>
    <xdr:to>
      <xdr:col>9</xdr:col>
      <xdr:colOff>2237</xdr:colOff>
      <xdr:row>46</xdr:row>
      <xdr:rowOff>141514</xdr:rowOff>
    </xdr:to>
    <xdr:sp macro="" textlink="">
      <xdr:nvSpPr>
        <xdr:cNvPr id="3" name="Rectángulo redondeado 6">
          <a:extLst>
            <a:ext uri="{FF2B5EF4-FFF2-40B4-BE49-F238E27FC236}">
              <a16:creationId xmlns:a16="http://schemas.microsoft.com/office/drawing/2014/main" id="{F5266EAC-2F46-4584-80E6-2FD35AF72E6D}"/>
            </a:ext>
          </a:extLst>
        </xdr:cNvPr>
        <xdr:cNvSpPr/>
      </xdr:nvSpPr>
      <xdr:spPr>
        <a:xfrm>
          <a:off x="180975" y="20088224"/>
          <a:ext cx="9708212" cy="2843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25400</xdr:colOff>
      <xdr:row>2</xdr:row>
      <xdr:rowOff>33866</xdr:rowOff>
    </xdr:from>
    <xdr:to>
      <xdr:col>8</xdr:col>
      <xdr:colOff>895350</xdr:colOff>
      <xdr:row>2</xdr:row>
      <xdr:rowOff>355600</xdr:rowOff>
    </xdr:to>
    <xdr:sp macro="" textlink="">
      <xdr:nvSpPr>
        <xdr:cNvPr id="4" name="Rectángulo redondeado 5">
          <a:extLst>
            <a:ext uri="{FF2B5EF4-FFF2-40B4-BE49-F238E27FC236}">
              <a16:creationId xmlns:a16="http://schemas.microsoft.com/office/drawing/2014/main" id="{0A721074-7B40-4427-A91A-DF009CDC82A8}"/>
            </a:ext>
          </a:extLst>
        </xdr:cNvPr>
        <xdr:cNvSpPr/>
      </xdr:nvSpPr>
      <xdr:spPr>
        <a:xfrm>
          <a:off x="187325" y="300566"/>
          <a:ext cx="9690100" cy="3217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28575</xdr:colOff>
      <xdr:row>62</xdr:row>
      <xdr:rowOff>59056</xdr:rowOff>
    </xdr:from>
    <xdr:to>
      <xdr:col>8</xdr:col>
      <xdr:colOff>1016000</xdr:colOff>
      <xdr:row>63</xdr:row>
      <xdr:rowOff>179916</xdr:rowOff>
    </xdr:to>
    <xdr:sp macro="" textlink="">
      <xdr:nvSpPr>
        <xdr:cNvPr id="5" name="Rectángulo redondeado 8">
          <a:extLst>
            <a:ext uri="{FF2B5EF4-FFF2-40B4-BE49-F238E27FC236}">
              <a16:creationId xmlns:a16="http://schemas.microsoft.com/office/drawing/2014/main" id="{2003AF03-908F-4CBF-BC9C-1172DCE53C82}"/>
            </a:ext>
          </a:extLst>
        </xdr:cNvPr>
        <xdr:cNvSpPr/>
      </xdr:nvSpPr>
      <xdr:spPr>
        <a:xfrm>
          <a:off x="190500" y="23862031"/>
          <a:ext cx="9693275" cy="30183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11</xdr:col>
      <xdr:colOff>826824</xdr:colOff>
      <xdr:row>70</xdr:row>
      <xdr:rowOff>5292</xdr:rowOff>
    </xdr:from>
    <xdr:to>
      <xdr:col>13</xdr:col>
      <xdr:colOff>511766</xdr:colOff>
      <xdr:row>73</xdr:row>
      <xdr:rowOff>359125</xdr:rowOff>
    </xdr:to>
    <xdr:pic>
      <xdr:nvPicPr>
        <xdr:cNvPr id="6" name="Imagen 5">
          <a:extLst>
            <a:ext uri="{FF2B5EF4-FFF2-40B4-BE49-F238E27FC236}">
              <a16:creationId xmlns:a16="http://schemas.microsoft.com/office/drawing/2014/main" id="{0EF9184A-E58C-4692-95F4-2A8C618B7BC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09249" y="25913292"/>
          <a:ext cx="1856642" cy="925333"/>
        </a:xfrm>
        <a:prstGeom prst="rect">
          <a:avLst/>
        </a:prstGeom>
        <a:noFill/>
        <a:ln>
          <a:noFill/>
        </a:ln>
      </xdr:spPr>
    </xdr:pic>
    <xdr:clientData/>
  </xdr:twoCellAnchor>
</xdr:wsDr>
</file>

<file path=xl/drawings/drawing33.xml><?xml version="1.0" encoding="utf-8"?>
<xdr:wsDr xmlns:xdr="http://schemas.openxmlformats.org/drawingml/2006/spreadsheetDrawing" xmlns:a="http://schemas.openxmlformats.org/drawingml/2006/main">
  <xdr:twoCellAnchor>
    <xdr:from>
      <xdr:col>1</xdr:col>
      <xdr:colOff>15772</xdr:colOff>
      <xdr:row>26</xdr:row>
      <xdr:rowOff>204761</xdr:rowOff>
    </xdr:from>
    <xdr:to>
      <xdr:col>8</xdr:col>
      <xdr:colOff>929640</xdr:colOff>
      <xdr:row>26</xdr:row>
      <xdr:rowOff>525780</xdr:rowOff>
    </xdr:to>
    <xdr:sp macro="" textlink="">
      <xdr:nvSpPr>
        <xdr:cNvPr id="2" name="Rectángulo redondeado 5">
          <a:extLst>
            <a:ext uri="{FF2B5EF4-FFF2-40B4-BE49-F238E27FC236}">
              <a16:creationId xmlns:a16="http://schemas.microsoft.com/office/drawing/2014/main" id="{480E4F61-2246-4475-89F6-C4800EA69FBF}"/>
            </a:ext>
          </a:extLst>
        </xdr:cNvPr>
        <xdr:cNvSpPr/>
      </xdr:nvSpPr>
      <xdr:spPr>
        <a:xfrm>
          <a:off x="177697" y="9358286"/>
          <a:ext cx="9343493"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37</xdr:row>
      <xdr:rowOff>47624</xdr:rowOff>
    </xdr:from>
    <xdr:to>
      <xdr:col>8</xdr:col>
      <xdr:colOff>922020</xdr:colOff>
      <xdr:row>38</xdr:row>
      <xdr:rowOff>152399</xdr:rowOff>
    </xdr:to>
    <xdr:sp macro="" textlink="">
      <xdr:nvSpPr>
        <xdr:cNvPr id="3" name="Rectángulo redondeado 6">
          <a:extLst>
            <a:ext uri="{FF2B5EF4-FFF2-40B4-BE49-F238E27FC236}">
              <a16:creationId xmlns:a16="http://schemas.microsoft.com/office/drawing/2014/main" id="{4F8A67E1-9B01-456B-A058-49853ADD2D19}"/>
            </a:ext>
          </a:extLst>
        </xdr:cNvPr>
        <xdr:cNvSpPr/>
      </xdr:nvSpPr>
      <xdr:spPr>
        <a:xfrm>
          <a:off x="180975" y="19650074"/>
          <a:ext cx="934212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41FD0795-45BF-4058-AA68-321F706F066C}"/>
            </a:ext>
          </a:extLst>
        </xdr:cNvPr>
        <xdr:cNvSpPr/>
      </xdr:nvSpPr>
      <xdr:spPr>
        <a:xfrm>
          <a:off x="192353" y="492125"/>
          <a:ext cx="931359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54</xdr:row>
      <xdr:rowOff>59056</xdr:rowOff>
    </xdr:from>
    <xdr:to>
      <xdr:col>8</xdr:col>
      <xdr:colOff>922019</xdr:colOff>
      <xdr:row>55</xdr:row>
      <xdr:rowOff>160020</xdr:rowOff>
    </xdr:to>
    <xdr:sp macro="" textlink="">
      <xdr:nvSpPr>
        <xdr:cNvPr id="5" name="Rectángulo redondeado 8">
          <a:extLst>
            <a:ext uri="{FF2B5EF4-FFF2-40B4-BE49-F238E27FC236}">
              <a16:creationId xmlns:a16="http://schemas.microsoft.com/office/drawing/2014/main" id="{7070F8D0-48C6-4DB0-8813-82BE90725581}"/>
            </a:ext>
          </a:extLst>
        </xdr:cNvPr>
        <xdr:cNvSpPr/>
      </xdr:nvSpPr>
      <xdr:spPr>
        <a:xfrm>
          <a:off x="190499" y="23338156"/>
          <a:ext cx="9332595"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11</xdr:col>
      <xdr:colOff>0</xdr:colOff>
      <xdr:row>64</xdr:row>
      <xdr:rowOff>0</xdr:rowOff>
    </xdr:from>
    <xdr:to>
      <xdr:col>12</xdr:col>
      <xdr:colOff>757241</xdr:colOff>
      <xdr:row>65</xdr:row>
      <xdr:rowOff>955524</xdr:rowOff>
    </xdr:to>
    <xdr:pic>
      <xdr:nvPicPr>
        <xdr:cNvPr id="6" name="Imagen 5">
          <a:extLst>
            <a:ext uri="{FF2B5EF4-FFF2-40B4-BE49-F238E27FC236}">
              <a16:creationId xmlns:a16="http://schemas.microsoft.com/office/drawing/2014/main" id="{1FC2A4C4-6DAE-49FC-BAFE-ACCD1E4C72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197167" y="25421167"/>
          <a:ext cx="2185991" cy="1156607"/>
        </a:xfrm>
        <a:prstGeom prst="rect">
          <a:avLst/>
        </a:prstGeom>
        <a:noFill/>
        <a:ln>
          <a:noFill/>
        </a:ln>
      </xdr:spPr>
    </xdr:pic>
    <xdr:clientData/>
  </xdr:twoCellAnchor>
  <xdr:twoCellAnchor editAs="oneCell">
    <xdr:from>
      <xdr:col>1</xdr:col>
      <xdr:colOff>42332</xdr:colOff>
      <xdr:row>65</xdr:row>
      <xdr:rowOff>84667</xdr:rowOff>
    </xdr:from>
    <xdr:to>
      <xdr:col>2</xdr:col>
      <xdr:colOff>1026582</xdr:colOff>
      <xdr:row>65</xdr:row>
      <xdr:rowOff>1079500</xdr:rowOff>
    </xdr:to>
    <xdr:pic>
      <xdr:nvPicPr>
        <xdr:cNvPr id="7" name="Imagen 6">
          <a:extLst>
            <a:ext uri="{FF2B5EF4-FFF2-40B4-BE49-F238E27FC236}">
              <a16:creationId xmlns:a16="http://schemas.microsoft.com/office/drawing/2014/main" id="{1755D163-C6F6-4B9F-B3F1-C3708CAC160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082" y="25706917"/>
          <a:ext cx="1926167" cy="994833"/>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15772</xdr:colOff>
      <xdr:row>26</xdr:row>
      <xdr:rowOff>204761</xdr:rowOff>
    </xdr:from>
    <xdr:to>
      <xdr:col>8</xdr:col>
      <xdr:colOff>929640</xdr:colOff>
      <xdr:row>26</xdr:row>
      <xdr:rowOff>525780</xdr:rowOff>
    </xdr:to>
    <xdr:sp macro="" textlink="">
      <xdr:nvSpPr>
        <xdr:cNvPr id="2" name="Rectángulo redondeado 5">
          <a:extLst>
            <a:ext uri="{FF2B5EF4-FFF2-40B4-BE49-F238E27FC236}">
              <a16:creationId xmlns:a16="http://schemas.microsoft.com/office/drawing/2014/main" id="{452FC6BD-1319-49F5-A82B-9DB0EC4ABE14}"/>
            </a:ext>
          </a:extLst>
        </xdr:cNvPr>
        <xdr:cNvSpPr/>
      </xdr:nvSpPr>
      <xdr:spPr>
        <a:xfrm>
          <a:off x="177697" y="10167911"/>
          <a:ext cx="94863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37</xdr:row>
      <xdr:rowOff>47624</xdr:rowOff>
    </xdr:from>
    <xdr:to>
      <xdr:col>8</xdr:col>
      <xdr:colOff>922020</xdr:colOff>
      <xdr:row>38</xdr:row>
      <xdr:rowOff>152399</xdr:rowOff>
    </xdr:to>
    <xdr:sp macro="" textlink="">
      <xdr:nvSpPr>
        <xdr:cNvPr id="3" name="Rectángulo redondeado 6">
          <a:extLst>
            <a:ext uri="{FF2B5EF4-FFF2-40B4-BE49-F238E27FC236}">
              <a16:creationId xmlns:a16="http://schemas.microsoft.com/office/drawing/2014/main" id="{98F3E2BD-97BF-4998-BE25-5512428A2351}"/>
            </a:ext>
          </a:extLst>
        </xdr:cNvPr>
        <xdr:cNvSpPr/>
      </xdr:nvSpPr>
      <xdr:spPr>
        <a:xfrm>
          <a:off x="180975" y="20488274"/>
          <a:ext cx="94849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FF89E850-8398-4418-B816-160AC409064A}"/>
            </a:ext>
          </a:extLst>
        </xdr:cNvPr>
        <xdr:cNvSpPr/>
      </xdr:nvSpPr>
      <xdr:spPr>
        <a:xfrm>
          <a:off x="192353" y="492125"/>
          <a:ext cx="94564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54</xdr:row>
      <xdr:rowOff>59056</xdr:rowOff>
    </xdr:from>
    <xdr:to>
      <xdr:col>8</xdr:col>
      <xdr:colOff>922019</xdr:colOff>
      <xdr:row>55</xdr:row>
      <xdr:rowOff>160020</xdr:rowOff>
    </xdr:to>
    <xdr:sp macro="" textlink="">
      <xdr:nvSpPr>
        <xdr:cNvPr id="5" name="Rectángulo redondeado 8">
          <a:extLst>
            <a:ext uri="{FF2B5EF4-FFF2-40B4-BE49-F238E27FC236}">
              <a16:creationId xmlns:a16="http://schemas.microsoft.com/office/drawing/2014/main" id="{99706017-1DF3-449D-8099-671AD7C5EFB4}"/>
            </a:ext>
          </a:extLst>
        </xdr:cNvPr>
        <xdr:cNvSpPr/>
      </xdr:nvSpPr>
      <xdr:spPr>
        <a:xfrm>
          <a:off x="190499" y="24176356"/>
          <a:ext cx="94754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xdr:col>
      <xdr:colOff>24812</xdr:colOff>
      <xdr:row>43</xdr:row>
      <xdr:rowOff>182299</xdr:rowOff>
    </xdr:from>
    <xdr:to>
      <xdr:col>9</xdr:col>
      <xdr:colOff>7775</xdr:colOff>
      <xdr:row>44</xdr:row>
      <xdr:rowOff>248816</xdr:rowOff>
    </xdr:to>
    <xdr:sp macro="" textlink="">
      <xdr:nvSpPr>
        <xdr:cNvPr id="2" name="Rectángulo redondeado 5">
          <a:extLst>
            <a:ext uri="{FF2B5EF4-FFF2-40B4-BE49-F238E27FC236}">
              <a16:creationId xmlns:a16="http://schemas.microsoft.com/office/drawing/2014/main" id="{CEC086BD-0751-4E04-BB40-027506FA87A9}"/>
            </a:ext>
          </a:extLst>
        </xdr:cNvPr>
        <xdr:cNvSpPr/>
      </xdr:nvSpPr>
      <xdr:spPr>
        <a:xfrm>
          <a:off x="186737" y="8164249"/>
          <a:ext cx="100985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55</xdr:row>
      <xdr:rowOff>123825</xdr:rowOff>
    </xdr:from>
    <xdr:to>
      <xdr:col>8</xdr:col>
      <xdr:colOff>971826</xdr:colOff>
      <xdr:row>57</xdr:row>
      <xdr:rowOff>44174</xdr:rowOff>
    </xdr:to>
    <xdr:sp macro="" textlink="">
      <xdr:nvSpPr>
        <xdr:cNvPr id="3" name="Rectángulo redondeado 6">
          <a:extLst>
            <a:ext uri="{FF2B5EF4-FFF2-40B4-BE49-F238E27FC236}">
              <a16:creationId xmlns:a16="http://schemas.microsoft.com/office/drawing/2014/main" id="{4D79C224-FE84-4E2C-8B06-FE7C4ADA0956}"/>
            </a:ext>
          </a:extLst>
        </xdr:cNvPr>
        <xdr:cNvSpPr/>
      </xdr:nvSpPr>
      <xdr:spPr>
        <a:xfrm>
          <a:off x="200025" y="18183225"/>
          <a:ext cx="100777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31879</xdr:rowOff>
    </xdr:to>
    <xdr:sp macro="" textlink="">
      <xdr:nvSpPr>
        <xdr:cNvPr id="4" name="Rectángulo redondeado 5">
          <a:extLst>
            <a:ext uri="{FF2B5EF4-FFF2-40B4-BE49-F238E27FC236}">
              <a16:creationId xmlns:a16="http://schemas.microsoft.com/office/drawing/2014/main" id="{0C0D6999-E94F-4A5F-A9B1-6EF4A4F57FF3}"/>
            </a:ext>
          </a:extLst>
        </xdr:cNvPr>
        <xdr:cNvSpPr/>
      </xdr:nvSpPr>
      <xdr:spPr>
        <a:xfrm>
          <a:off x="186224" y="274275"/>
          <a:ext cx="10062676" cy="3386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73</xdr:row>
      <xdr:rowOff>144782</xdr:rowOff>
    </xdr:from>
    <xdr:to>
      <xdr:col>8</xdr:col>
      <xdr:colOff>909736</xdr:colOff>
      <xdr:row>75</xdr:row>
      <xdr:rowOff>23327</xdr:rowOff>
    </xdr:to>
    <xdr:sp macro="" textlink="">
      <xdr:nvSpPr>
        <xdr:cNvPr id="5" name="Rectángulo redondeado 8">
          <a:extLst>
            <a:ext uri="{FF2B5EF4-FFF2-40B4-BE49-F238E27FC236}">
              <a16:creationId xmlns:a16="http://schemas.microsoft.com/office/drawing/2014/main" id="{A028C7BB-8EB2-405D-BA8C-06F4EF3E5BC8}"/>
            </a:ext>
          </a:extLst>
        </xdr:cNvPr>
        <xdr:cNvSpPr/>
      </xdr:nvSpPr>
      <xdr:spPr>
        <a:xfrm>
          <a:off x="215267" y="21814157"/>
          <a:ext cx="100575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10</xdr:col>
      <xdr:colOff>542924</xdr:colOff>
      <xdr:row>88</xdr:row>
      <xdr:rowOff>253092</xdr:rowOff>
    </xdr:from>
    <xdr:to>
      <xdr:col>12</xdr:col>
      <xdr:colOff>466728</xdr:colOff>
      <xdr:row>91</xdr:row>
      <xdr:rowOff>111918</xdr:rowOff>
    </xdr:to>
    <xdr:pic>
      <xdr:nvPicPr>
        <xdr:cNvPr id="6" name="Imagen 5">
          <a:extLst>
            <a:ext uri="{FF2B5EF4-FFF2-40B4-BE49-F238E27FC236}">
              <a16:creationId xmlns:a16="http://schemas.microsoft.com/office/drawing/2014/main" id="{BD1E5134-4866-4976-A2CE-21D7746E37C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10924" y="25618167"/>
          <a:ext cx="2171704" cy="1156607"/>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1</xdr:col>
      <xdr:colOff>15772</xdr:colOff>
      <xdr:row>55</xdr:row>
      <xdr:rowOff>55933</xdr:rowOff>
    </xdr:from>
    <xdr:to>
      <xdr:col>8</xdr:col>
      <xdr:colOff>910590</xdr:colOff>
      <xdr:row>55</xdr:row>
      <xdr:rowOff>309563</xdr:rowOff>
    </xdr:to>
    <xdr:sp macro="" textlink="">
      <xdr:nvSpPr>
        <xdr:cNvPr id="2" name="Rectángulo redondeado 5">
          <a:extLst>
            <a:ext uri="{FF2B5EF4-FFF2-40B4-BE49-F238E27FC236}">
              <a16:creationId xmlns:a16="http://schemas.microsoft.com/office/drawing/2014/main" id="{09598373-E510-4F87-A4CF-BC2DFCCB457A}"/>
            </a:ext>
          </a:extLst>
        </xdr:cNvPr>
        <xdr:cNvSpPr/>
      </xdr:nvSpPr>
      <xdr:spPr>
        <a:xfrm>
          <a:off x="174522" y="14115230"/>
          <a:ext cx="8981146" cy="25363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64</xdr:row>
      <xdr:rowOff>47624</xdr:rowOff>
    </xdr:from>
    <xdr:to>
      <xdr:col>8</xdr:col>
      <xdr:colOff>922020</xdr:colOff>
      <xdr:row>65</xdr:row>
      <xdr:rowOff>152399</xdr:rowOff>
    </xdr:to>
    <xdr:sp macro="" textlink="">
      <xdr:nvSpPr>
        <xdr:cNvPr id="3" name="Rectángulo redondeado 6">
          <a:extLst>
            <a:ext uri="{FF2B5EF4-FFF2-40B4-BE49-F238E27FC236}">
              <a16:creationId xmlns:a16="http://schemas.microsoft.com/office/drawing/2014/main" id="{7E8C9016-70DF-47D0-B939-3B1FD4FFBE43}"/>
            </a:ext>
          </a:extLst>
        </xdr:cNvPr>
        <xdr:cNvSpPr/>
      </xdr:nvSpPr>
      <xdr:spPr>
        <a:xfrm>
          <a:off x="180975" y="19650074"/>
          <a:ext cx="934212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CB6C68D5-D508-4765-B6A3-F8F743D975E0}"/>
            </a:ext>
          </a:extLst>
        </xdr:cNvPr>
        <xdr:cNvSpPr/>
      </xdr:nvSpPr>
      <xdr:spPr>
        <a:xfrm>
          <a:off x="192353" y="492125"/>
          <a:ext cx="931359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81</xdr:row>
      <xdr:rowOff>59056</xdr:rowOff>
    </xdr:from>
    <xdr:to>
      <xdr:col>8</xdr:col>
      <xdr:colOff>922019</xdr:colOff>
      <xdr:row>82</xdr:row>
      <xdr:rowOff>160020</xdr:rowOff>
    </xdr:to>
    <xdr:sp macro="" textlink="">
      <xdr:nvSpPr>
        <xdr:cNvPr id="5" name="Rectángulo redondeado 8">
          <a:extLst>
            <a:ext uri="{FF2B5EF4-FFF2-40B4-BE49-F238E27FC236}">
              <a16:creationId xmlns:a16="http://schemas.microsoft.com/office/drawing/2014/main" id="{02537A2F-F957-4011-840E-DF5231632CDE}"/>
            </a:ext>
          </a:extLst>
        </xdr:cNvPr>
        <xdr:cNvSpPr/>
      </xdr:nvSpPr>
      <xdr:spPr>
        <a:xfrm>
          <a:off x="190499" y="23338156"/>
          <a:ext cx="9332595"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15772</xdr:colOff>
      <xdr:row>29</xdr:row>
      <xdr:rowOff>204761</xdr:rowOff>
    </xdr:from>
    <xdr:to>
      <xdr:col>8</xdr:col>
      <xdr:colOff>929640</xdr:colOff>
      <xdr:row>29</xdr:row>
      <xdr:rowOff>525780</xdr:rowOff>
    </xdr:to>
    <xdr:sp macro="" textlink="">
      <xdr:nvSpPr>
        <xdr:cNvPr id="2" name="Rectángulo redondeado 5">
          <a:extLst>
            <a:ext uri="{FF2B5EF4-FFF2-40B4-BE49-F238E27FC236}">
              <a16:creationId xmlns:a16="http://schemas.microsoft.com/office/drawing/2014/main" id="{C0ED49A9-CC78-4C66-9BAD-81FAB40467C5}"/>
            </a:ext>
          </a:extLst>
        </xdr:cNvPr>
        <xdr:cNvSpPr/>
      </xdr:nvSpPr>
      <xdr:spPr>
        <a:xfrm>
          <a:off x="177697" y="8539136"/>
          <a:ext cx="89910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40</xdr:row>
      <xdr:rowOff>47624</xdr:rowOff>
    </xdr:from>
    <xdr:to>
      <xdr:col>8</xdr:col>
      <xdr:colOff>922020</xdr:colOff>
      <xdr:row>41</xdr:row>
      <xdr:rowOff>152399</xdr:rowOff>
    </xdr:to>
    <xdr:sp macro="" textlink="">
      <xdr:nvSpPr>
        <xdr:cNvPr id="3" name="Rectángulo redondeado 6">
          <a:extLst>
            <a:ext uri="{FF2B5EF4-FFF2-40B4-BE49-F238E27FC236}">
              <a16:creationId xmlns:a16="http://schemas.microsoft.com/office/drawing/2014/main" id="{5F2F2C2B-0936-4DF5-82C8-5AFC35007A55}"/>
            </a:ext>
          </a:extLst>
        </xdr:cNvPr>
        <xdr:cNvSpPr/>
      </xdr:nvSpPr>
      <xdr:spPr>
        <a:xfrm>
          <a:off x="180975" y="19621499"/>
          <a:ext cx="89896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E7324590-87DC-4C9A-9E76-31A9AF341F59}"/>
            </a:ext>
          </a:extLst>
        </xdr:cNvPr>
        <xdr:cNvSpPr/>
      </xdr:nvSpPr>
      <xdr:spPr>
        <a:xfrm>
          <a:off x="192353" y="492125"/>
          <a:ext cx="89611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57</xdr:row>
      <xdr:rowOff>59056</xdr:rowOff>
    </xdr:from>
    <xdr:to>
      <xdr:col>8</xdr:col>
      <xdr:colOff>922019</xdr:colOff>
      <xdr:row>58</xdr:row>
      <xdr:rowOff>160020</xdr:rowOff>
    </xdr:to>
    <xdr:sp macro="" textlink="">
      <xdr:nvSpPr>
        <xdr:cNvPr id="5" name="Rectángulo redondeado 8">
          <a:extLst>
            <a:ext uri="{FF2B5EF4-FFF2-40B4-BE49-F238E27FC236}">
              <a16:creationId xmlns:a16="http://schemas.microsoft.com/office/drawing/2014/main" id="{FAB92F76-752F-4219-AA94-5AA70CD3510A}"/>
            </a:ext>
          </a:extLst>
        </xdr:cNvPr>
        <xdr:cNvSpPr/>
      </xdr:nvSpPr>
      <xdr:spPr>
        <a:xfrm>
          <a:off x="190499" y="23309581"/>
          <a:ext cx="89801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8</xdr:col>
      <xdr:colOff>971825</xdr:colOff>
      <xdr:row>24</xdr:row>
      <xdr:rowOff>231914</xdr:rowOff>
    </xdr:to>
    <xdr:sp macro="" textlink="">
      <xdr:nvSpPr>
        <xdr:cNvPr id="2" name="Rectángulo redondeado 5">
          <a:extLst>
            <a:ext uri="{FF2B5EF4-FFF2-40B4-BE49-F238E27FC236}">
              <a16:creationId xmlns:a16="http://schemas.microsoft.com/office/drawing/2014/main" id="{42D856BD-21A7-4BF4-B061-D19B795B7EE2}"/>
            </a:ext>
          </a:extLst>
        </xdr:cNvPr>
        <xdr:cNvSpPr/>
      </xdr:nvSpPr>
      <xdr:spPr>
        <a:xfrm>
          <a:off x="186737" y="6706924"/>
          <a:ext cx="8671788"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35</xdr:row>
      <xdr:rowOff>123825</xdr:rowOff>
    </xdr:from>
    <xdr:to>
      <xdr:col>8</xdr:col>
      <xdr:colOff>971826</xdr:colOff>
      <xdr:row>37</xdr:row>
      <xdr:rowOff>44174</xdr:rowOff>
    </xdr:to>
    <xdr:sp macro="" textlink="">
      <xdr:nvSpPr>
        <xdr:cNvPr id="3" name="Rectángulo redondeado 6">
          <a:extLst>
            <a:ext uri="{FF2B5EF4-FFF2-40B4-BE49-F238E27FC236}">
              <a16:creationId xmlns:a16="http://schemas.microsoft.com/office/drawing/2014/main" id="{8AC8E048-1F2F-4FCB-A214-DC3CBD70BA67}"/>
            </a:ext>
          </a:extLst>
        </xdr:cNvPr>
        <xdr:cNvSpPr/>
      </xdr:nvSpPr>
      <xdr:spPr>
        <a:xfrm>
          <a:off x="200025" y="15582900"/>
          <a:ext cx="8658501"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29589</xdr:colOff>
      <xdr:row>1</xdr:row>
      <xdr:rowOff>63179</xdr:rowOff>
    </xdr:from>
    <xdr:to>
      <xdr:col>8</xdr:col>
      <xdr:colOff>950754</xdr:colOff>
      <xdr:row>2</xdr:row>
      <xdr:rowOff>297663</xdr:rowOff>
    </xdr:to>
    <xdr:sp macro="" textlink="">
      <xdr:nvSpPr>
        <xdr:cNvPr id="4" name="Rectángulo redondeado 5">
          <a:extLst>
            <a:ext uri="{FF2B5EF4-FFF2-40B4-BE49-F238E27FC236}">
              <a16:creationId xmlns:a16="http://schemas.microsoft.com/office/drawing/2014/main" id="{B82D8CDF-9A42-4753-BBB2-863DB76B8CBA}"/>
            </a:ext>
          </a:extLst>
        </xdr:cNvPr>
        <xdr:cNvSpPr/>
      </xdr:nvSpPr>
      <xdr:spPr>
        <a:xfrm>
          <a:off x="191514" y="187004"/>
          <a:ext cx="8645940" cy="31068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52</xdr:row>
      <xdr:rowOff>144781</xdr:rowOff>
    </xdr:from>
    <xdr:to>
      <xdr:col>8</xdr:col>
      <xdr:colOff>949739</xdr:colOff>
      <xdr:row>53</xdr:row>
      <xdr:rowOff>176696</xdr:rowOff>
    </xdr:to>
    <xdr:sp macro="" textlink="">
      <xdr:nvSpPr>
        <xdr:cNvPr id="5" name="Rectángulo redondeado 8">
          <a:extLst>
            <a:ext uri="{FF2B5EF4-FFF2-40B4-BE49-F238E27FC236}">
              <a16:creationId xmlns:a16="http://schemas.microsoft.com/office/drawing/2014/main" id="{F00D3193-C9D6-4EC4-BD15-1A4FF7CCFC67}"/>
            </a:ext>
          </a:extLst>
        </xdr:cNvPr>
        <xdr:cNvSpPr/>
      </xdr:nvSpPr>
      <xdr:spPr>
        <a:xfrm>
          <a:off x="215266" y="19270981"/>
          <a:ext cx="8621173" cy="3271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9</xdr:col>
      <xdr:colOff>7775</xdr:colOff>
      <xdr:row>24</xdr:row>
      <xdr:rowOff>248816</xdr:rowOff>
    </xdr:to>
    <xdr:sp macro="" textlink="">
      <xdr:nvSpPr>
        <xdr:cNvPr id="2" name="Rectángulo redondeado 5">
          <a:extLst>
            <a:ext uri="{FF2B5EF4-FFF2-40B4-BE49-F238E27FC236}">
              <a16:creationId xmlns:a16="http://schemas.microsoft.com/office/drawing/2014/main" id="{C38E8943-8837-459B-B9E5-949BB0B976CB}"/>
            </a:ext>
          </a:extLst>
        </xdr:cNvPr>
        <xdr:cNvSpPr/>
      </xdr:nvSpPr>
      <xdr:spPr>
        <a:xfrm>
          <a:off x="186737" y="7945174"/>
          <a:ext cx="9707988"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35</xdr:row>
      <xdr:rowOff>123825</xdr:rowOff>
    </xdr:from>
    <xdr:to>
      <xdr:col>8</xdr:col>
      <xdr:colOff>971826</xdr:colOff>
      <xdr:row>37</xdr:row>
      <xdr:rowOff>44174</xdr:rowOff>
    </xdr:to>
    <xdr:sp macro="" textlink="">
      <xdr:nvSpPr>
        <xdr:cNvPr id="3" name="Rectángulo redondeado 6">
          <a:extLst>
            <a:ext uri="{FF2B5EF4-FFF2-40B4-BE49-F238E27FC236}">
              <a16:creationId xmlns:a16="http://schemas.microsoft.com/office/drawing/2014/main" id="{9D1C80A1-12AE-4C5C-95C2-9427FE1D6A44}"/>
            </a:ext>
          </a:extLst>
        </xdr:cNvPr>
        <xdr:cNvSpPr/>
      </xdr:nvSpPr>
      <xdr:spPr>
        <a:xfrm>
          <a:off x="200025" y="17878425"/>
          <a:ext cx="9687201"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71CF55F0-18FA-48BD-AD89-FCCDA6574A9D}"/>
            </a:ext>
          </a:extLst>
        </xdr:cNvPr>
        <xdr:cNvSpPr/>
      </xdr:nvSpPr>
      <xdr:spPr>
        <a:xfrm>
          <a:off x="186223" y="272370"/>
          <a:ext cx="9681677"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53</xdr:row>
      <xdr:rowOff>144782</xdr:rowOff>
    </xdr:from>
    <xdr:to>
      <xdr:col>8</xdr:col>
      <xdr:colOff>909736</xdr:colOff>
      <xdr:row>55</xdr:row>
      <xdr:rowOff>23327</xdr:rowOff>
    </xdr:to>
    <xdr:sp macro="" textlink="">
      <xdr:nvSpPr>
        <xdr:cNvPr id="5" name="Rectángulo redondeado 8">
          <a:extLst>
            <a:ext uri="{FF2B5EF4-FFF2-40B4-BE49-F238E27FC236}">
              <a16:creationId xmlns:a16="http://schemas.microsoft.com/office/drawing/2014/main" id="{6ACC4FFE-2CFA-439C-8689-8A39F45B1760}"/>
            </a:ext>
          </a:extLst>
        </xdr:cNvPr>
        <xdr:cNvSpPr/>
      </xdr:nvSpPr>
      <xdr:spPr>
        <a:xfrm>
          <a:off x="215267" y="21509357"/>
          <a:ext cx="9667019"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15772</xdr:colOff>
      <xdr:row>31</xdr:row>
      <xdr:rowOff>204761</xdr:rowOff>
    </xdr:from>
    <xdr:to>
      <xdr:col>8</xdr:col>
      <xdr:colOff>929640</xdr:colOff>
      <xdr:row>31</xdr:row>
      <xdr:rowOff>525780</xdr:rowOff>
    </xdr:to>
    <xdr:sp macro="" textlink="">
      <xdr:nvSpPr>
        <xdr:cNvPr id="2" name="Rectángulo redondeado 5">
          <a:extLst>
            <a:ext uri="{FF2B5EF4-FFF2-40B4-BE49-F238E27FC236}">
              <a16:creationId xmlns:a16="http://schemas.microsoft.com/office/drawing/2014/main" id="{20AD7F85-947B-4CA3-95F4-F41D19751721}"/>
            </a:ext>
          </a:extLst>
        </xdr:cNvPr>
        <xdr:cNvSpPr/>
      </xdr:nvSpPr>
      <xdr:spPr>
        <a:xfrm>
          <a:off x="177697" y="12291986"/>
          <a:ext cx="97911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41</xdr:row>
      <xdr:rowOff>47624</xdr:rowOff>
    </xdr:from>
    <xdr:to>
      <xdr:col>8</xdr:col>
      <xdr:colOff>922020</xdr:colOff>
      <xdr:row>42</xdr:row>
      <xdr:rowOff>152399</xdr:rowOff>
    </xdr:to>
    <xdr:sp macro="" textlink="">
      <xdr:nvSpPr>
        <xdr:cNvPr id="3" name="Rectángulo redondeado 6">
          <a:extLst>
            <a:ext uri="{FF2B5EF4-FFF2-40B4-BE49-F238E27FC236}">
              <a16:creationId xmlns:a16="http://schemas.microsoft.com/office/drawing/2014/main" id="{2D353210-B0DB-4F47-AB47-74B4EA18B3B2}"/>
            </a:ext>
          </a:extLst>
        </xdr:cNvPr>
        <xdr:cNvSpPr/>
      </xdr:nvSpPr>
      <xdr:spPr>
        <a:xfrm>
          <a:off x="180975" y="21221699"/>
          <a:ext cx="97897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904875</xdr:colOff>
      <xdr:row>2</xdr:row>
      <xdr:rowOff>388620</xdr:rowOff>
    </xdr:to>
    <xdr:sp macro="" textlink="">
      <xdr:nvSpPr>
        <xdr:cNvPr id="4" name="Rectángulo redondeado 5">
          <a:extLst>
            <a:ext uri="{FF2B5EF4-FFF2-40B4-BE49-F238E27FC236}">
              <a16:creationId xmlns:a16="http://schemas.microsoft.com/office/drawing/2014/main" id="{3417673D-A5CE-49E8-8AA7-D15F4FE6DB42}"/>
            </a:ext>
          </a:extLst>
        </xdr:cNvPr>
        <xdr:cNvSpPr/>
      </xdr:nvSpPr>
      <xdr:spPr>
        <a:xfrm>
          <a:off x="192353" y="492125"/>
          <a:ext cx="977079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58</xdr:row>
      <xdr:rowOff>59056</xdr:rowOff>
    </xdr:from>
    <xdr:to>
      <xdr:col>8</xdr:col>
      <xdr:colOff>922019</xdr:colOff>
      <xdr:row>59</xdr:row>
      <xdr:rowOff>160020</xdr:rowOff>
    </xdr:to>
    <xdr:sp macro="" textlink="">
      <xdr:nvSpPr>
        <xdr:cNvPr id="5" name="Rectángulo redondeado 8">
          <a:extLst>
            <a:ext uri="{FF2B5EF4-FFF2-40B4-BE49-F238E27FC236}">
              <a16:creationId xmlns:a16="http://schemas.microsoft.com/office/drawing/2014/main" id="{1620E1E7-EAA1-4668-9CBC-43EAB200589A}"/>
            </a:ext>
          </a:extLst>
        </xdr:cNvPr>
        <xdr:cNvSpPr/>
      </xdr:nvSpPr>
      <xdr:spPr>
        <a:xfrm>
          <a:off x="190499" y="25252681"/>
          <a:ext cx="97802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24812</xdr:colOff>
      <xdr:row>33</xdr:row>
      <xdr:rowOff>182299</xdr:rowOff>
    </xdr:from>
    <xdr:to>
      <xdr:col>8</xdr:col>
      <xdr:colOff>971825</xdr:colOff>
      <xdr:row>34</xdr:row>
      <xdr:rowOff>231914</xdr:rowOff>
    </xdr:to>
    <xdr:sp macro="" textlink="">
      <xdr:nvSpPr>
        <xdr:cNvPr id="2" name="Rectángulo redondeado 5">
          <a:extLst>
            <a:ext uri="{FF2B5EF4-FFF2-40B4-BE49-F238E27FC236}">
              <a16:creationId xmlns:a16="http://schemas.microsoft.com/office/drawing/2014/main" id="{8F968218-09B9-42E9-A93B-F207CC801460}"/>
            </a:ext>
          </a:extLst>
        </xdr:cNvPr>
        <xdr:cNvSpPr/>
      </xdr:nvSpPr>
      <xdr:spPr>
        <a:xfrm>
          <a:off x="186737" y="9211999"/>
          <a:ext cx="9271863"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44</xdr:row>
      <xdr:rowOff>123825</xdr:rowOff>
    </xdr:from>
    <xdr:to>
      <xdr:col>8</xdr:col>
      <xdr:colOff>971826</xdr:colOff>
      <xdr:row>46</xdr:row>
      <xdr:rowOff>44174</xdr:rowOff>
    </xdr:to>
    <xdr:sp macro="" textlink="">
      <xdr:nvSpPr>
        <xdr:cNvPr id="3" name="Rectángulo redondeado 6">
          <a:extLst>
            <a:ext uri="{FF2B5EF4-FFF2-40B4-BE49-F238E27FC236}">
              <a16:creationId xmlns:a16="http://schemas.microsoft.com/office/drawing/2014/main" id="{9BA6ECF5-69B2-47D8-A1DD-CD4AFD865F2A}"/>
            </a:ext>
          </a:extLst>
        </xdr:cNvPr>
        <xdr:cNvSpPr/>
      </xdr:nvSpPr>
      <xdr:spPr>
        <a:xfrm>
          <a:off x="200025" y="18040350"/>
          <a:ext cx="925857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13022</xdr:colOff>
      <xdr:row>1</xdr:row>
      <xdr:rowOff>65662</xdr:rowOff>
    </xdr:from>
    <xdr:to>
      <xdr:col>8</xdr:col>
      <xdr:colOff>971938</xdr:colOff>
      <xdr:row>3</xdr:row>
      <xdr:rowOff>42186</xdr:rowOff>
    </xdr:to>
    <xdr:sp macro="" textlink="">
      <xdr:nvSpPr>
        <xdr:cNvPr id="4" name="Rectángulo redondeado 5">
          <a:extLst>
            <a:ext uri="{FF2B5EF4-FFF2-40B4-BE49-F238E27FC236}">
              <a16:creationId xmlns:a16="http://schemas.microsoft.com/office/drawing/2014/main" id="{B4BAA8F5-D01D-4B30-9B8F-C37BFAD69F3A}"/>
            </a:ext>
          </a:extLst>
        </xdr:cNvPr>
        <xdr:cNvSpPr/>
      </xdr:nvSpPr>
      <xdr:spPr>
        <a:xfrm>
          <a:off x="174947" y="189487"/>
          <a:ext cx="9283766" cy="35752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61</xdr:row>
      <xdr:rowOff>144781</xdr:rowOff>
    </xdr:from>
    <xdr:to>
      <xdr:col>8</xdr:col>
      <xdr:colOff>949739</xdr:colOff>
      <xdr:row>62</xdr:row>
      <xdr:rowOff>176696</xdr:rowOff>
    </xdr:to>
    <xdr:sp macro="" textlink="">
      <xdr:nvSpPr>
        <xdr:cNvPr id="5" name="Rectángulo redondeado 8">
          <a:extLst>
            <a:ext uri="{FF2B5EF4-FFF2-40B4-BE49-F238E27FC236}">
              <a16:creationId xmlns:a16="http://schemas.microsoft.com/office/drawing/2014/main" id="{BDA223F6-9587-4E2F-A7CB-52D926431671}"/>
            </a:ext>
          </a:extLst>
        </xdr:cNvPr>
        <xdr:cNvSpPr/>
      </xdr:nvSpPr>
      <xdr:spPr>
        <a:xfrm>
          <a:off x="215266" y="21728431"/>
          <a:ext cx="9240298" cy="3271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xdr:col>
      <xdr:colOff>24812</xdr:colOff>
      <xdr:row>22</xdr:row>
      <xdr:rowOff>182299</xdr:rowOff>
    </xdr:from>
    <xdr:to>
      <xdr:col>9</xdr:col>
      <xdr:colOff>7775</xdr:colOff>
      <xdr:row>23</xdr:row>
      <xdr:rowOff>248816</xdr:rowOff>
    </xdr:to>
    <xdr:sp macro="" textlink="">
      <xdr:nvSpPr>
        <xdr:cNvPr id="2" name="Rectángulo redondeado 5">
          <a:extLst>
            <a:ext uri="{FF2B5EF4-FFF2-40B4-BE49-F238E27FC236}">
              <a16:creationId xmlns:a16="http://schemas.microsoft.com/office/drawing/2014/main" id="{0155DFAA-19C1-42A1-8650-2CDC0FCA537C}"/>
            </a:ext>
          </a:extLst>
        </xdr:cNvPr>
        <xdr:cNvSpPr/>
      </xdr:nvSpPr>
      <xdr:spPr>
        <a:xfrm>
          <a:off x="186737" y="7735624"/>
          <a:ext cx="95270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34</xdr:row>
      <xdr:rowOff>123825</xdr:rowOff>
    </xdr:from>
    <xdr:to>
      <xdr:col>8</xdr:col>
      <xdr:colOff>971826</xdr:colOff>
      <xdr:row>36</xdr:row>
      <xdr:rowOff>44174</xdr:rowOff>
    </xdr:to>
    <xdr:sp macro="" textlink="">
      <xdr:nvSpPr>
        <xdr:cNvPr id="3" name="Rectángulo redondeado 6">
          <a:extLst>
            <a:ext uri="{FF2B5EF4-FFF2-40B4-BE49-F238E27FC236}">
              <a16:creationId xmlns:a16="http://schemas.microsoft.com/office/drawing/2014/main" id="{125D86C5-DE23-48D9-8D75-0C04472CC1D2}"/>
            </a:ext>
          </a:extLst>
        </xdr:cNvPr>
        <xdr:cNvSpPr/>
      </xdr:nvSpPr>
      <xdr:spPr>
        <a:xfrm>
          <a:off x="200025" y="17345025"/>
          <a:ext cx="95062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DCC5334B-FA78-4604-A04D-D089D5BBBC1F}"/>
            </a:ext>
          </a:extLst>
        </xdr:cNvPr>
        <xdr:cNvSpPr/>
      </xdr:nvSpPr>
      <xdr:spPr>
        <a:xfrm>
          <a:off x="186223" y="272370"/>
          <a:ext cx="9500702"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52</xdr:row>
      <xdr:rowOff>144782</xdr:rowOff>
    </xdr:from>
    <xdr:to>
      <xdr:col>8</xdr:col>
      <xdr:colOff>909736</xdr:colOff>
      <xdr:row>54</xdr:row>
      <xdr:rowOff>23327</xdr:rowOff>
    </xdr:to>
    <xdr:sp macro="" textlink="">
      <xdr:nvSpPr>
        <xdr:cNvPr id="5" name="Rectángulo redondeado 8">
          <a:extLst>
            <a:ext uri="{FF2B5EF4-FFF2-40B4-BE49-F238E27FC236}">
              <a16:creationId xmlns:a16="http://schemas.microsoft.com/office/drawing/2014/main" id="{AD0AE696-381D-481B-901B-78F08FC48616}"/>
            </a:ext>
          </a:extLst>
        </xdr:cNvPr>
        <xdr:cNvSpPr/>
      </xdr:nvSpPr>
      <xdr:spPr>
        <a:xfrm>
          <a:off x="215267" y="20975957"/>
          <a:ext cx="94860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15772</xdr:colOff>
      <xdr:row>42</xdr:row>
      <xdr:rowOff>204761</xdr:rowOff>
    </xdr:from>
    <xdr:to>
      <xdr:col>8</xdr:col>
      <xdr:colOff>929640</xdr:colOff>
      <xdr:row>42</xdr:row>
      <xdr:rowOff>525780</xdr:rowOff>
    </xdr:to>
    <xdr:sp macro="" textlink="">
      <xdr:nvSpPr>
        <xdr:cNvPr id="2" name="Rectángulo redondeado 5">
          <a:extLst>
            <a:ext uri="{FF2B5EF4-FFF2-40B4-BE49-F238E27FC236}">
              <a16:creationId xmlns:a16="http://schemas.microsoft.com/office/drawing/2014/main" id="{E8B50CBF-1BF0-47A3-A6FD-A35753011173}"/>
            </a:ext>
          </a:extLst>
        </xdr:cNvPr>
        <xdr:cNvSpPr/>
      </xdr:nvSpPr>
      <xdr:spPr>
        <a:xfrm>
          <a:off x="177697" y="9777386"/>
          <a:ext cx="9343493"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53</xdr:row>
      <xdr:rowOff>47624</xdr:rowOff>
    </xdr:from>
    <xdr:to>
      <xdr:col>8</xdr:col>
      <xdr:colOff>922020</xdr:colOff>
      <xdr:row>54</xdr:row>
      <xdr:rowOff>152399</xdr:rowOff>
    </xdr:to>
    <xdr:sp macro="" textlink="">
      <xdr:nvSpPr>
        <xdr:cNvPr id="3" name="Rectángulo redondeado 6">
          <a:extLst>
            <a:ext uri="{FF2B5EF4-FFF2-40B4-BE49-F238E27FC236}">
              <a16:creationId xmlns:a16="http://schemas.microsoft.com/office/drawing/2014/main" id="{798E3599-91C5-45C8-863A-CB14FE6D0F55}"/>
            </a:ext>
          </a:extLst>
        </xdr:cNvPr>
        <xdr:cNvSpPr/>
      </xdr:nvSpPr>
      <xdr:spPr>
        <a:xfrm>
          <a:off x="180975" y="19878674"/>
          <a:ext cx="934212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43DD142D-1206-49C3-8F94-FC0024955DA3}"/>
            </a:ext>
          </a:extLst>
        </xdr:cNvPr>
        <xdr:cNvSpPr/>
      </xdr:nvSpPr>
      <xdr:spPr>
        <a:xfrm>
          <a:off x="192353" y="492125"/>
          <a:ext cx="931359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70</xdr:row>
      <xdr:rowOff>59056</xdr:rowOff>
    </xdr:from>
    <xdr:to>
      <xdr:col>8</xdr:col>
      <xdr:colOff>922019</xdr:colOff>
      <xdr:row>71</xdr:row>
      <xdr:rowOff>160020</xdr:rowOff>
    </xdr:to>
    <xdr:sp macro="" textlink="">
      <xdr:nvSpPr>
        <xdr:cNvPr id="5" name="Rectángulo redondeado 8">
          <a:extLst>
            <a:ext uri="{FF2B5EF4-FFF2-40B4-BE49-F238E27FC236}">
              <a16:creationId xmlns:a16="http://schemas.microsoft.com/office/drawing/2014/main" id="{3FF50251-D837-456F-8968-B192355FFA61}"/>
            </a:ext>
          </a:extLst>
        </xdr:cNvPr>
        <xdr:cNvSpPr/>
      </xdr:nvSpPr>
      <xdr:spPr>
        <a:xfrm>
          <a:off x="190499" y="23566756"/>
          <a:ext cx="9332595"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8</xdr:col>
      <xdr:colOff>971825</xdr:colOff>
      <xdr:row>24</xdr:row>
      <xdr:rowOff>231914</xdr:rowOff>
    </xdr:to>
    <xdr:sp macro="" textlink="">
      <xdr:nvSpPr>
        <xdr:cNvPr id="2" name="Rectángulo redondeado 5">
          <a:extLst>
            <a:ext uri="{FF2B5EF4-FFF2-40B4-BE49-F238E27FC236}">
              <a16:creationId xmlns:a16="http://schemas.microsoft.com/office/drawing/2014/main" id="{E11C8C07-9312-4A04-A4F4-0D22E52522F6}"/>
            </a:ext>
          </a:extLst>
        </xdr:cNvPr>
        <xdr:cNvSpPr/>
      </xdr:nvSpPr>
      <xdr:spPr>
        <a:xfrm>
          <a:off x="186737" y="6706924"/>
          <a:ext cx="8671788"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32</xdr:row>
      <xdr:rowOff>123825</xdr:rowOff>
    </xdr:from>
    <xdr:to>
      <xdr:col>8</xdr:col>
      <xdr:colOff>971826</xdr:colOff>
      <xdr:row>34</xdr:row>
      <xdr:rowOff>44174</xdr:rowOff>
    </xdr:to>
    <xdr:sp macro="" textlink="">
      <xdr:nvSpPr>
        <xdr:cNvPr id="3" name="Rectángulo redondeado 6">
          <a:extLst>
            <a:ext uri="{FF2B5EF4-FFF2-40B4-BE49-F238E27FC236}">
              <a16:creationId xmlns:a16="http://schemas.microsoft.com/office/drawing/2014/main" id="{943A2084-D0FD-44BE-B7ED-4C7E01CB4CB8}"/>
            </a:ext>
          </a:extLst>
        </xdr:cNvPr>
        <xdr:cNvSpPr/>
      </xdr:nvSpPr>
      <xdr:spPr>
        <a:xfrm>
          <a:off x="200025" y="15582900"/>
          <a:ext cx="8658501"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29589</xdr:colOff>
      <xdr:row>1</xdr:row>
      <xdr:rowOff>63179</xdr:rowOff>
    </xdr:from>
    <xdr:to>
      <xdr:col>8</xdr:col>
      <xdr:colOff>950754</xdr:colOff>
      <xdr:row>2</xdr:row>
      <xdr:rowOff>297663</xdr:rowOff>
    </xdr:to>
    <xdr:sp macro="" textlink="">
      <xdr:nvSpPr>
        <xdr:cNvPr id="4" name="Rectángulo redondeado 5">
          <a:extLst>
            <a:ext uri="{FF2B5EF4-FFF2-40B4-BE49-F238E27FC236}">
              <a16:creationId xmlns:a16="http://schemas.microsoft.com/office/drawing/2014/main" id="{FB880F85-C7AC-4F48-9BB3-5E6A1DE3722F}"/>
            </a:ext>
          </a:extLst>
        </xdr:cNvPr>
        <xdr:cNvSpPr/>
      </xdr:nvSpPr>
      <xdr:spPr>
        <a:xfrm>
          <a:off x="191514" y="187004"/>
          <a:ext cx="8645940" cy="31068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49</xdr:row>
      <xdr:rowOff>144781</xdr:rowOff>
    </xdr:from>
    <xdr:to>
      <xdr:col>8</xdr:col>
      <xdr:colOff>949739</xdr:colOff>
      <xdr:row>50</xdr:row>
      <xdr:rowOff>176696</xdr:rowOff>
    </xdr:to>
    <xdr:sp macro="" textlink="">
      <xdr:nvSpPr>
        <xdr:cNvPr id="5" name="Rectángulo redondeado 8">
          <a:extLst>
            <a:ext uri="{FF2B5EF4-FFF2-40B4-BE49-F238E27FC236}">
              <a16:creationId xmlns:a16="http://schemas.microsoft.com/office/drawing/2014/main" id="{158E132B-E2C7-4727-8EC5-4C028A5679A7}"/>
            </a:ext>
          </a:extLst>
        </xdr:cNvPr>
        <xdr:cNvSpPr/>
      </xdr:nvSpPr>
      <xdr:spPr>
        <a:xfrm>
          <a:off x="215266" y="19270981"/>
          <a:ext cx="8621173" cy="3271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1</xdr:col>
      <xdr:colOff>15772</xdr:colOff>
      <xdr:row>25</xdr:row>
      <xdr:rowOff>204761</xdr:rowOff>
    </xdr:from>
    <xdr:to>
      <xdr:col>8</xdr:col>
      <xdr:colOff>929640</xdr:colOff>
      <xdr:row>25</xdr:row>
      <xdr:rowOff>525780</xdr:rowOff>
    </xdr:to>
    <xdr:sp macro="" textlink="">
      <xdr:nvSpPr>
        <xdr:cNvPr id="2" name="Rectángulo redondeado 5">
          <a:extLst>
            <a:ext uri="{FF2B5EF4-FFF2-40B4-BE49-F238E27FC236}">
              <a16:creationId xmlns:a16="http://schemas.microsoft.com/office/drawing/2014/main" id="{FA5F36B7-0CD1-476C-9BE6-85D67BE08AA9}"/>
            </a:ext>
          </a:extLst>
        </xdr:cNvPr>
        <xdr:cNvSpPr/>
      </xdr:nvSpPr>
      <xdr:spPr>
        <a:xfrm>
          <a:off x="177697" y="7996211"/>
          <a:ext cx="94863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36</xdr:row>
      <xdr:rowOff>47624</xdr:rowOff>
    </xdr:from>
    <xdr:to>
      <xdr:col>8</xdr:col>
      <xdr:colOff>922020</xdr:colOff>
      <xdr:row>37</xdr:row>
      <xdr:rowOff>152399</xdr:rowOff>
    </xdr:to>
    <xdr:sp macro="" textlink="">
      <xdr:nvSpPr>
        <xdr:cNvPr id="3" name="Rectángulo redondeado 6">
          <a:extLst>
            <a:ext uri="{FF2B5EF4-FFF2-40B4-BE49-F238E27FC236}">
              <a16:creationId xmlns:a16="http://schemas.microsoft.com/office/drawing/2014/main" id="{3693D517-FF59-495B-B1F9-90D567137FEE}"/>
            </a:ext>
          </a:extLst>
        </xdr:cNvPr>
        <xdr:cNvSpPr/>
      </xdr:nvSpPr>
      <xdr:spPr>
        <a:xfrm>
          <a:off x="180975" y="19735799"/>
          <a:ext cx="94849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51456284-6F72-4A44-A4B0-3EFF294BF868}"/>
            </a:ext>
          </a:extLst>
        </xdr:cNvPr>
        <xdr:cNvSpPr/>
      </xdr:nvSpPr>
      <xdr:spPr>
        <a:xfrm>
          <a:off x="192353" y="492125"/>
          <a:ext cx="94564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53</xdr:row>
      <xdr:rowOff>59056</xdr:rowOff>
    </xdr:from>
    <xdr:to>
      <xdr:col>8</xdr:col>
      <xdr:colOff>922019</xdr:colOff>
      <xdr:row>54</xdr:row>
      <xdr:rowOff>160020</xdr:rowOff>
    </xdr:to>
    <xdr:sp macro="" textlink="">
      <xdr:nvSpPr>
        <xdr:cNvPr id="5" name="Rectángulo redondeado 8">
          <a:extLst>
            <a:ext uri="{FF2B5EF4-FFF2-40B4-BE49-F238E27FC236}">
              <a16:creationId xmlns:a16="http://schemas.microsoft.com/office/drawing/2014/main" id="{32F88351-36B4-44CB-8DC3-D13B24439BBB}"/>
            </a:ext>
          </a:extLst>
        </xdr:cNvPr>
        <xdr:cNvSpPr/>
      </xdr:nvSpPr>
      <xdr:spPr>
        <a:xfrm>
          <a:off x="190499" y="23423881"/>
          <a:ext cx="94754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1</xdr:col>
      <xdr:colOff>24812</xdr:colOff>
      <xdr:row>21</xdr:row>
      <xdr:rowOff>182299</xdr:rowOff>
    </xdr:from>
    <xdr:to>
      <xdr:col>9</xdr:col>
      <xdr:colOff>7775</xdr:colOff>
      <xdr:row>22</xdr:row>
      <xdr:rowOff>248816</xdr:rowOff>
    </xdr:to>
    <xdr:sp macro="" textlink="">
      <xdr:nvSpPr>
        <xdr:cNvPr id="2" name="Rectángulo redondeado 5">
          <a:extLst>
            <a:ext uri="{FF2B5EF4-FFF2-40B4-BE49-F238E27FC236}">
              <a16:creationId xmlns:a16="http://schemas.microsoft.com/office/drawing/2014/main" id="{A9F38D43-6C3C-4F56-9667-40E6B48EE902}"/>
            </a:ext>
          </a:extLst>
        </xdr:cNvPr>
        <xdr:cNvSpPr/>
      </xdr:nvSpPr>
      <xdr:spPr>
        <a:xfrm>
          <a:off x="186737" y="8478574"/>
          <a:ext cx="99080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33</xdr:row>
      <xdr:rowOff>123825</xdr:rowOff>
    </xdr:from>
    <xdr:to>
      <xdr:col>8</xdr:col>
      <xdr:colOff>971826</xdr:colOff>
      <xdr:row>35</xdr:row>
      <xdr:rowOff>44174</xdr:rowOff>
    </xdr:to>
    <xdr:sp macro="" textlink="">
      <xdr:nvSpPr>
        <xdr:cNvPr id="3" name="Rectángulo redondeado 6">
          <a:extLst>
            <a:ext uri="{FF2B5EF4-FFF2-40B4-BE49-F238E27FC236}">
              <a16:creationId xmlns:a16="http://schemas.microsoft.com/office/drawing/2014/main" id="{5F9E2918-F741-412F-90B9-99C1BCCF4502}"/>
            </a:ext>
          </a:extLst>
        </xdr:cNvPr>
        <xdr:cNvSpPr/>
      </xdr:nvSpPr>
      <xdr:spPr>
        <a:xfrm>
          <a:off x="200025" y="17887950"/>
          <a:ext cx="98872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100853</xdr:rowOff>
    </xdr:to>
    <xdr:sp macro="" textlink="">
      <xdr:nvSpPr>
        <xdr:cNvPr id="4" name="Rectángulo redondeado 5">
          <a:extLst>
            <a:ext uri="{FF2B5EF4-FFF2-40B4-BE49-F238E27FC236}">
              <a16:creationId xmlns:a16="http://schemas.microsoft.com/office/drawing/2014/main" id="{2FFD5225-DEAD-4C07-8A1F-F57AE4F578CE}"/>
            </a:ext>
          </a:extLst>
        </xdr:cNvPr>
        <xdr:cNvSpPr/>
      </xdr:nvSpPr>
      <xdr:spPr>
        <a:xfrm>
          <a:off x="186224" y="274275"/>
          <a:ext cx="9872176" cy="40760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50</xdr:row>
      <xdr:rowOff>144782</xdr:rowOff>
    </xdr:from>
    <xdr:to>
      <xdr:col>8</xdr:col>
      <xdr:colOff>909736</xdr:colOff>
      <xdr:row>52</xdr:row>
      <xdr:rowOff>0</xdr:rowOff>
    </xdr:to>
    <xdr:sp macro="" textlink="">
      <xdr:nvSpPr>
        <xdr:cNvPr id="5" name="Rectángulo redondeado 8">
          <a:extLst>
            <a:ext uri="{FF2B5EF4-FFF2-40B4-BE49-F238E27FC236}">
              <a16:creationId xmlns:a16="http://schemas.microsoft.com/office/drawing/2014/main" id="{F2C4D641-0E37-4032-A536-12A2D89ADA25}"/>
            </a:ext>
          </a:extLst>
        </xdr:cNvPr>
        <xdr:cNvSpPr/>
      </xdr:nvSpPr>
      <xdr:spPr>
        <a:xfrm>
          <a:off x="215267" y="21623657"/>
          <a:ext cx="9867044" cy="35051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9</xdr:col>
      <xdr:colOff>238124</xdr:colOff>
      <xdr:row>58</xdr:row>
      <xdr:rowOff>62592</xdr:rowOff>
    </xdr:from>
    <xdr:to>
      <xdr:col>11</xdr:col>
      <xdr:colOff>1228726</xdr:colOff>
      <xdr:row>62</xdr:row>
      <xdr:rowOff>457198</xdr:rowOff>
    </xdr:to>
    <xdr:pic>
      <xdr:nvPicPr>
        <xdr:cNvPr id="6" name="Imagen 5">
          <a:extLst>
            <a:ext uri="{FF2B5EF4-FFF2-40B4-BE49-F238E27FC236}">
              <a16:creationId xmlns:a16="http://schemas.microsoft.com/office/drawing/2014/main" id="{1E645B36-0234-419E-AAE0-A9995D7814D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25099" y="23551242"/>
          <a:ext cx="2209802" cy="1118507"/>
        </a:xfrm>
        <a:prstGeom prst="rect">
          <a:avLst/>
        </a:prstGeom>
        <a:noFill/>
        <a:ln>
          <a:noFill/>
        </a:ln>
      </xdr:spPr>
    </xdr:pic>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15772</xdr:colOff>
      <xdr:row>24</xdr:row>
      <xdr:rowOff>204761</xdr:rowOff>
    </xdr:from>
    <xdr:to>
      <xdr:col>8</xdr:col>
      <xdr:colOff>929640</xdr:colOff>
      <xdr:row>24</xdr:row>
      <xdr:rowOff>525780</xdr:rowOff>
    </xdr:to>
    <xdr:sp macro="" textlink="">
      <xdr:nvSpPr>
        <xdr:cNvPr id="2" name="Rectángulo redondeado 5">
          <a:extLst>
            <a:ext uri="{FF2B5EF4-FFF2-40B4-BE49-F238E27FC236}">
              <a16:creationId xmlns:a16="http://schemas.microsoft.com/office/drawing/2014/main" id="{80EE61DE-5D2C-4924-95C1-AF17B9F3F9F7}"/>
            </a:ext>
          </a:extLst>
        </xdr:cNvPr>
        <xdr:cNvSpPr/>
      </xdr:nvSpPr>
      <xdr:spPr>
        <a:xfrm>
          <a:off x="177697" y="8720111"/>
          <a:ext cx="89910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35</xdr:row>
      <xdr:rowOff>47624</xdr:rowOff>
    </xdr:from>
    <xdr:to>
      <xdr:col>8</xdr:col>
      <xdr:colOff>922020</xdr:colOff>
      <xdr:row>36</xdr:row>
      <xdr:rowOff>152399</xdr:rowOff>
    </xdr:to>
    <xdr:sp macro="" textlink="">
      <xdr:nvSpPr>
        <xdr:cNvPr id="3" name="Rectángulo redondeado 6">
          <a:extLst>
            <a:ext uri="{FF2B5EF4-FFF2-40B4-BE49-F238E27FC236}">
              <a16:creationId xmlns:a16="http://schemas.microsoft.com/office/drawing/2014/main" id="{83BD31CD-8104-4E0F-8E47-6C015AE4AA03}"/>
            </a:ext>
          </a:extLst>
        </xdr:cNvPr>
        <xdr:cNvSpPr/>
      </xdr:nvSpPr>
      <xdr:spPr>
        <a:xfrm>
          <a:off x="180975" y="19802474"/>
          <a:ext cx="89896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E9FF6A02-54C5-4F07-BB82-6E7196FB217E}"/>
            </a:ext>
          </a:extLst>
        </xdr:cNvPr>
        <xdr:cNvSpPr/>
      </xdr:nvSpPr>
      <xdr:spPr>
        <a:xfrm>
          <a:off x="192353" y="492125"/>
          <a:ext cx="89611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52</xdr:row>
      <xdr:rowOff>59056</xdr:rowOff>
    </xdr:from>
    <xdr:to>
      <xdr:col>8</xdr:col>
      <xdr:colOff>922019</xdr:colOff>
      <xdr:row>53</xdr:row>
      <xdr:rowOff>160020</xdr:rowOff>
    </xdr:to>
    <xdr:sp macro="" textlink="">
      <xdr:nvSpPr>
        <xdr:cNvPr id="5" name="Rectángulo redondeado 8">
          <a:extLst>
            <a:ext uri="{FF2B5EF4-FFF2-40B4-BE49-F238E27FC236}">
              <a16:creationId xmlns:a16="http://schemas.microsoft.com/office/drawing/2014/main" id="{DCC99DE2-8E1E-4656-BD48-A5AF843587DE}"/>
            </a:ext>
          </a:extLst>
        </xdr:cNvPr>
        <xdr:cNvSpPr/>
      </xdr:nvSpPr>
      <xdr:spPr>
        <a:xfrm>
          <a:off x="190499" y="23490556"/>
          <a:ext cx="89801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1</xdr:col>
      <xdr:colOff>15772</xdr:colOff>
      <xdr:row>22</xdr:row>
      <xdr:rowOff>204761</xdr:rowOff>
    </xdr:from>
    <xdr:to>
      <xdr:col>8</xdr:col>
      <xdr:colOff>929640</xdr:colOff>
      <xdr:row>22</xdr:row>
      <xdr:rowOff>525780</xdr:rowOff>
    </xdr:to>
    <xdr:sp macro="" textlink="">
      <xdr:nvSpPr>
        <xdr:cNvPr id="2" name="Rectángulo redondeado 5">
          <a:extLst>
            <a:ext uri="{FF2B5EF4-FFF2-40B4-BE49-F238E27FC236}">
              <a16:creationId xmlns:a16="http://schemas.microsoft.com/office/drawing/2014/main" id="{7B738CED-7A84-4F61-99FC-3ED94DFFB399}"/>
            </a:ext>
          </a:extLst>
        </xdr:cNvPr>
        <xdr:cNvSpPr/>
      </xdr:nvSpPr>
      <xdr:spPr>
        <a:xfrm>
          <a:off x="177697" y="9691661"/>
          <a:ext cx="108960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33</xdr:row>
      <xdr:rowOff>47624</xdr:rowOff>
    </xdr:from>
    <xdr:to>
      <xdr:col>8</xdr:col>
      <xdr:colOff>922020</xdr:colOff>
      <xdr:row>34</xdr:row>
      <xdr:rowOff>152399</xdr:rowOff>
    </xdr:to>
    <xdr:sp macro="" textlink="">
      <xdr:nvSpPr>
        <xdr:cNvPr id="3" name="Rectángulo redondeado 6">
          <a:extLst>
            <a:ext uri="{FF2B5EF4-FFF2-40B4-BE49-F238E27FC236}">
              <a16:creationId xmlns:a16="http://schemas.microsoft.com/office/drawing/2014/main" id="{EB5B5DD0-70E8-4171-BCCE-D774D48CCA00}"/>
            </a:ext>
          </a:extLst>
        </xdr:cNvPr>
        <xdr:cNvSpPr/>
      </xdr:nvSpPr>
      <xdr:spPr>
        <a:xfrm>
          <a:off x="180975" y="20488274"/>
          <a:ext cx="108946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904875</xdr:colOff>
      <xdr:row>2</xdr:row>
      <xdr:rowOff>388620</xdr:rowOff>
    </xdr:to>
    <xdr:sp macro="" textlink="">
      <xdr:nvSpPr>
        <xdr:cNvPr id="4" name="Rectángulo redondeado 5">
          <a:extLst>
            <a:ext uri="{FF2B5EF4-FFF2-40B4-BE49-F238E27FC236}">
              <a16:creationId xmlns:a16="http://schemas.microsoft.com/office/drawing/2014/main" id="{4531AC20-34FB-4EAD-882D-D81D646DF1CE}"/>
            </a:ext>
          </a:extLst>
        </xdr:cNvPr>
        <xdr:cNvSpPr/>
      </xdr:nvSpPr>
      <xdr:spPr>
        <a:xfrm>
          <a:off x="192353" y="492125"/>
          <a:ext cx="1087569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50</xdr:row>
      <xdr:rowOff>59056</xdr:rowOff>
    </xdr:from>
    <xdr:to>
      <xdr:col>8</xdr:col>
      <xdr:colOff>922019</xdr:colOff>
      <xdr:row>51</xdr:row>
      <xdr:rowOff>160020</xdr:rowOff>
    </xdr:to>
    <xdr:sp macro="" textlink="">
      <xdr:nvSpPr>
        <xdr:cNvPr id="5" name="Rectángulo redondeado 8">
          <a:extLst>
            <a:ext uri="{FF2B5EF4-FFF2-40B4-BE49-F238E27FC236}">
              <a16:creationId xmlns:a16="http://schemas.microsoft.com/office/drawing/2014/main" id="{FF66C690-5131-4799-8559-06774290ED58}"/>
            </a:ext>
          </a:extLst>
        </xdr:cNvPr>
        <xdr:cNvSpPr/>
      </xdr:nvSpPr>
      <xdr:spPr>
        <a:xfrm>
          <a:off x="190499" y="24919306"/>
          <a:ext cx="108851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15772</xdr:colOff>
      <xdr:row>23</xdr:row>
      <xdr:rowOff>204761</xdr:rowOff>
    </xdr:from>
    <xdr:to>
      <xdr:col>8</xdr:col>
      <xdr:colOff>929640</xdr:colOff>
      <xdr:row>23</xdr:row>
      <xdr:rowOff>525780</xdr:rowOff>
    </xdr:to>
    <xdr:sp macro="" textlink="">
      <xdr:nvSpPr>
        <xdr:cNvPr id="2" name="Rectángulo redondeado 5">
          <a:extLst>
            <a:ext uri="{FF2B5EF4-FFF2-40B4-BE49-F238E27FC236}">
              <a16:creationId xmlns:a16="http://schemas.microsoft.com/office/drawing/2014/main" id="{C8218A7C-D374-430E-8C8A-4CDE5125C230}"/>
            </a:ext>
          </a:extLst>
        </xdr:cNvPr>
        <xdr:cNvSpPr/>
      </xdr:nvSpPr>
      <xdr:spPr>
        <a:xfrm>
          <a:off x="177697" y="8720111"/>
          <a:ext cx="89910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34</xdr:row>
      <xdr:rowOff>47624</xdr:rowOff>
    </xdr:from>
    <xdr:to>
      <xdr:col>8</xdr:col>
      <xdr:colOff>922020</xdr:colOff>
      <xdr:row>35</xdr:row>
      <xdr:rowOff>152399</xdr:rowOff>
    </xdr:to>
    <xdr:sp macro="" textlink="">
      <xdr:nvSpPr>
        <xdr:cNvPr id="3" name="Rectángulo redondeado 6">
          <a:extLst>
            <a:ext uri="{FF2B5EF4-FFF2-40B4-BE49-F238E27FC236}">
              <a16:creationId xmlns:a16="http://schemas.microsoft.com/office/drawing/2014/main" id="{B09A9122-90E2-4722-96C9-673F561C8FE7}"/>
            </a:ext>
          </a:extLst>
        </xdr:cNvPr>
        <xdr:cNvSpPr/>
      </xdr:nvSpPr>
      <xdr:spPr>
        <a:xfrm>
          <a:off x="180975" y="19802474"/>
          <a:ext cx="89896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9BCC591B-0819-43A1-9A92-FCA0F7430690}"/>
            </a:ext>
          </a:extLst>
        </xdr:cNvPr>
        <xdr:cNvSpPr/>
      </xdr:nvSpPr>
      <xdr:spPr>
        <a:xfrm>
          <a:off x="192353" y="492125"/>
          <a:ext cx="89611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51</xdr:row>
      <xdr:rowOff>59056</xdr:rowOff>
    </xdr:from>
    <xdr:to>
      <xdr:col>8</xdr:col>
      <xdr:colOff>922019</xdr:colOff>
      <xdr:row>52</xdr:row>
      <xdr:rowOff>160020</xdr:rowOff>
    </xdr:to>
    <xdr:sp macro="" textlink="">
      <xdr:nvSpPr>
        <xdr:cNvPr id="5" name="Rectángulo redondeado 8">
          <a:extLst>
            <a:ext uri="{FF2B5EF4-FFF2-40B4-BE49-F238E27FC236}">
              <a16:creationId xmlns:a16="http://schemas.microsoft.com/office/drawing/2014/main" id="{FA8AEB2D-DEAC-4FA7-BF8F-70EE9F9EA3A1}"/>
            </a:ext>
          </a:extLst>
        </xdr:cNvPr>
        <xdr:cNvSpPr/>
      </xdr:nvSpPr>
      <xdr:spPr>
        <a:xfrm>
          <a:off x="190499" y="23490556"/>
          <a:ext cx="89801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1</xdr:col>
      <xdr:colOff>15772</xdr:colOff>
      <xdr:row>24</xdr:row>
      <xdr:rowOff>204761</xdr:rowOff>
    </xdr:from>
    <xdr:to>
      <xdr:col>8</xdr:col>
      <xdr:colOff>929640</xdr:colOff>
      <xdr:row>24</xdr:row>
      <xdr:rowOff>525780</xdr:rowOff>
    </xdr:to>
    <xdr:sp macro="" textlink="">
      <xdr:nvSpPr>
        <xdr:cNvPr id="2" name="Rectángulo redondeado 5">
          <a:extLst>
            <a:ext uri="{FF2B5EF4-FFF2-40B4-BE49-F238E27FC236}">
              <a16:creationId xmlns:a16="http://schemas.microsoft.com/office/drawing/2014/main" id="{59653FB6-BE6B-4BFB-90B1-554BA7EF9BFA}"/>
            </a:ext>
          </a:extLst>
        </xdr:cNvPr>
        <xdr:cNvSpPr/>
      </xdr:nvSpPr>
      <xdr:spPr>
        <a:xfrm>
          <a:off x="177697" y="9663086"/>
          <a:ext cx="9343493"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35</xdr:row>
      <xdr:rowOff>47624</xdr:rowOff>
    </xdr:from>
    <xdr:to>
      <xdr:col>8</xdr:col>
      <xdr:colOff>922020</xdr:colOff>
      <xdr:row>36</xdr:row>
      <xdr:rowOff>152399</xdr:rowOff>
    </xdr:to>
    <xdr:sp macro="" textlink="">
      <xdr:nvSpPr>
        <xdr:cNvPr id="3" name="Rectángulo redondeado 6">
          <a:extLst>
            <a:ext uri="{FF2B5EF4-FFF2-40B4-BE49-F238E27FC236}">
              <a16:creationId xmlns:a16="http://schemas.microsoft.com/office/drawing/2014/main" id="{651000E5-81D5-4242-8418-3FD8D3774260}"/>
            </a:ext>
          </a:extLst>
        </xdr:cNvPr>
        <xdr:cNvSpPr/>
      </xdr:nvSpPr>
      <xdr:spPr>
        <a:xfrm>
          <a:off x="180975" y="20164424"/>
          <a:ext cx="934212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B4440793-8F4C-44CC-B242-E9A19FBC765B}"/>
            </a:ext>
          </a:extLst>
        </xdr:cNvPr>
        <xdr:cNvSpPr/>
      </xdr:nvSpPr>
      <xdr:spPr>
        <a:xfrm>
          <a:off x="192353" y="492125"/>
          <a:ext cx="931359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52</xdr:row>
      <xdr:rowOff>59056</xdr:rowOff>
    </xdr:from>
    <xdr:to>
      <xdr:col>8</xdr:col>
      <xdr:colOff>922019</xdr:colOff>
      <xdr:row>53</xdr:row>
      <xdr:rowOff>160020</xdr:rowOff>
    </xdr:to>
    <xdr:sp macro="" textlink="">
      <xdr:nvSpPr>
        <xdr:cNvPr id="5" name="Rectángulo redondeado 8">
          <a:extLst>
            <a:ext uri="{FF2B5EF4-FFF2-40B4-BE49-F238E27FC236}">
              <a16:creationId xmlns:a16="http://schemas.microsoft.com/office/drawing/2014/main" id="{B0650A97-2B94-468D-A079-8813C75A9D07}"/>
            </a:ext>
          </a:extLst>
        </xdr:cNvPr>
        <xdr:cNvSpPr/>
      </xdr:nvSpPr>
      <xdr:spPr>
        <a:xfrm>
          <a:off x="190499" y="23852506"/>
          <a:ext cx="9332595"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15772</xdr:colOff>
      <xdr:row>26</xdr:row>
      <xdr:rowOff>204761</xdr:rowOff>
    </xdr:from>
    <xdr:to>
      <xdr:col>8</xdr:col>
      <xdr:colOff>929640</xdr:colOff>
      <xdr:row>26</xdr:row>
      <xdr:rowOff>525780</xdr:rowOff>
    </xdr:to>
    <xdr:sp macro="" textlink="">
      <xdr:nvSpPr>
        <xdr:cNvPr id="2" name="Rectángulo redondeado 5">
          <a:extLst>
            <a:ext uri="{FF2B5EF4-FFF2-40B4-BE49-F238E27FC236}">
              <a16:creationId xmlns:a16="http://schemas.microsoft.com/office/drawing/2014/main" id="{95DF28EF-4DA1-4F0E-B1DE-2DC7F3E8BC18}"/>
            </a:ext>
          </a:extLst>
        </xdr:cNvPr>
        <xdr:cNvSpPr/>
      </xdr:nvSpPr>
      <xdr:spPr>
        <a:xfrm>
          <a:off x="177697" y="10025036"/>
          <a:ext cx="94101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37</xdr:row>
      <xdr:rowOff>47624</xdr:rowOff>
    </xdr:from>
    <xdr:to>
      <xdr:col>8</xdr:col>
      <xdr:colOff>922020</xdr:colOff>
      <xdr:row>38</xdr:row>
      <xdr:rowOff>152399</xdr:rowOff>
    </xdr:to>
    <xdr:sp macro="" textlink="">
      <xdr:nvSpPr>
        <xdr:cNvPr id="3" name="Rectángulo redondeado 6">
          <a:extLst>
            <a:ext uri="{FF2B5EF4-FFF2-40B4-BE49-F238E27FC236}">
              <a16:creationId xmlns:a16="http://schemas.microsoft.com/office/drawing/2014/main" id="{3A7C0075-ED0C-4625-A3F7-94B942E110BB}"/>
            </a:ext>
          </a:extLst>
        </xdr:cNvPr>
        <xdr:cNvSpPr/>
      </xdr:nvSpPr>
      <xdr:spPr>
        <a:xfrm>
          <a:off x="180975" y="20345399"/>
          <a:ext cx="94087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8D2349CB-1DAF-4495-A01B-B82222A8B5C7}"/>
            </a:ext>
          </a:extLst>
        </xdr:cNvPr>
        <xdr:cNvSpPr/>
      </xdr:nvSpPr>
      <xdr:spPr>
        <a:xfrm>
          <a:off x="192353" y="492125"/>
          <a:ext cx="93802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54</xdr:row>
      <xdr:rowOff>59056</xdr:rowOff>
    </xdr:from>
    <xdr:to>
      <xdr:col>8</xdr:col>
      <xdr:colOff>922019</xdr:colOff>
      <xdr:row>55</xdr:row>
      <xdr:rowOff>160020</xdr:rowOff>
    </xdr:to>
    <xdr:sp macro="" textlink="">
      <xdr:nvSpPr>
        <xdr:cNvPr id="5" name="Rectángulo redondeado 8">
          <a:extLst>
            <a:ext uri="{FF2B5EF4-FFF2-40B4-BE49-F238E27FC236}">
              <a16:creationId xmlns:a16="http://schemas.microsoft.com/office/drawing/2014/main" id="{2116D28C-D191-4F03-A277-D89CFB8DCB46}"/>
            </a:ext>
          </a:extLst>
        </xdr:cNvPr>
        <xdr:cNvSpPr/>
      </xdr:nvSpPr>
      <xdr:spPr>
        <a:xfrm>
          <a:off x="190499" y="24033481"/>
          <a:ext cx="93992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1</xdr:col>
      <xdr:colOff>24812</xdr:colOff>
      <xdr:row>21</xdr:row>
      <xdr:rowOff>182299</xdr:rowOff>
    </xdr:from>
    <xdr:to>
      <xdr:col>9</xdr:col>
      <xdr:colOff>7775</xdr:colOff>
      <xdr:row>22</xdr:row>
      <xdr:rowOff>248816</xdr:rowOff>
    </xdr:to>
    <xdr:sp macro="" textlink="">
      <xdr:nvSpPr>
        <xdr:cNvPr id="2" name="Rectángulo redondeado 5">
          <a:extLst>
            <a:ext uri="{FF2B5EF4-FFF2-40B4-BE49-F238E27FC236}">
              <a16:creationId xmlns:a16="http://schemas.microsoft.com/office/drawing/2014/main" id="{4823CADC-171C-4550-89AC-FA47738C6BAC}"/>
            </a:ext>
          </a:extLst>
        </xdr:cNvPr>
        <xdr:cNvSpPr/>
      </xdr:nvSpPr>
      <xdr:spPr>
        <a:xfrm>
          <a:off x="186737" y="8478574"/>
          <a:ext cx="99080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33</xdr:row>
      <xdr:rowOff>123825</xdr:rowOff>
    </xdr:from>
    <xdr:to>
      <xdr:col>8</xdr:col>
      <xdr:colOff>971826</xdr:colOff>
      <xdr:row>35</xdr:row>
      <xdr:rowOff>44174</xdr:rowOff>
    </xdr:to>
    <xdr:sp macro="" textlink="">
      <xdr:nvSpPr>
        <xdr:cNvPr id="3" name="Rectángulo redondeado 6">
          <a:extLst>
            <a:ext uri="{FF2B5EF4-FFF2-40B4-BE49-F238E27FC236}">
              <a16:creationId xmlns:a16="http://schemas.microsoft.com/office/drawing/2014/main" id="{5520BCE1-1ECF-4EED-9460-D560DFC3828F}"/>
            </a:ext>
          </a:extLst>
        </xdr:cNvPr>
        <xdr:cNvSpPr/>
      </xdr:nvSpPr>
      <xdr:spPr>
        <a:xfrm>
          <a:off x="200025" y="17887950"/>
          <a:ext cx="98872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100853</xdr:rowOff>
    </xdr:to>
    <xdr:sp macro="" textlink="">
      <xdr:nvSpPr>
        <xdr:cNvPr id="4" name="Rectángulo redondeado 5">
          <a:extLst>
            <a:ext uri="{FF2B5EF4-FFF2-40B4-BE49-F238E27FC236}">
              <a16:creationId xmlns:a16="http://schemas.microsoft.com/office/drawing/2014/main" id="{82749168-6909-41E5-B748-5842C3149CAF}"/>
            </a:ext>
          </a:extLst>
        </xdr:cNvPr>
        <xdr:cNvSpPr/>
      </xdr:nvSpPr>
      <xdr:spPr>
        <a:xfrm>
          <a:off x="186224" y="274275"/>
          <a:ext cx="9872176" cy="40760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50</xdr:row>
      <xdr:rowOff>144782</xdr:rowOff>
    </xdr:from>
    <xdr:to>
      <xdr:col>8</xdr:col>
      <xdr:colOff>909736</xdr:colOff>
      <xdr:row>52</xdr:row>
      <xdr:rowOff>0</xdr:rowOff>
    </xdr:to>
    <xdr:sp macro="" textlink="">
      <xdr:nvSpPr>
        <xdr:cNvPr id="5" name="Rectángulo redondeado 8">
          <a:extLst>
            <a:ext uri="{FF2B5EF4-FFF2-40B4-BE49-F238E27FC236}">
              <a16:creationId xmlns:a16="http://schemas.microsoft.com/office/drawing/2014/main" id="{A946411D-845A-497F-AFA9-B6E7A01315B0}"/>
            </a:ext>
          </a:extLst>
        </xdr:cNvPr>
        <xdr:cNvSpPr/>
      </xdr:nvSpPr>
      <xdr:spPr>
        <a:xfrm>
          <a:off x="215267" y="21623657"/>
          <a:ext cx="9867044" cy="35051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9</xdr:col>
      <xdr:colOff>238124</xdr:colOff>
      <xdr:row>58</xdr:row>
      <xdr:rowOff>62592</xdr:rowOff>
    </xdr:from>
    <xdr:to>
      <xdr:col>11</xdr:col>
      <xdr:colOff>1228726</xdr:colOff>
      <xdr:row>62</xdr:row>
      <xdr:rowOff>457199</xdr:rowOff>
    </xdr:to>
    <xdr:pic>
      <xdr:nvPicPr>
        <xdr:cNvPr id="6" name="Imagen 5">
          <a:extLst>
            <a:ext uri="{FF2B5EF4-FFF2-40B4-BE49-F238E27FC236}">
              <a16:creationId xmlns:a16="http://schemas.microsoft.com/office/drawing/2014/main" id="{7C4AF4E6-5087-4FA0-B928-DA4D0FAE47B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25099" y="23551242"/>
          <a:ext cx="2209802" cy="1118507"/>
        </a:xfrm>
        <a:prstGeom prst="rect">
          <a:avLst/>
        </a:prstGeom>
        <a:noFill/>
        <a:ln>
          <a:noFill/>
        </a:ln>
      </xdr:spPr>
    </xdr:pic>
    <xdr:clientData/>
  </xdr:twoCellAnchor>
</xdr:wsDr>
</file>

<file path=xl/drawings/drawing51.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9</xdr:col>
      <xdr:colOff>7775</xdr:colOff>
      <xdr:row>24</xdr:row>
      <xdr:rowOff>248816</xdr:rowOff>
    </xdr:to>
    <xdr:sp macro="" textlink="">
      <xdr:nvSpPr>
        <xdr:cNvPr id="2" name="Rectángulo redondeado 5">
          <a:extLst>
            <a:ext uri="{FF2B5EF4-FFF2-40B4-BE49-F238E27FC236}">
              <a16:creationId xmlns:a16="http://schemas.microsoft.com/office/drawing/2014/main" id="{1F8E48F5-0B52-43F6-BAA7-D66DEEB97962}"/>
            </a:ext>
          </a:extLst>
        </xdr:cNvPr>
        <xdr:cNvSpPr/>
      </xdr:nvSpPr>
      <xdr:spPr>
        <a:xfrm>
          <a:off x="186737" y="7735624"/>
          <a:ext cx="95270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35</xdr:row>
      <xdr:rowOff>123825</xdr:rowOff>
    </xdr:from>
    <xdr:to>
      <xdr:col>8</xdr:col>
      <xdr:colOff>971826</xdr:colOff>
      <xdr:row>37</xdr:row>
      <xdr:rowOff>44174</xdr:rowOff>
    </xdr:to>
    <xdr:sp macro="" textlink="">
      <xdr:nvSpPr>
        <xdr:cNvPr id="3" name="Rectángulo redondeado 6">
          <a:extLst>
            <a:ext uri="{FF2B5EF4-FFF2-40B4-BE49-F238E27FC236}">
              <a16:creationId xmlns:a16="http://schemas.microsoft.com/office/drawing/2014/main" id="{F674B7A2-0989-42EB-9CF6-E4A670C64ED2}"/>
            </a:ext>
          </a:extLst>
        </xdr:cNvPr>
        <xdr:cNvSpPr/>
      </xdr:nvSpPr>
      <xdr:spPr>
        <a:xfrm>
          <a:off x="200025" y="17345025"/>
          <a:ext cx="95062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8946C259-DEE2-4EF7-9504-A02FDBC5AC48}"/>
            </a:ext>
          </a:extLst>
        </xdr:cNvPr>
        <xdr:cNvSpPr/>
      </xdr:nvSpPr>
      <xdr:spPr>
        <a:xfrm>
          <a:off x="186223" y="272370"/>
          <a:ext cx="9500702"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53</xdr:row>
      <xdr:rowOff>144782</xdr:rowOff>
    </xdr:from>
    <xdr:to>
      <xdr:col>8</xdr:col>
      <xdr:colOff>909736</xdr:colOff>
      <xdr:row>55</xdr:row>
      <xdr:rowOff>23327</xdr:rowOff>
    </xdr:to>
    <xdr:sp macro="" textlink="">
      <xdr:nvSpPr>
        <xdr:cNvPr id="5" name="Rectángulo redondeado 8">
          <a:extLst>
            <a:ext uri="{FF2B5EF4-FFF2-40B4-BE49-F238E27FC236}">
              <a16:creationId xmlns:a16="http://schemas.microsoft.com/office/drawing/2014/main" id="{38477B73-4416-41D1-98C6-1D03777A7614}"/>
            </a:ext>
          </a:extLst>
        </xdr:cNvPr>
        <xdr:cNvSpPr/>
      </xdr:nvSpPr>
      <xdr:spPr>
        <a:xfrm>
          <a:off x="215267" y="20975957"/>
          <a:ext cx="94860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15772</xdr:colOff>
      <xdr:row>35</xdr:row>
      <xdr:rowOff>204761</xdr:rowOff>
    </xdr:from>
    <xdr:to>
      <xdr:col>8</xdr:col>
      <xdr:colOff>929640</xdr:colOff>
      <xdr:row>35</xdr:row>
      <xdr:rowOff>525780</xdr:rowOff>
    </xdr:to>
    <xdr:sp macro="" textlink="">
      <xdr:nvSpPr>
        <xdr:cNvPr id="2" name="Rectángulo redondeado 5">
          <a:extLst>
            <a:ext uri="{FF2B5EF4-FFF2-40B4-BE49-F238E27FC236}">
              <a16:creationId xmlns:a16="http://schemas.microsoft.com/office/drawing/2014/main" id="{68EF0ECB-9303-46C4-BBB6-FFB529E76AD7}"/>
            </a:ext>
          </a:extLst>
        </xdr:cNvPr>
        <xdr:cNvSpPr/>
      </xdr:nvSpPr>
      <xdr:spPr>
        <a:xfrm>
          <a:off x="177697" y="13606436"/>
          <a:ext cx="10315043"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46</xdr:row>
      <xdr:rowOff>47624</xdr:rowOff>
    </xdr:from>
    <xdr:to>
      <xdr:col>8</xdr:col>
      <xdr:colOff>922020</xdr:colOff>
      <xdr:row>47</xdr:row>
      <xdr:rowOff>152399</xdr:rowOff>
    </xdr:to>
    <xdr:sp macro="" textlink="">
      <xdr:nvSpPr>
        <xdr:cNvPr id="3" name="Rectángulo redondeado 6">
          <a:extLst>
            <a:ext uri="{FF2B5EF4-FFF2-40B4-BE49-F238E27FC236}">
              <a16:creationId xmlns:a16="http://schemas.microsoft.com/office/drawing/2014/main" id="{54F0E695-060B-4C2B-91B0-3358C46357C0}"/>
            </a:ext>
          </a:extLst>
        </xdr:cNvPr>
        <xdr:cNvSpPr/>
      </xdr:nvSpPr>
      <xdr:spPr>
        <a:xfrm>
          <a:off x="180975" y="23155274"/>
          <a:ext cx="1031367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885825</xdr:colOff>
      <xdr:row>2</xdr:row>
      <xdr:rowOff>388620</xdr:rowOff>
    </xdr:to>
    <xdr:sp macro="" textlink="">
      <xdr:nvSpPr>
        <xdr:cNvPr id="4" name="Rectángulo redondeado 5">
          <a:extLst>
            <a:ext uri="{FF2B5EF4-FFF2-40B4-BE49-F238E27FC236}">
              <a16:creationId xmlns:a16="http://schemas.microsoft.com/office/drawing/2014/main" id="{B0661E33-B80C-4968-B715-79CB4ABBEA1A}"/>
            </a:ext>
          </a:extLst>
        </xdr:cNvPr>
        <xdr:cNvSpPr/>
      </xdr:nvSpPr>
      <xdr:spPr>
        <a:xfrm>
          <a:off x="192353" y="492125"/>
          <a:ext cx="1027562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63</xdr:row>
      <xdr:rowOff>59056</xdr:rowOff>
    </xdr:from>
    <xdr:to>
      <xdr:col>8</xdr:col>
      <xdr:colOff>922019</xdr:colOff>
      <xdr:row>64</xdr:row>
      <xdr:rowOff>160020</xdr:rowOff>
    </xdr:to>
    <xdr:sp macro="" textlink="">
      <xdr:nvSpPr>
        <xdr:cNvPr id="5" name="Rectángulo redondeado 8">
          <a:extLst>
            <a:ext uri="{FF2B5EF4-FFF2-40B4-BE49-F238E27FC236}">
              <a16:creationId xmlns:a16="http://schemas.microsoft.com/office/drawing/2014/main" id="{1A9D4B26-F881-40C5-8F73-6A40E127D04D}"/>
            </a:ext>
          </a:extLst>
        </xdr:cNvPr>
        <xdr:cNvSpPr/>
      </xdr:nvSpPr>
      <xdr:spPr>
        <a:xfrm>
          <a:off x="190499" y="26652856"/>
          <a:ext cx="10304145"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24812</xdr:colOff>
      <xdr:row>29</xdr:row>
      <xdr:rowOff>182299</xdr:rowOff>
    </xdr:from>
    <xdr:to>
      <xdr:col>8</xdr:col>
      <xdr:colOff>971825</xdr:colOff>
      <xdr:row>30</xdr:row>
      <xdr:rowOff>231914</xdr:rowOff>
    </xdr:to>
    <xdr:sp macro="" textlink="">
      <xdr:nvSpPr>
        <xdr:cNvPr id="2" name="Rectángulo redondeado 5">
          <a:extLst>
            <a:ext uri="{FF2B5EF4-FFF2-40B4-BE49-F238E27FC236}">
              <a16:creationId xmlns:a16="http://schemas.microsoft.com/office/drawing/2014/main" id="{B4071DDA-6CA7-4FBC-AEB2-ED95ADEFEA27}"/>
            </a:ext>
          </a:extLst>
        </xdr:cNvPr>
        <xdr:cNvSpPr/>
      </xdr:nvSpPr>
      <xdr:spPr>
        <a:xfrm>
          <a:off x="186737" y="9211999"/>
          <a:ext cx="9271863"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40</xdr:row>
      <xdr:rowOff>123825</xdr:rowOff>
    </xdr:from>
    <xdr:to>
      <xdr:col>8</xdr:col>
      <xdr:colOff>971826</xdr:colOff>
      <xdr:row>42</xdr:row>
      <xdr:rowOff>44174</xdr:rowOff>
    </xdr:to>
    <xdr:sp macro="" textlink="">
      <xdr:nvSpPr>
        <xdr:cNvPr id="3" name="Rectángulo redondeado 6">
          <a:extLst>
            <a:ext uri="{FF2B5EF4-FFF2-40B4-BE49-F238E27FC236}">
              <a16:creationId xmlns:a16="http://schemas.microsoft.com/office/drawing/2014/main" id="{E4E10233-4C33-4D06-9382-3F7EB5337939}"/>
            </a:ext>
          </a:extLst>
        </xdr:cNvPr>
        <xdr:cNvSpPr/>
      </xdr:nvSpPr>
      <xdr:spPr>
        <a:xfrm>
          <a:off x="200025" y="18040350"/>
          <a:ext cx="925857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13022</xdr:colOff>
      <xdr:row>1</xdr:row>
      <xdr:rowOff>65662</xdr:rowOff>
    </xdr:from>
    <xdr:to>
      <xdr:col>8</xdr:col>
      <xdr:colOff>971938</xdr:colOff>
      <xdr:row>3</xdr:row>
      <xdr:rowOff>42186</xdr:rowOff>
    </xdr:to>
    <xdr:sp macro="" textlink="">
      <xdr:nvSpPr>
        <xdr:cNvPr id="4" name="Rectángulo redondeado 5">
          <a:extLst>
            <a:ext uri="{FF2B5EF4-FFF2-40B4-BE49-F238E27FC236}">
              <a16:creationId xmlns:a16="http://schemas.microsoft.com/office/drawing/2014/main" id="{C1260D8D-FCC4-42D4-BA83-1F9DC5D126DF}"/>
            </a:ext>
          </a:extLst>
        </xdr:cNvPr>
        <xdr:cNvSpPr/>
      </xdr:nvSpPr>
      <xdr:spPr>
        <a:xfrm>
          <a:off x="174947" y="189487"/>
          <a:ext cx="9283766" cy="35752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57</xdr:row>
      <xdr:rowOff>144781</xdr:rowOff>
    </xdr:from>
    <xdr:to>
      <xdr:col>8</xdr:col>
      <xdr:colOff>949739</xdr:colOff>
      <xdr:row>58</xdr:row>
      <xdr:rowOff>176696</xdr:rowOff>
    </xdr:to>
    <xdr:sp macro="" textlink="">
      <xdr:nvSpPr>
        <xdr:cNvPr id="5" name="Rectángulo redondeado 8">
          <a:extLst>
            <a:ext uri="{FF2B5EF4-FFF2-40B4-BE49-F238E27FC236}">
              <a16:creationId xmlns:a16="http://schemas.microsoft.com/office/drawing/2014/main" id="{708ADFE5-D644-4621-ADF5-6965DDFD5923}"/>
            </a:ext>
          </a:extLst>
        </xdr:cNvPr>
        <xdr:cNvSpPr/>
      </xdr:nvSpPr>
      <xdr:spPr>
        <a:xfrm>
          <a:off x="215266" y="21728431"/>
          <a:ext cx="9240298" cy="3271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15772</xdr:colOff>
      <xdr:row>34</xdr:row>
      <xdr:rowOff>204761</xdr:rowOff>
    </xdr:from>
    <xdr:to>
      <xdr:col>8</xdr:col>
      <xdr:colOff>929640</xdr:colOff>
      <xdr:row>34</xdr:row>
      <xdr:rowOff>525780</xdr:rowOff>
    </xdr:to>
    <xdr:sp macro="" textlink="">
      <xdr:nvSpPr>
        <xdr:cNvPr id="2" name="Rectángulo redondeado 5">
          <a:extLst>
            <a:ext uri="{FF2B5EF4-FFF2-40B4-BE49-F238E27FC236}">
              <a16:creationId xmlns:a16="http://schemas.microsoft.com/office/drawing/2014/main" id="{7F22CDE3-BBD2-4ABC-9B28-E5CDF3099D4F}"/>
            </a:ext>
          </a:extLst>
        </xdr:cNvPr>
        <xdr:cNvSpPr/>
      </xdr:nvSpPr>
      <xdr:spPr>
        <a:xfrm>
          <a:off x="183412" y="7222781"/>
          <a:ext cx="960828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44</xdr:row>
      <xdr:rowOff>47624</xdr:rowOff>
    </xdr:from>
    <xdr:to>
      <xdr:col>8</xdr:col>
      <xdr:colOff>922020</xdr:colOff>
      <xdr:row>45</xdr:row>
      <xdr:rowOff>152399</xdr:rowOff>
    </xdr:to>
    <xdr:sp macro="" textlink="">
      <xdr:nvSpPr>
        <xdr:cNvPr id="3" name="Rectángulo redondeado 6">
          <a:extLst>
            <a:ext uri="{FF2B5EF4-FFF2-40B4-BE49-F238E27FC236}">
              <a16:creationId xmlns:a16="http://schemas.microsoft.com/office/drawing/2014/main" id="{97D9CE7E-F903-424B-8703-ACCE6A6367DE}"/>
            </a:ext>
          </a:extLst>
        </xdr:cNvPr>
        <xdr:cNvSpPr/>
      </xdr:nvSpPr>
      <xdr:spPr>
        <a:xfrm>
          <a:off x="186690" y="18099404"/>
          <a:ext cx="9597390" cy="31813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904875</xdr:colOff>
      <xdr:row>2</xdr:row>
      <xdr:rowOff>388620</xdr:rowOff>
    </xdr:to>
    <xdr:sp macro="" textlink="">
      <xdr:nvSpPr>
        <xdr:cNvPr id="4" name="Rectángulo redondeado 5">
          <a:extLst>
            <a:ext uri="{FF2B5EF4-FFF2-40B4-BE49-F238E27FC236}">
              <a16:creationId xmlns:a16="http://schemas.microsoft.com/office/drawing/2014/main" id="{D56FB166-E0B8-4B78-8B94-CAD8468A33CA}"/>
            </a:ext>
          </a:extLst>
        </xdr:cNvPr>
        <xdr:cNvSpPr/>
      </xdr:nvSpPr>
      <xdr:spPr>
        <a:xfrm>
          <a:off x="198068" y="492125"/>
          <a:ext cx="956886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61</xdr:row>
      <xdr:rowOff>59056</xdr:rowOff>
    </xdr:from>
    <xdr:to>
      <xdr:col>8</xdr:col>
      <xdr:colOff>922019</xdr:colOff>
      <xdr:row>62</xdr:row>
      <xdr:rowOff>160020</xdr:rowOff>
    </xdr:to>
    <xdr:sp macro="" textlink="">
      <xdr:nvSpPr>
        <xdr:cNvPr id="5" name="Rectángulo redondeado 8">
          <a:extLst>
            <a:ext uri="{FF2B5EF4-FFF2-40B4-BE49-F238E27FC236}">
              <a16:creationId xmlns:a16="http://schemas.microsoft.com/office/drawing/2014/main" id="{B741F63B-835F-4240-944A-7F23C2A0CB9E}"/>
            </a:ext>
          </a:extLst>
        </xdr:cNvPr>
        <xdr:cNvSpPr/>
      </xdr:nvSpPr>
      <xdr:spPr>
        <a:xfrm>
          <a:off x="196214" y="22187536"/>
          <a:ext cx="9587865" cy="33718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15772</xdr:colOff>
      <xdr:row>24</xdr:row>
      <xdr:rowOff>204761</xdr:rowOff>
    </xdr:from>
    <xdr:to>
      <xdr:col>8</xdr:col>
      <xdr:colOff>929640</xdr:colOff>
      <xdr:row>24</xdr:row>
      <xdr:rowOff>525780</xdr:rowOff>
    </xdr:to>
    <xdr:sp macro="" textlink="">
      <xdr:nvSpPr>
        <xdr:cNvPr id="2" name="Rectángulo redondeado 5">
          <a:extLst>
            <a:ext uri="{FF2B5EF4-FFF2-40B4-BE49-F238E27FC236}">
              <a16:creationId xmlns:a16="http://schemas.microsoft.com/office/drawing/2014/main" id="{CECD87C1-7C8B-4C4F-8946-55CC682A5493}"/>
            </a:ext>
          </a:extLst>
        </xdr:cNvPr>
        <xdr:cNvSpPr/>
      </xdr:nvSpPr>
      <xdr:spPr>
        <a:xfrm>
          <a:off x="177697" y="10891811"/>
          <a:ext cx="108960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35</xdr:row>
      <xdr:rowOff>47624</xdr:rowOff>
    </xdr:from>
    <xdr:to>
      <xdr:col>8</xdr:col>
      <xdr:colOff>922020</xdr:colOff>
      <xdr:row>36</xdr:row>
      <xdr:rowOff>152399</xdr:rowOff>
    </xdr:to>
    <xdr:sp macro="" textlink="">
      <xdr:nvSpPr>
        <xdr:cNvPr id="3" name="Rectángulo redondeado 6">
          <a:extLst>
            <a:ext uri="{FF2B5EF4-FFF2-40B4-BE49-F238E27FC236}">
              <a16:creationId xmlns:a16="http://schemas.microsoft.com/office/drawing/2014/main" id="{E7835375-958A-4140-AADA-47AD44839AFD}"/>
            </a:ext>
          </a:extLst>
        </xdr:cNvPr>
        <xdr:cNvSpPr/>
      </xdr:nvSpPr>
      <xdr:spPr>
        <a:xfrm>
          <a:off x="180975" y="21688424"/>
          <a:ext cx="108946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904875</xdr:colOff>
      <xdr:row>2</xdr:row>
      <xdr:rowOff>388620</xdr:rowOff>
    </xdr:to>
    <xdr:sp macro="" textlink="">
      <xdr:nvSpPr>
        <xdr:cNvPr id="4" name="Rectángulo redondeado 5">
          <a:extLst>
            <a:ext uri="{FF2B5EF4-FFF2-40B4-BE49-F238E27FC236}">
              <a16:creationId xmlns:a16="http://schemas.microsoft.com/office/drawing/2014/main" id="{5503744B-03CC-41B0-A8CD-8558C3D61DF9}"/>
            </a:ext>
          </a:extLst>
        </xdr:cNvPr>
        <xdr:cNvSpPr/>
      </xdr:nvSpPr>
      <xdr:spPr>
        <a:xfrm>
          <a:off x="192353" y="492125"/>
          <a:ext cx="1087569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52</xdr:row>
      <xdr:rowOff>59056</xdr:rowOff>
    </xdr:from>
    <xdr:to>
      <xdr:col>8</xdr:col>
      <xdr:colOff>922019</xdr:colOff>
      <xdr:row>53</xdr:row>
      <xdr:rowOff>160020</xdr:rowOff>
    </xdr:to>
    <xdr:sp macro="" textlink="">
      <xdr:nvSpPr>
        <xdr:cNvPr id="5" name="Rectángulo redondeado 8">
          <a:extLst>
            <a:ext uri="{FF2B5EF4-FFF2-40B4-BE49-F238E27FC236}">
              <a16:creationId xmlns:a16="http://schemas.microsoft.com/office/drawing/2014/main" id="{A7D688DE-C881-4C43-87D2-4C24EC8CC638}"/>
            </a:ext>
          </a:extLst>
        </xdr:cNvPr>
        <xdr:cNvSpPr/>
      </xdr:nvSpPr>
      <xdr:spPr>
        <a:xfrm>
          <a:off x="190499" y="26119456"/>
          <a:ext cx="108851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15772</xdr:colOff>
      <xdr:row>31</xdr:row>
      <xdr:rowOff>204761</xdr:rowOff>
    </xdr:from>
    <xdr:to>
      <xdr:col>8</xdr:col>
      <xdr:colOff>929640</xdr:colOff>
      <xdr:row>31</xdr:row>
      <xdr:rowOff>525780</xdr:rowOff>
    </xdr:to>
    <xdr:sp macro="" textlink="">
      <xdr:nvSpPr>
        <xdr:cNvPr id="2" name="Rectángulo redondeado 5">
          <a:extLst>
            <a:ext uri="{FF2B5EF4-FFF2-40B4-BE49-F238E27FC236}">
              <a16:creationId xmlns:a16="http://schemas.microsoft.com/office/drawing/2014/main" id="{83F6B329-DB22-4FF4-A671-9E57AB16F1E4}"/>
            </a:ext>
          </a:extLst>
        </xdr:cNvPr>
        <xdr:cNvSpPr/>
      </xdr:nvSpPr>
      <xdr:spPr>
        <a:xfrm>
          <a:off x="177697" y="9358286"/>
          <a:ext cx="9343493"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42</xdr:row>
      <xdr:rowOff>47624</xdr:rowOff>
    </xdr:from>
    <xdr:to>
      <xdr:col>8</xdr:col>
      <xdr:colOff>922020</xdr:colOff>
      <xdr:row>43</xdr:row>
      <xdr:rowOff>152399</xdr:rowOff>
    </xdr:to>
    <xdr:sp macro="" textlink="">
      <xdr:nvSpPr>
        <xdr:cNvPr id="3" name="Rectángulo redondeado 6">
          <a:extLst>
            <a:ext uri="{FF2B5EF4-FFF2-40B4-BE49-F238E27FC236}">
              <a16:creationId xmlns:a16="http://schemas.microsoft.com/office/drawing/2014/main" id="{77EDA4CD-7C62-4B82-8927-8D0F1CCA623C}"/>
            </a:ext>
          </a:extLst>
        </xdr:cNvPr>
        <xdr:cNvSpPr/>
      </xdr:nvSpPr>
      <xdr:spPr>
        <a:xfrm>
          <a:off x="180975" y="19650074"/>
          <a:ext cx="934212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B96AE0AC-F6A7-416E-8B5F-A5D6CA019B3E}"/>
            </a:ext>
          </a:extLst>
        </xdr:cNvPr>
        <xdr:cNvSpPr/>
      </xdr:nvSpPr>
      <xdr:spPr>
        <a:xfrm>
          <a:off x="192353" y="492125"/>
          <a:ext cx="931359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59</xdr:row>
      <xdr:rowOff>59056</xdr:rowOff>
    </xdr:from>
    <xdr:to>
      <xdr:col>8</xdr:col>
      <xdr:colOff>922019</xdr:colOff>
      <xdr:row>60</xdr:row>
      <xdr:rowOff>160020</xdr:rowOff>
    </xdr:to>
    <xdr:sp macro="" textlink="">
      <xdr:nvSpPr>
        <xdr:cNvPr id="5" name="Rectángulo redondeado 8">
          <a:extLst>
            <a:ext uri="{FF2B5EF4-FFF2-40B4-BE49-F238E27FC236}">
              <a16:creationId xmlns:a16="http://schemas.microsoft.com/office/drawing/2014/main" id="{5C6E1E8D-5B82-419D-9FD4-271DD39A7890}"/>
            </a:ext>
          </a:extLst>
        </xdr:cNvPr>
        <xdr:cNvSpPr/>
      </xdr:nvSpPr>
      <xdr:spPr>
        <a:xfrm>
          <a:off x="190499" y="23338156"/>
          <a:ext cx="9332595"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15772</xdr:colOff>
      <xdr:row>132</xdr:row>
      <xdr:rowOff>147611</xdr:rowOff>
    </xdr:from>
    <xdr:to>
      <xdr:col>8</xdr:col>
      <xdr:colOff>929640</xdr:colOff>
      <xdr:row>132</xdr:row>
      <xdr:rowOff>468630</xdr:rowOff>
    </xdr:to>
    <xdr:sp macro="" textlink="">
      <xdr:nvSpPr>
        <xdr:cNvPr id="2" name="Rectángulo redondeado 5">
          <a:extLst>
            <a:ext uri="{FF2B5EF4-FFF2-40B4-BE49-F238E27FC236}">
              <a16:creationId xmlns:a16="http://schemas.microsoft.com/office/drawing/2014/main" id="{9E9CE29D-6FCD-4D01-BE8D-8780F2AC6052}"/>
            </a:ext>
          </a:extLst>
        </xdr:cNvPr>
        <xdr:cNvSpPr/>
      </xdr:nvSpPr>
      <xdr:spPr>
        <a:xfrm>
          <a:off x="183412" y="13414031"/>
          <a:ext cx="973782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141</xdr:row>
      <xdr:rowOff>47624</xdr:rowOff>
    </xdr:from>
    <xdr:to>
      <xdr:col>8</xdr:col>
      <xdr:colOff>922020</xdr:colOff>
      <xdr:row>142</xdr:row>
      <xdr:rowOff>152399</xdr:rowOff>
    </xdr:to>
    <xdr:sp macro="" textlink="">
      <xdr:nvSpPr>
        <xdr:cNvPr id="3" name="Rectángulo redondeado 6">
          <a:extLst>
            <a:ext uri="{FF2B5EF4-FFF2-40B4-BE49-F238E27FC236}">
              <a16:creationId xmlns:a16="http://schemas.microsoft.com/office/drawing/2014/main" id="{5A043BC6-7AB0-485A-B8DE-1FB34D5AF971}"/>
            </a:ext>
          </a:extLst>
        </xdr:cNvPr>
        <xdr:cNvSpPr/>
      </xdr:nvSpPr>
      <xdr:spPr>
        <a:xfrm>
          <a:off x="186690" y="20027264"/>
          <a:ext cx="9726930" cy="31813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39953</xdr:colOff>
      <xdr:row>2</xdr:row>
      <xdr:rowOff>34925</xdr:rowOff>
    </xdr:from>
    <xdr:to>
      <xdr:col>8</xdr:col>
      <xdr:colOff>895350</xdr:colOff>
      <xdr:row>2</xdr:row>
      <xdr:rowOff>350520</xdr:rowOff>
    </xdr:to>
    <xdr:sp macro="" textlink="">
      <xdr:nvSpPr>
        <xdr:cNvPr id="4" name="Rectángulo redondeado 5">
          <a:extLst>
            <a:ext uri="{FF2B5EF4-FFF2-40B4-BE49-F238E27FC236}">
              <a16:creationId xmlns:a16="http://schemas.microsoft.com/office/drawing/2014/main" id="{04DA9D1D-F47F-450A-9521-A107E184CE96}"/>
            </a:ext>
          </a:extLst>
        </xdr:cNvPr>
        <xdr:cNvSpPr/>
      </xdr:nvSpPr>
      <xdr:spPr>
        <a:xfrm>
          <a:off x="207593" y="454025"/>
          <a:ext cx="967935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19049</xdr:colOff>
      <xdr:row>158</xdr:row>
      <xdr:rowOff>30481</xdr:rowOff>
    </xdr:from>
    <xdr:to>
      <xdr:col>8</xdr:col>
      <xdr:colOff>912494</xdr:colOff>
      <xdr:row>159</xdr:row>
      <xdr:rowOff>131445</xdr:rowOff>
    </xdr:to>
    <xdr:sp macro="" textlink="">
      <xdr:nvSpPr>
        <xdr:cNvPr id="5" name="Rectángulo redondeado 8">
          <a:extLst>
            <a:ext uri="{FF2B5EF4-FFF2-40B4-BE49-F238E27FC236}">
              <a16:creationId xmlns:a16="http://schemas.microsoft.com/office/drawing/2014/main" id="{2733916C-02CC-4FA5-A0A9-0304843E226D}"/>
            </a:ext>
          </a:extLst>
        </xdr:cNvPr>
        <xdr:cNvSpPr/>
      </xdr:nvSpPr>
      <xdr:spPr>
        <a:xfrm>
          <a:off x="186689" y="23248621"/>
          <a:ext cx="9717405" cy="33718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1</xdr:col>
      <xdr:colOff>15772</xdr:colOff>
      <xdr:row>51</xdr:row>
      <xdr:rowOff>147611</xdr:rowOff>
    </xdr:from>
    <xdr:to>
      <xdr:col>8</xdr:col>
      <xdr:colOff>929640</xdr:colOff>
      <xdr:row>51</xdr:row>
      <xdr:rowOff>468630</xdr:rowOff>
    </xdr:to>
    <xdr:sp macro="" textlink="">
      <xdr:nvSpPr>
        <xdr:cNvPr id="2" name="Rectángulo redondeado 5">
          <a:extLst>
            <a:ext uri="{FF2B5EF4-FFF2-40B4-BE49-F238E27FC236}">
              <a16:creationId xmlns:a16="http://schemas.microsoft.com/office/drawing/2014/main" id="{40AA1A15-D4B6-4278-BB5A-C41A6709DD15}"/>
            </a:ext>
          </a:extLst>
        </xdr:cNvPr>
        <xdr:cNvSpPr/>
      </xdr:nvSpPr>
      <xdr:spPr>
        <a:xfrm>
          <a:off x="177697" y="26074661"/>
          <a:ext cx="9953093"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61</xdr:row>
      <xdr:rowOff>47624</xdr:rowOff>
    </xdr:from>
    <xdr:to>
      <xdr:col>8</xdr:col>
      <xdr:colOff>922020</xdr:colOff>
      <xdr:row>62</xdr:row>
      <xdr:rowOff>152399</xdr:rowOff>
    </xdr:to>
    <xdr:sp macro="" textlink="">
      <xdr:nvSpPr>
        <xdr:cNvPr id="3" name="Rectángulo redondeado 6">
          <a:extLst>
            <a:ext uri="{FF2B5EF4-FFF2-40B4-BE49-F238E27FC236}">
              <a16:creationId xmlns:a16="http://schemas.microsoft.com/office/drawing/2014/main" id="{070D4126-E9AE-4BF6-9010-3E7444690F84}"/>
            </a:ext>
          </a:extLst>
        </xdr:cNvPr>
        <xdr:cNvSpPr/>
      </xdr:nvSpPr>
      <xdr:spPr>
        <a:xfrm>
          <a:off x="180975" y="32651699"/>
          <a:ext cx="995172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39953</xdr:colOff>
      <xdr:row>2</xdr:row>
      <xdr:rowOff>34925</xdr:rowOff>
    </xdr:from>
    <xdr:to>
      <xdr:col>8</xdr:col>
      <xdr:colOff>895350</xdr:colOff>
      <xdr:row>2</xdr:row>
      <xdr:rowOff>350520</xdr:rowOff>
    </xdr:to>
    <xdr:sp macro="" textlink="">
      <xdr:nvSpPr>
        <xdr:cNvPr id="4" name="Rectángulo redondeado 5">
          <a:extLst>
            <a:ext uri="{FF2B5EF4-FFF2-40B4-BE49-F238E27FC236}">
              <a16:creationId xmlns:a16="http://schemas.microsoft.com/office/drawing/2014/main" id="{9F16A6CD-C7C7-4CAE-804E-80366DC1E055}"/>
            </a:ext>
          </a:extLst>
        </xdr:cNvPr>
        <xdr:cNvSpPr/>
      </xdr:nvSpPr>
      <xdr:spPr>
        <a:xfrm>
          <a:off x="201878" y="454025"/>
          <a:ext cx="993272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19049</xdr:colOff>
      <xdr:row>78</xdr:row>
      <xdr:rowOff>30481</xdr:rowOff>
    </xdr:from>
    <xdr:to>
      <xdr:col>8</xdr:col>
      <xdr:colOff>912494</xdr:colOff>
      <xdr:row>79</xdr:row>
      <xdr:rowOff>131445</xdr:rowOff>
    </xdr:to>
    <xdr:sp macro="" textlink="">
      <xdr:nvSpPr>
        <xdr:cNvPr id="5" name="Rectángulo redondeado 8">
          <a:extLst>
            <a:ext uri="{FF2B5EF4-FFF2-40B4-BE49-F238E27FC236}">
              <a16:creationId xmlns:a16="http://schemas.microsoft.com/office/drawing/2014/main" id="{5A720B4F-3297-4D7B-87F7-0F6F8C071541}"/>
            </a:ext>
          </a:extLst>
        </xdr:cNvPr>
        <xdr:cNvSpPr/>
      </xdr:nvSpPr>
      <xdr:spPr>
        <a:xfrm>
          <a:off x="180974" y="35863531"/>
          <a:ext cx="995172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15772</xdr:colOff>
      <xdr:row>60</xdr:row>
      <xdr:rowOff>147611</xdr:rowOff>
    </xdr:from>
    <xdr:to>
      <xdr:col>8</xdr:col>
      <xdr:colOff>929640</xdr:colOff>
      <xdr:row>60</xdr:row>
      <xdr:rowOff>468630</xdr:rowOff>
    </xdr:to>
    <xdr:sp macro="" textlink="">
      <xdr:nvSpPr>
        <xdr:cNvPr id="2" name="Rectángulo redondeado 5">
          <a:extLst>
            <a:ext uri="{FF2B5EF4-FFF2-40B4-BE49-F238E27FC236}">
              <a16:creationId xmlns:a16="http://schemas.microsoft.com/office/drawing/2014/main" id="{3AD039A5-2533-4A34-8894-788EE9D4DF08}"/>
            </a:ext>
          </a:extLst>
        </xdr:cNvPr>
        <xdr:cNvSpPr/>
      </xdr:nvSpPr>
      <xdr:spPr>
        <a:xfrm>
          <a:off x="177697" y="26074661"/>
          <a:ext cx="9953093"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69</xdr:row>
      <xdr:rowOff>47624</xdr:rowOff>
    </xdr:from>
    <xdr:to>
      <xdr:col>8</xdr:col>
      <xdr:colOff>922020</xdr:colOff>
      <xdr:row>70</xdr:row>
      <xdr:rowOff>152399</xdr:rowOff>
    </xdr:to>
    <xdr:sp macro="" textlink="">
      <xdr:nvSpPr>
        <xdr:cNvPr id="3" name="Rectángulo redondeado 6">
          <a:extLst>
            <a:ext uri="{FF2B5EF4-FFF2-40B4-BE49-F238E27FC236}">
              <a16:creationId xmlns:a16="http://schemas.microsoft.com/office/drawing/2014/main" id="{00B18603-5A81-4379-991C-E120E9BE058E}"/>
            </a:ext>
          </a:extLst>
        </xdr:cNvPr>
        <xdr:cNvSpPr/>
      </xdr:nvSpPr>
      <xdr:spPr>
        <a:xfrm>
          <a:off x="180975" y="32651699"/>
          <a:ext cx="995172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39953</xdr:colOff>
      <xdr:row>2</xdr:row>
      <xdr:rowOff>34925</xdr:rowOff>
    </xdr:from>
    <xdr:to>
      <xdr:col>8</xdr:col>
      <xdr:colOff>895350</xdr:colOff>
      <xdr:row>2</xdr:row>
      <xdr:rowOff>350520</xdr:rowOff>
    </xdr:to>
    <xdr:sp macro="" textlink="">
      <xdr:nvSpPr>
        <xdr:cNvPr id="4" name="Rectángulo redondeado 5">
          <a:extLst>
            <a:ext uri="{FF2B5EF4-FFF2-40B4-BE49-F238E27FC236}">
              <a16:creationId xmlns:a16="http://schemas.microsoft.com/office/drawing/2014/main" id="{B3D0950B-A5AB-4EC9-B131-E7C8C6317ED3}"/>
            </a:ext>
          </a:extLst>
        </xdr:cNvPr>
        <xdr:cNvSpPr/>
      </xdr:nvSpPr>
      <xdr:spPr>
        <a:xfrm>
          <a:off x="201878" y="454025"/>
          <a:ext cx="993272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19049</xdr:colOff>
      <xdr:row>86</xdr:row>
      <xdr:rowOff>30481</xdr:rowOff>
    </xdr:from>
    <xdr:to>
      <xdr:col>8</xdr:col>
      <xdr:colOff>912494</xdr:colOff>
      <xdr:row>87</xdr:row>
      <xdr:rowOff>131445</xdr:rowOff>
    </xdr:to>
    <xdr:sp macro="" textlink="">
      <xdr:nvSpPr>
        <xdr:cNvPr id="5" name="Rectángulo redondeado 8">
          <a:extLst>
            <a:ext uri="{FF2B5EF4-FFF2-40B4-BE49-F238E27FC236}">
              <a16:creationId xmlns:a16="http://schemas.microsoft.com/office/drawing/2014/main" id="{EAEC0C52-151E-4FCF-8334-778D195BD6C6}"/>
            </a:ext>
          </a:extLst>
        </xdr:cNvPr>
        <xdr:cNvSpPr/>
      </xdr:nvSpPr>
      <xdr:spPr>
        <a:xfrm>
          <a:off x="180974" y="35863531"/>
          <a:ext cx="995172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15772</xdr:colOff>
      <xdr:row>23</xdr:row>
      <xdr:rowOff>204761</xdr:rowOff>
    </xdr:from>
    <xdr:to>
      <xdr:col>8</xdr:col>
      <xdr:colOff>929640</xdr:colOff>
      <xdr:row>23</xdr:row>
      <xdr:rowOff>525780</xdr:rowOff>
    </xdr:to>
    <xdr:sp macro="" textlink="">
      <xdr:nvSpPr>
        <xdr:cNvPr id="2" name="Rectángulo redondeado 5">
          <a:extLst>
            <a:ext uri="{FF2B5EF4-FFF2-40B4-BE49-F238E27FC236}">
              <a16:creationId xmlns:a16="http://schemas.microsoft.com/office/drawing/2014/main" id="{CF05D03A-8A26-4735-8C99-2B748CC2C9BB}"/>
            </a:ext>
          </a:extLst>
        </xdr:cNvPr>
        <xdr:cNvSpPr/>
      </xdr:nvSpPr>
      <xdr:spPr>
        <a:xfrm>
          <a:off x="177697" y="8120036"/>
          <a:ext cx="948636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34</xdr:row>
      <xdr:rowOff>47624</xdr:rowOff>
    </xdr:from>
    <xdr:to>
      <xdr:col>8</xdr:col>
      <xdr:colOff>922020</xdr:colOff>
      <xdr:row>35</xdr:row>
      <xdr:rowOff>152399</xdr:rowOff>
    </xdr:to>
    <xdr:sp macro="" textlink="">
      <xdr:nvSpPr>
        <xdr:cNvPr id="3" name="Rectángulo redondeado 6">
          <a:extLst>
            <a:ext uri="{FF2B5EF4-FFF2-40B4-BE49-F238E27FC236}">
              <a16:creationId xmlns:a16="http://schemas.microsoft.com/office/drawing/2014/main" id="{BBF60729-2355-4B67-B146-0789B2081936}"/>
            </a:ext>
          </a:extLst>
        </xdr:cNvPr>
        <xdr:cNvSpPr/>
      </xdr:nvSpPr>
      <xdr:spPr>
        <a:xfrm>
          <a:off x="180975" y="19221449"/>
          <a:ext cx="9484995"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F26E394A-9503-46EC-9382-1BD93B259661}"/>
            </a:ext>
          </a:extLst>
        </xdr:cNvPr>
        <xdr:cNvSpPr/>
      </xdr:nvSpPr>
      <xdr:spPr>
        <a:xfrm>
          <a:off x="192353" y="492125"/>
          <a:ext cx="94564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51</xdr:row>
      <xdr:rowOff>59056</xdr:rowOff>
    </xdr:from>
    <xdr:to>
      <xdr:col>8</xdr:col>
      <xdr:colOff>922019</xdr:colOff>
      <xdr:row>52</xdr:row>
      <xdr:rowOff>160020</xdr:rowOff>
    </xdr:to>
    <xdr:sp macro="" textlink="">
      <xdr:nvSpPr>
        <xdr:cNvPr id="5" name="Rectángulo redondeado 8">
          <a:extLst>
            <a:ext uri="{FF2B5EF4-FFF2-40B4-BE49-F238E27FC236}">
              <a16:creationId xmlns:a16="http://schemas.microsoft.com/office/drawing/2014/main" id="{3E030355-DC53-4441-A703-E9D039E05897}"/>
            </a:ext>
          </a:extLst>
        </xdr:cNvPr>
        <xdr:cNvSpPr/>
      </xdr:nvSpPr>
      <xdr:spPr>
        <a:xfrm>
          <a:off x="190499" y="22909531"/>
          <a:ext cx="9475470"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1</xdr:col>
      <xdr:colOff>23391</xdr:colOff>
      <xdr:row>35</xdr:row>
      <xdr:rowOff>21771</xdr:rowOff>
    </xdr:from>
    <xdr:to>
      <xdr:col>9</xdr:col>
      <xdr:colOff>922421</xdr:colOff>
      <xdr:row>35</xdr:row>
      <xdr:rowOff>288758</xdr:rowOff>
    </xdr:to>
    <xdr:sp macro="" textlink="">
      <xdr:nvSpPr>
        <xdr:cNvPr id="2" name="Rectángulo redondeado 5">
          <a:extLst>
            <a:ext uri="{FF2B5EF4-FFF2-40B4-BE49-F238E27FC236}">
              <a16:creationId xmlns:a16="http://schemas.microsoft.com/office/drawing/2014/main" id="{5422FB36-B812-47E3-97E6-9B7E3E2F5A50}"/>
            </a:ext>
          </a:extLst>
        </xdr:cNvPr>
        <xdr:cNvSpPr/>
      </xdr:nvSpPr>
      <xdr:spPr>
        <a:xfrm>
          <a:off x="191031" y="7344591"/>
          <a:ext cx="9021950" cy="26698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46</xdr:row>
      <xdr:rowOff>47624</xdr:rowOff>
    </xdr:from>
    <xdr:to>
      <xdr:col>10</xdr:col>
      <xdr:colOff>2237</xdr:colOff>
      <xdr:row>47</xdr:row>
      <xdr:rowOff>141514</xdr:rowOff>
    </xdr:to>
    <xdr:sp macro="" textlink="">
      <xdr:nvSpPr>
        <xdr:cNvPr id="3" name="Rectángulo redondeado 6">
          <a:extLst>
            <a:ext uri="{FF2B5EF4-FFF2-40B4-BE49-F238E27FC236}">
              <a16:creationId xmlns:a16="http://schemas.microsoft.com/office/drawing/2014/main" id="{222DA773-19BD-4C52-AB2C-AFB25A88890F}"/>
            </a:ext>
          </a:extLst>
        </xdr:cNvPr>
        <xdr:cNvSpPr/>
      </xdr:nvSpPr>
      <xdr:spPr>
        <a:xfrm>
          <a:off x="186690" y="18206084"/>
          <a:ext cx="9035747" cy="2843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34926</xdr:colOff>
      <xdr:row>2</xdr:row>
      <xdr:rowOff>33865</xdr:rowOff>
    </xdr:from>
    <xdr:to>
      <xdr:col>9</xdr:col>
      <xdr:colOff>895351</xdr:colOff>
      <xdr:row>2</xdr:row>
      <xdr:rowOff>364065</xdr:rowOff>
    </xdr:to>
    <xdr:sp macro="" textlink="">
      <xdr:nvSpPr>
        <xdr:cNvPr id="4" name="Rectángulo redondeado 5">
          <a:extLst>
            <a:ext uri="{FF2B5EF4-FFF2-40B4-BE49-F238E27FC236}">
              <a16:creationId xmlns:a16="http://schemas.microsoft.com/office/drawing/2014/main" id="{5E5F4D2D-FB4C-4ADA-A969-7E77F2394F92}"/>
            </a:ext>
          </a:extLst>
        </xdr:cNvPr>
        <xdr:cNvSpPr/>
      </xdr:nvSpPr>
      <xdr:spPr>
        <a:xfrm>
          <a:off x="206376" y="300565"/>
          <a:ext cx="9385300" cy="33020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28575</xdr:colOff>
      <xdr:row>63</xdr:row>
      <xdr:rowOff>59056</xdr:rowOff>
    </xdr:from>
    <xdr:to>
      <xdr:col>9</xdr:col>
      <xdr:colOff>1016000</xdr:colOff>
      <xdr:row>64</xdr:row>
      <xdr:rowOff>179916</xdr:rowOff>
    </xdr:to>
    <xdr:sp macro="" textlink="">
      <xdr:nvSpPr>
        <xdr:cNvPr id="5" name="Rectángulo redondeado 8">
          <a:extLst>
            <a:ext uri="{FF2B5EF4-FFF2-40B4-BE49-F238E27FC236}">
              <a16:creationId xmlns:a16="http://schemas.microsoft.com/office/drawing/2014/main" id="{78F15C89-BF84-4AD2-8213-6525965A33D8}"/>
            </a:ext>
          </a:extLst>
        </xdr:cNvPr>
        <xdr:cNvSpPr/>
      </xdr:nvSpPr>
      <xdr:spPr>
        <a:xfrm>
          <a:off x="196215" y="22126576"/>
          <a:ext cx="9026525" cy="29612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12</xdr:col>
      <xdr:colOff>826824</xdr:colOff>
      <xdr:row>71</xdr:row>
      <xdr:rowOff>5292</xdr:rowOff>
    </xdr:from>
    <xdr:to>
      <xdr:col>14</xdr:col>
      <xdr:colOff>511767</xdr:colOff>
      <xdr:row>74</xdr:row>
      <xdr:rowOff>359125</xdr:rowOff>
    </xdr:to>
    <xdr:pic>
      <xdr:nvPicPr>
        <xdr:cNvPr id="6" name="Imagen 5">
          <a:extLst>
            <a:ext uri="{FF2B5EF4-FFF2-40B4-BE49-F238E27FC236}">
              <a16:creationId xmlns:a16="http://schemas.microsoft.com/office/drawing/2014/main" id="{5CCADA01-0829-4923-B3AE-25B776BACD4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90124" y="24145452"/>
          <a:ext cx="1917603" cy="925333"/>
        </a:xfrm>
        <a:prstGeom prst="rect">
          <a:avLst/>
        </a:prstGeom>
        <a:noFill/>
        <a:ln>
          <a:noFill/>
        </a:ln>
      </xdr:spPr>
    </xdr:pic>
    <xdr:clientData/>
  </xdr:twoCellAnchor>
</xdr:wsDr>
</file>

<file path=xl/drawings/drawing61.xml><?xml version="1.0" encoding="utf-8"?>
<xdr:wsDr xmlns:xdr="http://schemas.openxmlformats.org/drawingml/2006/spreadsheetDrawing" xmlns:a="http://schemas.openxmlformats.org/drawingml/2006/main">
  <xdr:twoCellAnchor>
    <xdr:from>
      <xdr:col>1</xdr:col>
      <xdr:colOff>15772</xdr:colOff>
      <xdr:row>26</xdr:row>
      <xdr:rowOff>204761</xdr:rowOff>
    </xdr:from>
    <xdr:to>
      <xdr:col>8</xdr:col>
      <xdr:colOff>929640</xdr:colOff>
      <xdr:row>26</xdr:row>
      <xdr:rowOff>525780</xdr:rowOff>
    </xdr:to>
    <xdr:sp macro="" textlink="">
      <xdr:nvSpPr>
        <xdr:cNvPr id="2" name="Rectángulo redondeado 5">
          <a:extLst>
            <a:ext uri="{FF2B5EF4-FFF2-40B4-BE49-F238E27FC236}">
              <a16:creationId xmlns:a16="http://schemas.microsoft.com/office/drawing/2014/main" id="{C9E45C24-9953-488A-8D4E-8B7BE1FF6E20}"/>
            </a:ext>
          </a:extLst>
        </xdr:cNvPr>
        <xdr:cNvSpPr/>
      </xdr:nvSpPr>
      <xdr:spPr>
        <a:xfrm>
          <a:off x="183412" y="11421401"/>
          <a:ext cx="9204428"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39</xdr:row>
      <xdr:rowOff>47624</xdr:rowOff>
    </xdr:from>
    <xdr:to>
      <xdr:col>8</xdr:col>
      <xdr:colOff>922020</xdr:colOff>
      <xdr:row>40</xdr:row>
      <xdr:rowOff>152399</xdr:rowOff>
    </xdr:to>
    <xdr:sp macro="" textlink="">
      <xdr:nvSpPr>
        <xdr:cNvPr id="3" name="Rectángulo redondeado 6">
          <a:extLst>
            <a:ext uri="{FF2B5EF4-FFF2-40B4-BE49-F238E27FC236}">
              <a16:creationId xmlns:a16="http://schemas.microsoft.com/office/drawing/2014/main" id="{2C1FEBF7-0344-4EFC-B6CC-D8FD2FD662D2}"/>
            </a:ext>
          </a:extLst>
        </xdr:cNvPr>
        <xdr:cNvSpPr/>
      </xdr:nvSpPr>
      <xdr:spPr>
        <a:xfrm>
          <a:off x="186690" y="19295744"/>
          <a:ext cx="9193530" cy="31813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F531EADB-6529-4024-B22C-7975BA67C900}"/>
            </a:ext>
          </a:extLst>
        </xdr:cNvPr>
        <xdr:cNvSpPr/>
      </xdr:nvSpPr>
      <xdr:spPr>
        <a:xfrm>
          <a:off x="201878" y="492125"/>
          <a:ext cx="91135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56</xdr:row>
      <xdr:rowOff>59056</xdr:rowOff>
    </xdr:from>
    <xdr:to>
      <xdr:col>8</xdr:col>
      <xdr:colOff>922019</xdr:colOff>
      <xdr:row>57</xdr:row>
      <xdr:rowOff>160020</xdr:rowOff>
    </xdr:to>
    <xdr:sp macro="" textlink="">
      <xdr:nvSpPr>
        <xdr:cNvPr id="5" name="Rectángulo redondeado 8">
          <a:extLst>
            <a:ext uri="{FF2B5EF4-FFF2-40B4-BE49-F238E27FC236}">
              <a16:creationId xmlns:a16="http://schemas.microsoft.com/office/drawing/2014/main" id="{82947540-0A9D-4B24-B98E-145756A262CF}"/>
            </a:ext>
          </a:extLst>
        </xdr:cNvPr>
        <xdr:cNvSpPr/>
      </xdr:nvSpPr>
      <xdr:spPr>
        <a:xfrm>
          <a:off x="196214" y="22530436"/>
          <a:ext cx="9184005" cy="33718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1</xdr:col>
      <xdr:colOff>15772</xdr:colOff>
      <xdr:row>44</xdr:row>
      <xdr:rowOff>204761</xdr:rowOff>
    </xdr:from>
    <xdr:to>
      <xdr:col>8</xdr:col>
      <xdr:colOff>929640</xdr:colOff>
      <xdr:row>44</xdr:row>
      <xdr:rowOff>525780</xdr:rowOff>
    </xdr:to>
    <xdr:sp macro="" textlink="">
      <xdr:nvSpPr>
        <xdr:cNvPr id="2" name="Rectángulo redondeado 5">
          <a:extLst>
            <a:ext uri="{FF2B5EF4-FFF2-40B4-BE49-F238E27FC236}">
              <a16:creationId xmlns:a16="http://schemas.microsoft.com/office/drawing/2014/main" id="{A801E473-4E9D-412F-BF76-3E42E205A4B3}"/>
            </a:ext>
          </a:extLst>
        </xdr:cNvPr>
        <xdr:cNvSpPr/>
      </xdr:nvSpPr>
      <xdr:spPr>
        <a:xfrm>
          <a:off x="177697" y="12015761"/>
          <a:ext cx="10295993"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54</xdr:row>
      <xdr:rowOff>47624</xdr:rowOff>
    </xdr:from>
    <xdr:to>
      <xdr:col>8</xdr:col>
      <xdr:colOff>922020</xdr:colOff>
      <xdr:row>55</xdr:row>
      <xdr:rowOff>152399</xdr:rowOff>
    </xdr:to>
    <xdr:sp macro="" textlink="">
      <xdr:nvSpPr>
        <xdr:cNvPr id="3" name="Rectángulo redondeado 6">
          <a:extLst>
            <a:ext uri="{FF2B5EF4-FFF2-40B4-BE49-F238E27FC236}">
              <a16:creationId xmlns:a16="http://schemas.microsoft.com/office/drawing/2014/main" id="{96D214CC-8646-400F-86E5-B68D9FC44445}"/>
            </a:ext>
          </a:extLst>
        </xdr:cNvPr>
        <xdr:cNvSpPr/>
      </xdr:nvSpPr>
      <xdr:spPr>
        <a:xfrm>
          <a:off x="180975" y="21764624"/>
          <a:ext cx="1029462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885825</xdr:colOff>
      <xdr:row>2</xdr:row>
      <xdr:rowOff>388620</xdr:rowOff>
    </xdr:to>
    <xdr:sp macro="" textlink="">
      <xdr:nvSpPr>
        <xdr:cNvPr id="4" name="Rectángulo redondeado 5">
          <a:extLst>
            <a:ext uri="{FF2B5EF4-FFF2-40B4-BE49-F238E27FC236}">
              <a16:creationId xmlns:a16="http://schemas.microsoft.com/office/drawing/2014/main" id="{E7D35384-6C31-4751-BF26-EF6F8BCD1286}"/>
            </a:ext>
          </a:extLst>
        </xdr:cNvPr>
        <xdr:cNvSpPr/>
      </xdr:nvSpPr>
      <xdr:spPr>
        <a:xfrm>
          <a:off x="192353" y="492125"/>
          <a:ext cx="10256572"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71</xdr:row>
      <xdr:rowOff>59056</xdr:rowOff>
    </xdr:from>
    <xdr:to>
      <xdr:col>8</xdr:col>
      <xdr:colOff>922019</xdr:colOff>
      <xdr:row>72</xdr:row>
      <xdr:rowOff>160020</xdr:rowOff>
    </xdr:to>
    <xdr:sp macro="" textlink="">
      <xdr:nvSpPr>
        <xdr:cNvPr id="5" name="Rectángulo redondeado 8">
          <a:extLst>
            <a:ext uri="{FF2B5EF4-FFF2-40B4-BE49-F238E27FC236}">
              <a16:creationId xmlns:a16="http://schemas.microsoft.com/office/drawing/2014/main" id="{D451E209-4031-4F75-952C-615CBF7A091C}"/>
            </a:ext>
          </a:extLst>
        </xdr:cNvPr>
        <xdr:cNvSpPr/>
      </xdr:nvSpPr>
      <xdr:spPr>
        <a:xfrm>
          <a:off x="190499" y="25262206"/>
          <a:ext cx="10285095"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1</xdr:col>
      <xdr:colOff>15772</xdr:colOff>
      <xdr:row>29</xdr:row>
      <xdr:rowOff>204761</xdr:rowOff>
    </xdr:from>
    <xdr:to>
      <xdr:col>8</xdr:col>
      <xdr:colOff>929640</xdr:colOff>
      <xdr:row>29</xdr:row>
      <xdr:rowOff>525780</xdr:rowOff>
    </xdr:to>
    <xdr:sp macro="" textlink="">
      <xdr:nvSpPr>
        <xdr:cNvPr id="2" name="Rectángulo redondeado 5">
          <a:extLst>
            <a:ext uri="{FF2B5EF4-FFF2-40B4-BE49-F238E27FC236}">
              <a16:creationId xmlns:a16="http://schemas.microsoft.com/office/drawing/2014/main" id="{54AE390B-EDA1-4DB3-8E42-C8AC2A21C792}"/>
            </a:ext>
          </a:extLst>
        </xdr:cNvPr>
        <xdr:cNvSpPr/>
      </xdr:nvSpPr>
      <xdr:spPr>
        <a:xfrm>
          <a:off x="177697" y="9834536"/>
          <a:ext cx="9343493"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40</xdr:row>
      <xdr:rowOff>47624</xdr:rowOff>
    </xdr:from>
    <xdr:to>
      <xdr:col>8</xdr:col>
      <xdr:colOff>922020</xdr:colOff>
      <xdr:row>41</xdr:row>
      <xdr:rowOff>152399</xdr:rowOff>
    </xdr:to>
    <xdr:sp macro="" textlink="">
      <xdr:nvSpPr>
        <xdr:cNvPr id="3" name="Rectángulo redondeado 6">
          <a:extLst>
            <a:ext uri="{FF2B5EF4-FFF2-40B4-BE49-F238E27FC236}">
              <a16:creationId xmlns:a16="http://schemas.microsoft.com/office/drawing/2014/main" id="{B77A475A-A91C-4011-A9DB-AE58052BAEE7}"/>
            </a:ext>
          </a:extLst>
        </xdr:cNvPr>
        <xdr:cNvSpPr/>
      </xdr:nvSpPr>
      <xdr:spPr>
        <a:xfrm>
          <a:off x="180975" y="19269074"/>
          <a:ext cx="934212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FD62B784-D34E-4ED3-BC5B-06D60D302A12}"/>
            </a:ext>
          </a:extLst>
        </xdr:cNvPr>
        <xdr:cNvSpPr/>
      </xdr:nvSpPr>
      <xdr:spPr>
        <a:xfrm>
          <a:off x="192353" y="492125"/>
          <a:ext cx="931359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57</xdr:row>
      <xdr:rowOff>59056</xdr:rowOff>
    </xdr:from>
    <xdr:to>
      <xdr:col>8</xdr:col>
      <xdr:colOff>922019</xdr:colOff>
      <xdr:row>58</xdr:row>
      <xdr:rowOff>160020</xdr:rowOff>
    </xdr:to>
    <xdr:sp macro="" textlink="">
      <xdr:nvSpPr>
        <xdr:cNvPr id="5" name="Rectángulo redondeado 8">
          <a:extLst>
            <a:ext uri="{FF2B5EF4-FFF2-40B4-BE49-F238E27FC236}">
              <a16:creationId xmlns:a16="http://schemas.microsoft.com/office/drawing/2014/main" id="{A76D8C9C-50E4-48D9-8240-5B0BEFB65AFC}"/>
            </a:ext>
          </a:extLst>
        </xdr:cNvPr>
        <xdr:cNvSpPr/>
      </xdr:nvSpPr>
      <xdr:spPr>
        <a:xfrm>
          <a:off x="190499" y="22957156"/>
          <a:ext cx="9332595"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1</xdr:col>
      <xdr:colOff>15772</xdr:colOff>
      <xdr:row>25</xdr:row>
      <xdr:rowOff>204761</xdr:rowOff>
    </xdr:from>
    <xdr:to>
      <xdr:col>8</xdr:col>
      <xdr:colOff>929640</xdr:colOff>
      <xdr:row>25</xdr:row>
      <xdr:rowOff>525780</xdr:rowOff>
    </xdr:to>
    <xdr:sp macro="" textlink="">
      <xdr:nvSpPr>
        <xdr:cNvPr id="2" name="Rectángulo redondeado 5">
          <a:extLst>
            <a:ext uri="{FF2B5EF4-FFF2-40B4-BE49-F238E27FC236}">
              <a16:creationId xmlns:a16="http://schemas.microsoft.com/office/drawing/2014/main" id="{0AA5CF30-AF50-42DD-BD3C-A2995685B987}"/>
            </a:ext>
          </a:extLst>
        </xdr:cNvPr>
        <xdr:cNvSpPr/>
      </xdr:nvSpPr>
      <xdr:spPr>
        <a:xfrm>
          <a:off x="177697" y="9663086"/>
          <a:ext cx="9343493"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36</xdr:row>
      <xdr:rowOff>47624</xdr:rowOff>
    </xdr:from>
    <xdr:to>
      <xdr:col>8</xdr:col>
      <xdr:colOff>922020</xdr:colOff>
      <xdr:row>37</xdr:row>
      <xdr:rowOff>152399</xdr:rowOff>
    </xdr:to>
    <xdr:sp macro="" textlink="">
      <xdr:nvSpPr>
        <xdr:cNvPr id="3" name="Rectángulo redondeado 6">
          <a:extLst>
            <a:ext uri="{FF2B5EF4-FFF2-40B4-BE49-F238E27FC236}">
              <a16:creationId xmlns:a16="http://schemas.microsoft.com/office/drawing/2014/main" id="{07FA3781-291D-469B-B391-5B4B26C4F67F}"/>
            </a:ext>
          </a:extLst>
        </xdr:cNvPr>
        <xdr:cNvSpPr/>
      </xdr:nvSpPr>
      <xdr:spPr>
        <a:xfrm>
          <a:off x="180975" y="20164424"/>
          <a:ext cx="934212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3EB0C4E6-8CFD-42C6-AAE0-86DDEEBFE54A}"/>
            </a:ext>
          </a:extLst>
        </xdr:cNvPr>
        <xdr:cNvSpPr/>
      </xdr:nvSpPr>
      <xdr:spPr>
        <a:xfrm>
          <a:off x="192353" y="492125"/>
          <a:ext cx="931359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53</xdr:row>
      <xdr:rowOff>59056</xdr:rowOff>
    </xdr:from>
    <xdr:to>
      <xdr:col>8</xdr:col>
      <xdr:colOff>922019</xdr:colOff>
      <xdr:row>54</xdr:row>
      <xdr:rowOff>160020</xdr:rowOff>
    </xdr:to>
    <xdr:sp macro="" textlink="">
      <xdr:nvSpPr>
        <xdr:cNvPr id="5" name="Rectángulo redondeado 8">
          <a:extLst>
            <a:ext uri="{FF2B5EF4-FFF2-40B4-BE49-F238E27FC236}">
              <a16:creationId xmlns:a16="http://schemas.microsoft.com/office/drawing/2014/main" id="{0CE13BE9-0A1C-48A2-86E9-948605584B71}"/>
            </a:ext>
          </a:extLst>
        </xdr:cNvPr>
        <xdr:cNvSpPr/>
      </xdr:nvSpPr>
      <xdr:spPr>
        <a:xfrm>
          <a:off x="190499" y="23852506"/>
          <a:ext cx="9332595"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1</xdr:col>
      <xdr:colOff>15772</xdr:colOff>
      <xdr:row>28</xdr:row>
      <xdr:rowOff>204761</xdr:rowOff>
    </xdr:from>
    <xdr:to>
      <xdr:col>8</xdr:col>
      <xdr:colOff>929640</xdr:colOff>
      <xdr:row>28</xdr:row>
      <xdr:rowOff>525780</xdr:rowOff>
    </xdr:to>
    <xdr:sp macro="" textlink="">
      <xdr:nvSpPr>
        <xdr:cNvPr id="2" name="Rectángulo redondeado 5">
          <a:extLst>
            <a:ext uri="{FF2B5EF4-FFF2-40B4-BE49-F238E27FC236}">
              <a16:creationId xmlns:a16="http://schemas.microsoft.com/office/drawing/2014/main" id="{09D50BA5-429C-48B8-8704-0C78B4DF7B8D}"/>
            </a:ext>
          </a:extLst>
        </xdr:cNvPr>
        <xdr:cNvSpPr/>
      </xdr:nvSpPr>
      <xdr:spPr>
        <a:xfrm>
          <a:off x="177697" y="9663086"/>
          <a:ext cx="9343493" cy="32101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39</xdr:row>
      <xdr:rowOff>47624</xdr:rowOff>
    </xdr:from>
    <xdr:to>
      <xdr:col>8</xdr:col>
      <xdr:colOff>922020</xdr:colOff>
      <xdr:row>40</xdr:row>
      <xdr:rowOff>152399</xdr:rowOff>
    </xdr:to>
    <xdr:sp macro="" textlink="">
      <xdr:nvSpPr>
        <xdr:cNvPr id="3" name="Rectángulo redondeado 6">
          <a:extLst>
            <a:ext uri="{FF2B5EF4-FFF2-40B4-BE49-F238E27FC236}">
              <a16:creationId xmlns:a16="http://schemas.microsoft.com/office/drawing/2014/main" id="{99D8B6DC-7C90-4CE2-B768-3F889C6428FE}"/>
            </a:ext>
          </a:extLst>
        </xdr:cNvPr>
        <xdr:cNvSpPr/>
      </xdr:nvSpPr>
      <xdr:spPr>
        <a:xfrm>
          <a:off x="180975" y="20164424"/>
          <a:ext cx="9342120" cy="31432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30428</xdr:colOff>
      <xdr:row>2</xdr:row>
      <xdr:rowOff>73025</xdr:rowOff>
    </xdr:from>
    <xdr:to>
      <xdr:col>8</xdr:col>
      <xdr:colOff>895350</xdr:colOff>
      <xdr:row>2</xdr:row>
      <xdr:rowOff>388620</xdr:rowOff>
    </xdr:to>
    <xdr:sp macro="" textlink="">
      <xdr:nvSpPr>
        <xdr:cNvPr id="4" name="Rectángulo redondeado 5">
          <a:extLst>
            <a:ext uri="{FF2B5EF4-FFF2-40B4-BE49-F238E27FC236}">
              <a16:creationId xmlns:a16="http://schemas.microsoft.com/office/drawing/2014/main" id="{D284EB83-49E3-4500-B7D8-6A85EE7BA7C8}"/>
            </a:ext>
          </a:extLst>
        </xdr:cNvPr>
        <xdr:cNvSpPr/>
      </xdr:nvSpPr>
      <xdr:spPr>
        <a:xfrm>
          <a:off x="192353" y="492125"/>
          <a:ext cx="9313597" cy="31559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28574</xdr:colOff>
      <xdr:row>56</xdr:row>
      <xdr:rowOff>59056</xdr:rowOff>
    </xdr:from>
    <xdr:to>
      <xdr:col>8</xdr:col>
      <xdr:colOff>922019</xdr:colOff>
      <xdr:row>57</xdr:row>
      <xdr:rowOff>160020</xdr:rowOff>
    </xdr:to>
    <xdr:sp macro="" textlink="">
      <xdr:nvSpPr>
        <xdr:cNvPr id="5" name="Rectángulo redondeado 8">
          <a:extLst>
            <a:ext uri="{FF2B5EF4-FFF2-40B4-BE49-F238E27FC236}">
              <a16:creationId xmlns:a16="http://schemas.microsoft.com/office/drawing/2014/main" id="{8992E5E2-54FD-4AA7-B8A4-3A4A32A4FE0F}"/>
            </a:ext>
          </a:extLst>
        </xdr:cNvPr>
        <xdr:cNvSpPr/>
      </xdr:nvSpPr>
      <xdr:spPr>
        <a:xfrm>
          <a:off x="190499" y="23852506"/>
          <a:ext cx="9332595" cy="33908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1</xdr:col>
      <xdr:colOff>24812</xdr:colOff>
      <xdr:row>24</xdr:row>
      <xdr:rowOff>182299</xdr:rowOff>
    </xdr:from>
    <xdr:to>
      <xdr:col>9</xdr:col>
      <xdr:colOff>7775</xdr:colOff>
      <xdr:row>25</xdr:row>
      <xdr:rowOff>248816</xdr:rowOff>
    </xdr:to>
    <xdr:sp macro="" textlink="">
      <xdr:nvSpPr>
        <xdr:cNvPr id="2" name="Rectángulo redondeado 5">
          <a:extLst>
            <a:ext uri="{FF2B5EF4-FFF2-40B4-BE49-F238E27FC236}">
              <a16:creationId xmlns:a16="http://schemas.microsoft.com/office/drawing/2014/main" id="{1FE3FA17-0D65-4135-A0DE-90BF1BE77925}"/>
            </a:ext>
          </a:extLst>
        </xdr:cNvPr>
        <xdr:cNvSpPr/>
      </xdr:nvSpPr>
      <xdr:spPr>
        <a:xfrm>
          <a:off x="192452" y="7444159"/>
          <a:ext cx="966798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37</xdr:row>
      <xdr:rowOff>123825</xdr:rowOff>
    </xdr:from>
    <xdr:to>
      <xdr:col>8</xdr:col>
      <xdr:colOff>971826</xdr:colOff>
      <xdr:row>39</xdr:row>
      <xdr:rowOff>44174</xdr:rowOff>
    </xdr:to>
    <xdr:sp macro="" textlink="">
      <xdr:nvSpPr>
        <xdr:cNvPr id="3" name="Rectángulo redondeado 6">
          <a:extLst>
            <a:ext uri="{FF2B5EF4-FFF2-40B4-BE49-F238E27FC236}">
              <a16:creationId xmlns:a16="http://schemas.microsoft.com/office/drawing/2014/main" id="{FDE428BA-7317-407F-9BD9-070EADC76190}"/>
            </a:ext>
          </a:extLst>
        </xdr:cNvPr>
        <xdr:cNvSpPr/>
      </xdr:nvSpPr>
      <xdr:spPr>
        <a:xfrm>
          <a:off x="205740" y="17131665"/>
          <a:ext cx="964338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57106</xdr:rowOff>
    </xdr:from>
    <xdr:to>
      <xdr:col>8</xdr:col>
      <xdr:colOff>1028700</xdr:colOff>
      <xdr:row>3</xdr:row>
      <xdr:rowOff>27117</xdr:rowOff>
    </xdr:to>
    <xdr:sp macro="" textlink="">
      <xdr:nvSpPr>
        <xdr:cNvPr id="4" name="Rectángulo redondeado 5">
          <a:extLst>
            <a:ext uri="{FF2B5EF4-FFF2-40B4-BE49-F238E27FC236}">
              <a16:creationId xmlns:a16="http://schemas.microsoft.com/office/drawing/2014/main" id="{2504793A-3742-42B6-900B-7CA8FA3B2DD9}"/>
            </a:ext>
          </a:extLst>
        </xdr:cNvPr>
        <xdr:cNvSpPr/>
      </xdr:nvSpPr>
      <xdr:spPr>
        <a:xfrm>
          <a:off x="190986" y="247606"/>
          <a:ext cx="10017433" cy="351011"/>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55</xdr:row>
      <xdr:rowOff>144782</xdr:rowOff>
    </xdr:from>
    <xdr:to>
      <xdr:col>8</xdr:col>
      <xdr:colOff>909736</xdr:colOff>
      <xdr:row>57</xdr:row>
      <xdr:rowOff>23327</xdr:rowOff>
    </xdr:to>
    <xdr:sp macro="" textlink="">
      <xdr:nvSpPr>
        <xdr:cNvPr id="5" name="Rectángulo redondeado 8">
          <a:extLst>
            <a:ext uri="{FF2B5EF4-FFF2-40B4-BE49-F238E27FC236}">
              <a16:creationId xmlns:a16="http://schemas.microsoft.com/office/drawing/2014/main" id="{07EC166B-75B3-4B71-B7D1-A1683C8293D4}"/>
            </a:ext>
          </a:extLst>
        </xdr:cNvPr>
        <xdr:cNvSpPr/>
      </xdr:nvSpPr>
      <xdr:spPr>
        <a:xfrm>
          <a:off x="220982" y="20734022"/>
          <a:ext cx="959653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10</xdr:col>
      <xdr:colOff>673553</xdr:colOff>
      <xdr:row>64</xdr:row>
      <xdr:rowOff>46263</xdr:rowOff>
    </xdr:from>
    <xdr:to>
      <xdr:col>12</xdr:col>
      <xdr:colOff>591913</xdr:colOff>
      <xdr:row>68</xdr:row>
      <xdr:rowOff>372835</xdr:rowOff>
    </xdr:to>
    <xdr:pic>
      <xdr:nvPicPr>
        <xdr:cNvPr id="6" name="Imagen 5">
          <a:extLst>
            <a:ext uri="{FF2B5EF4-FFF2-40B4-BE49-F238E27FC236}">
              <a16:creationId xmlns:a16="http://schemas.microsoft.com/office/drawing/2014/main" id="{C36A2D8C-F275-4171-B09E-C8059E443B3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19089" y="23069549"/>
          <a:ext cx="2163538" cy="1143001"/>
        </a:xfrm>
        <a:prstGeom prst="rect">
          <a:avLst/>
        </a:prstGeom>
        <a:noFill/>
        <a:ln>
          <a:noFill/>
        </a:ln>
      </xdr:spPr>
    </xdr:pic>
    <xdr:clientData/>
  </xdr:twoCellAnchor>
</xdr:wsDr>
</file>

<file path=xl/drawings/drawing67.xml><?xml version="1.0" encoding="utf-8"?>
<xdr:wsDr xmlns:xdr="http://schemas.openxmlformats.org/drawingml/2006/spreadsheetDrawing" xmlns:a="http://schemas.openxmlformats.org/drawingml/2006/main">
  <xdr:twoCellAnchor>
    <xdr:from>
      <xdr:col>1</xdr:col>
      <xdr:colOff>24812</xdr:colOff>
      <xdr:row>26</xdr:row>
      <xdr:rowOff>182299</xdr:rowOff>
    </xdr:from>
    <xdr:to>
      <xdr:col>9</xdr:col>
      <xdr:colOff>7775</xdr:colOff>
      <xdr:row>27</xdr:row>
      <xdr:rowOff>248816</xdr:rowOff>
    </xdr:to>
    <xdr:sp macro="" textlink="">
      <xdr:nvSpPr>
        <xdr:cNvPr id="2" name="Rectángulo redondeado 5">
          <a:extLst>
            <a:ext uri="{FF2B5EF4-FFF2-40B4-BE49-F238E27FC236}">
              <a16:creationId xmlns:a16="http://schemas.microsoft.com/office/drawing/2014/main" id="{6A680D3B-DA64-43FC-85CE-E7162AB98EB3}"/>
            </a:ext>
          </a:extLst>
        </xdr:cNvPr>
        <xdr:cNvSpPr/>
      </xdr:nvSpPr>
      <xdr:spPr>
        <a:xfrm>
          <a:off x="192452" y="8701459"/>
          <a:ext cx="1026996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39</xdr:row>
      <xdr:rowOff>123825</xdr:rowOff>
    </xdr:from>
    <xdr:to>
      <xdr:col>8</xdr:col>
      <xdr:colOff>971826</xdr:colOff>
      <xdr:row>41</xdr:row>
      <xdr:rowOff>44174</xdr:rowOff>
    </xdr:to>
    <xdr:sp macro="" textlink="">
      <xdr:nvSpPr>
        <xdr:cNvPr id="3" name="Rectángulo redondeado 6">
          <a:extLst>
            <a:ext uri="{FF2B5EF4-FFF2-40B4-BE49-F238E27FC236}">
              <a16:creationId xmlns:a16="http://schemas.microsoft.com/office/drawing/2014/main" id="{7A61D7C6-5BB1-48C9-B24F-A682D421F85E}"/>
            </a:ext>
          </a:extLst>
        </xdr:cNvPr>
        <xdr:cNvSpPr/>
      </xdr:nvSpPr>
      <xdr:spPr>
        <a:xfrm>
          <a:off x="205740" y="18762345"/>
          <a:ext cx="1024536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31879</xdr:rowOff>
    </xdr:to>
    <xdr:sp macro="" textlink="">
      <xdr:nvSpPr>
        <xdr:cNvPr id="4" name="Rectángulo redondeado 5">
          <a:extLst>
            <a:ext uri="{FF2B5EF4-FFF2-40B4-BE49-F238E27FC236}">
              <a16:creationId xmlns:a16="http://schemas.microsoft.com/office/drawing/2014/main" id="{8284BDA3-3903-4876-BDBB-A3CB530A822E}"/>
            </a:ext>
          </a:extLst>
        </xdr:cNvPr>
        <xdr:cNvSpPr/>
      </xdr:nvSpPr>
      <xdr:spPr>
        <a:xfrm>
          <a:off x="191939" y="279990"/>
          <a:ext cx="10211266" cy="3386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57</xdr:row>
      <xdr:rowOff>144782</xdr:rowOff>
    </xdr:from>
    <xdr:to>
      <xdr:col>8</xdr:col>
      <xdr:colOff>909736</xdr:colOff>
      <xdr:row>59</xdr:row>
      <xdr:rowOff>23327</xdr:rowOff>
    </xdr:to>
    <xdr:sp macro="" textlink="">
      <xdr:nvSpPr>
        <xdr:cNvPr id="5" name="Rectángulo redondeado 8">
          <a:extLst>
            <a:ext uri="{FF2B5EF4-FFF2-40B4-BE49-F238E27FC236}">
              <a16:creationId xmlns:a16="http://schemas.microsoft.com/office/drawing/2014/main" id="{260C2545-18C3-4531-9E1D-89B866EAADF9}"/>
            </a:ext>
          </a:extLst>
        </xdr:cNvPr>
        <xdr:cNvSpPr/>
      </xdr:nvSpPr>
      <xdr:spPr>
        <a:xfrm>
          <a:off x="220982" y="22364702"/>
          <a:ext cx="1020613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9</xdr:col>
      <xdr:colOff>238124</xdr:colOff>
      <xdr:row>67</xdr:row>
      <xdr:rowOff>62592</xdr:rowOff>
    </xdr:from>
    <xdr:to>
      <xdr:col>11</xdr:col>
      <xdr:colOff>1228727</xdr:colOff>
      <xdr:row>71</xdr:row>
      <xdr:rowOff>152399</xdr:rowOff>
    </xdr:to>
    <xdr:pic>
      <xdr:nvPicPr>
        <xdr:cNvPr id="6" name="Imagen 5">
          <a:extLst>
            <a:ext uri="{FF2B5EF4-FFF2-40B4-BE49-F238E27FC236}">
              <a16:creationId xmlns:a16="http://schemas.microsoft.com/office/drawing/2014/main" id="{A564E98C-F9D9-495C-9585-515453A26C5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2764" y="24736152"/>
          <a:ext cx="2247903" cy="1141367"/>
        </a:xfrm>
        <a:prstGeom prst="rect">
          <a:avLst/>
        </a:prstGeom>
        <a:noFill/>
        <a:ln>
          <a:noFill/>
        </a:ln>
      </xdr:spPr>
    </xdr:pic>
    <xdr:clientData/>
  </xdr:twoCellAnchor>
</xdr:wsDr>
</file>

<file path=xl/drawings/drawing68.xml><?xml version="1.0" encoding="utf-8"?>
<xdr:wsDr xmlns:xdr="http://schemas.openxmlformats.org/drawingml/2006/spreadsheetDrawing" xmlns:a="http://schemas.openxmlformats.org/drawingml/2006/main">
  <xdr:twoCellAnchor>
    <xdr:from>
      <xdr:col>1</xdr:col>
      <xdr:colOff>24812</xdr:colOff>
      <xdr:row>21</xdr:row>
      <xdr:rowOff>182299</xdr:rowOff>
    </xdr:from>
    <xdr:to>
      <xdr:col>9</xdr:col>
      <xdr:colOff>7775</xdr:colOff>
      <xdr:row>22</xdr:row>
      <xdr:rowOff>248816</xdr:rowOff>
    </xdr:to>
    <xdr:sp macro="" textlink="">
      <xdr:nvSpPr>
        <xdr:cNvPr id="2" name="Rectángulo redondeado 5">
          <a:extLst>
            <a:ext uri="{FF2B5EF4-FFF2-40B4-BE49-F238E27FC236}">
              <a16:creationId xmlns:a16="http://schemas.microsoft.com/office/drawing/2014/main" id="{2CDDBE43-3542-409B-B349-3E248A8572A3}"/>
            </a:ext>
          </a:extLst>
        </xdr:cNvPr>
        <xdr:cNvSpPr/>
      </xdr:nvSpPr>
      <xdr:spPr>
        <a:xfrm>
          <a:off x="192452" y="11414179"/>
          <a:ext cx="974418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33</xdr:row>
      <xdr:rowOff>123825</xdr:rowOff>
    </xdr:from>
    <xdr:to>
      <xdr:col>8</xdr:col>
      <xdr:colOff>971826</xdr:colOff>
      <xdr:row>35</xdr:row>
      <xdr:rowOff>44174</xdr:rowOff>
    </xdr:to>
    <xdr:sp macro="" textlink="">
      <xdr:nvSpPr>
        <xdr:cNvPr id="3" name="Rectángulo redondeado 6">
          <a:extLst>
            <a:ext uri="{FF2B5EF4-FFF2-40B4-BE49-F238E27FC236}">
              <a16:creationId xmlns:a16="http://schemas.microsoft.com/office/drawing/2014/main" id="{4BC9B642-705B-4ECA-999F-47028E6D4646}"/>
            </a:ext>
          </a:extLst>
        </xdr:cNvPr>
        <xdr:cNvSpPr/>
      </xdr:nvSpPr>
      <xdr:spPr>
        <a:xfrm>
          <a:off x="205740" y="20446365"/>
          <a:ext cx="971958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100853</xdr:rowOff>
    </xdr:to>
    <xdr:sp macro="" textlink="">
      <xdr:nvSpPr>
        <xdr:cNvPr id="4" name="Rectángulo redondeado 5">
          <a:extLst>
            <a:ext uri="{FF2B5EF4-FFF2-40B4-BE49-F238E27FC236}">
              <a16:creationId xmlns:a16="http://schemas.microsoft.com/office/drawing/2014/main" id="{C3226725-4464-47B0-A245-6461B15CEEB2}"/>
            </a:ext>
          </a:extLst>
        </xdr:cNvPr>
        <xdr:cNvSpPr/>
      </xdr:nvSpPr>
      <xdr:spPr>
        <a:xfrm>
          <a:off x="192387" y="275956"/>
          <a:ext cx="10139997" cy="40760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50</xdr:row>
      <xdr:rowOff>144782</xdr:rowOff>
    </xdr:from>
    <xdr:to>
      <xdr:col>8</xdr:col>
      <xdr:colOff>909736</xdr:colOff>
      <xdr:row>52</xdr:row>
      <xdr:rowOff>0</xdr:rowOff>
    </xdr:to>
    <xdr:sp macro="" textlink="">
      <xdr:nvSpPr>
        <xdr:cNvPr id="5" name="Rectángulo redondeado 8">
          <a:extLst>
            <a:ext uri="{FF2B5EF4-FFF2-40B4-BE49-F238E27FC236}">
              <a16:creationId xmlns:a16="http://schemas.microsoft.com/office/drawing/2014/main" id="{5CE0593D-1DD7-46B7-82AB-CA0D9667272E}"/>
            </a:ext>
          </a:extLst>
        </xdr:cNvPr>
        <xdr:cNvSpPr/>
      </xdr:nvSpPr>
      <xdr:spPr>
        <a:xfrm>
          <a:off x="220982" y="24048722"/>
          <a:ext cx="967273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9</xdr:col>
      <xdr:colOff>238124</xdr:colOff>
      <xdr:row>58</xdr:row>
      <xdr:rowOff>62592</xdr:rowOff>
    </xdr:from>
    <xdr:to>
      <xdr:col>11</xdr:col>
      <xdr:colOff>1228726</xdr:colOff>
      <xdr:row>62</xdr:row>
      <xdr:rowOff>457199</xdr:rowOff>
    </xdr:to>
    <xdr:pic>
      <xdr:nvPicPr>
        <xdr:cNvPr id="6" name="Imagen 5">
          <a:extLst>
            <a:ext uri="{FF2B5EF4-FFF2-40B4-BE49-F238E27FC236}">
              <a16:creationId xmlns:a16="http://schemas.microsoft.com/office/drawing/2014/main" id="{4F83BFAC-F04D-420C-BF7C-244DB829B6A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6984" y="26420172"/>
          <a:ext cx="2247901" cy="1141368"/>
        </a:xfrm>
        <a:prstGeom prst="rect">
          <a:avLst/>
        </a:prstGeom>
        <a:noFill/>
        <a:ln>
          <a:noFill/>
        </a:ln>
      </xdr:spPr>
    </xdr:pic>
    <xdr:clientData/>
  </xdr:twoCellAnchor>
</xdr:wsDr>
</file>

<file path=xl/drawings/drawing69.xml><?xml version="1.0" encoding="utf-8"?>
<xdr:wsDr xmlns:xdr="http://schemas.openxmlformats.org/drawingml/2006/spreadsheetDrawing" xmlns:a="http://schemas.openxmlformats.org/drawingml/2006/main">
  <xdr:twoCellAnchor>
    <xdr:from>
      <xdr:col>1</xdr:col>
      <xdr:colOff>38100</xdr:colOff>
      <xdr:row>32</xdr:row>
      <xdr:rowOff>38100</xdr:rowOff>
    </xdr:from>
    <xdr:to>
      <xdr:col>9</xdr:col>
      <xdr:colOff>857250</xdr:colOff>
      <xdr:row>33</xdr:row>
      <xdr:rowOff>142008</xdr:rowOff>
    </xdr:to>
    <xdr:sp macro="" textlink="">
      <xdr:nvSpPr>
        <xdr:cNvPr id="2" name="Rectángulo redondeado 5">
          <a:extLst>
            <a:ext uri="{FF2B5EF4-FFF2-40B4-BE49-F238E27FC236}">
              <a16:creationId xmlns:a16="http://schemas.microsoft.com/office/drawing/2014/main" id="{00000000-0008-0000-0F00-000002000000}"/>
            </a:ext>
          </a:extLst>
        </xdr:cNvPr>
        <xdr:cNvSpPr/>
      </xdr:nvSpPr>
      <xdr:spPr>
        <a:xfrm>
          <a:off x="200025" y="7591425"/>
          <a:ext cx="7058025"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72</xdr:row>
      <xdr:rowOff>123825</xdr:rowOff>
    </xdr:from>
    <xdr:to>
      <xdr:col>9</xdr:col>
      <xdr:colOff>866774</xdr:colOff>
      <xdr:row>74</xdr:row>
      <xdr:rowOff>57150</xdr:rowOff>
    </xdr:to>
    <xdr:sp macro="" textlink="">
      <xdr:nvSpPr>
        <xdr:cNvPr id="3" name="Rectángulo redondeado 6">
          <a:extLst>
            <a:ext uri="{FF2B5EF4-FFF2-40B4-BE49-F238E27FC236}">
              <a16:creationId xmlns:a16="http://schemas.microsoft.com/office/drawing/2014/main" id="{00000000-0008-0000-0F00-000003000000}"/>
            </a:ext>
          </a:extLst>
        </xdr:cNvPr>
        <xdr:cNvSpPr/>
      </xdr:nvSpPr>
      <xdr:spPr>
        <a:xfrm>
          <a:off x="200025" y="24079200"/>
          <a:ext cx="7067549" cy="3333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53341</xdr:colOff>
      <xdr:row>83</xdr:row>
      <xdr:rowOff>144781</xdr:rowOff>
    </xdr:from>
    <xdr:to>
      <xdr:col>9</xdr:col>
      <xdr:colOff>830581</xdr:colOff>
      <xdr:row>85</xdr:row>
      <xdr:rowOff>15241</xdr:rowOff>
    </xdr:to>
    <xdr:sp macro="" textlink="">
      <xdr:nvSpPr>
        <xdr:cNvPr id="4" name="Rectángulo redondeado 8">
          <a:extLst>
            <a:ext uri="{FF2B5EF4-FFF2-40B4-BE49-F238E27FC236}">
              <a16:creationId xmlns:a16="http://schemas.microsoft.com/office/drawing/2014/main" id="{00000000-0008-0000-0F00-000004000000}"/>
            </a:ext>
          </a:extLst>
        </xdr:cNvPr>
        <xdr:cNvSpPr/>
      </xdr:nvSpPr>
      <xdr:spPr>
        <a:xfrm>
          <a:off x="215266" y="26300431"/>
          <a:ext cx="7016115" cy="33718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xdr:from>
      <xdr:col>1</xdr:col>
      <xdr:colOff>28575</xdr:colOff>
      <xdr:row>1</xdr:row>
      <xdr:rowOff>9525</xdr:rowOff>
    </xdr:from>
    <xdr:to>
      <xdr:col>9</xdr:col>
      <xdr:colOff>857250</xdr:colOff>
      <xdr:row>1</xdr:row>
      <xdr:rowOff>313458</xdr:rowOff>
    </xdr:to>
    <xdr:sp macro="" textlink="">
      <xdr:nvSpPr>
        <xdr:cNvPr id="5" name="Rectángulo redondeado 5">
          <a:extLst>
            <a:ext uri="{FF2B5EF4-FFF2-40B4-BE49-F238E27FC236}">
              <a16:creationId xmlns:a16="http://schemas.microsoft.com/office/drawing/2014/main" id="{00000000-0008-0000-0F00-000005000000}"/>
            </a:ext>
          </a:extLst>
        </xdr:cNvPr>
        <xdr:cNvSpPr/>
      </xdr:nvSpPr>
      <xdr:spPr>
        <a:xfrm>
          <a:off x="190500" y="390525"/>
          <a:ext cx="7067550"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24812</xdr:colOff>
      <xdr:row>24</xdr:row>
      <xdr:rowOff>182299</xdr:rowOff>
    </xdr:from>
    <xdr:to>
      <xdr:col>9</xdr:col>
      <xdr:colOff>7775</xdr:colOff>
      <xdr:row>25</xdr:row>
      <xdr:rowOff>248816</xdr:rowOff>
    </xdr:to>
    <xdr:sp macro="" textlink="">
      <xdr:nvSpPr>
        <xdr:cNvPr id="2" name="Rectángulo redondeado 5">
          <a:extLst>
            <a:ext uri="{FF2B5EF4-FFF2-40B4-BE49-F238E27FC236}">
              <a16:creationId xmlns:a16="http://schemas.microsoft.com/office/drawing/2014/main" id="{9BD3E0D5-7595-42CF-AC88-5BA2BE105CC2}"/>
            </a:ext>
          </a:extLst>
        </xdr:cNvPr>
        <xdr:cNvSpPr/>
      </xdr:nvSpPr>
      <xdr:spPr>
        <a:xfrm>
          <a:off x="186737" y="7373674"/>
          <a:ext cx="98699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38</xdr:row>
      <xdr:rowOff>123825</xdr:rowOff>
    </xdr:from>
    <xdr:to>
      <xdr:col>8</xdr:col>
      <xdr:colOff>971826</xdr:colOff>
      <xdr:row>40</xdr:row>
      <xdr:rowOff>44174</xdr:rowOff>
    </xdr:to>
    <xdr:sp macro="" textlink="">
      <xdr:nvSpPr>
        <xdr:cNvPr id="3" name="Rectángulo redondeado 6">
          <a:extLst>
            <a:ext uri="{FF2B5EF4-FFF2-40B4-BE49-F238E27FC236}">
              <a16:creationId xmlns:a16="http://schemas.microsoft.com/office/drawing/2014/main" id="{7A5EDF8A-6AC0-4655-B929-30BE564FADDA}"/>
            </a:ext>
          </a:extLst>
        </xdr:cNvPr>
        <xdr:cNvSpPr/>
      </xdr:nvSpPr>
      <xdr:spPr>
        <a:xfrm>
          <a:off x="200025" y="18135600"/>
          <a:ext cx="97729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46526</xdr:colOff>
      <xdr:row>1</xdr:row>
      <xdr:rowOff>69121</xdr:rowOff>
    </xdr:from>
    <xdr:to>
      <xdr:col>8</xdr:col>
      <xdr:colOff>1031875</xdr:colOff>
      <xdr:row>2</xdr:row>
      <xdr:rowOff>301070</xdr:rowOff>
    </xdr:to>
    <xdr:sp macro="" textlink="">
      <xdr:nvSpPr>
        <xdr:cNvPr id="4" name="Rectángulo redondeado 5">
          <a:extLst>
            <a:ext uri="{FF2B5EF4-FFF2-40B4-BE49-F238E27FC236}">
              <a16:creationId xmlns:a16="http://schemas.microsoft.com/office/drawing/2014/main" id="{83D4E485-E8F8-4EC0-932E-CD70D707A361}"/>
            </a:ext>
          </a:extLst>
        </xdr:cNvPr>
        <xdr:cNvSpPr/>
      </xdr:nvSpPr>
      <xdr:spPr>
        <a:xfrm>
          <a:off x="208451" y="269146"/>
          <a:ext cx="9824549" cy="30814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56</xdr:row>
      <xdr:rowOff>144782</xdr:rowOff>
    </xdr:from>
    <xdr:to>
      <xdr:col>8</xdr:col>
      <xdr:colOff>909736</xdr:colOff>
      <xdr:row>58</xdr:row>
      <xdr:rowOff>23327</xdr:rowOff>
    </xdr:to>
    <xdr:sp macro="" textlink="">
      <xdr:nvSpPr>
        <xdr:cNvPr id="5" name="Rectángulo redondeado 8">
          <a:extLst>
            <a:ext uri="{FF2B5EF4-FFF2-40B4-BE49-F238E27FC236}">
              <a16:creationId xmlns:a16="http://schemas.microsoft.com/office/drawing/2014/main" id="{43035D23-06A8-4530-AEAD-DB6643D6FEEF}"/>
            </a:ext>
          </a:extLst>
        </xdr:cNvPr>
        <xdr:cNvSpPr/>
      </xdr:nvSpPr>
      <xdr:spPr>
        <a:xfrm>
          <a:off x="215267" y="21823682"/>
          <a:ext cx="969559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1</xdr:col>
      <xdr:colOff>66675</xdr:colOff>
      <xdr:row>34</xdr:row>
      <xdr:rowOff>38100</xdr:rowOff>
    </xdr:from>
    <xdr:to>
      <xdr:col>9</xdr:col>
      <xdr:colOff>800100</xdr:colOff>
      <xdr:row>35</xdr:row>
      <xdr:rowOff>142008</xdr:rowOff>
    </xdr:to>
    <xdr:sp macro="" textlink="">
      <xdr:nvSpPr>
        <xdr:cNvPr id="2" name="Rectángulo redondeado 5">
          <a:extLst>
            <a:ext uri="{FF2B5EF4-FFF2-40B4-BE49-F238E27FC236}">
              <a16:creationId xmlns:a16="http://schemas.microsoft.com/office/drawing/2014/main" id="{00000000-0008-0000-1000-000002000000}"/>
            </a:ext>
          </a:extLst>
        </xdr:cNvPr>
        <xdr:cNvSpPr/>
      </xdr:nvSpPr>
      <xdr:spPr>
        <a:xfrm>
          <a:off x="228600" y="6838950"/>
          <a:ext cx="6419850"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41910</xdr:colOff>
      <xdr:row>58</xdr:row>
      <xdr:rowOff>123825</xdr:rowOff>
    </xdr:from>
    <xdr:to>
      <xdr:col>9</xdr:col>
      <xdr:colOff>811530</xdr:colOff>
      <xdr:row>60</xdr:row>
      <xdr:rowOff>57150</xdr:rowOff>
    </xdr:to>
    <xdr:sp macro="" textlink="">
      <xdr:nvSpPr>
        <xdr:cNvPr id="3" name="Rectángulo redondeado 6">
          <a:extLst>
            <a:ext uri="{FF2B5EF4-FFF2-40B4-BE49-F238E27FC236}">
              <a16:creationId xmlns:a16="http://schemas.microsoft.com/office/drawing/2014/main" id="{00000000-0008-0000-1000-000003000000}"/>
            </a:ext>
          </a:extLst>
        </xdr:cNvPr>
        <xdr:cNvSpPr/>
      </xdr:nvSpPr>
      <xdr:spPr>
        <a:xfrm>
          <a:off x="203835" y="15240000"/>
          <a:ext cx="6884670" cy="3333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53341</xdr:colOff>
      <xdr:row>69</xdr:row>
      <xdr:rowOff>144781</xdr:rowOff>
    </xdr:from>
    <xdr:to>
      <xdr:col>9</xdr:col>
      <xdr:colOff>830581</xdr:colOff>
      <xdr:row>71</xdr:row>
      <xdr:rowOff>15241</xdr:rowOff>
    </xdr:to>
    <xdr:sp macro="" textlink="">
      <xdr:nvSpPr>
        <xdr:cNvPr id="4" name="Rectángulo redondeado 8">
          <a:extLst>
            <a:ext uri="{FF2B5EF4-FFF2-40B4-BE49-F238E27FC236}">
              <a16:creationId xmlns:a16="http://schemas.microsoft.com/office/drawing/2014/main" id="{00000000-0008-0000-1000-000004000000}"/>
            </a:ext>
          </a:extLst>
        </xdr:cNvPr>
        <xdr:cNvSpPr/>
      </xdr:nvSpPr>
      <xdr:spPr>
        <a:xfrm>
          <a:off x="215266" y="17404081"/>
          <a:ext cx="6463665" cy="33718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xdr:from>
      <xdr:col>1</xdr:col>
      <xdr:colOff>85725</xdr:colOff>
      <xdr:row>1</xdr:row>
      <xdr:rowOff>9525</xdr:rowOff>
    </xdr:from>
    <xdr:to>
      <xdr:col>9</xdr:col>
      <xdr:colOff>819150</xdr:colOff>
      <xdr:row>1</xdr:row>
      <xdr:rowOff>313458</xdr:rowOff>
    </xdr:to>
    <xdr:sp macro="" textlink="">
      <xdr:nvSpPr>
        <xdr:cNvPr id="5" name="Rectángulo redondeado 5">
          <a:extLst>
            <a:ext uri="{FF2B5EF4-FFF2-40B4-BE49-F238E27FC236}">
              <a16:creationId xmlns:a16="http://schemas.microsoft.com/office/drawing/2014/main" id="{00000000-0008-0000-1000-000005000000}"/>
            </a:ext>
          </a:extLst>
        </xdr:cNvPr>
        <xdr:cNvSpPr/>
      </xdr:nvSpPr>
      <xdr:spPr>
        <a:xfrm>
          <a:off x="247650" y="390525"/>
          <a:ext cx="6848475"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editAs="oneCell">
    <xdr:from>
      <xdr:col>14</xdr:col>
      <xdr:colOff>457200</xdr:colOff>
      <xdr:row>85</xdr:row>
      <xdr:rowOff>66675</xdr:rowOff>
    </xdr:from>
    <xdr:to>
      <xdr:col>16</xdr:col>
      <xdr:colOff>657225</xdr:colOff>
      <xdr:row>86</xdr:row>
      <xdr:rowOff>266699</xdr:rowOff>
    </xdr:to>
    <xdr:pic>
      <xdr:nvPicPr>
        <xdr:cNvPr id="6" name="Imagen 5">
          <a:extLst>
            <a:ext uri="{FF2B5EF4-FFF2-40B4-BE49-F238E27FC236}">
              <a16:creationId xmlns:a16="http://schemas.microsoft.com/office/drawing/2014/main" id="{00000000-0008-0000-10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06050" y="19983450"/>
          <a:ext cx="1724025" cy="761999"/>
        </a:xfrm>
        <a:prstGeom prst="rect">
          <a:avLst/>
        </a:prstGeom>
        <a:noFill/>
        <a:ln>
          <a:noFill/>
        </a:ln>
      </xdr:spPr>
    </xdr:pic>
    <xdr:clientData/>
  </xdr:twoCellAnchor>
</xdr:wsDr>
</file>

<file path=xl/drawings/drawing71.xml><?xml version="1.0" encoding="utf-8"?>
<xdr:wsDr xmlns:xdr="http://schemas.openxmlformats.org/drawingml/2006/spreadsheetDrawing" xmlns:a="http://schemas.openxmlformats.org/drawingml/2006/main">
  <xdr:twoCellAnchor>
    <xdr:from>
      <xdr:col>1</xdr:col>
      <xdr:colOff>66675</xdr:colOff>
      <xdr:row>28</xdr:row>
      <xdr:rowOff>38100</xdr:rowOff>
    </xdr:from>
    <xdr:to>
      <xdr:col>9</xdr:col>
      <xdr:colOff>800100</xdr:colOff>
      <xdr:row>29</xdr:row>
      <xdr:rowOff>142008</xdr:rowOff>
    </xdr:to>
    <xdr:sp macro="" textlink="">
      <xdr:nvSpPr>
        <xdr:cNvPr id="2" name="Rectángulo redondeado 5">
          <a:extLst>
            <a:ext uri="{FF2B5EF4-FFF2-40B4-BE49-F238E27FC236}">
              <a16:creationId xmlns:a16="http://schemas.microsoft.com/office/drawing/2014/main" id="{00000000-0008-0000-1100-000002000000}"/>
            </a:ext>
          </a:extLst>
        </xdr:cNvPr>
        <xdr:cNvSpPr/>
      </xdr:nvSpPr>
      <xdr:spPr>
        <a:xfrm>
          <a:off x="228600" y="6838950"/>
          <a:ext cx="6419850"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70485</xdr:colOff>
      <xdr:row>49</xdr:row>
      <xdr:rowOff>123825</xdr:rowOff>
    </xdr:from>
    <xdr:to>
      <xdr:col>9</xdr:col>
      <xdr:colOff>840105</xdr:colOff>
      <xdr:row>51</xdr:row>
      <xdr:rowOff>57150</xdr:rowOff>
    </xdr:to>
    <xdr:sp macro="" textlink="">
      <xdr:nvSpPr>
        <xdr:cNvPr id="3" name="Rectángulo redondeado 6">
          <a:extLst>
            <a:ext uri="{FF2B5EF4-FFF2-40B4-BE49-F238E27FC236}">
              <a16:creationId xmlns:a16="http://schemas.microsoft.com/office/drawing/2014/main" id="{00000000-0008-0000-1100-000003000000}"/>
            </a:ext>
          </a:extLst>
        </xdr:cNvPr>
        <xdr:cNvSpPr/>
      </xdr:nvSpPr>
      <xdr:spPr>
        <a:xfrm>
          <a:off x="232410" y="15182850"/>
          <a:ext cx="6456045" cy="3333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53341</xdr:colOff>
      <xdr:row>60</xdr:row>
      <xdr:rowOff>144781</xdr:rowOff>
    </xdr:from>
    <xdr:to>
      <xdr:col>9</xdr:col>
      <xdr:colOff>830581</xdr:colOff>
      <xdr:row>62</xdr:row>
      <xdr:rowOff>15241</xdr:rowOff>
    </xdr:to>
    <xdr:sp macro="" textlink="">
      <xdr:nvSpPr>
        <xdr:cNvPr id="4" name="Rectángulo redondeado 8">
          <a:extLst>
            <a:ext uri="{FF2B5EF4-FFF2-40B4-BE49-F238E27FC236}">
              <a16:creationId xmlns:a16="http://schemas.microsoft.com/office/drawing/2014/main" id="{00000000-0008-0000-1100-000004000000}"/>
            </a:ext>
          </a:extLst>
        </xdr:cNvPr>
        <xdr:cNvSpPr/>
      </xdr:nvSpPr>
      <xdr:spPr>
        <a:xfrm>
          <a:off x="215266" y="17404081"/>
          <a:ext cx="6463665" cy="33718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xdr:from>
      <xdr:col>1</xdr:col>
      <xdr:colOff>85725</xdr:colOff>
      <xdr:row>1</xdr:row>
      <xdr:rowOff>9525</xdr:rowOff>
    </xdr:from>
    <xdr:to>
      <xdr:col>9</xdr:col>
      <xdr:colOff>819150</xdr:colOff>
      <xdr:row>1</xdr:row>
      <xdr:rowOff>313458</xdr:rowOff>
    </xdr:to>
    <xdr:sp macro="" textlink="">
      <xdr:nvSpPr>
        <xdr:cNvPr id="5" name="Rectángulo redondeado 5">
          <a:extLst>
            <a:ext uri="{FF2B5EF4-FFF2-40B4-BE49-F238E27FC236}">
              <a16:creationId xmlns:a16="http://schemas.microsoft.com/office/drawing/2014/main" id="{00000000-0008-0000-1100-000005000000}"/>
            </a:ext>
          </a:extLst>
        </xdr:cNvPr>
        <xdr:cNvSpPr/>
      </xdr:nvSpPr>
      <xdr:spPr>
        <a:xfrm>
          <a:off x="247650" y="390525"/>
          <a:ext cx="6581775"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1</xdr:col>
      <xdr:colOff>24812</xdr:colOff>
      <xdr:row>21</xdr:row>
      <xdr:rowOff>182299</xdr:rowOff>
    </xdr:from>
    <xdr:to>
      <xdr:col>9</xdr:col>
      <xdr:colOff>7775</xdr:colOff>
      <xdr:row>22</xdr:row>
      <xdr:rowOff>248816</xdr:rowOff>
    </xdr:to>
    <xdr:sp macro="" textlink="">
      <xdr:nvSpPr>
        <xdr:cNvPr id="2" name="Rectángulo redondeado 5">
          <a:extLst>
            <a:ext uri="{FF2B5EF4-FFF2-40B4-BE49-F238E27FC236}">
              <a16:creationId xmlns:a16="http://schemas.microsoft.com/office/drawing/2014/main" id="{F7D8DAB7-898D-4F3A-A2B6-76D21FFC7E7A}"/>
            </a:ext>
          </a:extLst>
        </xdr:cNvPr>
        <xdr:cNvSpPr/>
      </xdr:nvSpPr>
      <xdr:spPr>
        <a:xfrm>
          <a:off x="192452" y="8457619"/>
          <a:ext cx="1018614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33</xdr:row>
      <xdr:rowOff>123825</xdr:rowOff>
    </xdr:from>
    <xdr:to>
      <xdr:col>8</xdr:col>
      <xdr:colOff>971826</xdr:colOff>
      <xdr:row>35</xdr:row>
      <xdr:rowOff>44174</xdr:rowOff>
    </xdr:to>
    <xdr:sp macro="" textlink="">
      <xdr:nvSpPr>
        <xdr:cNvPr id="3" name="Rectángulo redondeado 6">
          <a:extLst>
            <a:ext uri="{FF2B5EF4-FFF2-40B4-BE49-F238E27FC236}">
              <a16:creationId xmlns:a16="http://schemas.microsoft.com/office/drawing/2014/main" id="{D1364CC6-FFAD-4C8D-84E0-05931267AD78}"/>
            </a:ext>
          </a:extLst>
        </xdr:cNvPr>
        <xdr:cNvSpPr/>
      </xdr:nvSpPr>
      <xdr:spPr>
        <a:xfrm>
          <a:off x="205740" y="17916525"/>
          <a:ext cx="1016154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100853</xdr:rowOff>
    </xdr:to>
    <xdr:sp macro="" textlink="">
      <xdr:nvSpPr>
        <xdr:cNvPr id="4" name="Rectángulo redondeado 5">
          <a:extLst>
            <a:ext uri="{FF2B5EF4-FFF2-40B4-BE49-F238E27FC236}">
              <a16:creationId xmlns:a16="http://schemas.microsoft.com/office/drawing/2014/main" id="{F9651B42-8E4F-4923-ABAC-BC01ECB2A6F5}"/>
            </a:ext>
          </a:extLst>
        </xdr:cNvPr>
        <xdr:cNvSpPr/>
      </xdr:nvSpPr>
      <xdr:spPr>
        <a:xfrm>
          <a:off x="191939" y="279990"/>
          <a:ext cx="10127446" cy="40760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50</xdr:row>
      <xdr:rowOff>144782</xdr:rowOff>
    </xdr:from>
    <xdr:to>
      <xdr:col>8</xdr:col>
      <xdr:colOff>909736</xdr:colOff>
      <xdr:row>52</xdr:row>
      <xdr:rowOff>0</xdr:rowOff>
    </xdr:to>
    <xdr:sp macro="" textlink="">
      <xdr:nvSpPr>
        <xdr:cNvPr id="5" name="Rectángulo redondeado 8">
          <a:extLst>
            <a:ext uri="{FF2B5EF4-FFF2-40B4-BE49-F238E27FC236}">
              <a16:creationId xmlns:a16="http://schemas.microsoft.com/office/drawing/2014/main" id="{4ADF93C0-0909-45B2-887F-889C011C75C9}"/>
            </a:ext>
          </a:extLst>
        </xdr:cNvPr>
        <xdr:cNvSpPr/>
      </xdr:nvSpPr>
      <xdr:spPr>
        <a:xfrm>
          <a:off x="220982" y="21663662"/>
          <a:ext cx="10122314" cy="35051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9</xdr:col>
      <xdr:colOff>238124</xdr:colOff>
      <xdr:row>58</xdr:row>
      <xdr:rowOff>62592</xdr:rowOff>
    </xdr:from>
    <xdr:to>
      <xdr:col>11</xdr:col>
      <xdr:colOff>1228726</xdr:colOff>
      <xdr:row>62</xdr:row>
      <xdr:rowOff>457199</xdr:rowOff>
    </xdr:to>
    <xdr:pic>
      <xdr:nvPicPr>
        <xdr:cNvPr id="6" name="Imagen 5">
          <a:extLst>
            <a:ext uri="{FF2B5EF4-FFF2-40B4-BE49-F238E27FC236}">
              <a16:creationId xmlns:a16="http://schemas.microsoft.com/office/drawing/2014/main" id="{3B373A7B-DF9D-4C25-93D9-AAC97B4290E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08944" y="23585532"/>
          <a:ext cx="2247902" cy="1141367"/>
        </a:xfrm>
        <a:prstGeom prst="rect">
          <a:avLst/>
        </a:prstGeom>
        <a:noFill/>
        <a:ln>
          <a:noFill/>
        </a:ln>
      </xdr:spPr>
    </xdr:pic>
    <xdr:clientData/>
  </xdr:twoCellAnchor>
</xdr:wsDr>
</file>

<file path=xl/drawings/drawing73.xml><?xml version="1.0" encoding="utf-8"?>
<xdr:wsDr xmlns:xdr="http://schemas.openxmlformats.org/drawingml/2006/spreadsheetDrawing" xmlns:a="http://schemas.openxmlformats.org/drawingml/2006/main">
  <xdr:twoCellAnchor>
    <xdr:from>
      <xdr:col>1</xdr:col>
      <xdr:colOff>24812</xdr:colOff>
      <xdr:row>25</xdr:row>
      <xdr:rowOff>182299</xdr:rowOff>
    </xdr:from>
    <xdr:to>
      <xdr:col>9</xdr:col>
      <xdr:colOff>7775</xdr:colOff>
      <xdr:row>26</xdr:row>
      <xdr:rowOff>248816</xdr:rowOff>
    </xdr:to>
    <xdr:sp macro="" textlink="">
      <xdr:nvSpPr>
        <xdr:cNvPr id="2" name="Rectángulo redondeado 5">
          <a:extLst>
            <a:ext uri="{FF2B5EF4-FFF2-40B4-BE49-F238E27FC236}">
              <a16:creationId xmlns:a16="http://schemas.microsoft.com/office/drawing/2014/main" id="{887262DE-5709-48F1-87AF-5F5F2F48FD55}"/>
            </a:ext>
          </a:extLst>
        </xdr:cNvPr>
        <xdr:cNvSpPr/>
      </xdr:nvSpPr>
      <xdr:spPr>
        <a:xfrm>
          <a:off x="192452" y="8206159"/>
          <a:ext cx="1026996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38</xdr:row>
      <xdr:rowOff>123825</xdr:rowOff>
    </xdr:from>
    <xdr:to>
      <xdr:col>8</xdr:col>
      <xdr:colOff>971826</xdr:colOff>
      <xdr:row>40</xdr:row>
      <xdr:rowOff>44174</xdr:rowOff>
    </xdr:to>
    <xdr:sp macro="" textlink="">
      <xdr:nvSpPr>
        <xdr:cNvPr id="3" name="Rectángulo redondeado 6">
          <a:extLst>
            <a:ext uri="{FF2B5EF4-FFF2-40B4-BE49-F238E27FC236}">
              <a16:creationId xmlns:a16="http://schemas.microsoft.com/office/drawing/2014/main" id="{CEF80956-6E33-49DC-8311-95270DA8EE6F}"/>
            </a:ext>
          </a:extLst>
        </xdr:cNvPr>
        <xdr:cNvSpPr/>
      </xdr:nvSpPr>
      <xdr:spPr>
        <a:xfrm>
          <a:off x="205740" y="18267045"/>
          <a:ext cx="1024536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31879</xdr:rowOff>
    </xdr:to>
    <xdr:sp macro="" textlink="">
      <xdr:nvSpPr>
        <xdr:cNvPr id="4" name="Rectángulo redondeado 5">
          <a:extLst>
            <a:ext uri="{FF2B5EF4-FFF2-40B4-BE49-F238E27FC236}">
              <a16:creationId xmlns:a16="http://schemas.microsoft.com/office/drawing/2014/main" id="{95A85873-C2E6-4E5C-A15B-7381BC665C02}"/>
            </a:ext>
          </a:extLst>
        </xdr:cNvPr>
        <xdr:cNvSpPr/>
      </xdr:nvSpPr>
      <xdr:spPr>
        <a:xfrm>
          <a:off x="191939" y="279990"/>
          <a:ext cx="10211266" cy="3386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56</xdr:row>
      <xdr:rowOff>144782</xdr:rowOff>
    </xdr:from>
    <xdr:to>
      <xdr:col>8</xdr:col>
      <xdr:colOff>909736</xdr:colOff>
      <xdr:row>58</xdr:row>
      <xdr:rowOff>23327</xdr:rowOff>
    </xdr:to>
    <xdr:sp macro="" textlink="">
      <xdr:nvSpPr>
        <xdr:cNvPr id="5" name="Rectángulo redondeado 8">
          <a:extLst>
            <a:ext uri="{FF2B5EF4-FFF2-40B4-BE49-F238E27FC236}">
              <a16:creationId xmlns:a16="http://schemas.microsoft.com/office/drawing/2014/main" id="{977998BC-5B5F-4D7F-A2F0-F3F5B146DCB9}"/>
            </a:ext>
          </a:extLst>
        </xdr:cNvPr>
        <xdr:cNvSpPr/>
      </xdr:nvSpPr>
      <xdr:spPr>
        <a:xfrm>
          <a:off x="220982" y="21869402"/>
          <a:ext cx="1020613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10</xdr:col>
      <xdr:colOff>542924</xdr:colOff>
      <xdr:row>71</xdr:row>
      <xdr:rowOff>253092</xdr:rowOff>
    </xdr:from>
    <xdr:to>
      <xdr:col>12</xdr:col>
      <xdr:colOff>466728</xdr:colOff>
      <xdr:row>71</xdr:row>
      <xdr:rowOff>1409699</xdr:rowOff>
    </xdr:to>
    <xdr:pic>
      <xdr:nvPicPr>
        <xdr:cNvPr id="6" name="Imagen 5">
          <a:extLst>
            <a:ext uri="{FF2B5EF4-FFF2-40B4-BE49-F238E27FC236}">
              <a16:creationId xmlns:a16="http://schemas.microsoft.com/office/drawing/2014/main" id="{5024ED8E-281F-4286-B7CE-03CE34119AD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01424" y="25658172"/>
          <a:ext cx="2240283" cy="1156607"/>
        </a:xfrm>
        <a:prstGeom prst="rect">
          <a:avLst/>
        </a:prstGeom>
        <a:noFill/>
        <a:ln>
          <a:noFill/>
        </a:ln>
      </xdr:spPr>
    </xdr:pic>
    <xdr:clientData/>
  </xdr:twoCellAnchor>
</xdr:wsDr>
</file>

<file path=xl/drawings/drawing74.xml><?xml version="1.0" encoding="utf-8"?>
<xdr:wsDr xmlns:xdr="http://schemas.openxmlformats.org/drawingml/2006/spreadsheetDrawing" xmlns:a="http://schemas.openxmlformats.org/drawingml/2006/main">
  <xdr:twoCellAnchor>
    <xdr:from>
      <xdr:col>1</xdr:col>
      <xdr:colOff>24812</xdr:colOff>
      <xdr:row>25</xdr:row>
      <xdr:rowOff>182299</xdr:rowOff>
    </xdr:from>
    <xdr:to>
      <xdr:col>9</xdr:col>
      <xdr:colOff>7775</xdr:colOff>
      <xdr:row>26</xdr:row>
      <xdr:rowOff>248816</xdr:rowOff>
    </xdr:to>
    <xdr:sp macro="" textlink="">
      <xdr:nvSpPr>
        <xdr:cNvPr id="2" name="Rectángulo redondeado 5">
          <a:extLst>
            <a:ext uri="{FF2B5EF4-FFF2-40B4-BE49-F238E27FC236}">
              <a16:creationId xmlns:a16="http://schemas.microsoft.com/office/drawing/2014/main" id="{DC324A30-3028-4A1E-AE43-95BFAFCD274A}"/>
            </a:ext>
          </a:extLst>
        </xdr:cNvPr>
        <xdr:cNvSpPr/>
      </xdr:nvSpPr>
      <xdr:spPr>
        <a:xfrm>
          <a:off x="186737" y="8164249"/>
          <a:ext cx="10031838"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38</xdr:row>
      <xdr:rowOff>123825</xdr:rowOff>
    </xdr:from>
    <xdr:to>
      <xdr:col>8</xdr:col>
      <xdr:colOff>971826</xdr:colOff>
      <xdr:row>40</xdr:row>
      <xdr:rowOff>44174</xdr:rowOff>
    </xdr:to>
    <xdr:sp macro="" textlink="">
      <xdr:nvSpPr>
        <xdr:cNvPr id="3" name="Rectángulo redondeado 6">
          <a:extLst>
            <a:ext uri="{FF2B5EF4-FFF2-40B4-BE49-F238E27FC236}">
              <a16:creationId xmlns:a16="http://schemas.microsoft.com/office/drawing/2014/main" id="{3F01FF69-0D44-47AB-8FD1-7D3F316C62E6}"/>
            </a:ext>
          </a:extLst>
        </xdr:cNvPr>
        <xdr:cNvSpPr/>
      </xdr:nvSpPr>
      <xdr:spPr>
        <a:xfrm>
          <a:off x="200025" y="18183225"/>
          <a:ext cx="10011051"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31879</xdr:rowOff>
    </xdr:to>
    <xdr:sp macro="" textlink="">
      <xdr:nvSpPr>
        <xdr:cNvPr id="4" name="Rectángulo redondeado 5">
          <a:extLst>
            <a:ext uri="{FF2B5EF4-FFF2-40B4-BE49-F238E27FC236}">
              <a16:creationId xmlns:a16="http://schemas.microsoft.com/office/drawing/2014/main" id="{6CEC734E-C1D9-445E-A1FA-56E14469BD0E}"/>
            </a:ext>
          </a:extLst>
        </xdr:cNvPr>
        <xdr:cNvSpPr/>
      </xdr:nvSpPr>
      <xdr:spPr>
        <a:xfrm>
          <a:off x="186224" y="274275"/>
          <a:ext cx="9996001" cy="3386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56</xdr:row>
      <xdr:rowOff>144782</xdr:rowOff>
    </xdr:from>
    <xdr:to>
      <xdr:col>8</xdr:col>
      <xdr:colOff>909736</xdr:colOff>
      <xdr:row>58</xdr:row>
      <xdr:rowOff>23327</xdr:rowOff>
    </xdr:to>
    <xdr:sp macro="" textlink="">
      <xdr:nvSpPr>
        <xdr:cNvPr id="5" name="Rectángulo redondeado 8">
          <a:extLst>
            <a:ext uri="{FF2B5EF4-FFF2-40B4-BE49-F238E27FC236}">
              <a16:creationId xmlns:a16="http://schemas.microsoft.com/office/drawing/2014/main" id="{F76C2355-1483-4B28-8261-0B8F54EB5413}"/>
            </a:ext>
          </a:extLst>
        </xdr:cNvPr>
        <xdr:cNvSpPr/>
      </xdr:nvSpPr>
      <xdr:spPr>
        <a:xfrm>
          <a:off x="215267" y="21814157"/>
          <a:ext cx="9990869"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xdr:col>
      <xdr:colOff>97630</xdr:colOff>
      <xdr:row>69</xdr:row>
      <xdr:rowOff>238804</xdr:rowOff>
    </xdr:from>
    <xdr:to>
      <xdr:col>3</xdr:col>
      <xdr:colOff>128590</xdr:colOff>
      <xdr:row>71</xdr:row>
      <xdr:rowOff>776286</xdr:rowOff>
    </xdr:to>
    <xdr:pic>
      <xdr:nvPicPr>
        <xdr:cNvPr id="6" name="Imagen 5">
          <a:extLst>
            <a:ext uri="{FF2B5EF4-FFF2-40B4-BE49-F238E27FC236}">
              <a16:creationId xmlns:a16="http://schemas.microsoft.com/office/drawing/2014/main" id="{EEF16988-30DF-4D7A-AF6B-1B888EF2CB8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4318" y="25872960"/>
          <a:ext cx="2185991" cy="1156607"/>
        </a:xfrm>
        <a:prstGeom prst="rect">
          <a:avLst/>
        </a:prstGeom>
        <a:noFill/>
        <a:ln>
          <a:noFill/>
        </a:ln>
      </xdr:spPr>
    </xdr:pic>
    <xdr:clientData/>
  </xdr:twoCellAnchor>
</xdr:wsDr>
</file>

<file path=xl/drawings/drawing75.xml><?xml version="1.0" encoding="utf-8"?>
<xdr:wsDr xmlns:xdr="http://schemas.openxmlformats.org/drawingml/2006/spreadsheetDrawing" xmlns:a="http://schemas.openxmlformats.org/drawingml/2006/main">
  <xdr:twoCellAnchor>
    <xdr:from>
      <xdr:col>1</xdr:col>
      <xdr:colOff>24812</xdr:colOff>
      <xdr:row>26</xdr:row>
      <xdr:rowOff>182299</xdr:rowOff>
    </xdr:from>
    <xdr:to>
      <xdr:col>9</xdr:col>
      <xdr:colOff>7775</xdr:colOff>
      <xdr:row>27</xdr:row>
      <xdr:rowOff>248816</xdr:rowOff>
    </xdr:to>
    <xdr:sp macro="" textlink="">
      <xdr:nvSpPr>
        <xdr:cNvPr id="2" name="Rectángulo redondeado 5">
          <a:extLst>
            <a:ext uri="{FF2B5EF4-FFF2-40B4-BE49-F238E27FC236}">
              <a16:creationId xmlns:a16="http://schemas.microsoft.com/office/drawing/2014/main" id="{EAC332D7-7CA5-4D77-AD2B-9D9F1354EA5B}"/>
            </a:ext>
          </a:extLst>
        </xdr:cNvPr>
        <xdr:cNvSpPr/>
      </xdr:nvSpPr>
      <xdr:spPr>
        <a:xfrm>
          <a:off x="186737" y="9231049"/>
          <a:ext cx="9841338"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39</xdr:row>
      <xdr:rowOff>123825</xdr:rowOff>
    </xdr:from>
    <xdr:to>
      <xdr:col>8</xdr:col>
      <xdr:colOff>971826</xdr:colOff>
      <xdr:row>41</xdr:row>
      <xdr:rowOff>44174</xdr:rowOff>
    </xdr:to>
    <xdr:sp macro="" textlink="">
      <xdr:nvSpPr>
        <xdr:cNvPr id="3" name="Rectángulo redondeado 6">
          <a:extLst>
            <a:ext uri="{FF2B5EF4-FFF2-40B4-BE49-F238E27FC236}">
              <a16:creationId xmlns:a16="http://schemas.microsoft.com/office/drawing/2014/main" id="{A5EA5E1D-26A1-44FF-9104-3F739B19FC40}"/>
            </a:ext>
          </a:extLst>
        </xdr:cNvPr>
        <xdr:cNvSpPr/>
      </xdr:nvSpPr>
      <xdr:spPr>
        <a:xfrm>
          <a:off x="200025" y="18821400"/>
          <a:ext cx="9820551"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31879</xdr:rowOff>
    </xdr:to>
    <xdr:sp macro="" textlink="">
      <xdr:nvSpPr>
        <xdr:cNvPr id="4" name="Rectángulo redondeado 5">
          <a:extLst>
            <a:ext uri="{FF2B5EF4-FFF2-40B4-BE49-F238E27FC236}">
              <a16:creationId xmlns:a16="http://schemas.microsoft.com/office/drawing/2014/main" id="{CF31BE6A-7193-4CE5-B487-0328AEBF45D3}"/>
            </a:ext>
          </a:extLst>
        </xdr:cNvPr>
        <xdr:cNvSpPr/>
      </xdr:nvSpPr>
      <xdr:spPr>
        <a:xfrm>
          <a:off x="186224" y="274275"/>
          <a:ext cx="9805501" cy="3386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57</xdr:row>
      <xdr:rowOff>144782</xdr:rowOff>
    </xdr:from>
    <xdr:to>
      <xdr:col>8</xdr:col>
      <xdr:colOff>909736</xdr:colOff>
      <xdr:row>59</xdr:row>
      <xdr:rowOff>23327</xdr:rowOff>
    </xdr:to>
    <xdr:sp macro="" textlink="">
      <xdr:nvSpPr>
        <xdr:cNvPr id="5" name="Rectángulo redondeado 8">
          <a:extLst>
            <a:ext uri="{FF2B5EF4-FFF2-40B4-BE49-F238E27FC236}">
              <a16:creationId xmlns:a16="http://schemas.microsoft.com/office/drawing/2014/main" id="{8D496A5F-0B89-4695-A243-8FBE2DDD1B68}"/>
            </a:ext>
          </a:extLst>
        </xdr:cNvPr>
        <xdr:cNvSpPr/>
      </xdr:nvSpPr>
      <xdr:spPr>
        <a:xfrm>
          <a:off x="215267" y="22852382"/>
          <a:ext cx="9800369"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9</xdr:col>
      <xdr:colOff>238124</xdr:colOff>
      <xdr:row>67</xdr:row>
      <xdr:rowOff>62592</xdr:rowOff>
    </xdr:from>
    <xdr:to>
      <xdr:col>11</xdr:col>
      <xdr:colOff>1228727</xdr:colOff>
      <xdr:row>71</xdr:row>
      <xdr:rowOff>152399</xdr:rowOff>
    </xdr:to>
    <xdr:pic>
      <xdr:nvPicPr>
        <xdr:cNvPr id="6" name="Imagen 5">
          <a:extLst>
            <a:ext uri="{FF2B5EF4-FFF2-40B4-BE49-F238E27FC236}">
              <a16:creationId xmlns:a16="http://schemas.microsoft.com/office/drawing/2014/main" id="{CAE10CFB-CDE1-4C28-BDA2-B312E7A30D5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58424" y="25246692"/>
          <a:ext cx="2209803" cy="1128032"/>
        </a:xfrm>
        <a:prstGeom prst="rect">
          <a:avLst/>
        </a:prstGeom>
        <a:noFill/>
        <a:ln>
          <a:noFill/>
        </a:ln>
      </xdr:spPr>
    </xdr:pic>
    <xdr:clientData/>
  </xdr:twoCellAnchor>
</xdr:wsDr>
</file>

<file path=xl/drawings/drawing76.xml><?xml version="1.0" encoding="utf-8"?>
<xdr:wsDr xmlns:xdr="http://schemas.openxmlformats.org/drawingml/2006/spreadsheetDrawing" xmlns:a="http://schemas.openxmlformats.org/drawingml/2006/main">
  <xdr:twoCellAnchor>
    <xdr:from>
      <xdr:col>1</xdr:col>
      <xdr:colOff>24812</xdr:colOff>
      <xdr:row>21</xdr:row>
      <xdr:rowOff>182299</xdr:rowOff>
    </xdr:from>
    <xdr:to>
      <xdr:col>9</xdr:col>
      <xdr:colOff>7775</xdr:colOff>
      <xdr:row>22</xdr:row>
      <xdr:rowOff>248816</xdr:rowOff>
    </xdr:to>
    <xdr:sp macro="" textlink="">
      <xdr:nvSpPr>
        <xdr:cNvPr id="2" name="Rectángulo redondeado 5">
          <a:extLst>
            <a:ext uri="{FF2B5EF4-FFF2-40B4-BE49-F238E27FC236}">
              <a16:creationId xmlns:a16="http://schemas.microsoft.com/office/drawing/2014/main" id="{66DE78B3-4535-46E8-8E99-A29FEEE75C8B}"/>
            </a:ext>
          </a:extLst>
        </xdr:cNvPr>
        <xdr:cNvSpPr/>
      </xdr:nvSpPr>
      <xdr:spPr>
        <a:xfrm>
          <a:off x="186737" y="8478574"/>
          <a:ext cx="99080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33</xdr:row>
      <xdr:rowOff>123825</xdr:rowOff>
    </xdr:from>
    <xdr:to>
      <xdr:col>8</xdr:col>
      <xdr:colOff>971826</xdr:colOff>
      <xdr:row>35</xdr:row>
      <xdr:rowOff>44174</xdr:rowOff>
    </xdr:to>
    <xdr:sp macro="" textlink="">
      <xdr:nvSpPr>
        <xdr:cNvPr id="3" name="Rectángulo redondeado 6">
          <a:extLst>
            <a:ext uri="{FF2B5EF4-FFF2-40B4-BE49-F238E27FC236}">
              <a16:creationId xmlns:a16="http://schemas.microsoft.com/office/drawing/2014/main" id="{2659A7A8-1C35-49B7-B0B2-FE229C6F532E}"/>
            </a:ext>
          </a:extLst>
        </xdr:cNvPr>
        <xdr:cNvSpPr/>
      </xdr:nvSpPr>
      <xdr:spPr>
        <a:xfrm>
          <a:off x="200025" y="17887950"/>
          <a:ext cx="98872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100853</xdr:rowOff>
    </xdr:to>
    <xdr:sp macro="" textlink="">
      <xdr:nvSpPr>
        <xdr:cNvPr id="4" name="Rectángulo redondeado 5">
          <a:extLst>
            <a:ext uri="{FF2B5EF4-FFF2-40B4-BE49-F238E27FC236}">
              <a16:creationId xmlns:a16="http://schemas.microsoft.com/office/drawing/2014/main" id="{D8C6FE92-3D68-4A30-8094-7BD5EED3F4BB}"/>
            </a:ext>
          </a:extLst>
        </xdr:cNvPr>
        <xdr:cNvSpPr/>
      </xdr:nvSpPr>
      <xdr:spPr>
        <a:xfrm>
          <a:off x="186224" y="274275"/>
          <a:ext cx="9872176" cy="40760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50</xdr:row>
      <xdr:rowOff>144782</xdr:rowOff>
    </xdr:from>
    <xdr:to>
      <xdr:col>8</xdr:col>
      <xdr:colOff>909736</xdr:colOff>
      <xdr:row>52</xdr:row>
      <xdr:rowOff>0</xdr:rowOff>
    </xdr:to>
    <xdr:sp macro="" textlink="">
      <xdr:nvSpPr>
        <xdr:cNvPr id="5" name="Rectángulo redondeado 8">
          <a:extLst>
            <a:ext uri="{FF2B5EF4-FFF2-40B4-BE49-F238E27FC236}">
              <a16:creationId xmlns:a16="http://schemas.microsoft.com/office/drawing/2014/main" id="{D6CAB8E7-564E-4D32-A1CB-A41988AE44DF}"/>
            </a:ext>
          </a:extLst>
        </xdr:cNvPr>
        <xdr:cNvSpPr/>
      </xdr:nvSpPr>
      <xdr:spPr>
        <a:xfrm>
          <a:off x="215267" y="21623657"/>
          <a:ext cx="9867044" cy="35051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9</xdr:col>
      <xdr:colOff>238124</xdr:colOff>
      <xdr:row>58</xdr:row>
      <xdr:rowOff>62592</xdr:rowOff>
    </xdr:from>
    <xdr:to>
      <xdr:col>11</xdr:col>
      <xdr:colOff>1228726</xdr:colOff>
      <xdr:row>62</xdr:row>
      <xdr:rowOff>457199</xdr:rowOff>
    </xdr:to>
    <xdr:pic>
      <xdr:nvPicPr>
        <xdr:cNvPr id="6" name="Imagen 5">
          <a:extLst>
            <a:ext uri="{FF2B5EF4-FFF2-40B4-BE49-F238E27FC236}">
              <a16:creationId xmlns:a16="http://schemas.microsoft.com/office/drawing/2014/main" id="{E7201EA4-2243-41D3-AD7F-E5EAE48716D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25099" y="23551242"/>
          <a:ext cx="2209802" cy="1118507"/>
        </a:xfrm>
        <a:prstGeom prst="rect">
          <a:avLst/>
        </a:prstGeom>
        <a:noFill/>
        <a:ln>
          <a:noFill/>
        </a:ln>
      </xdr:spPr>
    </xdr:pic>
    <xdr:clientData/>
  </xdr:twoCellAnchor>
</xdr:wsDr>
</file>

<file path=xl/drawings/drawing77.xml><?xml version="1.0" encoding="utf-8"?>
<xdr:wsDr xmlns:xdr="http://schemas.openxmlformats.org/drawingml/2006/spreadsheetDrawing" xmlns:a="http://schemas.openxmlformats.org/drawingml/2006/main">
  <xdr:twoCellAnchor>
    <xdr:from>
      <xdr:col>1</xdr:col>
      <xdr:colOff>24812</xdr:colOff>
      <xdr:row>25</xdr:row>
      <xdr:rowOff>182299</xdr:rowOff>
    </xdr:from>
    <xdr:to>
      <xdr:col>9</xdr:col>
      <xdr:colOff>7775</xdr:colOff>
      <xdr:row>26</xdr:row>
      <xdr:rowOff>248816</xdr:rowOff>
    </xdr:to>
    <xdr:sp macro="" textlink="">
      <xdr:nvSpPr>
        <xdr:cNvPr id="2" name="Rectángulo redondeado 5">
          <a:extLst>
            <a:ext uri="{FF2B5EF4-FFF2-40B4-BE49-F238E27FC236}">
              <a16:creationId xmlns:a16="http://schemas.microsoft.com/office/drawing/2014/main" id="{F6621E06-CACE-4758-A9B2-1EE2495111E2}"/>
            </a:ext>
          </a:extLst>
        </xdr:cNvPr>
        <xdr:cNvSpPr/>
      </xdr:nvSpPr>
      <xdr:spPr>
        <a:xfrm>
          <a:off x="186737" y="8164249"/>
          <a:ext cx="100985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38</xdr:row>
      <xdr:rowOff>123825</xdr:rowOff>
    </xdr:from>
    <xdr:to>
      <xdr:col>8</xdr:col>
      <xdr:colOff>971826</xdr:colOff>
      <xdr:row>40</xdr:row>
      <xdr:rowOff>44174</xdr:rowOff>
    </xdr:to>
    <xdr:sp macro="" textlink="">
      <xdr:nvSpPr>
        <xdr:cNvPr id="3" name="Rectángulo redondeado 6">
          <a:extLst>
            <a:ext uri="{FF2B5EF4-FFF2-40B4-BE49-F238E27FC236}">
              <a16:creationId xmlns:a16="http://schemas.microsoft.com/office/drawing/2014/main" id="{7A465B19-36C5-400E-904A-E0D5656638EC}"/>
            </a:ext>
          </a:extLst>
        </xdr:cNvPr>
        <xdr:cNvSpPr/>
      </xdr:nvSpPr>
      <xdr:spPr>
        <a:xfrm>
          <a:off x="200025" y="18183225"/>
          <a:ext cx="100777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31879</xdr:rowOff>
    </xdr:to>
    <xdr:sp macro="" textlink="">
      <xdr:nvSpPr>
        <xdr:cNvPr id="4" name="Rectángulo redondeado 5">
          <a:extLst>
            <a:ext uri="{FF2B5EF4-FFF2-40B4-BE49-F238E27FC236}">
              <a16:creationId xmlns:a16="http://schemas.microsoft.com/office/drawing/2014/main" id="{467945DB-E270-4854-B894-EEC302ABA7F2}"/>
            </a:ext>
          </a:extLst>
        </xdr:cNvPr>
        <xdr:cNvSpPr/>
      </xdr:nvSpPr>
      <xdr:spPr>
        <a:xfrm>
          <a:off x="186224" y="274275"/>
          <a:ext cx="10062676" cy="3386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56</xdr:row>
      <xdr:rowOff>144782</xdr:rowOff>
    </xdr:from>
    <xdr:to>
      <xdr:col>8</xdr:col>
      <xdr:colOff>909736</xdr:colOff>
      <xdr:row>58</xdr:row>
      <xdr:rowOff>23327</xdr:rowOff>
    </xdr:to>
    <xdr:sp macro="" textlink="">
      <xdr:nvSpPr>
        <xdr:cNvPr id="5" name="Rectángulo redondeado 8">
          <a:extLst>
            <a:ext uri="{FF2B5EF4-FFF2-40B4-BE49-F238E27FC236}">
              <a16:creationId xmlns:a16="http://schemas.microsoft.com/office/drawing/2014/main" id="{291CCFFC-468D-4E6A-98D3-65C9D2DFBA0D}"/>
            </a:ext>
          </a:extLst>
        </xdr:cNvPr>
        <xdr:cNvSpPr/>
      </xdr:nvSpPr>
      <xdr:spPr>
        <a:xfrm>
          <a:off x="215267" y="21814157"/>
          <a:ext cx="100575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10</xdr:col>
      <xdr:colOff>542924</xdr:colOff>
      <xdr:row>71</xdr:row>
      <xdr:rowOff>253092</xdr:rowOff>
    </xdr:from>
    <xdr:to>
      <xdr:col>12</xdr:col>
      <xdr:colOff>466728</xdr:colOff>
      <xdr:row>71</xdr:row>
      <xdr:rowOff>1409699</xdr:rowOff>
    </xdr:to>
    <xdr:pic>
      <xdr:nvPicPr>
        <xdr:cNvPr id="6" name="Imagen 5">
          <a:extLst>
            <a:ext uri="{FF2B5EF4-FFF2-40B4-BE49-F238E27FC236}">
              <a16:creationId xmlns:a16="http://schemas.microsoft.com/office/drawing/2014/main" id="{AEFADA2E-5589-4F2B-B7B8-0B88726EA25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10924" y="25618167"/>
          <a:ext cx="2171704" cy="1156607"/>
        </a:xfrm>
        <a:prstGeom prst="rect">
          <a:avLst/>
        </a:prstGeom>
        <a:noFill/>
        <a:ln>
          <a:noFill/>
        </a:ln>
      </xdr:spPr>
    </xdr:pic>
    <xdr:clientData/>
  </xdr:twoCellAnchor>
</xdr:wsDr>
</file>

<file path=xl/drawings/drawing78.xml><?xml version="1.0" encoding="utf-8"?>
<xdr:wsDr xmlns:xdr="http://schemas.openxmlformats.org/drawingml/2006/spreadsheetDrawing" xmlns:a="http://schemas.openxmlformats.org/drawingml/2006/main">
  <xdr:twoCellAnchor>
    <xdr:from>
      <xdr:col>1</xdr:col>
      <xdr:colOff>24812</xdr:colOff>
      <xdr:row>24</xdr:row>
      <xdr:rowOff>182299</xdr:rowOff>
    </xdr:from>
    <xdr:to>
      <xdr:col>9</xdr:col>
      <xdr:colOff>7775</xdr:colOff>
      <xdr:row>25</xdr:row>
      <xdr:rowOff>248816</xdr:rowOff>
    </xdr:to>
    <xdr:sp macro="" textlink="">
      <xdr:nvSpPr>
        <xdr:cNvPr id="2" name="Rectángulo redondeado 5">
          <a:extLst>
            <a:ext uri="{FF2B5EF4-FFF2-40B4-BE49-F238E27FC236}">
              <a16:creationId xmlns:a16="http://schemas.microsoft.com/office/drawing/2014/main" id="{D841718B-F110-4C0C-BA81-A10EAA5AA1A8}"/>
            </a:ext>
          </a:extLst>
        </xdr:cNvPr>
        <xdr:cNvSpPr/>
      </xdr:nvSpPr>
      <xdr:spPr>
        <a:xfrm>
          <a:off x="186737" y="8688124"/>
          <a:ext cx="10031838"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37</xdr:row>
      <xdr:rowOff>123825</xdr:rowOff>
    </xdr:from>
    <xdr:to>
      <xdr:col>8</xdr:col>
      <xdr:colOff>971826</xdr:colOff>
      <xdr:row>39</xdr:row>
      <xdr:rowOff>44174</xdr:rowOff>
    </xdr:to>
    <xdr:sp macro="" textlink="">
      <xdr:nvSpPr>
        <xdr:cNvPr id="3" name="Rectángulo redondeado 6">
          <a:extLst>
            <a:ext uri="{FF2B5EF4-FFF2-40B4-BE49-F238E27FC236}">
              <a16:creationId xmlns:a16="http://schemas.microsoft.com/office/drawing/2014/main" id="{577B5349-436B-4816-9BF4-23BE7A46ECBB}"/>
            </a:ext>
          </a:extLst>
        </xdr:cNvPr>
        <xdr:cNvSpPr/>
      </xdr:nvSpPr>
      <xdr:spPr>
        <a:xfrm>
          <a:off x="200025" y="18707100"/>
          <a:ext cx="10011051"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24299</xdr:colOff>
      <xdr:row>1</xdr:row>
      <xdr:rowOff>74250</xdr:rowOff>
    </xdr:from>
    <xdr:to>
      <xdr:col>8</xdr:col>
      <xdr:colOff>885825</xdr:colOff>
      <xdr:row>3</xdr:row>
      <xdr:rowOff>31879</xdr:rowOff>
    </xdr:to>
    <xdr:sp macro="" textlink="">
      <xdr:nvSpPr>
        <xdr:cNvPr id="4" name="Rectángulo redondeado 5">
          <a:extLst>
            <a:ext uri="{FF2B5EF4-FFF2-40B4-BE49-F238E27FC236}">
              <a16:creationId xmlns:a16="http://schemas.microsoft.com/office/drawing/2014/main" id="{CAE427D8-1015-4537-87DB-391222D5B40A}"/>
            </a:ext>
          </a:extLst>
        </xdr:cNvPr>
        <xdr:cNvSpPr/>
      </xdr:nvSpPr>
      <xdr:spPr>
        <a:xfrm>
          <a:off x="186224" y="274275"/>
          <a:ext cx="9996001" cy="3386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55</xdr:row>
      <xdr:rowOff>144782</xdr:rowOff>
    </xdr:from>
    <xdr:to>
      <xdr:col>8</xdr:col>
      <xdr:colOff>909736</xdr:colOff>
      <xdr:row>57</xdr:row>
      <xdr:rowOff>23327</xdr:rowOff>
    </xdr:to>
    <xdr:sp macro="" textlink="">
      <xdr:nvSpPr>
        <xdr:cNvPr id="5" name="Rectángulo redondeado 8">
          <a:extLst>
            <a:ext uri="{FF2B5EF4-FFF2-40B4-BE49-F238E27FC236}">
              <a16:creationId xmlns:a16="http://schemas.microsoft.com/office/drawing/2014/main" id="{16CF27E0-EF29-4B8D-86F8-4861F655C448}"/>
            </a:ext>
          </a:extLst>
        </xdr:cNvPr>
        <xdr:cNvSpPr/>
      </xdr:nvSpPr>
      <xdr:spPr>
        <a:xfrm>
          <a:off x="215267" y="22604732"/>
          <a:ext cx="9990869"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xdr:col>
      <xdr:colOff>97630</xdr:colOff>
      <xdr:row>68</xdr:row>
      <xdr:rowOff>238804</xdr:rowOff>
    </xdr:from>
    <xdr:to>
      <xdr:col>3</xdr:col>
      <xdr:colOff>128590</xdr:colOff>
      <xdr:row>70</xdr:row>
      <xdr:rowOff>776286</xdr:rowOff>
    </xdr:to>
    <xdr:pic>
      <xdr:nvPicPr>
        <xdr:cNvPr id="6" name="Imagen 5">
          <a:extLst>
            <a:ext uri="{FF2B5EF4-FFF2-40B4-BE49-F238E27FC236}">
              <a16:creationId xmlns:a16="http://schemas.microsoft.com/office/drawing/2014/main" id="{9FA0FDBE-1684-41DC-B328-55ECAFDB574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9555" y="25956304"/>
          <a:ext cx="2183610" cy="1156607"/>
        </a:xfrm>
        <a:prstGeom prst="rect">
          <a:avLst/>
        </a:prstGeom>
        <a:noFill/>
        <a:ln>
          <a:noFill/>
        </a:ln>
      </xdr:spPr>
    </xdr:pic>
    <xdr:clientData/>
  </xdr:twoCellAnchor>
</xdr:wsDr>
</file>

<file path=xl/drawings/drawing79.xml><?xml version="1.0" encoding="utf-8"?>
<xdr:wsDr xmlns:xdr="http://schemas.openxmlformats.org/drawingml/2006/spreadsheetDrawing" xmlns:a="http://schemas.openxmlformats.org/drawingml/2006/main">
  <xdr:twoCellAnchor>
    <xdr:from>
      <xdr:col>1</xdr:col>
      <xdr:colOff>24812</xdr:colOff>
      <xdr:row>22</xdr:row>
      <xdr:rowOff>182299</xdr:rowOff>
    </xdr:from>
    <xdr:to>
      <xdr:col>9</xdr:col>
      <xdr:colOff>7775</xdr:colOff>
      <xdr:row>23</xdr:row>
      <xdr:rowOff>248816</xdr:rowOff>
    </xdr:to>
    <xdr:sp macro="" textlink="">
      <xdr:nvSpPr>
        <xdr:cNvPr id="2" name="Rectángulo redondeado 5">
          <a:extLst>
            <a:ext uri="{FF2B5EF4-FFF2-40B4-BE49-F238E27FC236}">
              <a16:creationId xmlns:a16="http://schemas.microsoft.com/office/drawing/2014/main" id="{9C1E3D02-1314-4B12-A7C5-F8D14396D499}"/>
            </a:ext>
          </a:extLst>
        </xdr:cNvPr>
        <xdr:cNvSpPr/>
      </xdr:nvSpPr>
      <xdr:spPr>
        <a:xfrm>
          <a:off x="186737" y="8040424"/>
          <a:ext cx="95270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34</xdr:row>
      <xdr:rowOff>123825</xdr:rowOff>
    </xdr:from>
    <xdr:to>
      <xdr:col>8</xdr:col>
      <xdr:colOff>971826</xdr:colOff>
      <xdr:row>36</xdr:row>
      <xdr:rowOff>44174</xdr:rowOff>
    </xdr:to>
    <xdr:sp macro="" textlink="">
      <xdr:nvSpPr>
        <xdr:cNvPr id="3" name="Rectángulo redondeado 6">
          <a:extLst>
            <a:ext uri="{FF2B5EF4-FFF2-40B4-BE49-F238E27FC236}">
              <a16:creationId xmlns:a16="http://schemas.microsoft.com/office/drawing/2014/main" id="{C79C11FE-088C-4020-8570-38892BC9289D}"/>
            </a:ext>
          </a:extLst>
        </xdr:cNvPr>
        <xdr:cNvSpPr/>
      </xdr:nvSpPr>
      <xdr:spPr>
        <a:xfrm>
          <a:off x="200025" y="17649825"/>
          <a:ext cx="95062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2D1E8BC9-2087-42DA-A150-0272FFDB18E8}"/>
            </a:ext>
          </a:extLst>
        </xdr:cNvPr>
        <xdr:cNvSpPr/>
      </xdr:nvSpPr>
      <xdr:spPr>
        <a:xfrm>
          <a:off x="186223" y="272370"/>
          <a:ext cx="9500702"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52</xdr:row>
      <xdr:rowOff>144782</xdr:rowOff>
    </xdr:from>
    <xdr:to>
      <xdr:col>8</xdr:col>
      <xdr:colOff>909736</xdr:colOff>
      <xdr:row>54</xdr:row>
      <xdr:rowOff>23327</xdr:rowOff>
    </xdr:to>
    <xdr:sp macro="" textlink="">
      <xdr:nvSpPr>
        <xdr:cNvPr id="5" name="Rectángulo redondeado 8">
          <a:extLst>
            <a:ext uri="{FF2B5EF4-FFF2-40B4-BE49-F238E27FC236}">
              <a16:creationId xmlns:a16="http://schemas.microsoft.com/office/drawing/2014/main" id="{A085E645-99C3-4B11-BE73-F8E6FE939841}"/>
            </a:ext>
          </a:extLst>
        </xdr:cNvPr>
        <xdr:cNvSpPr/>
      </xdr:nvSpPr>
      <xdr:spPr>
        <a:xfrm>
          <a:off x="215267" y="21280757"/>
          <a:ext cx="94860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24812</xdr:colOff>
      <xdr:row>24</xdr:row>
      <xdr:rowOff>182299</xdr:rowOff>
    </xdr:from>
    <xdr:to>
      <xdr:col>9</xdr:col>
      <xdr:colOff>7775</xdr:colOff>
      <xdr:row>25</xdr:row>
      <xdr:rowOff>248816</xdr:rowOff>
    </xdr:to>
    <xdr:sp macro="" textlink="">
      <xdr:nvSpPr>
        <xdr:cNvPr id="2" name="Rectángulo redondeado 5">
          <a:extLst>
            <a:ext uri="{FF2B5EF4-FFF2-40B4-BE49-F238E27FC236}">
              <a16:creationId xmlns:a16="http://schemas.microsoft.com/office/drawing/2014/main" id="{E684391E-B51E-4CAA-8822-7DF7959A1C23}"/>
            </a:ext>
          </a:extLst>
        </xdr:cNvPr>
        <xdr:cNvSpPr/>
      </xdr:nvSpPr>
      <xdr:spPr>
        <a:xfrm>
          <a:off x="186737" y="8316649"/>
          <a:ext cx="10279488"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38</xdr:row>
      <xdr:rowOff>123825</xdr:rowOff>
    </xdr:from>
    <xdr:to>
      <xdr:col>8</xdr:col>
      <xdr:colOff>971826</xdr:colOff>
      <xdr:row>40</xdr:row>
      <xdr:rowOff>44174</xdr:rowOff>
    </xdr:to>
    <xdr:sp macro="" textlink="">
      <xdr:nvSpPr>
        <xdr:cNvPr id="3" name="Rectángulo redondeado 6">
          <a:extLst>
            <a:ext uri="{FF2B5EF4-FFF2-40B4-BE49-F238E27FC236}">
              <a16:creationId xmlns:a16="http://schemas.microsoft.com/office/drawing/2014/main" id="{CAE39D95-CCF8-4076-982A-AD543B3A7797}"/>
            </a:ext>
          </a:extLst>
        </xdr:cNvPr>
        <xdr:cNvSpPr/>
      </xdr:nvSpPr>
      <xdr:spPr>
        <a:xfrm>
          <a:off x="200025" y="19078575"/>
          <a:ext cx="10182501"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46526</xdr:colOff>
      <xdr:row>1</xdr:row>
      <xdr:rowOff>69121</xdr:rowOff>
    </xdr:from>
    <xdr:to>
      <xdr:col>8</xdr:col>
      <xdr:colOff>1031875</xdr:colOff>
      <xdr:row>2</xdr:row>
      <xdr:rowOff>301070</xdr:rowOff>
    </xdr:to>
    <xdr:sp macro="" textlink="">
      <xdr:nvSpPr>
        <xdr:cNvPr id="4" name="Rectángulo redondeado 5">
          <a:extLst>
            <a:ext uri="{FF2B5EF4-FFF2-40B4-BE49-F238E27FC236}">
              <a16:creationId xmlns:a16="http://schemas.microsoft.com/office/drawing/2014/main" id="{8F21C0A4-001B-4DD2-A384-E1B6E4A12770}"/>
            </a:ext>
          </a:extLst>
        </xdr:cNvPr>
        <xdr:cNvSpPr/>
      </xdr:nvSpPr>
      <xdr:spPr>
        <a:xfrm>
          <a:off x="208451" y="269146"/>
          <a:ext cx="10234124" cy="30814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56</xdr:row>
      <xdr:rowOff>144782</xdr:rowOff>
    </xdr:from>
    <xdr:to>
      <xdr:col>8</xdr:col>
      <xdr:colOff>909736</xdr:colOff>
      <xdr:row>58</xdr:row>
      <xdr:rowOff>23327</xdr:rowOff>
    </xdr:to>
    <xdr:sp macro="" textlink="">
      <xdr:nvSpPr>
        <xdr:cNvPr id="5" name="Rectángulo redondeado 8">
          <a:extLst>
            <a:ext uri="{FF2B5EF4-FFF2-40B4-BE49-F238E27FC236}">
              <a16:creationId xmlns:a16="http://schemas.microsoft.com/office/drawing/2014/main" id="{C1466A4D-DC80-45E2-9B1B-84637B9CEDB4}"/>
            </a:ext>
          </a:extLst>
        </xdr:cNvPr>
        <xdr:cNvSpPr/>
      </xdr:nvSpPr>
      <xdr:spPr>
        <a:xfrm>
          <a:off x="215267" y="22766657"/>
          <a:ext cx="10105169"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9</xdr:col>
      <xdr:colOff>7775</xdr:colOff>
      <xdr:row>24</xdr:row>
      <xdr:rowOff>248816</xdr:rowOff>
    </xdr:to>
    <xdr:sp macro="" textlink="">
      <xdr:nvSpPr>
        <xdr:cNvPr id="2" name="Rectángulo redondeado 5">
          <a:extLst>
            <a:ext uri="{FF2B5EF4-FFF2-40B4-BE49-F238E27FC236}">
              <a16:creationId xmlns:a16="http://schemas.microsoft.com/office/drawing/2014/main" id="{0961D2B2-B6B2-497F-9274-1C309C043732}"/>
            </a:ext>
          </a:extLst>
        </xdr:cNvPr>
        <xdr:cNvSpPr/>
      </xdr:nvSpPr>
      <xdr:spPr>
        <a:xfrm>
          <a:off x="186737" y="7392724"/>
          <a:ext cx="95270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35</xdr:row>
      <xdr:rowOff>123825</xdr:rowOff>
    </xdr:from>
    <xdr:to>
      <xdr:col>8</xdr:col>
      <xdr:colOff>971826</xdr:colOff>
      <xdr:row>37</xdr:row>
      <xdr:rowOff>44174</xdr:rowOff>
    </xdr:to>
    <xdr:sp macro="" textlink="">
      <xdr:nvSpPr>
        <xdr:cNvPr id="3" name="Rectángulo redondeado 6">
          <a:extLst>
            <a:ext uri="{FF2B5EF4-FFF2-40B4-BE49-F238E27FC236}">
              <a16:creationId xmlns:a16="http://schemas.microsoft.com/office/drawing/2014/main" id="{9C3A4D71-8DE6-4BB5-A4E1-603757ACA547}"/>
            </a:ext>
          </a:extLst>
        </xdr:cNvPr>
        <xdr:cNvSpPr/>
      </xdr:nvSpPr>
      <xdr:spPr>
        <a:xfrm>
          <a:off x="200025" y="17335500"/>
          <a:ext cx="95062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7D006AE6-A0A2-479C-84C1-E8609C26F62D}"/>
            </a:ext>
          </a:extLst>
        </xdr:cNvPr>
        <xdr:cNvSpPr/>
      </xdr:nvSpPr>
      <xdr:spPr>
        <a:xfrm>
          <a:off x="186223" y="272370"/>
          <a:ext cx="9500702"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53</xdr:row>
      <xdr:rowOff>144782</xdr:rowOff>
    </xdr:from>
    <xdr:to>
      <xdr:col>8</xdr:col>
      <xdr:colOff>909736</xdr:colOff>
      <xdr:row>55</xdr:row>
      <xdr:rowOff>23327</xdr:rowOff>
    </xdr:to>
    <xdr:sp macro="" textlink="">
      <xdr:nvSpPr>
        <xdr:cNvPr id="5" name="Rectángulo redondeado 8">
          <a:extLst>
            <a:ext uri="{FF2B5EF4-FFF2-40B4-BE49-F238E27FC236}">
              <a16:creationId xmlns:a16="http://schemas.microsoft.com/office/drawing/2014/main" id="{16EA1ED5-7546-4BD7-A862-C5B87C7A6FA9}"/>
            </a:ext>
          </a:extLst>
        </xdr:cNvPr>
        <xdr:cNvSpPr/>
      </xdr:nvSpPr>
      <xdr:spPr>
        <a:xfrm>
          <a:off x="215267" y="20966432"/>
          <a:ext cx="94860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1</xdr:col>
      <xdr:colOff>24812</xdr:colOff>
      <xdr:row>22</xdr:row>
      <xdr:rowOff>182299</xdr:rowOff>
    </xdr:from>
    <xdr:to>
      <xdr:col>9</xdr:col>
      <xdr:colOff>7775</xdr:colOff>
      <xdr:row>23</xdr:row>
      <xdr:rowOff>248816</xdr:rowOff>
    </xdr:to>
    <xdr:sp macro="" textlink="">
      <xdr:nvSpPr>
        <xdr:cNvPr id="2" name="Rectángulo redondeado 5">
          <a:extLst>
            <a:ext uri="{FF2B5EF4-FFF2-40B4-BE49-F238E27FC236}">
              <a16:creationId xmlns:a16="http://schemas.microsoft.com/office/drawing/2014/main" id="{8CAC090B-9D1E-4113-9E57-5ED1E71F7C5A}"/>
            </a:ext>
          </a:extLst>
        </xdr:cNvPr>
        <xdr:cNvSpPr/>
      </xdr:nvSpPr>
      <xdr:spPr>
        <a:xfrm>
          <a:off x="186737" y="7383199"/>
          <a:ext cx="952701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34</xdr:row>
      <xdr:rowOff>123825</xdr:rowOff>
    </xdr:from>
    <xdr:to>
      <xdr:col>8</xdr:col>
      <xdr:colOff>971826</xdr:colOff>
      <xdr:row>36</xdr:row>
      <xdr:rowOff>44174</xdr:rowOff>
    </xdr:to>
    <xdr:sp macro="" textlink="">
      <xdr:nvSpPr>
        <xdr:cNvPr id="3" name="Rectángulo redondeado 6">
          <a:extLst>
            <a:ext uri="{FF2B5EF4-FFF2-40B4-BE49-F238E27FC236}">
              <a16:creationId xmlns:a16="http://schemas.microsoft.com/office/drawing/2014/main" id="{2181B8B9-CCE8-4387-B51F-F8A83EB409A7}"/>
            </a:ext>
          </a:extLst>
        </xdr:cNvPr>
        <xdr:cNvSpPr/>
      </xdr:nvSpPr>
      <xdr:spPr>
        <a:xfrm>
          <a:off x="200025" y="16992600"/>
          <a:ext cx="95062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24298</xdr:colOff>
      <xdr:row>1</xdr:row>
      <xdr:rowOff>81870</xdr:rowOff>
    </xdr:from>
    <xdr:to>
      <xdr:col>8</xdr:col>
      <xdr:colOff>895350</xdr:colOff>
      <xdr:row>3</xdr:row>
      <xdr:rowOff>31879</xdr:rowOff>
    </xdr:to>
    <xdr:sp macro="" textlink="">
      <xdr:nvSpPr>
        <xdr:cNvPr id="4" name="Rectángulo redondeado 5">
          <a:extLst>
            <a:ext uri="{FF2B5EF4-FFF2-40B4-BE49-F238E27FC236}">
              <a16:creationId xmlns:a16="http://schemas.microsoft.com/office/drawing/2014/main" id="{96179127-6B87-413C-9626-3D83E1A3E2BE}"/>
            </a:ext>
          </a:extLst>
        </xdr:cNvPr>
        <xdr:cNvSpPr/>
      </xdr:nvSpPr>
      <xdr:spPr>
        <a:xfrm>
          <a:off x="186223" y="272370"/>
          <a:ext cx="9500702" cy="3405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52</xdr:row>
      <xdr:rowOff>144782</xdr:rowOff>
    </xdr:from>
    <xdr:to>
      <xdr:col>8</xdr:col>
      <xdr:colOff>909736</xdr:colOff>
      <xdr:row>54</xdr:row>
      <xdr:rowOff>23327</xdr:rowOff>
    </xdr:to>
    <xdr:sp macro="" textlink="">
      <xdr:nvSpPr>
        <xdr:cNvPr id="5" name="Rectángulo redondeado 8">
          <a:extLst>
            <a:ext uri="{FF2B5EF4-FFF2-40B4-BE49-F238E27FC236}">
              <a16:creationId xmlns:a16="http://schemas.microsoft.com/office/drawing/2014/main" id="{F276EDAE-3F9C-4B7D-A986-8B7242CF48FA}"/>
            </a:ext>
          </a:extLst>
        </xdr:cNvPr>
        <xdr:cNvSpPr/>
      </xdr:nvSpPr>
      <xdr:spPr>
        <a:xfrm>
          <a:off x="215267" y="20623532"/>
          <a:ext cx="948604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1</xdr:col>
      <xdr:colOff>24812</xdr:colOff>
      <xdr:row>23</xdr:row>
      <xdr:rowOff>182298</xdr:rowOff>
    </xdr:from>
    <xdr:to>
      <xdr:col>9</xdr:col>
      <xdr:colOff>15551</xdr:colOff>
      <xdr:row>24</xdr:row>
      <xdr:rowOff>248816</xdr:rowOff>
    </xdr:to>
    <xdr:sp macro="" textlink="">
      <xdr:nvSpPr>
        <xdr:cNvPr id="2" name="Rectángulo redondeado 5">
          <a:extLst>
            <a:ext uri="{FF2B5EF4-FFF2-40B4-BE49-F238E27FC236}">
              <a16:creationId xmlns:a16="http://schemas.microsoft.com/office/drawing/2014/main" id="{5C7EBAAB-92EB-4DEB-B67D-9BF5C07A8996}"/>
            </a:ext>
          </a:extLst>
        </xdr:cNvPr>
        <xdr:cNvSpPr/>
      </xdr:nvSpPr>
      <xdr:spPr>
        <a:xfrm>
          <a:off x="195873" y="5803992"/>
          <a:ext cx="9414658" cy="33088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36</xdr:row>
      <xdr:rowOff>123825</xdr:rowOff>
    </xdr:from>
    <xdr:to>
      <xdr:col>9</xdr:col>
      <xdr:colOff>7775</xdr:colOff>
      <xdr:row>38</xdr:row>
      <xdr:rowOff>101082</xdr:rowOff>
    </xdr:to>
    <xdr:sp macro="" textlink="">
      <xdr:nvSpPr>
        <xdr:cNvPr id="3" name="Rectángulo redondeado 6">
          <a:extLst>
            <a:ext uri="{FF2B5EF4-FFF2-40B4-BE49-F238E27FC236}">
              <a16:creationId xmlns:a16="http://schemas.microsoft.com/office/drawing/2014/main" id="{B9531BB0-0126-4A07-8473-F40ED059B213}"/>
            </a:ext>
          </a:extLst>
        </xdr:cNvPr>
        <xdr:cNvSpPr/>
      </xdr:nvSpPr>
      <xdr:spPr>
        <a:xfrm>
          <a:off x="209161" y="15737049"/>
          <a:ext cx="9393594" cy="38158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39849</xdr:colOff>
      <xdr:row>1</xdr:row>
      <xdr:rowOff>73940</xdr:rowOff>
    </xdr:from>
    <xdr:to>
      <xdr:col>8</xdr:col>
      <xdr:colOff>885825</xdr:colOff>
      <xdr:row>3</xdr:row>
      <xdr:rowOff>10277</xdr:rowOff>
    </xdr:to>
    <xdr:sp macro="" textlink="">
      <xdr:nvSpPr>
        <xdr:cNvPr id="4" name="Rectángulo redondeado 5">
          <a:extLst>
            <a:ext uri="{FF2B5EF4-FFF2-40B4-BE49-F238E27FC236}">
              <a16:creationId xmlns:a16="http://schemas.microsoft.com/office/drawing/2014/main" id="{185BF9FB-002C-4D54-898E-C834DA35D645}"/>
            </a:ext>
          </a:extLst>
        </xdr:cNvPr>
        <xdr:cNvSpPr/>
      </xdr:nvSpPr>
      <xdr:spPr>
        <a:xfrm>
          <a:off x="211299" y="197765"/>
          <a:ext cx="9656601" cy="35543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54</xdr:row>
      <xdr:rowOff>144781</xdr:rowOff>
    </xdr:from>
    <xdr:to>
      <xdr:col>8</xdr:col>
      <xdr:colOff>909735</xdr:colOff>
      <xdr:row>56</xdr:row>
      <xdr:rowOff>23326</xdr:rowOff>
    </xdr:to>
    <xdr:sp macro="" textlink="">
      <xdr:nvSpPr>
        <xdr:cNvPr id="5" name="Rectángulo redondeado 8">
          <a:extLst>
            <a:ext uri="{FF2B5EF4-FFF2-40B4-BE49-F238E27FC236}">
              <a16:creationId xmlns:a16="http://schemas.microsoft.com/office/drawing/2014/main" id="{57E11F31-7FE2-43BD-96DD-DBF62319C697}"/>
            </a:ext>
          </a:extLst>
        </xdr:cNvPr>
        <xdr:cNvSpPr/>
      </xdr:nvSpPr>
      <xdr:spPr>
        <a:xfrm>
          <a:off x="224402" y="19521352"/>
          <a:ext cx="9331700" cy="36840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1</xdr:col>
      <xdr:colOff>24812</xdr:colOff>
      <xdr:row>23</xdr:row>
      <xdr:rowOff>182298</xdr:rowOff>
    </xdr:from>
    <xdr:to>
      <xdr:col>9</xdr:col>
      <xdr:colOff>15551</xdr:colOff>
      <xdr:row>24</xdr:row>
      <xdr:rowOff>248816</xdr:rowOff>
    </xdr:to>
    <xdr:sp macro="" textlink="">
      <xdr:nvSpPr>
        <xdr:cNvPr id="2" name="Rectángulo redondeado 5">
          <a:extLst>
            <a:ext uri="{FF2B5EF4-FFF2-40B4-BE49-F238E27FC236}">
              <a16:creationId xmlns:a16="http://schemas.microsoft.com/office/drawing/2014/main" id="{E176FBBF-E43C-49D2-AFE3-AA4A96B3D8BA}"/>
            </a:ext>
          </a:extLst>
        </xdr:cNvPr>
        <xdr:cNvSpPr/>
      </xdr:nvSpPr>
      <xdr:spPr>
        <a:xfrm>
          <a:off x="186737" y="6573573"/>
          <a:ext cx="9487164" cy="33321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36</xdr:row>
      <xdr:rowOff>123825</xdr:rowOff>
    </xdr:from>
    <xdr:to>
      <xdr:col>9</xdr:col>
      <xdr:colOff>7775</xdr:colOff>
      <xdr:row>38</xdr:row>
      <xdr:rowOff>101082</xdr:rowOff>
    </xdr:to>
    <xdr:sp macro="" textlink="">
      <xdr:nvSpPr>
        <xdr:cNvPr id="3" name="Rectángulo redondeado 6">
          <a:extLst>
            <a:ext uri="{FF2B5EF4-FFF2-40B4-BE49-F238E27FC236}">
              <a16:creationId xmlns:a16="http://schemas.microsoft.com/office/drawing/2014/main" id="{846E7CD2-5153-42EC-9E31-427E3ACC6B31}"/>
            </a:ext>
          </a:extLst>
        </xdr:cNvPr>
        <xdr:cNvSpPr/>
      </xdr:nvSpPr>
      <xdr:spPr>
        <a:xfrm>
          <a:off x="200025" y="16116300"/>
          <a:ext cx="9466100" cy="37730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39849</xdr:colOff>
      <xdr:row>1</xdr:row>
      <xdr:rowOff>73940</xdr:rowOff>
    </xdr:from>
    <xdr:to>
      <xdr:col>8</xdr:col>
      <xdr:colOff>885825</xdr:colOff>
      <xdr:row>3</xdr:row>
      <xdr:rowOff>10277</xdr:rowOff>
    </xdr:to>
    <xdr:sp macro="" textlink="">
      <xdr:nvSpPr>
        <xdr:cNvPr id="4" name="Rectángulo redondeado 5">
          <a:extLst>
            <a:ext uri="{FF2B5EF4-FFF2-40B4-BE49-F238E27FC236}">
              <a16:creationId xmlns:a16="http://schemas.microsoft.com/office/drawing/2014/main" id="{B108BA5A-57B9-4E72-8799-BAED89754895}"/>
            </a:ext>
          </a:extLst>
        </xdr:cNvPr>
        <xdr:cNvSpPr/>
      </xdr:nvSpPr>
      <xdr:spPr>
        <a:xfrm>
          <a:off x="201774" y="197765"/>
          <a:ext cx="9428001" cy="35543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54</xdr:row>
      <xdr:rowOff>144781</xdr:rowOff>
    </xdr:from>
    <xdr:to>
      <xdr:col>8</xdr:col>
      <xdr:colOff>909735</xdr:colOff>
      <xdr:row>56</xdr:row>
      <xdr:rowOff>23326</xdr:rowOff>
    </xdr:to>
    <xdr:sp macro="" textlink="">
      <xdr:nvSpPr>
        <xdr:cNvPr id="5" name="Rectángulo redondeado 8">
          <a:extLst>
            <a:ext uri="{FF2B5EF4-FFF2-40B4-BE49-F238E27FC236}">
              <a16:creationId xmlns:a16="http://schemas.microsoft.com/office/drawing/2014/main" id="{4E04B3D5-04C1-4A96-9959-AC6CFA79A095}"/>
            </a:ext>
          </a:extLst>
        </xdr:cNvPr>
        <xdr:cNvSpPr/>
      </xdr:nvSpPr>
      <xdr:spPr>
        <a:xfrm>
          <a:off x="215266" y="19775806"/>
          <a:ext cx="9438419"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1</xdr:col>
      <xdr:colOff>24812</xdr:colOff>
      <xdr:row>23</xdr:row>
      <xdr:rowOff>182298</xdr:rowOff>
    </xdr:from>
    <xdr:to>
      <xdr:col>9</xdr:col>
      <xdr:colOff>15551</xdr:colOff>
      <xdr:row>24</xdr:row>
      <xdr:rowOff>248816</xdr:rowOff>
    </xdr:to>
    <xdr:sp macro="" textlink="">
      <xdr:nvSpPr>
        <xdr:cNvPr id="2" name="Rectángulo redondeado 5">
          <a:extLst>
            <a:ext uri="{FF2B5EF4-FFF2-40B4-BE49-F238E27FC236}">
              <a16:creationId xmlns:a16="http://schemas.microsoft.com/office/drawing/2014/main" id="{28C77AC4-9B5D-4977-B98D-4BBE877DB02A}"/>
            </a:ext>
          </a:extLst>
        </xdr:cNvPr>
        <xdr:cNvSpPr/>
      </xdr:nvSpPr>
      <xdr:spPr>
        <a:xfrm>
          <a:off x="192452" y="6605958"/>
          <a:ext cx="9782439" cy="33321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36</xdr:row>
      <xdr:rowOff>123825</xdr:rowOff>
    </xdr:from>
    <xdr:to>
      <xdr:col>9</xdr:col>
      <xdr:colOff>7775</xdr:colOff>
      <xdr:row>38</xdr:row>
      <xdr:rowOff>101082</xdr:rowOff>
    </xdr:to>
    <xdr:sp macro="" textlink="">
      <xdr:nvSpPr>
        <xdr:cNvPr id="3" name="Rectángulo redondeado 6">
          <a:extLst>
            <a:ext uri="{FF2B5EF4-FFF2-40B4-BE49-F238E27FC236}">
              <a16:creationId xmlns:a16="http://schemas.microsoft.com/office/drawing/2014/main" id="{0D1EEDF4-CCE8-4CC1-881C-E76ECF702C9B}"/>
            </a:ext>
          </a:extLst>
        </xdr:cNvPr>
        <xdr:cNvSpPr/>
      </xdr:nvSpPr>
      <xdr:spPr>
        <a:xfrm>
          <a:off x="205740" y="16186785"/>
          <a:ext cx="9761375" cy="38873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39849</xdr:colOff>
      <xdr:row>1</xdr:row>
      <xdr:rowOff>73940</xdr:rowOff>
    </xdr:from>
    <xdr:to>
      <xdr:col>8</xdr:col>
      <xdr:colOff>895350</xdr:colOff>
      <xdr:row>3</xdr:row>
      <xdr:rowOff>10277</xdr:rowOff>
    </xdr:to>
    <xdr:sp macro="" textlink="">
      <xdr:nvSpPr>
        <xdr:cNvPr id="4" name="Rectángulo redondeado 5">
          <a:extLst>
            <a:ext uri="{FF2B5EF4-FFF2-40B4-BE49-F238E27FC236}">
              <a16:creationId xmlns:a16="http://schemas.microsoft.com/office/drawing/2014/main" id="{EECC845C-D601-4D6C-8D29-E03076631E40}"/>
            </a:ext>
          </a:extLst>
        </xdr:cNvPr>
        <xdr:cNvSpPr/>
      </xdr:nvSpPr>
      <xdr:spPr>
        <a:xfrm>
          <a:off x="211299" y="197765"/>
          <a:ext cx="9666126" cy="35543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54</xdr:row>
      <xdr:rowOff>144781</xdr:rowOff>
    </xdr:from>
    <xdr:to>
      <xdr:col>8</xdr:col>
      <xdr:colOff>909735</xdr:colOff>
      <xdr:row>56</xdr:row>
      <xdr:rowOff>23326</xdr:rowOff>
    </xdr:to>
    <xdr:sp macro="" textlink="">
      <xdr:nvSpPr>
        <xdr:cNvPr id="5" name="Rectángulo redondeado 8">
          <a:extLst>
            <a:ext uri="{FF2B5EF4-FFF2-40B4-BE49-F238E27FC236}">
              <a16:creationId xmlns:a16="http://schemas.microsoft.com/office/drawing/2014/main" id="{51A70283-B416-40C2-A4E9-ECE85A28D99D}"/>
            </a:ext>
          </a:extLst>
        </xdr:cNvPr>
        <xdr:cNvSpPr/>
      </xdr:nvSpPr>
      <xdr:spPr>
        <a:xfrm>
          <a:off x="220981" y="19812001"/>
          <a:ext cx="970321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1</xdr:col>
      <xdr:colOff>38100</xdr:colOff>
      <xdr:row>32</xdr:row>
      <xdr:rowOff>38100</xdr:rowOff>
    </xdr:from>
    <xdr:to>
      <xdr:col>9</xdr:col>
      <xdr:colOff>857250</xdr:colOff>
      <xdr:row>33</xdr:row>
      <xdr:rowOff>142008</xdr:rowOff>
    </xdr:to>
    <xdr:sp macro="" textlink="">
      <xdr:nvSpPr>
        <xdr:cNvPr id="2" name="Rectángulo redondeado 5">
          <a:extLst>
            <a:ext uri="{FF2B5EF4-FFF2-40B4-BE49-F238E27FC236}">
              <a16:creationId xmlns:a16="http://schemas.microsoft.com/office/drawing/2014/main" id="{00000000-0008-0000-1300-000002000000}"/>
            </a:ext>
          </a:extLst>
        </xdr:cNvPr>
        <xdr:cNvSpPr/>
      </xdr:nvSpPr>
      <xdr:spPr>
        <a:xfrm>
          <a:off x="200025" y="7458075"/>
          <a:ext cx="6619875"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9525</xdr:colOff>
      <xdr:row>60</xdr:row>
      <xdr:rowOff>123825</xdr:rowOff>
    </xdr:from>
    <xdr:to>
      <xdr:col>9</xdr:col>
      <xdr:colOff>838199</xdr:colOff>
      <xdr:row>62</xdr:row>
      <xdr:rowOff>57150</xdr:rowOff>
    </xdr:to>
    <xdr:sp macro="" textlink="">
      <xdr:nvSpPr>
        <xdr:cNvPr id="3" name="Rectángulo redondeado 6">
          <a:extLst>
            <a:ext uri="{FF2B5EF4-FFF2-40B4-BE49-F238E27FC236}">
              <a16:creationId xmlns:a16="http://schemas.microsoft.com/office/drawing/2014/main" id="{00000000-0008-0000-1300-000003000000}"/>
            </a:ext>
          </a:extLst>
        </xdr:cNvPr>
        <xdr:cNvSpPr/>
      </xdr:nvSpPr>
      <xdr:spPr>
        <a:xfrm>
          <a:off x="171450" y="15506700"/>
          <a:ext cx="6629399" cy="3333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53341</xdr:colOff>
      <xdr:row>71</xdr:row>
      <xdr:rowOff>144781</xdr:rowOff>
    </xdr:from>
    <xdr:to>
      <xdr:col>9</xdr:col>
      <xdr:colOff>830581</xdr:colOff>
      <xdr:row>73</xdr:row>
      <xdr:rowOff>15241</xdr:rowOff>
    </xdr:to>
    <xdr:sp macro="" textlink="">
      <xdr:nvSpPr>
        <xdr:cNvPr id="4" name="Rectángulo redondeado 8">
          <a:extLst>
            <a:ext uri="{FF2B5EF4-FFF2-40B4-BE49-F238E27FC236}">
              <a16:creationId xmlns:a16="http://schemas.microsoft.com/office/drawing/2014/main" id="{00000000-0008-0000-1300-000004000000}"/>
            </a:ext>
          </a:extLst>
        </xdr:cNvPr>
        <xdr:cNvSpPr/>
      </xdr:nvSpPr>
      <xdr:spPr>
        <a:xfrm>
          <a:off x="215266" y="18080356"/>
          <a:ext cx="6577965" cy="33718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xdr:from>
      <xdr:col>1</xdr:col>
      <xdr:colOff>38100</xdr:colOff>
      <xdr:row>1</xdr:row>
      <xdr:rowOff>9525</xdr:rowOff>
    </xdr:from>
    <xdr:to>
      <xdr:col>9</xdr:col>
      <xdr:colOff>866775</xdr:colOff>
      <xdr:row>1</xdr:row>
      <xdr:rowOff>313458</xdr:rowOff>
    </xdr:to>
    <xdr:sp macro="" textlink="">
      <xdr:nvSpPr>
        <xdr:cNvPr id="5" name="Rectángulo redondeado 5">
          <a:extLst>
            <a:ext uri="{FF2B5EF4-FFF2-40B4-BE49-F238E27FC236}">
              <a16:creationId xmlns:a16="http://schemas.microsoft.com/office/drawing/2014/main" id="{00000000-0008-0000-1300-000005000000}"/>
            </a:ext>
          </a:extLst>
        </xdr:cNvPr>
        <xdr:cNvSpPr/>
      </xdr:nvSpPr>
      <xdr:spPr>
        <a:xfrm>
          <a:off x="200025" y="390525"/>
          <a:ext cx="6629400"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1</xdr:col>
      <xdr:colOff>66675</xdr:colOff>
      <xdr:row>36</xdr:row>
      <xdr:rowOff>38100</xdr:rowOff>
    </xdr:from>
    <xdr:to>
      <xdr:col>9</xdr:col>
      <xdr:colOff>800100</xdr:colOff>
      <xdr:row>37</xdr:row>
      <xdr:rowOff>142008</xdr:rowOff>
    </xdr:to>
    <xdr:sp macro="" textlink="">
      <xdr:nvSpPr>
        <xdr:cNvPr id="2" name="Rectángulo redondeado 5">
          <a:extLst>
            <a:ext uri="{FF2B5EF4-FFF2-40B4-BE49-F238E27FC236}">
              <a16:creationId xmlns:a16="http://schemas.microsoft.com/office/drawing/2014/main" id="{00000000-0008-0000-1400-000002000000}"/>
            </a:ext>
          </a:extLst>
        </xdr:cNvPr>
        <xdr:cNvSpPr/>
      </xdr:nvSpPr>
      <xdr:spPr>
        <a:xfrm>
          <a:off x="228600" y="8181975"/>
          <a:ext cx="6419850"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70485</xdr:colOff>
      <xdr:row>56</xdr:row>
      <xdr:rowOff>123825</xdr:rowOff>
    </xdr:from>
    <xdr:to>
      <xdr:col>9</xdr:col>
      <xdr:colOff>840105</xdr:colOff>
      <xdr:row>58</xdr:row>
      <xdr:rowOff>57150</xdr:rowOff>
    </xdr:to>
    <xdr:sp macro="" textlink="">
      <xdr:nvSpPr>
        <xdr:cNvPr id="3" name="Rectángulo redondeado 6">
          <a:extLst>
            <a:ext uri="{FF2B5EF4-FFF2-40B4-BE49-F238E27FC236}">
              <a16:creationId xmlns:a16="http://schemas.microsoft.com/office/drawing/2014/main" id="{00000000-0008-0000-1400-000003000000}"/>
            </a:ext>
          </a:extLst>
        </xdr:cNvPr>
        <xdr:cNvSpPr/>
      </xdr:nvSpPr>
      <xdr:spPr>
        <a:xfrm>
          <a:off x="232410" y="16259175"/>
          <a:ext cx="6456045" cy="3333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53341</xdr:colOff>
      <xdr:row>67</xdr:row>
      <xdr:rowOff>144781</xdr:rowOff>
    </xdr:from>
    <xdr:to>
      <xdr:col>9</xdr:col>
      <xdr:colOff>830581</xdr:colOff>
      <xdr:row>69</xdr:row>
      <xdr:rowOff>15241</xdr:rowOff>
    </xdr:to>
    <xdr:sp macro="" textlink="">
      <xdr:nvSpPr>
        <xdr:cNvPr id="4" name="Rectángulo redondeado 8">
          <a:extLst>
            <a:ext uri="{FF2B5EF4-FFF2-40B4-BE49-F238E27FC236}">
              <a16:creationId xmlns:a16="http://schemas.microsoft.com/office/drawing/2014/main" id="{00000000-0008-0000-1400-000004000000}"/>
            </a:ext>
          </a:extLst>
        </xdr:cNvPr>
        <xdr:cNvSpPr/>
      </xdr:nvSpPr>
      <xdr:spPr>
        <a:xfrm>
          <a:off x="215266" y="18480406"/>
          <a:ext cx="6463665" cy="33718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xdr:from>
      <xdr:col>1</xdr:col>
      <xdr:colOff>104775</xdr:colOff>
      <xdr:row>1</xdr:row>
      <xdr:rowOff>9525</xdr:rowOff>
    </xdr:from>
    <xdr:to>
      <xdr:col>9</xdr:col>
      <xdr:colOff>838200</xdr:colOff>
      <xdr:row>1</xdr:row>
      <xdr:rowOff>313458</xdr:rowOff>
    </xdr:to>
    <xdr:sp macro="" textlink="">
      <xdr:nvSpPr>
        <xdr:cNvPr id="5" name="Rectángulo redondeado 5">
          <a:extLst>
            <a:ext uri="{FF2B5EF4-FFF2-40B4-BE49-F238E27FC236}">
              <a16:creationId xmlns:a16="http://schemas.microsoft.com/office/drawing/2014/main" id="{00000000-0008-0000-1400-000005000000}"/>
            </a:ext>
          </a:extLst>
        </xdr:cNvPr>
        <xdr:cNvSpPr/>
      </xdr:nvSpPr>
      <xdr:spPr>
        <a:xfrm>
          <a:off x="266700" y="390525"/>
          <a:ext cx="6419850"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1</xdr:col>
      <xdr:colOff>66675</xdr:colOff>
      <xdr:row>29</xdr:row>
      <xdr:rowOff>38100</xdr:rowOff>
    </xdr:from>
    <xdr:to>
      <xdr:col>9</xdr:col>
      <xdr:colOff>800100</xdr:colOff>
      <xdr:row>30</xdr:row>
      <xdr:rowOff>142008</xdr:rowOff>
    </xdr:to>
    <xdr:sp macro="" textlink="">
      <xdr:nvSpPr>
        <xdr:cNvPr id="2" name="Rectángulo redondeado 5">
          <a:extLst>
            <a:ext uri="{FF2B5EF4-FFF2-40B4-BE49-F238E27FC236}">
              <a16:creationId xmlns:a16="http://schemas.microsoft.com/office/drawing/2014/main" id="{00000000-0008-0000-1500-000002000000}"/>
            </a:ext>
          </a:extLst>
        </xdr:cNvPr>
        <xdr:cNvSpPr/>
      </xdr:nvSpPr>
      <xdr:spPr>
        <a:xfrm>
          <a:off x="228600" y="7667625"/>
          <a:ext cx="6419850"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70485</xdr:colOff>
      <xdr:row>58</xdr:row>
      <xdr:rowOff>123825</xdr:rowOff>
    </xdr:from>
    <xdr:to>
      <xdr:col>9</xdr:col>
      <xdr:colOff>840105</xdr:colOff>
      <xdr:row>60</xdr:row>
      <xdr:rowOff>57150</xdr:rowOff>
    </xdr:to>
    <xdr:sp macro="" textlink="">
      <xdr:nvSpPr>
        <xdr:cNvPr id="3" name="Rectángulo redondeado 6">
          <a:extLst>
            <a:ext uri="{FF2B5EF4-FFF2-40B4-BE49-F238E27FC236}">
              <a16:creationId xmlns:a16="http://schemas.microsoft.com/office/drawing/2014/main" id="{00000000-0008-0000-1500-000003000000}"/>
            </a:ext>
          </a:extLst>
        </xdr:cNvPr>
        <xdr:cNvSpPr/>
      </xdr:nvSpPr>
      <xdr:spPr>
        <a:xfrm>
          <a:off x="232410" y="16344900"/>
          <a:ext cx="6456045" cy="3333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53341</xdr:colOff>
      <xdr:row>69</xdr:row>
      <xdr:rowOff>144781</xdr:rowOff>
    </xdr:from>
    <xdr:to>
      <xdr:col>9</xdr:col>
      <xdr:colOff>830581</xdr:colOff>
      <xdr:row>71</xdr:row>
      <xdr:rowOff>15241</xdr:rowOff>
    </xdr:to>
    <xdr:sp macro="" textlink="">
      <xdr:nvSpPr>
        <xdr:cNvPr id="4" name="Rectángulo redondeado 8">
          <a:extLst>
            <a:ext uri="{FF2B5EF4-FFF2-40B4-BE49-F238E27FC236}">
              <a16:creationId xmlns:a16="http://schemas.microsoft.com/office/drawing/2014/main" id="{00000000-0008-0000-1500-000004000000}"/>
            </a:ext>
          </a:extLst>
        </xdr:cNvPr>
        <xdr:cNvSpPr/>
      </xdr:nvSpPr>
      <xdr:spPr>
        <a:xfrm>
          <a:off x="215266" y="18566131"/>
          <a:ext cx="6463665" cy="33718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xdr:from>
      <xdr:col>1</xdr:col>
      <xdr:colOff>104775</xdr:colOff>
      <xdr:row>1</xdr:row>
      <xdr:rowOff>9525</xdr:rowOff>
    </xdr:from>
    <xdr:to>
      <xdr:col>9</xdr:col>
      <xdr:colOff>838200</xdr:colOff>
      <xdr:row>1</xdr:row>
      <xdr:rowOff>313458</xdr:rowOff>
    </xdr:to>
    <xdr:sp macro="" textlink="">
      <xdr:nvSpPr>
        <xdr:cNvPr id="5" name="Rectángulo redondeado 5">
          <a:extLst>
            <a:ext uri="{FF2B5EF4-FFF2-40B4-BE49-F238E27FC236}">
              <a16:creationId xmlns:a16="http://schemas.microsoft.com/office/drawing/2014/main" id="{00000000-0008-0000-1500-000005000000}"/>
            </a:ext>
          </a:extLst>
        </xdr:cNvPr>
        <xdr:cNvSpPr/>
      </xdr:nvSpPr>
      <xdr:spPr>
        <a:xfrm>
          <a:off x="266700" y="390525"/>
          <a:ext cx="6419850"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1</xdr:col>
      <xdr:colOff>66675</xdr:colOff>
      <xdr:row>32</xdr:row>
      <xdr:rowOff>38100</xdr:rowOff>
    </xdr:from>
    <xdr:to>
      <xdr:col>9</xdr:col>
      <xdr:colOff>800100</xdr:colOff>
      <xdr:row>33</xdr:row>
      <xdr:rowOff>142008</xdr:rowOff>
    </xdr:to>
    <xdr:sp macro="" textlink="">
      <xdr:nvSpPr>
        <xdr:cNvPr id="2" name="Rectángulo redondeado 5">
          <a:extLst>
            <a:ext uri="{FF2B5EF4-FFF2-40B4-BE49-F238E27FC236}">
              <a16:creationId xmlns:a16="http://schemas.microsoft.com/office/drawing/2014/main" id="{00000000-0008-0000-1600-000002000000}"/>
            </a:ext>
          </a:extLst>
        </xdr:cNvPr>
        <xdr:cNvSpPr/>
      </xdr:nvSpPr>
      <xdr:spPr>
        <a:xfrm>
          <a:off x="228600" y="7172325"/>
          <a:ext cx="6419850"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70485</xdr:colOff>
      <xdr:row>48</xdr:row>
      <xdr:rowOff>123825</xdr:rowOff>
    </xdr:from>
    <xdr:to>
      <xdr:col>9</xdr:col>
      <xdr:colOff>840105</xdr:colOff>
      <xdr:row>50</xdr:row>
      <xdr:rowOff>57150</xdr:rowOff>
    </xdr:to>
    <xdr:sp macro="" textlink="">
      <xdr:nvSpPr>
        <xdr:cNvPr id="3" name="Rectángulo redondeado 6">
          <a:extLst>
            <a:ext uri="{FF2B5EF4-FFF2-40B4-BE49-F238E27FC236}">
              <a16:creationId xmlns:a16="http://schemas.microsoft.com/office/drawing/2014/main" id="{00000000-0008-0000-1600-000003000000}"/>
            </a:ext>
          </a:extLst>
        </xdr:cNvPr>
        <xdr:cNvSpPr/>
      </xdr:nvSpPr>
      <xdr:spPr>
        <a:xfrm>
          <a:off x="232410" y="15449550"/>
          <a:ext cx="6456045" cy="3333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53341</xdr:colOff>
      <xdr:row>59</xdr:row>
      <xdr:rowOff>144781</xdr:rowOff>
    </xdr:from>
    <xdr:to>
      <xdr:col>9</xdr:col>
      <xdr:colOff>830581</xdr:colOff>
      <xdr:row>61</xdr:row>
      <xdr:rowOff>15241</xdr:rowOff>
    </xdr:to>
    <xdr:sp macro="" textlink="">
      <xdr:nvSpPr>
        <xdr:cNvPr id="4" name="Rectángulo redondeado 8">
          <a:extLst>
            <a:ext uri="{FF2B5EF4-FFF2-40B4-BE49-F238E27FC236}">
              <a16:creationId xmlns:a16="http://schemas.microsoft.com/office/drawing/2014/main" id="{00000000-0008-0000-1600-000004000000}"/>
            </a:ext>
          </a:extLst>
        </xdr:cNvPr>
        <xdr:cNvSpPr/>
      </xdr:nvSpPr>
      <xdr:spPr>
        <a:xfrm>
          <a:off x="215266" y="17670781"/>
          <a:ext cx="6463665" cy="33718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9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xdr:from>
      <xdr:col>1</xdr:col>
      <xdr:colOff>104775</xdr:colOff>
      <xdr:row>1</xdr:row>
      <xdr:rowOff>9525</xdr:rowOff>
    </xdr:from>
    <xdr:to>
      <xdr:col>9</xdr:col>
      <xdr:colOff>838200</xdr:colOff>
      <xdr:row>1</xdr:row>
      <xdr:rowOff>313458</xdr:rowOff>
    </xdr:to>
    <xdr:sp macro="" textlink="">
      <xdr:nvSpPr>
        <xdr:cNvPr id="5" name="Rectángulo redondeado 5">
          <a:extLst>
            <a:ext uri="{FF2B5EF4-FFF2-40B4-BE49-F238E27FC236}">
              <a16:creationId xmlns:a16="http://schemas.microsoft.com/office/drawing/2014/main" id="{00000000-0008-0000-1600-000005000000}"/>
            </a:ext>
          </a:extLst>
        </xdr:cNvPr>
        <xdr:cNvSpPr/>
      </xdr:nvSpPr>
      <xdr:spPr>
        <a:xfrm>
          <a:off x="266700" y="390525"/>
          <a:ext cx="6419850" cy="303933"/>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51956</xdr:colOff>
      <xdr:row>0</xdr:row>
      <xdr:rowOff>36879</xdr:rowOff>
    </xdr:from>
    <xdr:to>
      <xdr:col>5</xdr:col>
      <xdr:colOff>28576</xdr:colOff>
      <xdr:row>4</xdr:row>
      <xdr:rowOff>156627</xdr:rowOff>
    </xdr:to>
    <xdr:pic>
      <xdr:nvPicPr>
        <xdr:cNvPr id="8" name="Imagen 7">
          <a:extLst>
            <a:ext uri="{FF2B5EF4-FFF2-40B4-BE49-F238E27FC236}">
              <a16:creationId xmlns:a16="http://schemas.microsoft.com/office/drawing/2014/main" id="{00000000-0008-0000-19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956" y="36879"/>
          <a:ext cx="2605520" cy="805548"/>
        </a:xfrm>
        <a:prstGeom prst="rect">
          <a:avLst/>
        </a:prstGeom>
      </xdr:spPr>
    </xdr:pic>
    <xdr:clientData/>
  </xdr:twoCellAnchor>
  <xdr:twoCellAnchor editAs="oneCell">
    <xdr:from>
      <xdr:col>8</xdr:col>
      <xdr:colOff>485775</xdr:colOff>
      <xdr:row>0</xdr:row>
      <xdr:rowOff>14654</xdr:rowOff>
    </xdr:from>
    <xdr:to>
      <xdr:col>9</xdr:col>
      <xdr:colOff>465925</xdr:colOff>
      <xdr:row>4</xdr:row>
      <xdr:rowOff>77638</xdr:rowOff>
    </xdr:to>
    <xdr:pic>
      <xdr:nvPicPr>
        <xdr:cNvPr id="2" name="Imagen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2"/>
        <a:stretch>
          <a:fillRect/>
        </a:stretch>
      </xdr:blipFill>
      <xdr:spPr>
        <a:xfrm>
          <a:off x="5276850" y="14654"/>
          <a:ext cx="770725" cy="74878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24812</xdr:colOff>
      <xdr:row>26</xdr:row>
      <xdr:rowOff>182299</xdr:rowOff>
    </xdr:from>
    <xdr:to>
      <xdr:col>8</xdr:col>
      <xdr:colOff>971825</xdr:colOff>
      <xdr:row>27</xdr:row>
      <xdr:rowOff>231914</xdr:rowOff>
    </xdr:to>
    <xdr:sp macro="" textlink="">
      <xdr:nvSpPr>
        <xdr:cNvPr id="2" name="Rectángulo redondeado 5">
          <a:extLst>
            <a:ext uri="{FF2B5EF4-FFF2-40B4-BE49-F238E27FC236}">
              <a16:creationId xmlns:a16="http://schemas.microsoft.com/office/drawing/2014/main" id="{EE8F6B1A-22BD-4E54-B8B1-8993B434A176}"/>
            </a:ext>
          </a:extLst>
        </xdr:cNvPr>
        <xdr:cNvSpPr/>
      </xdr:nvSpPr>
      <xdr:spPr>
        <a:xfrm>
          <a:off x="186737" y="7888024"/>
          <a:ext cx="8567013"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38</xdr:row>
      <xdr:rowOff>123825</xdr:rowOff>
    </xdr:from>
    <xdr:to>
      <xdr:col>8</xdr:col>
      <xdr:colOff>971826</xdr:colOff>
      <xdr:row>40</xdr:row>
      <xdr:rowOff>44174</xdr:rowOff>
    </xdr:to>
    <xdr:sp macro="" textlink="">
      <xdr:nvSpPr>
        <xdr:cNvPr id="3" name="Rectángulo redondeado 6">
          <a:extLst>
            <a:ext uri="{FF2B5EF4-FFF2-40B4-BE49-F238E27FC236}">
              <a16:creationId xmlns:a16="http://schemas.microsoft.com/office/drawing/2014/main" id="{D060C7C8-5F99-455B-96A0-45504CB74CCD}"/>
            </a:ext>
          </a:extLst>
        </xdr:cNvPr>
        <xdr:cNvSpPr/>
      </xdr:nvSpPr>
      <xdr:spPr>
        <a:xfrm>
          <a:off x="200025" y="16173450"/>
          <a:ext cx="8553726" cy="32039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13022</xdr:colOff>
      <xdr:row>1</xdr:row>
      <xdr:rowOff>90732</xdr:rowOff>
    </xdr:from>
    <xdr:to>
      <xdr:col>8</xdr:col>
      <xdr:colOff>971938</xdr:colOff>
      <xdr:row>3</xdr:row>
      <xdr:rowOff>7773</xdr:rowOff>
    </xdr:to>
    <xdr:sp macro="" textlink="">
      <xdr:nvSpPr>
        <xdr:cNvPr id="4" name="Rectángulo redondeado 5">
          <a:extLst>
            <a:ext uri="{FF2B5EF4-FFF2-40B4-BE49-F238E27FC236}">
              <a16:creationId xmlns:a16="http://schemas.microsoft.com/office/drawing/2014/main" id="{5D4DAF27-1DFA-413E-B7A1-04841CCD6F73}"/>
            </a:ext>
          </a:extLst>
        </xdr:cNvPr>
        <xdr:cNvSpPr/>
      </xdr:nvSpPr>
      <xdr:spPr>
        <a:xfrm>
          <a:off x="174947" y="195507"/>
          <a:ext cx="8578916" cy="317091"/>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55</xdr:row>
      <xdr:rowOff>144781</xdr:rowOff>
    </xdr:from>
    <xdr:to>
      <xdr:col>8</xdr:col>
      <xdr:colOff>949739</xdr:colOff>
      <xdr:row>56</xdr:row>
      <xdr:rowOff>176696</xdr:rowOff>
    </xdr:to>
    <xdr:sp macro="" textlink="">
      <xdr:nvSpPr>
        <xdr:cNvPr id="5" name="Rectángulo redondeado 8">
          <a:extLst>
            <a:ext uri="{FF2B5EF4-FFF2-40B4-BE49-F238E27FC236}">
              <a16:creationId xmlns:a16="http://schemas.microsoft.com/office/drawing/2014/main" id="{D476D3A9-62B5-4405-97EC-04D0ED49FEB0}"/>
            </a:ext>
          </a:extLst>
        </xdr:cNvPr>
        <xdr:cNvSpPr/>
      </xdr:nvSpPr>
      <xdr:spPr>
        <a:xfrm>
          <a:off x="215266" y="19861531"/>
          <a:ext cx="8516398" cy="3271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34636</xdr:colOff>
      <xdr:row>0</xdr:row>
      <xdr:rowOff>43296</xdr:rowOff>
    </xdr:from>
    <xdr:to>
      <xdr:col>4</xdr:col>
      <xdr:colOff>484909</xdr:colOff>
      <xdr:row>4</xdr:row>
      <xdr:rowOff>74621</xdr:rowOff>
    </xdr:to>
    <xdr:pic>
      <xdr:nvPicPr>
        <xdr:cNvPr id="4" name="Imagen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636" y="43296"/>
          <a:ext cx="2320637" cy="724052"/>
        </a:xfrm>
        <a:prstGeom prst="rect">
          <a:avLst/>
        </a:prstGeom>
      </xdr:spPr>
    </xdr:pic>
    <xdr:clientData/>
  </xdr:twoCellAnchor>
  <xdr:twoCellAnchor editAs="oneCell">
    <xdr:from>
      <xdr:col>7</xdr:col>
      <xdr:colOff>337705</xdr:colOff>
      <xdr:row>0</xdr:row>
      <xdr:rowOff>34637</xdr:rowOff>
    </xdr:from>
    <xdr:to>
      <xdr:col>8</xdr:col>
      <xdr:colOff>383472</xdr:colOff>
      <xdr:row>4</xdr:row>
      <xdr:rowOff>17318</xdr:rowOff>
    </xdr:to>
    <xdr:pic>
      <xdr:nvPicPr>
        <xdr:cNvPr id="5" name="Imagen 4">
          <a:extLst>
            <a:ext uri="{FF2B5EF4-FFF2-40B4-BE49-F238E27FC236}">
              <a16:creationId xmlns:a16="http://schemas.microsoft.com/office/drawing/2014/main" id="{00000000-0008-0000-1A00-000005000000}"/>
            </a:ext>
          </a:extLst>
        </xdr:cNvPr>
        <xdr:cNvPicPr>
          <a:picLocks noChangeAspect="1"/>
        </xdr:cNvPicPr>
      </xdr:nvPicPr>
      <xdr:blipFill>
        <a:blip xmlns:r="http://schemas.openxmlformats.org/officeDocument/2006/relationships" r:embed="rId2"/>
        <a:stretch>
          <a:fillRect/>
        </a:stretch>
      </xdr:blipFill>
      <xdr:spPr>
        <a:xfrm>
          <a:off x="4961660" y="34637"/>
          <a:ext cx="695199" cy="675408"/>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13</xdr:col>
      <xdr:colOff>77931</xdr:colOff>
      <xdr:row>21</xdr:row>
      <xdr:rowOff>138546</xdr:rowOff>
    </xdr:from>
    <xdr:to>
      <xdr:col>14</xdr:col>
      <xdr:colOff>716106</xdr:colOff>
      <xdr:row>25</xdr:row>
      <xdr:rowOff>213880</xdr:rowOff>
    </xdr:to>
    <xdr:pic>
      <xdr:nvPicPr>
        <xdr:cNvPr id="4" name="3 Imagen">
          <a:extLst>
            <a:ext uri="{FF2B5EF4-FFF2-40B4-BE49-F238E27FC236}">
              <a16:creationId xmlns:a16="http://schemas.microsoft.com/office/drawing/2014/main" id="{00000000-0008-0000-1B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4067" y="4537364"/>
          <a:ext cx="140017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17318</xdr:colOff>
      <xdr:row>0</xdr:row>
      <xdr:rowOff>17318</xdr:rowOff>
    </xdr:from>
    <xdr:to>
      <xdr:col>5</xdr:col>
      <xdr:colOff>60613</xdr:colOff>
      <xdr:row>4</xdr:row>
      <xdr:rowOff>124775</xdr:rowOff>
    </xdr:to>
    <xdr:pic>
      <xdr:nvPicPr>
        <xdr:cNvPr id="5" name="Imagen 4">
          <a:extLst>
            <a:ext uri="{FF2B5EF4-FFF2-40B4-BE49-F238E27FC236}">
              <a16:creationId xmlns:a16="http://schemas.microsoft.com/office/drawing/2014/main" id="{00000000-0008-0000-1B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318" y="17318"/>
          <a:ext cx="2675659" cy="834821"/>
        </a:xfrm>
        <a:prstGeom prst="rect">
          <a:avLst/>
        </a:prstGeom>
      </xdr:spPr>
    </xdr:pic>
    <xdr:clientData/>
  </xdr:twoCellAnchor>
  <xdr:twoCellAnchor editAs="oneCell">
    <xdr:from>
      <xdr:col>8</xdr:col>
      <xdr:colOff>450273</xdr:colOff>
      <xdr:row>0</xdr:row>
      <xdr:rowOff>103909</xdr:rowOff>
    </xdr:from>
    <xdr:to>
      <xdr:col>9</xdr:col>
      <xdr:colOff>571567</xdr:colOff>
      <xdr:row>4</xdr:row>
      <xdr:rowOff>125329</xdr:rowOff>
    </xdr:to>
    <xdr:pic>
      <xdr:nvPicPr>
        <xdr:cNvPr id="6" name="Imagen 5">
          <a:extLst>
            <a:ext uri="{FF2B5EF4-FFF2-40B4-BE49-F238E27FC236}">
              <a16:creationId xmlns:a16="http://schemas.microsoft.com/office/drawing/2014/main" id="{00000000-0008-0000-1B00-000006000000}"/>
            </a:ext>
          </a:extLst>
        </xdr:cNvPr>
        <xdr:cNvPicPr>
          <a:picLocks noChangeAspect="1"/>
        </xdr:cNvPicPr>
      </xdr:nvPicPr>
      <xdr:blipFill>
        <a:blip xmlns:r="http://schemas.openxmlformats.org/officeDocument/2006/relationships" r:embed="rId3"/>
        <a:stretch>
          <a:fillRect/>
        </a:stretch>
      </xdr:blipFill>
      <xdr:spPr>
        <a:xfrm>
          <a:off x="4693228" y="103909"/>
          <a:ext cx="770725" cy="748784"/>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1</xdr:col>
      <xdr:colOff>23391</xdr:colOff>
      <xdr:row>29</xdr:row>
      <xdr:rowOff>21771</xdr:rowOff>
    </xdr:from>
    <xdr:to>
      <xdr:col>8</xdr:col>
      <xdr:colOff>922421</xdr:colOff>
      <xdr:row>29</xdr:row>
      <xdr:rowOff>288758</xdr:rowOff>
    </xdr:to>
    <xdr:sp macro="" textlink="">
      <xdr:nvSpPr>
        <xdr:cNvPr id="2" name="Rectángulo redondeado 5">
          <a:extLst>
            <a:ext uri="{FF2B5EF4-FFF2-40B4-BE49-F238E27FC236}">
              <a16:creationId xmlns:a16="http://schemas.microsoft.com/office/drawing/2014/main" id="{6D2C476F-AD1C-42A7-B859-F21CC2A09956}"/>
            </a:ext>
          </a:extLst>
        </xdr:cNvPr>
        <xdr:cNvSpPr/>
      </xdr:nvSpPr>
      <xdr:spPr>
        <a:xfrm>
          <a:off x="185316" y="7927521"/>
          <a:ext cx="9376280" cy="26698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41</xdr:row>
      <xdr:rowOff>47624</xdr:rowOff>
    </xdr:from>
    <xdr:to>
      <xdr:col>9</xdr:col>
      <xdr:colOff>2237</xdr:colOff>
      <xdr:row>42</xdr:row>
      <xdr:rowOff>141514</xdr:rowOff>
    </xdr:to>
    <xdr:sp macro="" textlink="">
      <xdr:nvSpPr>
        <xdr:cNvPr id="3" name="Rectángulo redondeado 6">
          <a:extLst>
            <a:ext uri="{FF2B5EF4-FFF2-40B4-BE49-F238E27FC236}">
              <a16:creationId xmlns:a16="http://schemas.microsoft.com/office/drawing/2014/main" id="{0101A37E-E20C-4EB9-8B3B-0EF90675D56E}"/>
            </a:ext>
          </a:extLst>
        </xdr:cNvPr>
        <xdr:cNvSpPr/>
      </xdr:nvSpPr>
      <xdr:spPr>
        <a:xfrm>
          <a:off x="180975" y="18869024"/>
          <a:ext cx="9384362" cy="2843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25400</xdr:colOff>
      <xdr:row>2</xdr:row>
      <xdr:rowOff>33866</xdr:rowOff>
    </xdr:from>
    <xdr:to>
      <xdr:col>8</xdr:col>
      <xdr:colOff>895350</xdr:colOff>
      <xdr:row>2</xdr:row>
      <xdr:rowOff>355600</xdr:rowOff>
    </xdr:to>
    <xdr:sp macro="" textlink="">
      <xdr:nvSpPr>
        <xdr:cNvPr id="4" name="Rectángulo redondeado 5">
          <a:extLst>
            <a:ext uri="{FF2B5EF4-FFF2-40B4-BE49-F238E27FC236}">
              <a16:creationId xmlns:a16="http://schemas.microsoft.com/office/drawing/2014/main" id="{505C7100-2B79-4B74-A709-BF19AFEEA827}"/>
            </a:ext>
          </a:extLst>
        </xdr:cNvPr>
        <xdr:cNvSpPr/>
      </xdr:nvSpPr>
      <xdr:spPr>
        <a:xfrm>
          <a:off x="187325" y="300566"/>
          <a:ext cx="9366250" cy="3217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28575</xdr:colOff>
      <xdr:row>58</xdr:row>
      <xdr:rowOff>59056</xdr:rowOff>
    </xdr:from>
    <xdr:to>
      <xdr:col>8</xdr:col>
      <xdr:colOff>1016000</xdr:colOff>
      <xdr:row>59</xdr:row>
      <xdr:rowOff>179916</xdr:rowOff>
    </xdr:to>
    <xdr:sp macro="" textlink="">
      <xdr:nvSpPr>
        <xdr:cNvPr id="5" name="Rectángulo redondeado 8">
          <a:extLst>
            <a:ext uri="{FF2B5EF4-FFF2-40B4-BE49-F238E27FC236}">
              <a16:creationId xmlns:a16="http://schemas.microsoft.com/office/drawing/2014/main" id="{C7D85A11-24E9-4616-9829-927994764474}"/>
            </a:ext>
          </a:extLst>
        </xdr:cNvPr>
        <xdr:cNvSpPr/>
      </xdr:nvSpPr>
      <xdr:spPr>
        <a:xfrm>
          <a:off x="190500" y="22728556"/>
          <a:ext cx="9369425" cy="30183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11</xdr:col>
      <xdr:colOff>826824</xdr:colOff>
      <xdr:row>66</xdr:row>
      <xdr:rowOff>5292</xdr:rowOff>
    </xdr:from>
    <xdr:to>
      <xdr:col>13</xdr:col>
      <xdr:colOff>511766</xdr:colOff>
      <xdr:row>69</xdr:row>
      <xdr:rowOff>359125</xdr:rowOff>
    </xdr:to>
    <xdr:pic>
      <xdr:nvPicPr>
        <xdr:cNvPr id="6" name="Imagen 5">
          <a:extLst>
            <a:ext uri="{FF2B5EF4-FFF2-40B4-BE49-F238E27FC236}">
              <a16:creationId xmlns:a16="http://schemas.microsoft.com/office/drawing/2014/main" id="{7D22784D-C13F-4A93-B046-EF3F2694549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85399" y="24760767"/>
          <a:ext cx="1856643" cy="925333"/>
        </a:xfrm>
        <a:prstGeom prst="rect">
          <a:avLst/>
        </a:prstGeom>
        <a:noFill/>
        <a:ln>
          <a:noFill/>
        </a:ln>
      </xdr:spPr>
    </xdr:pic>
    <xdr:clientData/>
  </xdr:twoCellAnchor>
</xdr:wsDr>
</file>

<file path=xl/drawings/drawing93.xml><?xml version="1.0" encoding="utf-8"?>
<xdr:wsDr xmlns:xdr="http://schemas.openxmlformats.org/drawingml/2006/spreadsheetDrawing" xmlns:a="http://schemas.openxmlformats.org/drawingml/2006/main">
  <xdr:twoCellAnchor>
    <xdr:from>
      <xdr:col>1</xdr:col>
      <xdr:colOff>23391</xdr:colOff>
      <xdr:row>36</xdr:row>
      <xdr:rowOff>21771</xdr:rowOff>
    </xdr:from>
    <xdr:to>
      <xdr:col>8</xdr:col>
      <xdr:colOff>922421</xdr:colOff>
      <xdr:row>36</xdr:row>
      <xdr:rowOff>288758</xdr:rowOff>
    </xdr:to>
    <xdr:sp macro="" textlink="">
      <xdr:nvSpPr>
        <xdr:cNvPr id="2" name="Rectángulo redondeado 5">
          <a:extLst>
            <a:ext uri="{FF2B5EF4-FFF2-40B4-BE49-F238E27FC236}">
              <a16:creationId xmlns:a16="http://schemas.microsoft.com/office/drawing/2014/main" id="{F4FA4F23-515C-41BB-848B-6847D319635D}"/>
            </a:ext>
          </a:extLst>
        </xdr:cNvPr>
        <xdr:cNvSpPr/>
      </xdr:nvSpPr>
      <xdr:spPr>
        <a:xfrm>
          <a:off x="185316" y="8746671"/>
          <a:ext cx="9700130" cy="26698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48</xdr:row>
      <xdr:rowOff>47624</xdr:rowOff>
    </xdr:from>
    <xdr:to>
      <xdr:col>9</xdr:col>
      <xdr:colOff>2237</xdr:colOff>
      <xdr:row>49</xdr:row>
      <xdr:rowOff>141514</xdr:rowOff>
    </xdr:to>
    <xdr:sp macro="" textlink="">
      <xdr:nvSpPr>
        <xdr:cNvPr id="3" name="Rectángulo redondeado 6">
          <a:extLst>
            <a:ext uri="{FF2B5EF4-FFF2-40B4-BE49-F238E27FC236}">
              <a16:creationId xmlns:a16="http://schemas.microsoft.com/office/drawing/2014/main" id="{3A4132A6-381F-4AF9-967D-F740EE70D854}"/>
            </a:ext>
          </a:extLst>
        </xdr:cNvPr>
        <xdr:cNvSpPr/>
      </xdr:nvSpPr>
      <xdr:spPr>
        <a:xfrm>
          <a:off x="180975" y="20088224"/>
          <a:ext cx="9708212" cy="2843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25400</xdr:colOff>
      <xdr:row>2</xdr:row>
      <xdr:rowOff>33866</xdr:rowOff>
    </xdr:from>
    <xdr:to>
      <xdr:col>8</xdr:col>
      <xdr:colOff>895350</xdr:colOff>
      <xdr:row>2</xdr:row>
      <xdr:rowOff>355600</xdr:rowOff>
    </xdr:to>
    <xdr:sp macro="" textlink="">
      <xdr:nvSpPr>
        <xdr:cNvPr id="4" name="Rectángulo redondeado 5">
          <a:extLst>
            <a:ext uri="{FF2B5EF4-FFF2-40B4-BE49-F238E27FC236}">
              <a16:creationId xmlns:a16="http://schemas.microsoft.com/office/drawing/2014/main" id="{0CCFF392-C38B-419E-B8E6-3769381DE4B6}"/>
            </a:ext>
          </a:extLst>
        </xdr:cNvPr>
        <xdr:cNvSpPr/>
      </xdr:nvSpPr>
      <xdr:spPr>
        <a:xfrm>
          <a:off x="187325" y="300566"/>
          <a:ext cx="9690100" cy="3217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28575</xdr:colOff>
      <xdr:row>65</xdr:row>
      <xdr:rowOff>59056</xdr:rowOff>
    </xdr:from>
    <xdr:to>
      <xdr:col>8</xdr:col>
      <xdr:colOff>1016000</xdr:colOff>
      <xdr:row>66</xdr:row>
      <xdr:rowOff>179916</xdr:rowOff>
    </xdr:to>
    <xdr:sp macro="" textlink="">
      <xdr:nvSpPr>
        <xdr:cNvPr id="5" name="Rectángulo redondeado 8">
          <a:extLst>
            <a:ext uri="{FF2B5EF4-FFF2-40B4-BE49-F238E27FC236}">
              <a16:creationId xmlns:a16="http://schemas.microsoft.com/office/drawing/2014/main" id="{8E065BC2-0F01-4656-A62B-5DA25A52523D}"/>
            </a:ext>
          </a:extLst>
        </xdr:cNvPr>
        <xdr:cNvSpPr/>
      </xdr:nvSpPr>
      <xdr:spPr>
        <a:xfrm>
          <a:off x="190500" y="23862031"/>
          <a:ext cx="9693275" cy="30183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11</xdr:col>
      <xdr:colOff>826824</xdr:colOff>
      <xdr:row>73</xdr:row>
      <xdr:rowOff>5292</xdr:rowOff>
    </xdr:from>
    <xdr:to>
      <xdr:col>13</xdr:col>
      <xdr:colOff>511766</xdr:colOff>
      <xdr:row>76</xdr:row>
      <xdr:rowOff>359125</xdr:rowOff>
    </xdr:to>
    <xdr:pic>
      <xdr:nvPicPr>
        <xdr:cNvPr id="6" name="Imagen 5">
          <a:extLst>
            <a:ext uri="{FF2B5EF4-FFF2-40B4-BE49-F238E27FC236}">
              <a16:creationId xmlns:a16="http://schemas.microsoft.com/office/drawing/2014/main" id="{DACB5368-647C-4FF9-9BD5-83D59E82CB4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09249" y="25913292"/>
          <a:ext cx="1856642" cy="925333"/>
        </a:xfrm>
        <a:prstGeom prst="rect">
          <a:avLst/>
        </a:prstGeom>
        <a:noFill/>
        <a:ln>
          <a:noFill/>
        </a:ln>
      </xdr:spPr>
    </xdr:pic>
    <xdr:clientData/>
  </xdr:twoCellAnchor>
</xdr:wsDr>
</file>

<file path=xl/drawings/drawing94.xml><?xml version="1.0" encoding="utf-8"?>
<xdr:wsDr xmlns:xdr="http://schemas.openxmlformats.org/drawingml/2006/spreadsheetDrawing" xmlns:a="http://schemas.openxmlformats.org/drawingml/2006/main">
  <xdr:twoCellAnchor>
    <xdr:from>
      <xdr:col>1</xdr:col>
      <xdr:colOff>23391</xdr:colOff>
      <xdr:row>33</xdr:row>
      <xdr:rowOff>21771</xdr:rowOff>
    </xdr:from>
    <xdr:to>
      <xdr:col>8</xdr:col>
      <xdr:colOff>922421</xdr:colOff>
      <xdr:row>33</xdr:row>
      <xdr:rowOff>288758</xdr:rowOff>
    </xdr:to>
    <xdr:sp macro="" textlink="">
      <xdr:nvSpPr>
        <xdr:cNvPr id="2" name="Rectángulo redondeado 5">
          <a:extLst>
            <a:ext uri="{FF2B5EF4-FFF2-40B4-BE49-F238E27FC236}">
              <a16:creationId xmlns:a16="http://schemas.microsoft.com/office/drawing/2014/main" id="{1DAB1458-7233-4AC7-B7FF-18B3ED84ABFD}"/>
            </a:ext>
          </a:extLst>
        </xdr:cNvPr>
        <xdr:cNvSpPr/>
      </xdr:nvSpPr>
      <xdr:spPr>
        <a:xfrm>
          <a:off x="191031" y="9066711"/>
          <a:ext cx="9098150" cy="26698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19050</xdr:colOff>
      <xdr:row>44</xdr:row>
      <xdr:rowOff>47624</xdr:rowOff>
    </xdr:from>
    <xdr:to>
      <xdr:col>9</xdr:col>
      <xdr:colOff>2237</xdr:colOff>
      <xdr:row>45</xdr:row>
      <xdr:rowOff>141514</xdr:rowOff>
    </xdr:to>
    <xdr:sp macro="" textlink="">
      <xdr:nvSpPr>
        <xdr:cNvPr id="3" name="Rectángulo redondeado 6">
          <a:extLst>
            <a:ext uri="{FF2B5EF4-FFF2-40B4-BE49-F238E27FC236}">
              <a16:creationId xmlns:a16="http://schemas.microsoft.com/office/drawing/2014/main" id="{D35E3075-C27B-435E-84D0-24674874D9B1}"/>
            </a:ext>
          </a:extLst>
        </xdr:cNvPr>
        <xdr:cNvSpPr/>
      </xdr:nvSpPr>
      <xdr:spPr>
        <a:xfrm>
          <a:off x="186690" y="18785204"/>
          <a:ext cx="9111947" cy="28439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25400</xdr:colOff>
      <xdr:row>2</xdr:row>
      <xdr:rowOff>33866</xdr:rowOff>
    </xdr:from>
    <xdr:to>
      <xdr:col>8</xdr:col>
      <xdr:colOff>895350</xdr:colOff>
      <xdr:row>2</xdr:row>
      <xdr:rowOff>355600</xdr:rowOff>
    </xdr:to>
    <xdr:sp macro="" textlink="">
      <xdr:nvSpPr>
        <xdr:cNvPr id="4" name="Rectángulo redondeado 5">
          <a:extLst>
            <a:ext uri="{FF2B5EF4-FFF2-40B4-BE49-F238E27FC236}">
              <a16:creationId xmlns:a16="http://schemas.microsoft.com/office/drawing/2014/main" id="{E4D146BC-AC59-438C-8584-3DFBF402E75A}"/>
            </a:ext>
          </a:extLst>
        </xdr:cNvPr>
        <xdr:cNvSpPr/>
      </xdr:nvSpPr>
      <xdr:spPr>
        <a:xfrm>
          <a:off x="193040" y="300566"/>
          <a:ext cx="9069070" cy="32173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s-PE" sz="900" b="1" u="sng">
            <a:solidFill>
              <a:schemeClr val="tx1"/>
            </a:solidFill>
            <a:latin typeface="Arial" panose="020B0604020202020204" pitchFamily="34" charset="0"/>
            <a:cs typeface="Arial" panose="020B0604020202020204" pitchFamily="34" charset="0"/>
          </a:endParaRPr>
        </a:p>
        <a:p>
          <a:pPr algn="ctr"/>
          <a:r>
            <a:rPr lang="es-PE" sz="900" b="1" u="sng">
              <a:solidFill>
                <a:schemeClr val="tx1"/>
              </a:solidFill>
              <a:latin typeface="Arial" panose="020B0604020202020204" pitchFamily="34" charset="0"/>
              <a:cs typeface="Arial" panose="020B0604020202020204" pitchFamily="34" charset="0"/>
            </a:rPr>
            <a:t>205</a:t>
          </a:r>
        </a:p>
      </xdr:txBody>
    </xdr:sp>
    <xdr:clientData/>
  </xdr:twoCellAnchor>
  <xdr:twoCellAnchor>
    <xdr:from>
      <xdr:col>1</xdr:col>
      <xdr:colOff>28575</xdr:colOff>
      <xdr:row>60</xdr:row>
      <xdr:rowOff>59056</xdr:rowOff>
    </xdr:from>
    <xdr:to>
      <xdr:col>8</xdr:col>
      <xdr:colOff>1016000</xdr:colOff>
      <xdr:row>61</xdr:row>
      <xdr:rowOff>179916</xdr:rowOff>
    </xdr:to>
    <xdr:sp macro="" textlink="">
      <xdr:nvSpPr>
        <xdr:cNvPr id="5" name="Rectángulo redondeado 8">
          <a:extLst>
            <a:ext uri="{FF2B5EF4-FFF2-40B4-BE49-F238E27FC236}">
              <a16:creationId xmlns:a16="http://schemas.microsoft.com/office/drawing/2014/main" id="{D43F0991-EE47-4C27-876A-B9E2CB3CA3B1}"/>
            </a:ext>
          </a:extLst>
        </xdr:cNvPr>
        <xdr:cNvSpPr/>
      </xdr:nvSpPr>
      <xdr:spPr>
        <a:xfrm>
          <a:off x="196215" y="22705696"/>
          <a:ext cx="9102725" cy="296120"/>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twoCellAnchor editAs="oneCell">
    <xdr:from>
      <xdr:col>11</xdr:col>
      <xdr:colOff>826824</xdr:colOff>
      <xdr:row>68</xdr:row>
      <xdr:rowOff>5292</xdr:rowOff>
    </xdr:from>
    <xdr:to>
      <xdr:col>13</xdr:col>
      <xdr:colOff>511767</xdr:colOff>
      <xdr:row>71</xdr:row>
      <xdr:rowOff>359125</xdr:rowOff>
    </xdr:to>
    <xdr:pic>
      <xdr:nvPicPr>
        <xdr:cNvPr id="6" name="Imagen 5">
          <a:extLst>
            <a:ext uri="{FF2B5EF4-FFF2-40B4-BE49-F238E27FC236}">
              <a16:creationId xmlns:a16="http://schemas.microsoft.com/office/drawing/2014/main" id="{7BBFDAD1-657F-40F6-AE2E-02073E7FA44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66324" y="24724572"/>
          <a:ext cx="1917603" cy="925333"/>
        </a:xfrm>
        <a:prstGeom prst="rect">
          <a:avLst/>
        </a:prstGeom>
        <a:noFill/>
        <a:ln>
          <a:noFill/>
        </a:ln>
      </xdr:spPr>
    </xdr:pic>
    <xdr:clientData/>
  </xdr:twoCellAnchor>
</xdr:wsDr>
</file>

<file path=xl/drawings/drawing95.xml><?xml version="1.0" encoding="utf-8"?>
<xdr:wsDr xmlns:xdr="http://schemas.openxmlformats.org/drawingml/2006/spreadsheetDrawing" xmlns:a="http://schemas.openxmlformats.org/drawingml/2006/main">
  <xdr:twoCellAnchor>
    <xdr:from>
      <xdr:col>1</xdr:col>
      <xdr:colOff>57944</xdr:colOff>
      <xdr:row>24</xdr:row>
      <xdr:rowOff>182299</xdr:rowOff>
    </xdr:from>
    <xdr:to>
      <xdr:col>8</xdr:col>
      <xdr:colOff>895350</xdr:colOff>
      <xdr:row>25</xdr:row>
      <xdr:rowOff>238125</xdr:rowOff>
    </xdr:to>
    <xdr:sp macro="" textlink="">
      <xdr:nvSpPr>
        <xdr:cNvPr id="2" name="Rectángulo redondeado 5">
          <a:extLst>
            <a:ext uri="{FF2B5EF4-FFF2-40B4-BE49-F238E27FC236}">
              <a16:creationId xmlns:a16="http://schemas.microsoft.com/office/drawing/2014/main" id="{6AC4AEDF-1304-44D8-936D-93AE969D3FB6}"/>
            </a:ext>
          </a:extLst>
        </xdr:cNvPr>
        <xdr:cNvSpPr/>
      </xdr:nvSpPr>
      <xdr:spPr>
        <a:xfrm>
          <a:off x="225584" y="7063159"/>
          <a:ext cx="9219406" cy="322526"/>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38099</xdr:colOff>
      <xdr:row>36</xdr:row>
      <xdr:rowOff>123825</xdr:rowOff>
    </xdr:from>
    <xdr:to>
      <xdr:col>8</xdr:col>
      <xdr:colOff>904874</xdr:colOff>
      <xdr:row>38</xdr:row>
      <xdr:rowOff>19050</xdr:rowOff>
    </xdr:to>
    <xdr:sp macro="" textlink="">
      <xdr:nvSpPr>
        <xdr:cNvPr id="3" name="Rectángulo redondeado 6">
          <a:extLst>
            <a:ext uri="{FF2B5EF4-FFF2-40B4-BE49-F238E27FC236}">
              <a16:creationId xmlns:a16="http://schemas.microsoft.com/office/drawing/2014/main" id="{08BE0B48-9D5F-4A8A-8CCB-21BFF3037AD2}"/>
            </a:ext>
          </a:extLst>
        </xdr:cNvPr>
        <xdr:cNvSpPr/>
      </xdr:nvSpPr>
      <xdr:spPr>
        <a:xfrm>
          <a:off x="205739" y="16590645"/>
          <a:ext cx="9248775" cy="30670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36352</xdr:colOff>
      <xdr:row>2</xdr:row>
      <xdr:rowOff>50366</xdr:rowOff>
    </xdr:from>
    <xdr:to>
      <xdr:col>8</xdr:col>
      <xdr:colOff>886410</xdr:colOff>
      <xdr:row>2</xdr:row>
      <xdr:rowOff>376937</xdr:rowOff>
    </xdr:to>
    <xdr:sp macro="" textlink="">
      <xdr:nvSpPr>
        <xdr:cNvPr id="4" name="Rectángulo redondeado 5">
          <a:extLst>
            <a:ext uri="{FF2B5EF4-FFF2-40B4-BE49-F238E27FC236}">
              <a16:creationId xmlns:a16="http://schemas.microsoft.com/office/drawing/2014/main" id="{32A9CB4D-ECB1-4FB6-B14D-81FC2310ECDE}"/>
            </a:ext>
          </a:extLst>
        </xdr:cNvPr>
        <xdr:cNvSpPr/>
      </xdr:nvSpPr>
      <xdr:spPr>
        <a:xfrm>
          <a:off x="203992" y="286586"/>
          <a:ext cx="9232058" cy="326571"/>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53</xdr:row>
      <xdr:rowOff>144782</xdr:rowOff>
    </xdr:from>
    <xdr:to>
      <xdr:col>8</xdr:col>
      <xdr:colOff>904875</xdr:colOff>
      <xdr:row>54</xdr:row>
      <xdr:rowOff>180976</xdr:rowOff>
    </xdr:to>
    <xdr:sp macro="" textlink="">
      <xdr:nvSpPr>
        <xdr:cNvPr id="5" name="Rectángulo redondeado 8">
          <a:extLst>
            <a:ext uri="{FF2B5EF4-FFF2-40B4-BE49-F238E27FC236}">
              <a16:creationId xmlns:a16="http://schemas.microsoft.com/office/drawing/2014/main" id="{454CD483-F862-451D-879D-A30504482AF1}"/>
            </a:ext>
          </a:extLst>
        </xdr:cNvPr>
        <xdr:cNvSpPr/>
      </xdr:nvSpPr>
      <xdr:spPr>
        <a:xfrm>
          <a:off x="220981" y="20429222"/>
          <a:ext cx="9233534" cy="32575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1</xdr:col>
      <xdr:colOff>57944</xdr:colOff>
      <xdr:row>24</xdr:row>
      <xdr:rowOff>182299</xdr:rowOff>
    </xdr:from>
    <xdr:to>
      <xdr:col>8</xdr:col>
      <xdr:colOff>895350</xdr:colOff>
      <xdr:row>25</xdr:row>
      <xdr:rowOff>238125</xdr:rowOff>
    </xdr:to>
    <xdr:sp macro="" textlink="">
      <xdr:nvSpPr>
        <xdr:cNvPr id="2" name="Rectángulo redondeado 5">
          <a:extLst>
            <a:ext uri="{FF2B5EF4-FFF2-40B4-BE49-F238E27FC236}">
              <a16:creationId xmlns:a16="http://schemas.microsoft.com/office/drawing/2014/main" id="{C3DCCDB2-25C0-493A-931B-BC7DC3BBC4FD}"/>
            </a:ext>
          </a:extLst>
        </xdr:cNvPr>
        <xdr:cNvSpPr/>
      </xdr:nvSpPr>
      <xdr:spPr>
        <a:xfrm>
          <a:off x="225584" y="7246039"/>
          <a:ext cx="9219406" cy="322526"/>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38099</xdr:colOff>
      <xdr:row>35</xdr:row>
      <xdr:rowOff>123825</xdr:rowOff>
    </xdr:from>
    <xdr:to>
      <xdr:col>8</xdr:col>
      <xdr:colOff>904874</xdr:colOff>
      <xdr:row>37</xdr:row>
      <xdr:rowOff>19050</xdr:rowOff>
    </xdr:to>
    <xdr:sp macro="" textlink="">
      <xdr:nvSpPr>
        <xdr:cNvPr id="3" name="Rectángulo redondeado 6">
          <a:extLst>
            <a:ext uri="{FF2B5EF4-FFF2-40B4-BE49-F238E27FC236}">
              <a16:creationId xmlns:a16="http://schemas.microsoft.com/office/drawing/2014/main" id="{09E205E3-6369-409A-B424-CB5590D559A1}"/>
            </a:ext>
          </a:extLst>
        </xdr:cNvPr>
        <xdr:cNvSpPr/>
      </xdr:nvSpPr>
      <xdr:spPr>
        <a:xfrm>
          <a:off x="205739" y="16773525"/>
          <a:ext cx="9248775" cy="30670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36352</xdr:colOff>
      <xdr:row>2</xdr:row>
      <xdr:rowOff>50366</xdr:rowOff>
    </xdr:from>
    <xdr:to>
      <xdr:col>8</xdr:col>
      <xdr:colOff>886410</xdr:colOff>
      <xdr:row>2</xdr:row>
      <xdr:rowOff>376937</xdr:rowOff>
    </xdr:to>
    <xdr:sp macro="" textlink="">
      <xdr:nvSpPr>
        <xdr:cNvPr id="4" name="Rectángulo redondeado 5">
          <a:extLst>
            <a:ext uri="{FF2B5EF4-FFF2-40B4-BE49-F238E27FC236}">
              <a16:creationId xmlns:a16="http://schemas.microsoft.com/office/drawing/2014/main" id="{C8983D8E-4214-484B-8819-4B4AF3A16C09}"/>
            </a:ext>
          </a:extLst>
        </xdr:cNvPr>
        <xdr:cNvSpPr/>
      </xdr:nvSpPr>
      <xdr:spPr>
        <a:xfrm>
          <a:off x="203992" y="286586"/>
          <a:ext cx="9232058" cy="326571"/>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52</xdr:row>
      <xdr:rowOff>144782</xdr:rowOff>
    </xdr:from>
    <xdr:to>
      <xdr:col>8</xdr:col>
      <xdr:colOff>904875</xdr:colOff>
      <xdr:row>53</xdr:row>
      <xdr:rowOff>180976</xdr:rowOff>
    </xdr:to>
    <xdr:sp macro="" textlink="">
      <xdr:nvSpPr>
        <xdr:cNvPr id="5" name="Rectángulo redondeado 8">
          <a:extLst>
            <a:ext uri="{FF2B5EF4-FFF2-40B4-BE49-F238E27FC236}">
              <a16:creationId xmlns:a16="http://schemas.microsoft.com/office/drawing/2014/main" id="{59805070-34FC-4456-840F-4E0F8A5CDBD5}"/>
            </a:ext>
          </a:extLst>
        </xdr:cNvPr>
        <xdr:cNvSpPr/>
      </xdr:nvSpPr>
      <xdr:spPr>
        <a:xfrm>
          <a:off x="220981" y="20612102"/>
          <a:ext cx="9233534" cy="32575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1</xdr:col>
      <xdr:colOff>57944</xdr:colOff>
      <xdr:row>24</xdr:row>
      <xdr:rowOff>182299</xdr:rowOff>
    </xdr:from>
    <xdr:to>
      <xdr:col>8</xdr:col>
      <xdr:colOff>895350</xdr:colOff>
      <xdr:row>25</xdr:row>
      <xdr:rowOff>238125</xdr:rowOff>
    </xdr:to>
    <xdr:sp macro="" textlink="">
      <xdr:nvSpPr>
        <xdr:cNvPr id="2" name="Rectángulo redondeado 5">
          <a:extLst>
            <a:ext uri="{FF2B5EF4-FFF2-40B4-BE49-F238E27FC236}">
              <a16:creationId xmlns:a16="http://schemas.microsoft.com/office/drawing/2014/main" id="{9E3F20FD-C74F-4135-8696-B53ED0C18D1E}"/>
            </a:ext>
          </a:extLst>
        </xdr:cNvPr>
        <xdr:cNvSpPr/>
      </xdr:nvSpPr>
      <xdr:spPr>
        <a:xfrm>
          <a:off x="219869" y="7402249"/>
          <a:ext cx="8990806" cy="322526"/>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38099</xdr:colOff>
      <xdr:row>35</xdr:row>
      <xdr:rowOff>123825</xdr:rowOff>
    </xdr:from>
    <xdr:to>
      <xdr:col>8</xdr:col>
      <xdr:colOff>904874</xdr:colOff>
      <xdr:row>37</xdr:row>
      <xdr:rowOff>19050</xdr:rowOff>
    </xdr:to>
    <xdr:sp macro="" textlink="">
      <xdr:nvSpPr>
        <xdr:cNvPr id="3" name="Rectángulo redondeado 6">
          <a:extLst>
            <a:ext uri="{FF2B5EF4-FFF2-40B4-BE49-F238E27FC236}">
              <a16:creationId xmlns:a16="http://schemas.microsoft.com/office/drawing/2014/main" id="{7A880AC7-9287-48C6-B6AC-7468D10FADD8}"/>
            </a:ext>
          </a:extLst>
        </xdr:cNvPr>
        <xdr:cNvSpPr/>
      </xdr:nvSpPr>
      <xdr:spPr>
        <a:xfrm>
          <a:off x="200024" y="16925925"/>
          <a:ext cx="9020175" cy="2952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36352</xdr:colOff>
      <xdr:row>2</xdr:row>
      <xdr:rowOff>50366</xdr:rowOff>
    </xdr:from>
    <xdr:to>
      <xdr:col>8</xdr:col>
      <xdr:colOff>886410</xdr:colOff>
      <xdr:row>2</xdr:row>
      <xdr:rowOff>376937</xdr:rowOff>
    </xdr:to>
    <xdr:sp macro="" textlink="">
      <xdr:nvSpPr>
        <xdr:cNvPr id="4" name="Rectángulo redondeado 5">
          <a:extLst>
            <a:ext uri="{FF2B5EF4-FFF2-40B4-BE49-F238E27FC236}">
              <a16:creationId xmlns:a16="http://schemas.microsoft.com/office/drawing/2014/main" id="{D9537B56-44D7-4462-AC80-18C463B9DE41}"/>
            </a:ext>
          </a:extLst>
        </xdr:cNvPr>
        <xdr:cNvSpPr/>
      </xdr:nvSpPr>
      <xdr:spPr>
        <a:xfrm>
          <a:off x="198277" y="288491"/>
          <a:ext cx="9003458" cy="326571"/>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52</xdr:row>
      <xdr:rowOff>144782</xdr:rowOff>
    </xdr:from>
    <xdr:to>
      <xdr:col>8</xdr:col>
      <xdr:colOff>904875</xdr:colOff>
      <xdr:row>53</xdr:row>
      <xdr:rowOff>180976</xdr:rowOff>
    </xdr:to>
    <xdr:sp macro="" textlink="">
      <xdr:nvSpPr>
        <xdr:cNvPr id="5" name="Rectángulo redondeado 8">
          <a:extLst>
            <a:ext uri="{FF2B5EF4-FFF2-40B4-BE49-F238E27FC236}">
              <a16:creationId xmlns:a16="http://schemas.microsoft.com/office/drawing/2014/main" id="{3B17FCC6-A739-42CD-84D5-9784CAF3C5CD}"/>
            </a:ext>
          </a:extLst>
        </xdr:cNvPr>
        <xdr:cNvSpPr/>
      </xdr:nvSpPr>
      <xdr:spPr>
        <a:xfrm>
          <a:off x="215266" y="20747357"/>
          <a:ext cx="9004934" cy="33146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1</xdr:col>
      <xdr:colOff>24812</xdr:colOff>
      <xdr:row>23</xdr:row>
      <xdr:rowOff>182299</xdr:rowOff>
    </xdr:from>
    <xdr:to>
      <xdr:col>8</xdr:col>
      <xdr:colOff>971825</xdr:colOff>
      <xdr:row>24</xdr:row>
      <xdr:rowOff>231914</xdr:rowOff>
    </xdr:to>
    <xdr:sp macro="" textlink="">
      <xdr:nvSpPr>
        <xdr:cNvPr id="2" name="Rectángulo redondeado 5">
          <a:extLst>
            <a:ext uri="{FF2B5EF4-FFF2-40B4-BE49-F238E27FC236}">
              <a16:creationId xmlns:a16="http://schemas.microsoft.com/office/drawing/2014/main" id="{D3040FCC-A858-48D1-970E-F8251BC116FD}"/>
            </a:ext>
          </a:extLst>
        </xdr:cNvPr>
        <xdr:cNvSpPr/>
      </xdr:nvSpPr>
      <xdr:spPr>
        <a:xfrm>
          <a:off x="192452" y="6179239"/>
          <a:ext cx="8643213" cy="31631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 CONDICIONES DEL SERVICIO</a:t>
          </a:r>
        </a:p>
      </xdr:txBody>
    </xdr:sp>
    <xdr:clientData/>
  </xdr:twoCellAnchor>
  <xdr:twoCellAnchor>
    <xdr:from>
      <xdr:col>1</xdr:col>
      <xdr:colOff>38100</xdr:colOff>
      <xdr:row>35</xdr:row>
      <xdr:rowOff>123825</xdr:rowOff>
    </xdr:from>
    <xdr:to>
      <xdr:col>8</xdr:col>
      <xdr:colOff>971826</xdr:colOff>
      <xdr:row>37</xdr:row>
      <xdr:rowOff>44174</xdr:rowOff>
    </xdr:to>
    <xdr:sp macro="" textlink="">
      <xdr:nvSpPr>
        <xdr:cNvPr id="3" name="Rectángulo redondeado 6">
          <a:extLst>
            <a:ext uri="{FF2B5EF4-FFF2-40B4-BE49-F238E27FC236}">
              <a16:creationId xmlns:a16="http://schemas.microsoft.com/office/drawing/2014/main" id="{B4399ADE-9AB4-428A-B4CE-F64601BB7B43}"/>
            </a:ext>
          </a:extLst>
        </xdr:cNvPr>
        <xdr:cNvSpPr/>
      </xdr:nvSpPr>
      <xdr:spPr>
        <a:xfrm>
          <a:off x="205740" y="15234285"/>
          <a:ext cx="862992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37871</xdr:colOff>
      <xdr:row>1</xdr:row>
      <xdr:rowOff>104597</xdr:rowOff>
    </xdr:from>
    <xdr:to>
      <xdr:col>8</xdr:col>
      <xdr:colOff>959036</xdr:colOff>
      <xdr:row>2</xdr:row>
      <xdr:rowOff>297668</xdr:rowOff>
    </xdr:to>
    <xdr:sp macro="" textlink="">
      <xdr:nvSpPr>
        <xdr:cNvPr id="4" name="Rectángulo redondeado 5">
          <a:extLst>
            <a:ext uri="{FF2B5EF4-FFF2-40B4-BE49-F238E27FC236}">
              <a16:creationId xmlns:a16="http://schemas.microsoft.com/office/drawing/2014/main" id="{EBBAB56A-BA71-4F68-BA54-4C0FD057074D}"/>
            </a:ext>
          </a:extLst>
        </xdr:cNvPr>
        <xdr:cNvSpPr/>
      </xdr:nvSpPr>
      <xdr:spPr>
        <a:xfrm>
          <a:off x="203523" y="228836"/>
          <a:ext cx="8690252" cy="309028"/>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53341</xdr:colOff>
      <xdr:row>52</xdr:row>
      <xdr:rowOff>144781</xdr:rowOff>
    </xdr:from>
    <xdr:to>
      <xdr:col>8</xdr:col>
      <xdr:colOff>949739</xdr:colOff>
      <xdr:row>53</xdr:row>
      <xdr:rowOff>176696</xdr:rowOff>
    </xdr:to>
    <xdr:sp macro="" textlink="">
      <xdr:nvSpPr>
        <xdr:cNvPr id="5" name="Rectángulo redondeado 8">
          <a:extLst>
            <a:ext uri="{FF2B5EF4-FFF2-40B4-BE49-F238E27FC236}">
              <a16:creationId xmlns:a16="http://schemas.microsoft.com/office/drawing/2014/main" id="{967FEEF6-C94C-4C71-9203-0FF322A06590}"/>
            </a:ext>
          </a:extLst>
        </xdr:cNvPr>
        <xdr:cNvSpPr/>
      </xdr:nvSpPr>
      <xdr:spPr>
        <a:xfrm>
          <a:off x="220981" y="18303241"/>
          <a:ext cx="8592598" cy="32147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2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1</xdr:col>
      <xdr:colOff>24812</xdr:colOff>
      <xdr:row>27</xdr:row>
      <xdr:rowOff>182299</xdr:rowOff>
    </xdr:from>
    <xdr:to>
      <xdr:col>9</xdr:col>
      <xdr:colOff>7775</xdr:colOff>
      <xdr:row>28</xdr:row>
      <xdr:rowOff>248816</xdr:rowOff>
    </xdr:to>
    <xdr:sp macro="" textlink="">
      <xdr:nvSpPr>
        <xdr:cNvPr id="2" name="Rectángulo redondeado 5">
          <a:extLst>
            <a:ext uri="{FF2B5EF4-FFF2-40B4-BE49-F238E27FC236}">
              <a16:creationId xmlns:a16="http://schemas.microsoft.com/office/drawing/2014/main" id="{D8DEBCFF-F8E4-4A1B-9E9E-4FCC12591B5E}"/>
            </a:ext>
          </a:extLst>
        </xdr:cNvPr>
        <xdr:cNvSpPr/>
      </xdr:nvSpPr>
      <xdr:spPr>
        <a:xfrm>
          <a:off x="192452" y="7192699"/>
          <a:ext cx="10048983" cy="333217"/>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a:t>
          </a:r>
          <a:r>
            <a:rPr lang="es-PE" sz="1200" b="1" u="sng">
              <a:solidFill>
                <a:schemeClr val="tx1"/>
              </a:solidFill>
              <a:latin typeface="Arial" panose="020B0604020202020204" pitchFamily="34" charset="0"/>
              <a:cs typeface="Arial" panose="020B0604020202020204" pitchFamily="34" charset="0"/>
            </a:rPr>
            <a:t>. CONDICIONES DEL SERVICIO</a:t>
          </a:r>
          <a:endParaRPr lang="es-PE" sz="11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38100</xdr:colOff>
      <xdr:row>41</xdr:row>
      <xdr:rowOff>123825</xdr:rowOff>
    </xdr:from>
    <xdr:to>
      <xdr:col>8</xdr:col>
      <xdr:colOff>971826</xdr:colOff>
      <xdr:row>43</xdr:row>
      <xdr:rowOff>44174</xdr:rowOff>
    </xdr:to>
    <xdr:sp macro="" textlink="">
      <xdr:nvSpPr>
        <xdr:cNvPr id="3" name="Rectángulo redondeado 6">
          <a:extLst>
            <a:ext uri="{FF2B5EF4-FFF2-40B4-BE49-F238E27FC236}">
              <a16:creationId xmlns:a16="http://schemas.microsoft.com/office/drawing/2014/main" id="{F40A69F4-FF04-4E21-B1A7-9C7B19B305D2}"/>
            </a:ext>
          </a:extLst>
        </xdr:cNvPr>
        <xdr:cNvSpPr/>
      </xdr:nvSpPr>
      <xdr:spPr>
        <a:xfrm>
          <a:off x="205740" y="16880205"/>
          <a:ext cx="9925326" cy="331829"/>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 CONDICIONES DE PAGO</a:t>
          </a:r>
        </a:p>
      </xdr:txBody>
    </xdr:sp>
    <xdr:clientData/>
  </xdr:twoCellAnchor>
  <xdr:twoCellAnchor>
    <xdr:from>
      <xdr:col>1</xdr:col>
      <xdr:colOff>46526</xdr:colOff>
      <xdr:row>1</xdr:row>
      <xdr:rowOff>69121</xdr:rowOff>
    </xdr:from>
    <xdr:to>
      <xdr:col>8</xdr:col>
      <xdr:colOff>1031875</xdr:colOff>
      <xdr:row>2</xdr:row>
      <xdr:rowOff>301070</xdr:rowOff>
    </xdr:to>
    <xdr:sp macro="" textlink="">
      <xdr:nvSpPr>
        <xdr:cNvPr id="4" name="Rectángulo redondeado 5">
          <a:extLst>
            <a:ext uri="{FF2B5EF4-FFF2-40B4-BE49-F238E27FC236}">
              <a16:creationId xmlns:a16="http://schemas.microsoft.com/office/drawing/2014/main" id="{F82911D5-2DAC-4FEF-9F78-E1E9AC1036BC}"/>
            </a:ext>
          </a:extLst>
        </xdr:cNvPr>
        <xdr:cNvSpPr/>
      </xdr:nvSpPr>
      <xdr:spPr>
        <a:xfrm>
          <a:off x="213214" y="275496"/>
          <a:ext cx="10049974" cy="343074"/>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PE" sz="900" b="1" u="sng">
            <a:solidFill>
              <a:schemeClr val="tx1"/>
            </a:solidFill>
            <a:latin typeface="Arial" panose="020B0604020202020204" pitchFamily="34" charset="0"/>
            <a:cs typeface="Arial" panose="020B0604020202020204" pitchFamily="34" charset="0"/>
          </a:endParaRPr>
        </a:p>
        <a:p>
          <a:pPr algn="ctr"/>
          <a:endParaRPr lang="es-PE" sz="900" b="1" u="sng">
            <a:solidFill>
              <a:schemeClr val="tx1"/>
            </a:solidFill>
            <a:latin typeface="Arial" panose="020B0604020202020204" pitchFamily="34" charset="0"/>
            <a:cs typeface="Arial" panose="020B0604020202020204" pitchFamily="34" charset="0"/>
          </a:endParaRPr>
        </a:p>
      </xdr:txBody>
    </xdr:sp>
    <xdr:clientData/>
  </xdr:twoCellAnchor>
  <xdr:twoCellAnchor>
    <xdr:from>
      <xdr:col>1</xdr:col>
      <xdr:colOff>53342</xdr:colOff>
      <xdr:row>59</xdr:row>
      <xdr:rowOff>144782</xdr:rowOff>
    </xdr:from>
    <xdr:to>
      <xdr:col>8</xdr:col>
      <xdr:colOff>909736</xdr:colOff>
      <xdr:row>61</xdr:row>
      <xdr:rowOff>23327</xdr:rowOff>
    </xdr:to>
    <xdr:sp macro="" textlink="">
      <xdr:nvSpPr>
        <xdr:cNvPr id="5" name="Rectángulo redondeado 8">
          <a:extLst>
            <a:ext uri="{FF2B5EF4-FFF2-40B4-BE49-F238E27FC236}">
              <a16:creationId xmlns:a16="http://schemas.microsoft.com/office/drawing/2014/main" id="{4D9104EE-9F96-4AFA-B044-EAF5919C2605}"/>
            </a:ext>
          </a:extLst>
        </xdr:cNvPr>
        <xdr:cNvSpPr/>
      </xdr:nvSpPr>
      <xdr:spPr>
        <a:xfrm>
          <a:off x="220982" y="20482562"/>
          <a:ext cx="9847994" cy="373845"/>
        </a:xfrm>
        <a:prstGeom prst="round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100" b="1" u="sng">
              <a:solidFill>
                <a:schemeClr val="tx1"/>
              </a:solidFill>
              <a:latin typeface="Arial" panose="020B0604020202020204" pitchFamily="34" charset="0"/>
              <a:cs typeface="Arial" panose="020B0604020202020204" pitchFamily="34" charset="0"/>
            </a:rPr>
            <a:t>III. ACEPTACIÓN DE LA COTIZACIÓN</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00.xml.rels><?xml version="1.0" encoding="UTF-8" standalone="yes"?>
<Relationships xmlns="http://schemas.openxmlformats.org/package/2006/relationships"><Relationship Id="rId3" Type="http://schemas.openxmlformats.org/officeDocument/2006/relationships/printerSettings" Target="../printerSettings/printerSettings98.bin"/><Relationship Id="rId2" Type="http://schemas.openxmlformats.org/officeDocument/2006/relationships/hyperlink" Target="http://www.geofal.com.pe/" TargetMode="External"/><Relationship Id="rId1" Type="http://schemas.openxmlformats.org/officeDocument/2006/relationships/hyperlink" Target="mailto:laboratorio@geofal.com.pe" TargetMode="External"/><Relationship Id="rId4" Type="http://schemas.openxmlformats.org/officeDocument/2006/relationships/drawing" Target="../drawings/drawing89.xml"/></Relationships>
</file>

<file path=xl/worksheets/_rels/sheet101.xml.rels><?xml version="1.0" encoding="UTF-8" standalone="yes"?>
<Relationships xmlns="http://schemas.openxmlformats.org/package/2006/relationships"><Relationship Id="rId3" Type="http://schemas.openxmlformats.org/officeDocument/2006/relationships/printerSettings" Target="../printerSettings/printerSettings99.bin"/><Relationship Id="rId2" Type="http://schemas.openxmlformats.org/officeDocument/2006/relationships/hyperlink" Target="http://www.geofal.com.pe/" TargetMode="External"/><Relationship Id="rId1" Type="http://schemas.openxmlformats.org/officeDocument/2006/relationships/hyperlink" Target="mailto:laboratorio@geofal.com.pe" TargetMode="External"/><Relationship Id="rId4" Type="http://schemas.openxmlformats.org/officeDocument/2006/relationships/drawing" Target="../drawings/drawing90.xml"/></Relationships>
</file>

<file path=xl/worksheets/_rels/sheet102.xml.rels><?xml version="1.0" encoding="UTF-8" standalone="yes"?>
<Relationships xmlns="http://schemas.openxmlformats.org/package/2006/relationships"><Relationship Id="rId3" Type="http://schemas.openxmlformats.org/officeDocument/2006/relationships/hyperlink" Target="mailto:dwoodman@gerenpro.com.pe" TargetMode="External"/><Relationship Id="rId2" Type="http://schemas.openxmlformats.org/officeDocument/2006/relationships/hyperlink" Target="http://www.geofal.com.pe/" TargetMode="External"/><Relationship Id="rId1" Type="http://schemas.openxmlformats.org/officeDocument/2006/relationships/hyperlink" Target="mailto:laboratorio@geofal.com.pe" TargetMode="External"/><Relationship Id="rId5" Type="http://schemas.openxmlformats.org/officeDocument/2006/relationships/drawing" Target="../drawings/drawing91.xml"/><Relationship Id="rId4" Type="http://schemas.openxmlformats.org/officeDocument/2006/relationships/printerSettings" Target="../printerSettings/printerSettings100.bin"/></Relationships>
</file>

<file path=xl/worksheets/_rels/sheet103.xml.rels><?xml version="1.0" encoding="UTF-8" standalone="yes"?>
<Relationships xmlns="http://schemas.openxmlformats.org/package/2006/relationships"><Relationship Id="rId3" Type="http://schemas.openxmlformats.org/officeDocument/2006/relationships/printerSettings" Target="../printerSettings/printerSettings101.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90.vml"/><Relationship Id="rId4" Type="http://schemas.openxmlformats.org/officeDocument/2006/relationships/drawing" Target="../drawings/drawing92.xml"/></Relationships>
</file>

<file path=xl/worksheets/_rels/sheet104.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91.vml"/><Relationship Id="rId4" Type="http://schemas.openxmlformats.org/officeDocument/2006/relationships/drawing" Target="../drawings/drawing93.xml"/></Relationships>
</file>

<file path=xl/worksheets/_rels/sheet105.xml.rels><?xml version="1.0" encoding="UTF-8" standalone="yes"?>
<Relationships xmlns="http://schemas.openxmlformats.org/package/2006/relationships"><Relationship Id="rId3" Type="http://schemas.openxmlformats.org/officeDocument/2006/relationships/printerSettings" Target="../printerSettings/printerSettings103.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92.vml"/><Relationship Id="rId4" Type="http://schemas.openxmlformats.org/officeDocument/2006/relationships/drawing" Target="../drawings/drawing94.xml"/></Relationships>
</file>

<file path=xl/worksheets/_rels/sheet106.xml.rels><?xml version="1.0" encoding="UTF-8" standalone="yes"?>
<Relationships xmlns="http://schemas.openxmlformats.org/package/2006/relationships"><Relationship Id="rId3" Type="http://schemas.openxmlformats.org/officeDocument/2006/relationships/printerSettings" Target="../printerSettings/printerSettings104.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93.vml"/><Relationship Id="rId4" Type="http://schemas.openxmlformats.org/officeDocument/2006/relationships/drawing" Target="../drawings/drawing95.xml"/></Relationships>
</file>

<file path=xl/worksheets/_rels/sheet107.xml.rels><?xml version="1.0" encoding="UTF-8" standalone="yes"?>
<Relationships xmlns="http://schemas.openxmlformats.org/package/2006/relationships"><Relationship Id="rId3" Type="http://schemas.openxmlformats.org/officeDocument/2006/relationships/printerSettings" Target="../printerSettings/printerSettings105.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94.vml"/><Relationship Id="rId4" Type="http://schemas.openxmlformats.org/officeDocument/2006/relationships/drawing" Target="../drawings/drawing96.xml"/></Relationships>
</file>

<file path=xl/worksheets/_rels/sheet108.xml.rels><?xml version="1.0" encoding="UTF-8" standalone="yes"?>
<Relationships xmlns="http://schemas.openxmlformats.org/package/2006/relationships"><Relationship Id="rId3" Type="http://schemas.openxmlformats.org/officeDocument/2006/relationships/printerSettings" Target="../printerSettings/printerSettings106.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95.vml"/><Relationship Id="rId4" Type="http://schemas.openxmlformats.org/officeDocument/2006/relationships/drawing" Target="../drawings/drawing97.xml"/></Relationships>
</file>

<file path=xl/worksheets/_rels/sheet109.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96.vml"/><Relationship Id="rId4" Type="http://schemas.openxmlformats.org/officeDocument/2006/relationships/drawing" Target="../drawings/drawing9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hyperlink" Target="https://mega.nz/file/EWAjHIDa" TargetMode="External"/><Relationship Id="rId4" Type="http://schemas.openxmlformats.org/officeDocument/2006/relationships/vmlDrawing" Target="../drawings/vmlDrawing4.vml"/></Relationships>
</file>

<file path=xl/worksheets/_rels/sheet110.xml.rels><?xml version="1.0" encoding="UTF-8" standalone="yes"?>
<Relationships xmlns="http://schemas.openxmlformats.org/package/2006/relationships"><Relationship Id="rId3" Type="http://schemas.openxmlformats.org/officeDocument/2006/relationships/printerSettings" Target="../printerSettings/printerSettings108.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97.vml"/><Relationship Id="rId4" Type="http://schemas.openxmlformats.org/officeDocument/2006/relationships/drawing" Target="../drawings/drawing99.xml"/></Relationships>
</file>

<file path=xl/worksheets/_rels/sheet111.xml.rels><?xml version="1.0" encoding="UTF-8" standalone="yes"?>
<Relationships xmlns="http://schemas.openxmlformats.org/package/2006/relationships"><Relationship Id="rId3" Type="http://schemas.openxmlformats.org/officeDocument/2006/relationships/printerSettings" Target="../printerSettings/printerSettings109.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98.vml"/><Relationship Id="rId4" Type="http://schemas.openxmlformats.org/officeDocument/2006/relationships/drawing" Target="../drawings/drawing100.xml"/></Relationships>
</file>

<file path=xl/worksheets/_rels/sheet112.xml.rels><?xml version="1.0" encoding="UTF-8" standalone="yes"?>
<Relationships xmlns="http://schemas.openxmlformats.org/package/2006/relationships"><Relationship Id="rId3" Type="http://schemas.openxmlformats.org/officeDocument/2006/relationships/printerSettings" Target="../printerSettings/printerSettings110.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99.vml"/><Relationship Id="rId4" Type="http://schemas.openxmlformats.org/officeDocument/2006/relationships/drawing" Target="../drawings/drawing101.xml"/></Relationships>
</file>

<file path=xl/worksheets/_rels/sheet113.xml.rels><?xml version="1.0" encoding="UTF-8" standalone="yes"?>
<Relationships xmlns="http://schemas.openxmlformats.org/package/2006/relationships"><Relationship Id="rId3" Type="http://schemas.openxmlformats.org/officeDocument/2006/relationships/printerSettings" Target="../printerSettings/printerSettings111.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00.vml"/><Relationship Id="rId4" Type="http://schemas.openxmlformats.org/officeDocument/2006/relationships/drawing" Target="../drawings/drawing102.xml"/></Relationships>
</file>

<file path=xl/worksheets/_rels/sheet11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01.vml"/><Relationship Id="rId4" Type="http://schemas.openxmlformats.org/officeDocument/2006/relationships/drawing" Target="../drawings/drawing103.xml"/></Relationships>
</file>

<file path=xl/worksheets/_rels/sheet115.xml.rels><?xml version="1.0" encoding="UTF-8" standalone="yes"?>
<Relationships xmlns="http://schemas.openxmlformats.org/package/2006/relationships"><Relationship Id="rId3" Type="http://schemas.openxmlformats.org/officeDocument/2006/relationships/printerSettings" Target="../printerSettings/printerSettings113.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02.vml"/><Relationship Id="rId4" Type="http://schemas.openxmlformats.org/officeDocument/2006/relationships/drawing" Target="../drawings/drawing104.xml"/></Relationships>
</file>

<file path=xl/worksheets/_rels/sheet116.xml.rels><?xml version="1.0" encoding="UTF-8" standalone="yes"?>
<Relationships xmlns="http://schemas.openxmlformats.org/package/2006/relationships"><Relationship Id="rId3" Type="http://schemas.openxmlformats.org/officeDocument/2006/relationships/printerSettings" Target="../printerSettings/printerSettings114.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03.vml"/><Relationship Id="rId4" Type="http://schemas.openxmlformats.org/officeDocument/2006/relationships/drawing" Target="../drawings/drawing105.xml"/></Relationships>
</file>

<file path=xl/worksheets/_rels/sheet117.xml.rels><?xml version="1.0" encoding="UTF-8" standalone="yes"?>
<Relationships xmlns="http://schemas.openxmlformats.org/package/2006/relationships"><Relationship Id="rId3" Type="http://schemas.openxmlformats.org/officeDocument/2006/relationships/printerSettings" Target="../printerSettings/printerSettings115.bin"/><Relationship Id="rId2" Type="http://schemas.openxmlformats.org/officeDocument/2006/relationships/hyperlink" Target="https://mega.nz/file/ReIzRZRJ" TargetMode="External"/><Relationship Id="rId1" Type="http://schemas.openxmlformats.org/officeDocument/2006/relationships/hyperlink" Target="http://www.geofal.com.pe/" TargetMode="External"/><Relationship Id="rId5" Type="http://schemas.openxmlformats.org/officeDocument/2006/relationships/vmlDrawing" Target="../drawings/vmlDrawing104.vml"/><Relationship Id="rId4" Type="http://schemas.openxmlformats.org/officeDocument/2006/relationships/drawing" Target="../drawings/drawing106.xml"/></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5.vml"/><Relationship Id="rId4"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7.vml"/><Relationship Id="rId4"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8.vml"/><Relationship Id="rId4"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9.vml"/><Relationship Id="rId4"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0.vml"/><Relationship Id="rId4"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1.vml"/><Relationship Id="rId4"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2.vml"/><Relationship Id="rId4" Type="http://schemas.openxmlformats.org/officeDocument/2006/relationships/drawing" Target="../drawings/drawing1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3.vml"/><Relationship Id="rId4"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4.vml"/><Relationship Id="rId4" Type="http://schemas.openxmlformats.org/officeDocument/2006/relationships/drawing" Target="../drawings/drawing13.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5.vml"/><Relationship Id="rId4"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6.vml"/><Relationship Id="rId4" Type="http://schemas.openxmlformats.org/officeDocument/2006/relationships/drawing" Target="../drawings/drawing15.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7.vml"/><Relationship Id="rId4" Type="http://schemas.openxmlformats.org/officeDocument/2006/relationships/drawing" Target="../drawings/drawing16.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8.vml"/><Relationship Id="rId4" Type="http://schemas.openxmlformats.org/officeDocument/2006/relationships/drawing" Target="../drawings/drawing17.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19.vml"/><Relationship Id="rId4"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20.vml"/><Relationship Id="rId4" Type="http://schemas.openxmlformats.org/officeDocument/2006/relationships/drawing" Target="../drawings/drawing19.xm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21.vml"/><Relationship Id="rId4" Type="http://schemas.openxmlformats.org/officeDocument/2006/relationships/drawing" Target="../drawings/drawing20.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22.vml"/><Relationship Id="rId4"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23.vml"/><Relationship Id="rId4" Type="http://schemas.openxmlformats.org/officeDocument/2006/relationships/drawing" Target="../drawings/drawing22.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24.vml"/><Relationship Id="rId4" Type="http://schemas.openxmlformats.org/officeDocument/2006/relationships/drawing" Target="../drawings/drawing23.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25.vml"/><Relationship Id="rId4" Type="http://schemas.openxmlformats.org/officeDocument/2006/relationships/drawing" Target="../drawings/drawing24.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26.vml"/><Relationship Id="rId4" Type="http://schemas.openxmlformats.org/officeDocument/2006/relationships/drawing" Target="../drawings/drawing25.x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27.vml"/><Relationship Id="rId4" Type="http://schemas.openxmlformats.org/officeDocument/2006/relationships/drawing" Target="../drawings/drawing26.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28.vml"/><Relationship Id="rId4" Type="http://schemas.openxmlformats.org/officeDocument/2006/relationships/drawing" Target="../drawings/drawing27.xm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29.vml"/><Relationship Id="rId4" Type="http://schemas.openxmlformats.org/officeDocument/2006/relationships/drawing" Target="../drawings/drawing28.xm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30.vml"/><Relationship Id="rId4" Type="http://schemas.openxmlformats.org/officeDocument/2006/relationships/drawing" Target="../drawings/drawing29.xm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31.vml"/><Relationship Id="rId4" Type="http://schemas.openxmlformats.org/officeDocument/2006/relationships/drawing" Target="../drawings/drawing30.xml"/></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32.vml"/><Relationship Id="rId4"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33.vml"/><Relationship Id="rId4" Type="http://schemas.openxmlformats.org/officeDocument/2006/relationships/drawing" Target="../drawings/drawing32.xml"/></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34.vml"/><Relationship Id="rId4" Type="http://schemas.openxmlformats.org/officeDocument/2006/relationships/drawing" Target="../drawings/drawing33.xm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35.vml"/><Relationship Id="rId4" Type="http://schemas.openxmlformats.org/officeDocument/2006/relationships/drawing" Target="../drawings/drawing34.xml"/></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36.vml"/><Relationship Id="rId4" Type="http://schemas.openxmlformats.org/officeDocument/2006/relationships/drawing" Target="../drawings/drawing35.xm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37.vml"/><Relationship Id="rId4" Type="http://schemas.openxmlformats.org/officeDocument/2006/relationships/drawing" Target="../drawings/drawing36.x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38.vml"/><Relationship Id="rId4" Type="http://schemas.openxmlformats.org/officeDocument/2006/relationships/drawing" Target="../drawings/drawing37.xml"/></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39.vml"/><Relationship Id="rId4" Type="http://schemas.openxmlformats.org/officeDocument/2006/relationships/drawing" Target="../drawings/drawing38.xml"/></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40.vml"/><Relationship Id="rId4" Type="http://schemas.openxmlformats.org/officeDocument/2006/relationships/drawing" Target="../drawings/drawing39.xm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41.vml"/><Relationship Id="rId4" Type="http://schemas.openxmlformats.org/officeDocument/2006/relationships/drawing" Target="../drawings/drawing40.xm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42.vml"/><Relationship Id="rId4"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43.vml"/><Relationship Id="rId4" Type="http://schemas.openxmlformats.org/officeDocument/2006/relationships/drawing" Target="../drawings/drawing42.xml"/></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44.vml"/><Relationship Id="rId4" Type="http://schemas.openxmlformats.org/officeDocument/2006/relationships/drawing" Target="../drawings/drawing43.xm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45.vml"/><Relationship Id="rId4" Type="http://schemas.openxmlformats.org/officeDocument/2006/relationships/drawing" Target="../drawings/drawing44.xml"/></Relationships>
</file>

<file path=xl/worksheets/_rels/sheet53.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46.vml"/><Relationship Id="rId4" Type="http://schemas.openxmlformats.org/officeDocument/2006/relationships/drawing" Target="../drawings/drawing45.xml"/></Relationships>
</file>

<file path=xl/worksheets/_rels/sheet54.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47.vml"/><Relationship Id="rId4" Type="http://schemas.openxmlformats.org/officeDocument/2006/relationships/drawing" Target="../drawings/drawing46.xml"/></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48.vml"/><Relationship Id="rId4" Type="http://schemas.openxmlformats.org/officeDocument/2006/relationships/drawing" Target="../drawings/drawing47.xml"/></Relationships>
</file>

<file path=xl/worksheets/_rels/sheet56.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49.vml"/><Relationship Id="rId4" Type="http://schemas.openxmlformats.org/officeDocument/2006/relationships/drawing" Target="../drawings/drawing48.xml"/></Relationships>
</file>

<file path=xl/worksheets/_rels/sheet57.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50.vml"/><Relationship Id="rId4" Type="http://schemas.openxmlformats.org/officeDocument/2006/relationships/drawing" Target="../drawings/drawing49.xml"/></Relationships>
</file>

<file path=xl/worksheets/_rels/sheet58.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51.vml"/><Relationship Id="rId4" Type="http://schemas.openxmlformats.org/officeDocument/2006/relationships/drawing" Target="../drawings/drawing50.xml"/></Relationships>
</file>

<file path=xl/worksheets/_rels/sheet59.xml.rels><?xml version="1.0" encoding="UTF-8" standalone="yes"?>
<Relationships xmlns="http://schemas.openxmlformats.org/package/2006/relationships"><Relationship Id="rId3" Type="http://schemas.openxmlformats.org/officeDocument/2006/relationships/printerSettings" Target="../printerSettings/printerSettings57.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52.vml"/><Relationship Id="rId4" Type="http://schemas.openxmlformats.org/officeDocument/2006/relationships/drawing" Target="../drawings/drawing51.xm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53.vml"/><Relationship Id="rId4" Type="http://schemas.openxmlformats.org/officeDocument/2006/relationships/drawing" Target="../drawings/drawing52.xml"/></Relationships>
</file>

<file path=xl/worksheets/_rels/sheet62.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54.vml"/><Relationship Id="rId4" Type="http://schemas.openxmlformats.org/officeDocument/2006/relationships/drawing" Target="../drawings/drawing53.xml"/></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55.vml"/><Relationship Id="rId4" Type="http://schemas.openxmlformats.org/officeDocument/2006/relationships/drawing" Target="../drawings/drawing54.xm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56.vml"/><Relationship Id="rId4" Type="http://schemas.openxmlformats.org/officeDocument/2006/relationships/drawing" Target="../drawings/drawing55.xml"/></Relationships>
</file>

<file path=xl/worksheets/_rels/sheet65.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57.vml"/><Relationship Id="rId4" Type="http://schemas.openxmlformats.org/officeDocument/2006/relationships/drawing" Target="../drawings/drawing56.xml"/></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64.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58.vml"/><Relationship Id="rId4" Type="http://schemas.openxmlformats.org/officeDocument/2006/relationships/drawing" Target="../drawings/drawing57.xm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65.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59.vml"/><Relationship Id="rId4" Type="http://schemas.openxmlformats.org/officeDocument/2006/relationships/drawing" Target="../drawings/drawing58.xm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66.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60.vml"/><Relationship Id="rId4" Type="http://schemas.openxmlformats.org/officeDocument/2006/relationships/drawing" Target="../drawings/drawing59.xml"/></Relationships>
</file>

<file path=xl/worksheets/_rels/sheet69.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61.vml"/><Relationship Id="rId4" Type="http://schemas.openxmlformats.org/officeDocument/2006/relationships/drawing" Target="../drawings/drawing60.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3" Type="http://schemas.openxmlformats.org/officeDocument/2006/relationships/printerSettings" Target="../printerSettings/printerSettings68.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62.vml"/><Relationship Id="rId4" Type="http://schemas.openxmlformats.org/officeDocument/2006/relationships/drawing" Target="../drawings/drawing61.xml"/></Relationships>
</file>

<file path=xl/worksheets/_rels/sheet71.xml.rels><?xml version="1.0" encoding="UTF-8" standalone="yes"?>
<Relationships xmlns="http://schemas.openxmlformats.org/package/2006/relationships"><Relationship Id="rId3" Type="http://schemas.openxmlformats.org/officeDocument/2006/relationships/printerSettings" Target="../printerSettings/printerSettings69.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63.vml"/><Relationship Id="rId4" Type="http://schemas.openxmlformats.org/officeDocument/2006/relationships/drawing" Target="../drawings/drawing62.xml"/></Relationships>
</file>

<file path=xl/worksheets/_rels/sheet72.xml.rels><?xml version="1.0" encoding="UTF-8" standalone="yes"?>
<Relationships xmlns="http://schemas.openxmlformats.org/package/2006/relationships"><Relationship Id="rId3" Type="http://schemas.openxmlformats.org/officeDocument/2006/relationships/printerSettings" Target="../printerSettings/printerSettings70.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64.vml"/><Relationship Id="rId4" Type="http://schemas.openxmlformats.org/officeDocument/2006/relationships/drawing" Target="../drawings/drawing63.xml"/></Relationships>
</file>

<file path=xl/worksheets/_rels/sheet73.xml.rels><?xml version="1.0" encoding="UTF-8" standalone="yes"?>
<Relationships xmlns="http://schemas.openxmlformats.org/package/2006/relationships"><Relationship Id="rId3" Type="http://schemas.openxmlformats.org/officeDocument/2006/relationships/printerSettings" Target="../printerSettings/printerSettings71.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65.vml"/><Relationship Id="rId4" Type="http://schemas.openxmlformats.org/officeDocument/2006/relationships/drawing" Target="../drawings/drawing64.xml"/></Relationships>
</file>

<file path=xl/worksheets/_rels/sheet74.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66.vml"/><Relationship Id="rId4" Type="http://schemas.openxmlformats.org/officeDocument/2006/relationships/drawing" Target="../drawings/drawing65.xml"/></Relationships>
</file>

<file path=xl/worksheets/_rels/sheet75.xml.rels><?xml version="1.0" encoding="UTF-8" standalone="yes"?>
<Relationships xmlns="http://schemas.openxmlformats.org/package/2006/relationships"><Relationship Id="rId3" Type="http://schemas.openxmlformats.org/officeDocument/2006/relationships/printerSettings" Target="../printerSettings/printerSettings73.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67.vml"/><Relationship Id="rId4" Type="http://schemas.openxmlformats.org/officeDocument/2006/relationships/drawing" Target="../drawings/drawing66.xml"/></Relationships>
</file>

<file path=xl/worksheets/_rels/sheet76.xml.rels><?xml version="1.0" encoding="UTF-8" standalone="yes"?>
<Relationships xmlns="http://schemas.openxmlformats.org/package/2006/relationships"><Relationship Id="rId3" Type="http://schemas.openxmlformats.org/officeDocument/2006/relationships/printerSettings" Target="../printerSettings/printerSettings74.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68.vml"/><Relationship Id="rId4" Type="http://schemas.openxmlformats.org/officeDocument/2006/relationships/drawing" Target="../drawings/drawing67.xml"/></Relationships>
</file>

<file path=xl/worksheets/_rels/sheet77.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69.vml"/><Relationship Id="rId4" Type="http://schemas.openxmlformats.org/officeDocument/2006/relationships/drawing" Target="../drawings/drawing68.xml"/></Relationships>
</file>

<file path=xl/worksheets/_rels/sheet78.xml.rels><?xml version="1.0" encoding="UTF-8" standalone="yes"?>
<Relationships xmlns="http://schemas.openxmlformats.org/package/2006/relationships"><Relationship Id="rId3" Type="http://schemas.openxmlformats.org/officeDocument/2006/relationships/hyperlink" Target="https://mega.nz/file/FfYVkSKT" TargetMode="External"/><Relationship Id="rId2" Type="http://schemas.openxmlformats.org/officeDocument/2006/relationships/hyperlink" Target="http://www.geofal.com.pe/" TargetMode="External"/><Relationship Id="rId1" Type="http://schemas.openxmlformats.org/officeDocument/2006/relationships/hyperlink" Target="mailto:laboratorio@geofal.com.pe" TargetMode="External"/><Relationship Id="rId6" Type="http://schemas.openxmlformats.org/officeDocument/2006/relationships/vmlDrawing" Target="../drawings/vmlDrawing70.vml"/><Relationship Id="rId5" Type="http://schemas.openxmlformats.org/officeDocument/2006/relationships/drawing" Target="../drawings/drawing69.xml"/><Relationship Id="rId4" Type="http://schemas.openxmlformats.org/officeDocument/2006/relationships/printerSettings" Target="../printerSettings/printerSettings76.bin"/></Relationships>
</file>

<file path=xl/worksheets/_rels/sheet79.xml.rels><?xml version="1.0" encoding="UTF-8" standalone="yes"?>
<Relationships xmlns="http://schemas.openxmlformats.org/package/2006/relationships"><Relationship Id="rId3" Type="http://schemas.openxmlformats.org/officeDocument/2006/relationships/hyperlink" Target="https://mega.nz/file/FfYVkSKT" TargetMode="External"/><Relationship Id="rId2" Type="http://schemas.openxmlformats.org/officeDocument/2006/relationships/hyperlink" Target="http://www.geofal.com.pe/" TargetMode="External"/><Relationship Id="rId1" Type="http://schemas.openxmlformats.org/officeDocument/2006/relationships/hyperlink" Target="mailto:laboratorio@geofal.com.pe" TargetMode="External"/><Relationship Id="rId6" Type="http://schemas.openxmlformats.org/officeDocument/2006/relationships/vmlDrawing" Target="../drawings/vmlDrawing71.vml"/><Relationship Id="rId5" Type="http://schemas.openxmlformats.org/officeDocument/2006/relationships/drawing" Target="../drawings/drawing70.xml"/><Relationship Id="rId4" Type="http://schemas.openxmlformats.org/officeDocument/2006/relationships/printerSettings" Target="../printerSettings/printerSettings7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0.xml.rels><?xml version="1.0" encoding="UTF-8" standalone="yes"?>
<Relationships xmlns="http://schemas.openxmlformats.org/package/2006/relationships"><Relationship Id="rId3" Type="http://schemas.openxmlformats.org/officeDocument/2006/relationships/hyperlink" Target="https://mega.nz/file/FfYVkSKT" TargetMode="External"/><Relationship Id="rId2" Type="http://schemas.openxmlformats.org/officeDocument/2006/relationships/hyperlink" Target="http://www.geofal.com.pe/" TargetMode="External"/><Relationship Id="rId1" Type="http://schemas.openxmlformats.org/officeDocument/2006/relationships/hyperlink" Target="mailto:laboratorio@geofal.com.pe" TargetMode="External"/><Relationship Id="rId6" Type="http://schemas.openxmlformats.org/officeDocument/2006/relationships/vmlDrawing" Target="../drawings/vmlDrawing72.vml"/><Relationship Id="rId5" Type="http://schemas.openxmlformats.org/officeDocument/2006/relationships/drawing" Target="../drawings/drawing71.xml"/><Relationship Id="rId4" Type="http://schemas.openxmlformats.org/officeDocument/2006/relationships/printerSettings" Target="../printerSettings/printerSettings78.bin"/></Relationships>
</file>

<file path=xl/worksheets/_rels/sheet81.xml.rels><?xml version="1.0" encoding="UTF-8" standalone="yes"?>
<Relationships xmlns="http://schemas.openxmlformats.org/package/2006/relationships"><Relationship Id="rId3" Type="http://schemas.openxmlformats.org/officeDocument/2006/relationships/printerSettings" Target="../printerSettings/printerSettings79.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73.vml"/><Relationship Id="rId4" Type="http://schemas.openxmlformats.org/officeDocument/2006/relationships/drawing" Target="../drawings/drawing72.xml"/></Relationships>
</file>

<file path=xl/worksheets/_rels/sheet82.xml.rels><?xml version="1.0" encoding="UTF-8" standalone="yes"?>
<Relationships xmlns="http://schemas.openxmlformats.org/package/2006/relationships"><Relationship Id="rId3" Type="http://schemas.openxmlformats.org/officeDocument/2006/relationships/printerSettings" Target="../printerSettings/printerSettings80.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74.vml"/><Relationship Id="rId4" Type="http://schemas.openxmlformats.org/officeDocument/2006/relationships/drawing" Target="../drawings/drawing73.xml"/></Relationships>
</file>

<file path=xl/worksheets/_rels/sheet83.xml.rels><?xml version="1.0" encoding="UTF-8" standalone="yes"?>
<Relationships xmlns="http://schemas.openxmlformats.org/package/2006/relationships"><Relationship Id="rId3" Type="http://schemas.openxmlformats.org/officeDocument/2006/relationships/printerSettings" Target="../printerSettings/printerSettings81.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75.vml"/><Relationship Id="rId4" Type="http://schemas.openxmlformats.org/officeDocument/2006/relationships/drawing" Target="../drawings/drawing74.xml"/></Relationships>
</file>

<file path=xl/worksheets/_rels/sheet84.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76.vml"/><Relationship Id="rId4" Type="http://schemas.openxmlformats.org/officeDocument/2006/relationships/drawing" Target="../drawings/drawing75.xml"/></Relationships>
</file>

<file path=xl/worksheets/_rels/sheet85.xml.rels><?xml version="1.0" encoding="UTF-8" standalone="yes"?>
<Relationships xmlns="http://schemas.openxmlformats.org/package/2006/relationships"><Relationship Id="rId3" Type="http://schemas.openxmlformats.org/officeDocument/2006/relationships/printerSettings" Target="../printerSettings/printerSettings83.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77.vml"/><Relationship Id="rId4" Type="http://schemas.openxmlformats.org/officeDocument/2006/relationships/drawing" Target="../drawings/drawing76.xml"/></Relationships>
</file>

<file path=xl/worksheets/_rels/sheet86.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78.vml"/><Relationship Id="rId4" Type="http://schemas.openxmlformats.org/officeDocument/2006/relationships/drawing" Target="../drawings/drawing77.xml"/></Relationships>
</file>

<file path=xl/worksheets/_rels/sheet87.xml.rels><?xml version="1.0" encoding="UTF-8" standalone="yes"?>
<Relationships xmlns="http://schemas.openxmlformats.org/package/2006/relationships"><Relationship Id="rId3" Type="http://schemas.openxmlformats.org/officeDocument/2006/relationships/printerSettings" Target="../printerSettings/printerSettings85.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79.vml"/><Relationship Id="rId4" Type="http://schemas.openxmlformats.org/officeDocument/2006/relationships/drawing" Target="../drawings/drawing78.xml"/></Relationships>
</file>

<file path=xl/worksheets/_rels/sheet88.xml.rels><?xml version="1.0" encoding="UTF-8" standalone="yes"?>
<Relationships xmlns="http://schemas.openxmlformats.org/package/2006/relationships"><Relationship Id="rId3" Type="http://schemas.openxmlformats.org/officeDocument/2006/relationships/printerSettings" Target="../printerSettings/printerSettings86.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80.vml"/><Relationship Id="rId4" Type="http://schemas.openxmlformats.org/officeDocument/2006/relationships/drawing" Target="../drawings/drawing79.xml"/></Relationships>
</file>

<file path=xl/worksheets/_rels/sheet8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81.vml"/><Relationship Id="rId4" Type="http://schemas.openxmlformats.org/officeDocument/2006/relationships/drawing" Target="../drawings/drawing80.xml"/></Relationships>
</file>

<file path=xl/worksheets/_rels/sheet9.xml.rels><?xml version="1.0" encoding="UTF-8" standalone="yes"?>
<Relationships xmlns="http://schemas.openxmlformats.org/package/2006/relationships"><Relationship Id="rId117" Type="http://schemas.openxmlformats.org/officeDocument/2006/relationships/hyperlink" Target="mailto:Mary.Carnero@imagina.pe" TargetMode="External"/><Relationship Id="rId671" Type="http://schemas.openxmlformats.org/officeDocument/2006/relationships/hyperlink" Target="mailto:jquispe@chlsac.com" TargetMode="External"/><Relationship Id="rId769" Type="http://schemas.openxmlformats.org/officeDocument/2006/relationships/hyperlink" Target="mailto:ingeniero.pablo777@gmail.com" TargetMode="External"/><Relationship Id="rId21" Type="http://schemas.openxmlformats.org/officeDocument/2006/relationships/hyperlink" Target="mailto:fresia.guerra@conkreto.net" TargetMode="External"/><Relationship Id="rId324" Type="http://schemas.openxmlformats.org/officeDocument/2006/relationships/hyperlink" Target="mailto:aresi.arq@gmail.com" TargetMode="External"/><Relationship Id="rId531" Type="http://schemas.openxmlformats.org/officeDocument/2006/relationships/hyperlink" Target="mailto:lem.engil.laboratorio@hotmail.com" TargetMode="External"/><Relationship Id="rId629" Type="http://schemas.openxmlformats.org/officeDocument/2006/relationships/hyperlink" Target="mailto:lortiz@sincoconsultores.pe" TargetMode="External"/><Relationship Id="rId170" Type="http://schemas.openxmlformats.org/officeDocument/2006/relationships/hyperlink" Target="mailto:hrebaza.armar@gmail.com" TargetMode="External"/><Relationship Id="rId836" Type="http://schemas.openxmlformats.org/officeDocument/2006/relationships/printerSettings" Target="../printerSettings/printerSettings7.bin"/><Relationship Id="rId268" Type="http://schemas.openxmlformats.org/officeDocument/2006/relationships/hyperlink" Target="mailto:hvargas@consorciosanisaias.pe" TargetMode="External"/><Relationship Id="rId475" Type="http://schemas.openxmlformats.org/officeDocument/2006/relationships/hyperlink" Target="mailto:sergiolgb@gmail.com" TargetMode="External"/><Relationship Id="rId682" Type="http://schemas.openxmlformats.org/officeDocument/2006/relationships/hyperlink" Target="mailto:jrioja@cens.com.pe" TargetMode="External"/><Relationship Id="rId32" Type="http://schemas.openxmlformats.org/officeDocument/2006/relationships/hyperlink" Target="mailto:jaguado@ingecca.com.pe" TargetMode="External"/><Relationship Id="rId128" Type="http://schemas.openxmlformats.org/officeDocument/2006/relationships/hyperlink" Target="mailto:Carmen.lopez@laviga.com" TargetMode="External"/><Relationship Id="rId335" Type="http://schemas.openxmlformats.org/officeDocument/2006/relationships/hyperlink" Target="mailto:michaelsmo83@gmail.com" TargetMode="External"/><Relationship Id="rId542" Type="http://schemas.openxmlformats.org/officeDocument/2006/relationships/hyperlink" Target="mailto:ing.rios677@gmail.com" TargetMode="External"/><Relationship Id="rId181" Type="http://schemas.openxmlformats.org/officeDocument/2006/relationships/hyperlink" Target="mailto:jcordova@tecsur.com.pe" TargetMode="External"/><Relationship Id="rId402" Type="http://schemas.openxmlformats.org/officeDocument/2006/relationships/hyperlink" Target="mailto:myontop@grupotyc.com" TargetMode="External"/><Relationship Id="rId279" Type="http://schemas.openxmlformats.org/officeDocument/2006/relationships/hyperlink" Target="mailto:Ealexanderhc@gmail.com" TargetMode="External"/><Relationship Id="rId486" Type="http://schemas.openxmlformats.org/officeDocument/2006/relationships/hyperlink" Target="mailto:warevalo@cordovas.com.pe" TargetMode="External"/><Relationship Id="rId693" Type="http://schemas.openxmlformats.org/officeDocument/2006/relationships/hyperlink" Target="mailto:walter.acosta@portacm.com.pe" TargetMode="External"/><Relationship Id="rId707" Type="http://schemas.openxmlformats.org/officeDocument/2006/relationships/hyperlink" Target="mailto:alexiszuloaga27@gmail.com" TargetMode="External"/><Relationship Id="rId43" Type="http://schemas.openxmlformats.org/officeDocument/2006/relationships/hyperlink" Target="mailto:sergio_ecm@hotmail.com" TargetMode="External"/><Relationship Id="rId139" Type="http://schemas.openxmlformats.org/officeDocument/2006/relationships/hyperlink" Target="mailto:vilchezmelojc@gmail.com" TargetMode="External"/><Relationship Id="rId346" Type="http://schemas.openxmlformats.org/officeDocument/2006/relationships/hyperlink" Target="mailto:tmestanza.ipa@gmail.com" TargetMode="External"/><Relationship Id="rId553" Type="http://schemas.openxmlformats.org/officeDocument/2006/relationships/hyperlink" Target="mailto:laflorida.consorcio@gmail.com/ing.gaby.prado@gmail.com" TargetMode="External"/><Relationship Id="rId760" Type="http://schemas.openxmlformats.org/officeDocument/2006/relationships/hyperlink" Target="mailto:mperez@rlg.pe" TargetMode="External"/><Relationship Id="rId192" Type="http://schemas.openxmlformats.org/officeDocument/2006/relationships/hyperlink" Target="mailto:aavila@flujolibre.com" TargetMode="External"/><Relationship Id="rId206" Type="http://schemas.openxmlformats.org/officeDocument/2006/relationships/hyperlink" Target="mailto:ramaycuna1994@gmail.com" TargetMode="External"/><Relationship Id="rId413" Type="http://schemas.openxmlformats.org/officeDocument/2006/relationships/hyperlink" Target="mailto:geobalconstruction@gmail.com" TargetMode="External"/><Relationship Id="rId497" Type="http://schemas.openxmlformats.org/officeDocument/2006/relationships/hyperlink" Target="mailto:luistorosayas@gmail.com" TargetMode="External"/><Relationship Id="rId620" Type="http://schemas.openxmlformats.org/officeDocument/2006/relationships/hyperlink" Target="mailto:estructurasgomez@gmail.com" TargetMode="External"/><Relationship Id="rId718" Type="http://schemas.openxmlformats.org/officeDocument/2006/relationships/hyperlink" Target="mailto:evgconstruccionperu@gmail.com" TargetMode="External"/><Relationship Id="rId357" Type="http://schemas.openxmlformats.org/officeDocument/2006/relationships/hyperlink" Target="mailto:ventas@aprescom.com" TargetMode="External"/><Relationship Id="rId54" Type="http://schemas.openxmlformats.org/officeDocument/2006/relationships/hyperlink" Target="mailto:dgallardo@jg3construcciones.com" TargetMode="External"/><Relationship Id="rId217" Type="http://schemas.openxmlformats.org/officeDocument/2006/relationships/hyperlink" Target="mailto:andres.forero@unna.com.pe" TargetMode="External"/><Relationship Id="rId564" Type="http://schemas.openxmlformats.org/officeDocument/2006/relationships/hyperlink" Target="mailto:cassiagarro@haug.com.pe" TargetMode="External"/><Relationship Id="rId771" Type="http://schemas.openxmlformats.org/officeDocument/2006/relationships/hyperlink" Target="mailto:Anderson.Farfan-mpw@sertecpet.com" TargetMode="External"/><Relationship Id="rId424" Type="http://schemas.openxmlformats.org/officeDocument/2006/relationships/hyperlink" Target="mailto:dmurillo@invermet.gob.pe" TargetMode="External"/><Relationship Id="rId631" Type="http://schemas.openxmlformats.org/officeDocument/2006/relationships/hyperlink" Target="mailto:ipcperu.calidad@gmail.com" TargetMode="External"/><Relationship Id="rId729" Type="http://schemas.openxmlformats.org/officeDocument/2006/relationships/hyperlink" Target="mailto:jocelyncordova26@gmail.com" TargetMode="External"/><Relationship Id="rId270" Type="http://schemas.openxmlformats.org/officeDocument/2006/relationships/hyperlink" Target="mailto:bgiordanino@consorciosanisaias.pe" TargetMode="External"/><Relationship Id="rId65" Type="http://schemas.openxmlformats.org/officeDocument/2006/relationships/hyperlink" Target="mailto:niltonficuni@hotmail.com" TargetMode="External"/><Relationship Id="rId130" Type="http://schemas.openxmlformats.org/officeDocument/2006/relationships/hyperlink" Target="mailto:corporacionfot@gmail.com" TargetMode="External"/><Relationship Id="rId368" Type="http://schemas.openxmlformats.org/officeDocument/2006/relationships/hyperlink" Target="mailto:vgarcia@c-norte.com" TargetMode="External"/><Relationship Id="rId575" Type="http://schemas.openxmlformats.org/officeDocument/2006/relationships/hyperlink" Target="mailto:liliana.acuna@gdc.pe" TargetMode="External"/><Relationship Id="rId782" Type="http://schemas.openxmlformats.org/officeDocument/2006/relationships/hyperlink" Target="mailto:kevin.rojas@geocontrol.com.pe" TargetMode="External"/><Relationship Id="rId228" Type="http://schemas.openxmlformats.org/officeDocument/2006/relationships/hyperlink" Target="mailto:c.cashac.logistica@gmail.com" TargetMode="External"/><Relationship Id="rId435" Type="http://schemas.openxmlformats.org/officeDocument/2006/relationships/hyperlink" Target="mailto:rodrigotocas.v@gmail.com" TargetMode="External"/><Relationship Id="rId642" Type="http://schemas.openxmlformats.org/officeDocument/2006/relationships/hyperlink" Target="mailto:Jeffersonking@carbonellfigueras.com" TargetMode="External"/><Relationship Id="rId281" Type="http://schemas.openxmlformats.org/officeDocument/2006/relationships/hyperlink" Target="mailto:grafaelavendano@hotmail.com" TargetMode="External"/><Relationship Id="rId502" Type="http://schemas.openxmlformats.org/officeDocument/2006/relationships/hyperlink" Target="mailto:freydinovoa@gmail.com" TargetMode="External"/><Relationship Id="rId76" Type="http://schemas.openxmlformats.org/officeDocument/2006/relationships/hyperlink" Target="mailto:rmendoza@esmetelperu.com" TargetMode="External"/><Relationship Id="rId141" Type="http://schemas.openxmlformats.org/officeDocument/2006/relationships/hyperlink" Target="mailto:mfloresrazuri@gmail.com" TargetMode="External"/><Relationship Id="rId379" Type="http://schemas.openxmlformats.org/officeDocument/2006/relationships/hyperlink" Target="mailto:cfanningb@gmail.com" TargetMode="External"/><Relationship Id="rId586" Type="http://schemas.openxmlformats.org/officeDocument/2006/relationships/hyperlink" Target="mailto:jmmirandav@ccmetrolima.com" TargetMode="External"/><Relationship Id="rId793" Type="http://schemas.openxmlformats.org/officeDocument/2006/relationships/hyperlink" Target="mailto:ingenieros@contratistasval.com" TargetMode="External"/><Relationship Id="rId807" Type="http://schemas.openxmlformats.org/officeDocument/2006/relationships/hyperlink" Target="mailto:gustavogonivizarreta@hotmail.com" TargetMode="External"/><Relationship Id="rId7" Type="http://schemas.openxmlformats.org/officeDocument/2006/relationships/hyperlink" Target="mailto:lcampos@enacorp.pe" TargetMode="External"/><Relationship Id="rId239" Type="http://schemas.openxmlformats.org/officeDocument/2006/relationships/hyperlink" Target="mailto:diamanteverde.srl@gmail.com" TargetMode="External"/><Relationship Id="rId446" Type="http://schemas.openxmlformats.org/officeDocument/2006/relationships/hyperlink" Target="mailto:aricageos.asistadm@gmail.com" TargetMode="External"/><Relationship Id="rId653" Type="http://schemas.openxmlformats.org/officeDocument/2006/relationships/hyperlink" Target="mailto:hb.construccion.ingenieria@gmail.com" TargetMode="External"/><Relationship Id="rId292" Type="http://schemas.openxmlformats.org/officeDocument/2006/relationships/hyperlink" Target="mailto:cvaldiviat22@hotmail.com" TargetMode="External"/><Relationship Id="rId306" Type="http://schemas.openxmlformats.org/officeDocument/2006/relationships/hyperlink" Target="mailto:xandro0104@gmail.com" TargetMode="External"/><Relationship Id="rId87" Type="http://schemas.openxmlformats.org/officeDocument/2006/relationships/hyperlink" Target="mailto:s.martinez@megalandsac.com" TargetMode="External"/><Relationship Id="rId513" Type="http://schemas.openxmlformats.org/officeDocument/2006/relationships/hyperlink" Target="mailto:michell.esquerre@pdci.com.pe" TargetMode="External"/><Relationship Id="rId597" Type="http://schemas.openxmlformats.org/officeDocument/2006/relationships/hyperlink" Target="mailto:robertolamp@cip.org.pe" TargetMode="External"/><Relationship Id="rId720" Type="http://schemas.openxmlformats.org/officeDocument/2006/relationships/hyperlink" Target="mailto:hpaucar@consorciolamarsac.com" TargetMode="External"/><Relationship Id="rId818" Type="http://schemas.openxmlformats.org/officeDocument/2006/relationships/hyperlink" Target="mailto:ataucusiyessenia@gmail.com" TargetMode="External"/><Relationship Id="rId152" Type="http://schemas.openxmlformats.org/officeDocument/2006/relationships/hyperlink" Target="mailto:sgodoym25@gmail.com" TargetMode="External"/><Relationship Id="rId457" Type="http://schemas.openxmlformats.org/officeDocument/2006/relationships/hyperlink" Target="mailto:luchitofeitosa151177@gmail.com" TargetMode="External"/><Relationship Id="rId664" Type="http://schemas.openxmlformats.org/officeDocument/2006/relationships/hyperlink" Target="mailto:emachaca@sincoconsultores.pe" TargetMode="External"/><Relationship Id="rId14" Type="http://schemas.openxmlformats.org/officeDocument/2006/relationships/hyperlink" Target="mailto:rgarcia@tecsur.com.pe" TargetMode="External"/><Relationship Id="rId317" Type="http://schemas.openxmlformats.org/officeDocument/2006/relationships/hyperlink" Target="mailto:solivera@consorcioripconciv-stiler.com" TargetMode="External"/><Relationship Id="rId524" Type="http://schemas.openxmlformats.org/officeDocument/2006/relationships/hyperlink" Target="mailto:ofiteclomasdecampoy@cyvperu.com" TargetMode="External"/><Relationship Id="rId731" Type="http://schemas.openxmlformats.org/officeDocument/2006/relationships/hyperlink" Target="mailto:bzapataot@rongfei-paq2.com" TargetMode="External"/><Relationship Id="rId98" Type="http://schemas.openxmlformats.org/officeDocument/2006/relationships/hyperlink" Target="mailto:r.montoya@moro.com.pe" TargetMode="External"/><Relationship Id="rId163" Type="http://schemas.openxmlformats.org/officeDocument/2006/relationships/hyperlink" Target="mailto:jorge.trkovic@ohla-peru.pe" TargetMode="External"/><Relationship Id="rId370" Type="http://schemas.openxmlformats.org/officeDocument/2006/relationships/hyperlink" Target="mailto:piura@carp.pe" TargetMode="External"/><Relationship Id="rId829" Type="http://schemas.openxmlformats.org/officeDocument/2006/relationships/hyperlink" Target="mailto:Rpotocino@megamontaje.com" TargetMode="External"/><Relationship Id="rId230" Type="http://schemas.openxmlformats.org/officeDocument/2006/relationships/hyperlink" Target="mailto:administradora.sedapal@tit.pe" TargetMode="External"/><Relationship Id="rId468" Type="http://schemas.openxmlformats.org/officeDocument/2006/relationships/hyperlink" Target="mailto:cbaquerizo29@gmail.com" TargetMode="External"/><Relationship Id="rId675" Type="http://schemas.openxmlformats.org/officeDocument/2006/relationships/hyperlink" Target="mailto:oficina.tecnica@mrconstructora.pe" TargetMode="External"/><Relationship Id="rId25" Type="http://schemas.openxmlformats.org/officeDocument/2006/relationships/hyperlink" Target="mailto:ggaray@jg3construcciones.com" TargetMode="External"/><Relationship Id="rId328" Type="http://schemas.openxmlformats.org/officeDocument/2006/relationships/hyperlink" Target="mailto:scarrasci@consorcioripconciv-stiler.com" TargetMode="External"/><Relationship Id="rId535" Type="http://schemas.openxmlformats.org/officeDocument/2006/relationships/hyperlink" Target="mailto:pramos@dvc-saceem.com.pe" TargetMode="External"/><Relationship Id="rId742" Type="http://schemas.openxmlformats.org/officeDocument/2006/relationships/hyperlink" Target="mailto:djavier@tecsur.com.pe" TargetMode="External"/><Relationship Id="rId174" Type="http://schemas.openxmlformats.org/officeDocument/2006/relationships/hyperlink" Target="mailto:dbenito@zulers.com" TargetMode="External"/><Relationship Id="rId381" Type="http://schemas.openxmlformats.org/officeDocument/2006/relationships/hyperlink" Target="mailto:jose.abanto@applus.com" TargetMode="External"/><Relationship Id="rId602" Type="http://schemas.openxmlformats.org/officeDocument/2006/relationships/hyperlink" Target="mailto:asistenteadm@arkel.pe" TargetMode="External"/><Relationship Id="rId241" Type="http://schemas.openxmlformats.org/officeDocument/2006/relationships/hyperlink" Target="mailto:liliana.acuna@gdc.pe" TargetMode="External"/><Relationship Id="rId479" Type="http://schemas.openxmlformats.org/officeDocument/2006/relationships/hyperlink" Target="mailto:lobatogerman68@gmail.com" TargetMode="External"/><Relationship Id="rId686" Type="http://schemas.openxmlformats.org/officeDocument/2006/relationships/hyperlink" Target="mailto:jtintayai@grupojgsac.com" TargetMode="External"/><Relationship Id="rId36" Type="http://schemas.openxmlformats.org/officeDocument/2006/relationships/hyperlink" Target="mailto:jhoon.saavedra@gmail.com" TargetMode="External"/><Relationship Id="rId339" Type="http://schemas.openxmlformats.org/officeDocument/2006/relationships/hyperlink" Target="mailto:smamani@tecsur.com.pe" TargetMode="External"/><Relationship Id="rId546" Type="http://schemas.openxmlformats.org/officeDocument/2006/relationships/hyperlink" Target="mailto:Angela.Unda@imagina.pe" TargetMode="External"/><Relationship Id="rId753" Type="http://schemas.openxmlformats.org/officeDocument/2006/relationships/hyperlink" Target="mailto:alegria_ehc206@hotmail.com" TargetMode="External"/><Relationship Id="rId101" Type="http://schemas.openxmlformats.org/officeDocument/2006/relationships/hyperlink" Target="mailto:msolis@maquinariaingeniero.com" TargetMode="External"/><Relationship Id="rId185" Type="http://schemas.openxmlformats.org/officeDocument/2006/relationships/hyperlink" Target="mailto:cquinte@produktiva.com.pe" TargetMode="External"/><Relationship Id="rId406" Type="http://schemas.openxmlformats.org/officeDocument/2006/relationships/hyperlink" Target="mailto:mgsalazar@asiadelcampo.com" TargetMode="External"/><Relationship Id="rId392" Type="http://schemas.openxmlformats.org/officeDocument/2006/relationships/hyperlink" Target="mailto:illaves@abril.pe" TargetMode="External"/><Relationship Id="rId613" Type="http://schemas.openxmlformats.org/officeDocument/2006/relationships/hyperlink" Target="mailto:jramos@sincoconsultores.pe" TargetMode="External"/><Relationship Id="rId697" Type="http://schemas.openxmlformats.org/officeDocument/2006/relationships/hyperlink" Target="mailto:jdvargascostos131@rongfei-paq2.com" TargetMode="External"/><Relationship Id="rId820" Type="http://schemas.openxmlformats.org/officeDocument/2006/relationships/hyperlink" Target="mailto:Ing.marvinespiritu@gmail.com" TargetMode="External"/><Relationship Id="rId252" Type="http://schemas.openxmlformats.org/officeDocument/2006/relationships/hyperlink" Target="mailto:Katty.salcedo@cascm.com.pe" TargetMode="External"/><Relationship Id="rId47" Type="http://schemas.openxmlformats.org/officeDocument/2006/relationships/hyperlink" Target="mailto:ramireztaboada84@gmail.com" TargetMode="External"/><Relationship Id="rId112" Type="http://schemas.openxmlformats.org/officeDocument/2006/relationships/hyperlink" Target="mailto:014101684@ucss.pe" TargetMode="External"/><Relationship Id="rId557" Type="http://schemas.openxmlformats.org/officeDocument/2006/relationships/hyperlink" Target="mailto:acornejo@proyectek.com" TargetMode="External"/><Relationship Id="rId764" Type="http://schemas.openxmlformats.org/officeDocument/2006/relationships/hyperlink" Target="mailto:proyectosingenieria@centauruscontratistas.com" TargetMode="External"/><Relationship Id="rId196" Type="http://schemas.openxmlformats.org/officeDocument/2006/relationships/hyperlink" Target="mailto:cristhian.fajardo@degpro.com.pe" TargetMode="External"/><Relationship Id="rId417" Type="http://schemas.openxmlformats.org/officeDocument/2006/relationships/hyperlink" Target="mailto:amontesv78@gmail.com" TargetMode="External"/><Relationship Id="rId624" Type="http://schemas.openxmlformats.org/officeDocument/2006/relationships/hyperlink" Target="mailto:rromero@biddle.pe" TargetMode="External"/><Relationship Id="rId831" Type="http://schemas.openxmlformats.org/officeDocument/2006/relationships/hyperlink" Target="mailto:sisidroaguirre643@gmail.com" TargetMode="External"/><Relationship Id="rId263" Type="http://schemas.openxmlformats.org/officeDocument/2006/relationships/hyperlink" Target="mailto:jennifer.minan@imagina.pe" TargetMode="External"/><Relationship Id="rId470" Type="http://schemas.openxmlformats.org/officeDocument/2006/relationships/hyperlink" Target="mailto:wtaco@calidra.com.mx" TargetMode="External"/><Relationship Id="rId58" Type="http://schemas.openxmlformats.org/officeDocument/2006/relationships/hyperlink" Target="mailto:aurbano@binomio.com.pe" TargetMode="External"/><Relationship Id="rId123" Type="http://schemas.openxmlformats.org/officeDocument/2006/relationships/hyperlink" Target="mailto:jhonathan.rivera.o@uni.pe" TargetMode="External"/><Relationship Id="rId330" Type="http://schemas.openxmlformats.org/officeDocument/2006/relationships/hyperlink" Target="mailto:mcampusano@hotmail.es" TargetMode="External"/><Relationship Id="rId568" Type="http://schemas.openxmlformats.org/officeDocument/2006/relationships/hyperlink" Target="mailto:wendy.davila@soilrock.pe" TargetMode="External"/><Relationship Id="rId775" Type="http://schemas.openxmlformats.org/officeDocument/2006/relationships/hyperlink" Target="mailto:dhuarcaya@prefabricadoscalytec.com.pe" TargetMode="External"/><Relationship Id="rId428" Type="http://schemas.openxmlformats.org/officeDocument/2006/relationships/hyperlink" Target="mailto:odiazc20@hotmail.com" TargetMode="External"/><Relationship Id="rId635" Type="http://schemas.openxmlformats.org/officeDocument/2006/relationships/hyperlink" Target="mailto:martinec.0519@gmail.com" TargetMode="External"/><Relationship Id="rId274" Type="http://schemas.openxmlformats.org/officeDocument/2006/relationships/hyperlink" Target="mailto:carlos.pabon@ohla-peru.pe" TargetMode="External"/><Relationship Id="rId481" Type="http://schemas.openxmlformats.org/officeDocument/2006/relationships/hyperlink" Target="mailto:ing.rios677@gmail.com" TargetMode="External"/><Relationship Id="rId702" Type="http://schemas.openxmlformats.org/officeDocument/2006/relationships/hyperlink" Target="mailto:rmg.rafael@gmail.com" TargetMode="External"/><Relationship Id="rId69" Type="http://schemas.openxmlformats.org/officeDocument/2006/relationships/hyperlink" Target="mailto:pmendozal1018@gmail.com" TargetMode="External"/><Relationship Id="rId134" Type="http://schemas.openxmlformats.org/officeDocument/2006/relationships/hyperlink" Target="mailto:bernardoalanoca@hotmail.com" TargetMode="External"/><Relationship Id="rId579" Type="http://schemas.openxmlformats.org/officeDocument/2006/relationships/hyperlink" Target="mailto:liliana.acuna@gdc.pe" TargetMode="External"/><Relationship Id="rId786" Type="http://schemas.openxmlformats.org/officeDocument/2006/relationships/hyperlink" Target="mailto:adavila.calidad.jva@rongfei-paq2.com" TargetMode="External"/><Relationship Id="rId341" Type="http://schemas.openxmlformats.org/officeDocument/2006/relationships/hyperlink" Target="mailto:julloa@rumi.pe" TargetMode="External"/><Relationship Id="rId439" Type="http://schemas.openxmlformats.org/officeDocument/2006/relationships/hyperlink" Target="mailto:carlosivancordovagutierrez@gmail.com" TargetMode="External"/><Relationship Id="rId646" Type="http://schemas.openxmlformats.org/officeDocument/2006/relationships/hyperlink" Target="mailto:alexanderrivera@carbonellfigueras.com" TargetMode="External"/><Relationship Id="rId201" Type="http://schemas.openxmlformats.org/officeDocument/2006/relationships/hyperlink" Target="mailto:ediaz@incot.com.pe" TargetMode="External"/><Relationship Id="rId285" Type="http://schemas.openxmlformats.org/officeDocument/2006/relationships/hyperlink" Target="mailto:angelopandor@gmail.com" TargetMode="External"/><Relationship Id="rId506" Type="http://schemas.openxmlformats.org/officeDocument/2006/relationships/hyperlink" Target="mailto:fehues@hotmail.com" TargetMode="External"/><Relationship Id="rId492" Type="http://schemas.openxmlformats.org/officeDocument/2006/relationships/hyperlink" Target="mailto:mack_celi@hotmail.com" TargetMode="External"/><Relationship Id="rId713" Type="http://schemas.openxmlformats.org/officeDocument/2006/relationships/hyperlink" Target="mailto:jaimerufasto1972@gmail.com" TargetMode="External"/><Relationship Id="rId797" Type="http://schemas.openxmlformats.org/officeDocument/2006/relationships/hyperlink" Target="mailto:frevatta@crbcperu.com" TargetMode="External"/><Relationship Id="rId145" Type="http://schemas.openxmlformats.org/officeDocument/2006/relationships/hyperlink" Target="mailto:mespinoza@grupotyc.com" TargetMode="External"/><Relationship Id="rId352" Type="http://schemas.openxmlformats.org/officeDocument/2006/relationships/hyperlink" Target="mailto:blacidojuan637@gmail.com" TargetMode="External"/><Relationship Id="rId212" Type="http://schemas.openxmlformats.org/officeDocument/2006/relationships/hyperlink" Target="mailto:egaramendi@consorciobec.com" TargetMode="External"/><Relationship Id="rId657" Type="http://schemas.openxmlformats.org/officeDocument/2006/relationships/hyperlink" Target="mailto:calidad200125@corbus.com.pe" TargetMode="External"/><Relationship Id="rId296" Type="http://schemas.openxmlformats.org/officeDocument/2006/relationships/hyperlink" Target="mailto:rcoila@dvc.com.pe" TargetMode="External"/><Relationship Id="rId517" Type="http://schemas.openxmlformats.org/officeDocument/2006/relationships/hyperlink" Target="mailto:jmedinad@drrpspaces.com" TargetMode="External"/><Relationship Id="rId724" Type="http://schemas.openxmlformats.org/officeDocument/2006/relationships/hyperlink" Target="mailto:fressia.sucre@unna.com.pe" TargetMode="External"/><Relationship Id="rId60" Type="http://schemas.openxmlformats.org/officeDocument/2006/relationships/hyperlink" Target="mailto:oanicamac@hotmail.com" TargetMode="External"/><Relationship Id="rId156" Type="http://schemas.openxmlformats.org/officeDocument/2006/relationships/hyperlink" Target="mailto:zchuquija@fabrisel.com" TargetMode="External"/><Relationship Id="rId363" Type="http://schemas.openxmlformats.org/officeDocument/2006/relationships/hyperlink" Target="mailto:npalpaigreda@gmail.com" TargetMode="External"/><Relationship Id="rId570" Type="http://schemas.openxmlformats.org/officeDocument/2006/relationships/hyperlink" Target="mailto:santiagoreymundo8@gmail.com" TargetMode="External"/><Relationship Id="rId223" Type="http://schemas.openxmlformats.org/officeDocument/2006/relationships/hyperlink" Target="mailto:byp.jorgeulloaing@gmail.com" TargetMode="External"/><Relationship Id="rId430" Type="http://schemas.openxmlformats.org/officeDocument/2006/relationships/hyperlink" Target="mailto:jtarqui@tecsur.com.pe" TargetMode="External"/><Relationship Id="rId668" Type="http://schemas.openxmlformats.org/officeDocument/2006/relationships/hyperlink" Target="mailto:papo13peru11@gmail.com" TargetMode="External"/><Relationship Id="rId18" Type="http://schemas.openxmlformats.org/officeDocument/2006/relationships/hyperlink" Target="mailto:ahermoza@inarco.com.pe" TargetMode="External"/><Relationship Id="rId528" Type="http://schemas.openxmlformats.org/officeDocument/2006/relationships/hyperlink" Target="mailto:yury_cpa@hotmail.com" TargetMode="External"/><Relationship Id="rId735" Type="http://schemas.openxmlformats.org/officeDocument/2006/relationships/hyperlink" Target="mailto:nicole070402gg@gmail.com" TargetMode="External"/><Relationship Id="rId167" Type="http://schemas.openxmlformats.org/officeDocument/2006/relationships/hyperlink" Target="mailto:myontop@grupotyc.com" TargetMode="External"/><Relationship Id="rId374" Type="http://schemas.openxmlformats.org/officeDocument/2006/relationships/hyperlink" Target="mailto:consorciojesucristo10000@gmail.com" TargetMode="External"/><Relationship Id="rId581" Type="http://schemas.openxmlformats.org/officeDocument/2006/relationships/hyperlink" Target="mailto:asistenteadm@arkel.pe" TargetMode="External"/><Relationship Id="rId71" Type="http://schemas.openxmlformats.org/officeDocument/2006/relationships/hyperlink" Target="mailto:ventaslisorcam@hotmail.com" TargetMode="External"/><Relationship Id="rId234" Type="http://schemas.openxmlformats.org/officeDocument/2006/relationships/hyperlink" Target="mailto:administracion@tecnopisosperu.com" TargetMode="External"/><Relationship Id="rId679" Type="http://schemas.openxmlformats.org/officeDocument/2006/relationships/hyperlink" Target="mailto:mcalderon.lamarc@gmail.com" TargetMode="External"/><Relationship Id="rId802" Type="http://schemas.openxmlformats.org/officeDocument/2006/relationships/hyperlink" Target="mailto:servpats_12@proviasdes.gob.pe" TargetMode="External"/><Relationship Id="rId2" Type="http://schemas.openxmlformats.org/officeDocument/2006/relationships/hyperlink" Target="mailto:mcastro@tecsur.com.pe" TargetMode="External"/><Relationship Id="rId29" Type="http://schemas.openxmlformats.org/officeDocument/2006/relationships/hyperlink" Target="mailto:ecamargo@laventurosa.com" TargetMode="External"/><Relationship Id="rId441" Type="http://schemas.openxmlformats.org/officeDocument/2006/relationships/hyperlink" Target="mailto:admin.comercial@jyhcont.com" TargetMode="External"/><Relationship Id="rId539" Type="http://schemas.openxmlformats.org/officeDocument/2006/relationships/hyperlink" Target="mailto:cassiagarro@haug.com.pe" TargetMode="External"/><Relationship Id="rId746" Type="http://schemas.openxmlformats.org/officeDocument/2006/relationships/hyperlink" Target="mailto:joseluec@gmail.com" TargetMode="External"/><Relationship Id="rId178" Type="http://schemas.openxmlformats.org/officeDocument/2006/relationships/hyperlink" Target="mailto:apacheco@tecsur.com.pe" TargetMode="External"/><Relationship Id="rId301" Type="http://schemas.openxmlformats.org/officeDocument/2006/relationships/hyperlink" Target="mailto:cgamarra@textilescamones.com" TargetMode="External"/><Relationship Id="rId82" Type="http://schemas.openxmlformats.org/officeDocument/2006/relationships/hyperlink" Target="mailto:rocioanccasigalvez@gmail.com" TargetMode="External"/><Relationship Id="rId385" Type="http://schemas.openxmlformats.org/officeDocument/2006/relationships/hyperlink" Target="mailto:inversionesasphaltcusco@gmail.com" TargetMode="External"/><Relationship Id="rId592" Type="http://schemas.openxmlformats.org/officeDocument/2006/relationships/hyperlink" Target="mailto:henrycahuanahuamaccto@gmail.com" TargetMode="External"/><Relationship Id="rId606" Type="http://schemas.openxmlformats.org/officeDocument/2006/relationships/hyperlink" Target="mailto:asistenteadm@arkel.pe" TargetMode="External"/><Relationship Id="rId813" Type="http://schemas.openxmlformats.org/officeDocument/2006/relationships/hyperlink" Target="mailto:mvalcarcelcauper@gmail.com" TargetMode="External"/><Relationship Id="rId245" Type="http://schemas.openxmlformats.org/officeDocument/2006/relationships/hyperlink" Target="mailto:whuamani@grupotyc.com" TargetMode="External"/><Relationship Id="rId452" Type="http://schemas.openxmlformats.org/officeDocument/2006/relationships/hyperlink" Target="mailto:melinaquispecerna@gmail.com" TargetMode="External"/><Relationship Id="rId105" Type="http://schemas.openxmlformats.org/officeDocument/2006/relationships/hyperlink" Target="mailto:bchavez@jnrconsultores.com" TargetMode="External"/><Relationship Id="rId312" Type="http://schemas.openxmlformats.org/officeDocument/2006/relationships/hyperlink" Target="mailto:angelopandor@gmail.com" TargetMode="External"/><Relationship Id="rId757" Type="http://schemas.openxmlformats.org/officeDocument/2006/relationships/hyperlink" Target="mailto:bcoz@coralmix.com" TargetMode="External"/><Relationship Id="rId93" Type="http://schemas.openxmlformats.org/officeDocument/2006/relationships/hyperlink" Target="mailto:cvidartep@gmail.com" TargetMode="External"/><Relationship Id="rId189" Type="http://schemas.openxmlformats.org/officeDocument/2006/relationships/hyperlink" Target="mailto:walvarado@ari.com.pe" TargetMode="External"/><Relationship Id="rId396" Type="http://schemas.openxmlformats.org/officeDocument/2006/relationships/hyperlink" Target="mailto:scarrasco@cmedia.com.pe" TargetMode="External"/><Relationship Id="rId617" Type="http://schemas.openxmlformats.org/officeDocument/2006/relationships/hyperlink" Target="mailto:uaf279@pronis.gob.pe" TargetMode="External"/><Relationship Id="rId824" Type="http://schemas.openxmlformats.org/officeDocument/2006/relationships/hyperlink" Target="mailto:jreynoso@megaestructuras.pe" TargetMode="External"/><Relationship Id="rId256" Type="http://schemas.openxmlformats.org/officeDocument/2006/relationships/hyperlink" Target="mailto:elvisguz96@gmail.com" TargetMode="External"/><Relationship Id="rId463" Type="http://schemas.openxmlformats.org/officeDocument/2006/relationships/hyperlink" Target="mailto:jchiloumasi@gmail.com" TargetMode="External"/><Relationship Id="rId670" Type="http://schemas.openxmlformats.org/officeDocument/2006/relationships/hyperlink" Target="mailto:osw.cas97@gmail.com" TargetMode="External"/><Relationship Id="rId116" Type="http://schemas.openxmlformats.org/officeDocument/2006/relationships/hyperlink" Target="mailto:a20176958@pucp.edu.pe" TargetMode="External"/><Relationship Id="rId323" Type="http://schemas.openxmlformats.org/officeDocument/2006/relationships/hyperlink" Target="mailto:norma.mayorca@consorciosuyay.com" TargetMode="External"/><Relationship Id="rId530" Type="http://schemas.openxmlformats.org/officeDocument/2006/relationships/hyperlink" Target="mailto:mvaguilar77@hotmail.com" TargetMode="External"/><Relationship Id="rId768" Type="http://schemas.openxmlformats.org/officeDocument/2006/relationships/hyperlink" Target="mailto:lficye@gmail.com" TargetMode="External"/><Relationship Id="rId20" Type="http://schemas.openxmlformats.org/officeDocument/2006/relationships/hyperlink" Target="mailto:robertochiuyari@gmail.com" TargetMode="External"/><Relationship Id="rId628" Type="http://schemas.openxmlformats.org/officeDocument/2006/relationships/hyperlink" Target="mailto:josefloresbarzola@gmail.com" TargetMode="External"/><Relationship Id="rId835" Type="http://schemas.openxmlformats.org/officeDocument/2006/relationships/hyperlink" Target="mailto:taylor.cajas.m@uni.pe" TargetMode="External"/><Relationship Id="rId267" Type="http://schemas.openxmlformats.org/officeDocument/2006/relationships/hyperlink" Target="mailto:cvaldiviat22@gmail.com" TargetMode="External"/><Relationship Id="rId474" Type="http://schemas.openxmlformats.org/officeDocument/2006/relationships/hyperlink" Target="mailto:ursula.lopez@techint.com.pe" TargetMode="External"/><Relationship Id="rId127" Type="http://schemas.openxmlformats.org/officeDocument/2006/relationships/hyperlink" Target="mailto:arenas1927@hotmail.com" TargetMode="External"/><Relationship Id="rId681" Type="http://schemas.openxmlformats.org/officeDocument/2006/relationships/hyperlink" Target="mailto:olivera.luis.2095@gmail.com" TargetMode="External"/><Relationship Id="rId779" Type="http://schemas.openxmlformats.org/officeDocument/2006/relationships/hyperlink" Target="mailto:calidad.ma.corbus@gmail.com" TargetMode="External"/><Relationship Id="rId31" Type="http://schemas.openxmlformats.org/officeDocument/2006/relationships/hyperlink" Target="mailto:ygomez@tecsur.com.pe" TargetMode="External"/><Relationship Id="rId334" Type="http://schemas.openxmlformats.org/officeDocument/2006/relationships/hyperlink" Target="mailto:martincanales@wmcacorp.com" TargetMode="External"/><Relationship Id="rId541" Type="http://schemas.openxmlformats.org/officeDocument/2006/relationships/hyperlink" Target="mailto:compras@riosa.pe" TargetMode="External"/><Relationship Id="rId639" Type="http://schemas.openxmlformats.org/officeDocument/2006/relationships/hyperlink" Target="mailto:lalo.181.93@gmail.com" TargetMode="External"/><Relationship Id="rId180" Type="http://schemas.openxmlformats.org/officeDocument/2006/relationships/hyperlink" Target="mailto:ing.oviedo.ali@gmail.com" TargetMode="External"/><Relationship Id="rId278" Type="http://schemas.openxmlformats.org/officeDocument/2006/relationships/hyperlink" Target="mailto:logistica.sedapa@tit.pe" TargetMode="External"/><Relationship Id="rId401" Type="http://schemas.openxmlformats.org/officeDocument/2006/relationships/hyperlink" Target="mailto:glazo@vyvbravo.pe" TargetMode="External"/><Relationship Id="rId485" Type="http://schemas.openxmlformats.org/officeDocument/2006/relationships/hyperlink" Target="mailto:gianfranco.carpio@pucp.pe" TargetMode="External"/><Relationship Id="rId692" Type="http://schemas.openxmlformats.org/officeDocument/2006/relationships/hyperlink" Target="mailto:j.berrospi@encossa.com" TargetMode="External"/><Relationship Id="rId706" Type="http://schemas.openxmlformats.org/officeDocument/2006/relationships/hyperlink" Target="mailto:azuloaga@zulers.com" TargetMode="External"/><Relationship Id="rId42" Type="http://schemas.openxmlformats.org/officeDocument/2006/relationships/hyperlink" Target="mailto:humbertoquintana1958@gmail.com" TargetMode="External"/><Relationship Id="rId138" Type="http://schemas.openxmlformats.org/officeDocument/2006/relationships/hyperlink" Target="mailto:patricia.hoyos@imagina.pe" TargetMode="External"/><Relationship Id="rId345" Type="http://schemas.openxmlformats.org/officeDocument/2006/relationships/hyperlink" Target="mailto:jvillegas@jg3construcciones.com" TargetMode="External"/><Relationship Id="rId552" Type="http://schemas.openxmlformats.org/officeDocument/2006/relationships/hyperlink" Target="mailto:odiliolaveriano@gmail.com" TargetMode="External"/><Relationship Id="rId191" Type="http://schemas.openxmlformats.org/officeDocument/2006/relationships/hyperlink" Target="mailto:kjara@cj-telecom.com" TargetMode="External"/><Relationship Id="rId205" Type="http://schemas.openxmlformats.org/officeDocument/2006/relationships/hyperlink" Target="mailto:odiazc20@hotmail.com" TargetMode="External"/><Relationship Id="rId412" Type="http://schemas.openxmlformats.org/officeDocument/2006/relationships/hyperlink" Target="mailto:geobalconstruction@gmail.com" TargetMode="External"/><Relationship Id="rId289" Type="http://schemas.openxmlformats.org/officeDocument/2006/relationships/hyperlink" Target="mailto:Nalda.Villavicencio@imagina.pe" TargetMode="External"/><Relationship Id="rId496" Type="http://schemas.openxmlformats.org/officeDocument/2006/relationships/hyperlink" Target="mailto:proyectos@jrgeoconsultores.com" TargetMode="External"/><Relationship Id="rId717" Type="http://schemas.openxmlformats.org/officeDocument/2006/relationships/hyperlink" Target="mailto:fibarra@tecsur.com.pe%20/" TargetMode="External"/><Relationship Id="rId53" Type="http://schemas.openxmlformats.org/officeDocument/2006/relationships/hyperlink" Target="mailto:nmayorca.caeronavalc@gmail.com" TargetMode="External"/><Relationship Id="rId149" Type="http://schemas.openxmlformats.org/officeDocument/2006/relationships/hyperlink" Target="mailto:luis.vallejo.araujo@gmail.com" TargetMode="External"/><Relationship Id="rId356" Type="http://schemas.openxmlformats.org/officeDocument/2006/relationships/hyperlink" Target="mailto:jcastillo@madridedificaciones.com" TargetMode="External"/><Relationship Id="rId563" Type="http://schemas.openxmlformats.org/officeDocument/2006/relationships/hyperlink" Target="mailto:jsanchez@jcbestructuras.com" TargetMode="External"/><Relationship Id="rId770" Type="http://schemas.openxmlformats.org/officeDocument/2006/relationships/hyperlink" Target="mailto:dancares25@gmail.com" TargetMode="External"/><Relationship Id="rId216" Type="http://schemas.openxmlformats.org/officeDocument/2006/relationships/hyperlink" Target="mailto:laboratorio@cesel.com.pe" TargetMode="External"/><Relationship Id="rId423" Type="http://schemas.openxmlformats.org/officeDocument/2006/relationships/hyperlink" Target="mailto:pmagro@cj-telecom.com" TargetMode="External"/><Relationship Id="rId630" Type="http://schemas.openxmlformats.org/officeDocument/2006/relationships/hyperlink" Target="mailto:comercial@peinsacingenieria.com" TargetMode="External"/><Relationship Id="rId728" Type="http://schemas.openxmlformats.org/officeDocument/2006/relationships/hyperlink" Target="mailto:fersam_88@hotmail.com" TargetMode="External"/><Relationship Id="rId64" Type="http://schemas.openxmlformats.org/officeDocument/2006/relationships/hyperlink" Target="mailto:chilares@quantaservices.com" TargetMode="External"/><Relationship Id="rId367" Type="http://schemas.openxmlformats.org/officeDocument/2006/relationships/hyperlink" Target="mailto:alerabines20@gmail.com" TargetMode="External"/><Relationship Id="rId574" Type="http://schemas.openxmlformats.org/officeDocument/2006/relationships/hyperlink" Target="mailto:supervisorcalidadprom001@macadam.com" TargetMode="External"/><Relationship Id="rId227" Type="http://schemas.openxmlformats.org/officeDocument/2006/relationships/hyperlink" Target="mailto:c.shilmas.logistica@gmail.com" TargetMode="External"/><Relationship Id="rId781" Type="http://schemas.openxmlformats.org/officeDocument/2006/relationships/hyperlink" Target="mailto:joaquinzzambrano@gmail.com" TargetMode="External"/><Relationship Id="rId434" Type="http://schemas.openxmlformats.org/officeDocument/2006/relationships/hyperlink" Target="mailto:isabel.ninapaytan@conkreto.net" TargetMode="External"/><Relationship Id="rId641" Type="http://schemas.openxmlformats.org/officeDocument/2006/relationships/hyperlink" Target="mailto:lhenrry.vm2604@gmail.com" TargetMode="External"/><Relationship Id="rId739" Type="http://schemas.openxmlformats.org/officeDocument/2006/relationships/hyperlink" Target="mailto:eduardo_loza317@hotmail.com" TargetMode="External"/><Relationship Id="rId280" Type="http://schemas.openxmlformats.org/officeDocument/2006/relationships/hyperlink" Target="mailto:angelopandor@gmail.com" TargetMode="External"/><Relationship Id="rId501" Type="http://schemas.openxmlformats.org/officeDocument/2006/relationships/hyperlink" Target="mailto:eloy.chavez@elroble-edificaciones.pe" TargetMode="External"/><Relationship Id="rId75" Type="http://schemas.openxmlformats.org/officeDocument/2006/relationships/hyperlink" Target="mailto:vcajacuri@glb.pe" TargetMode="External"/><Relationship Id="rId140" Type="http://schemas.openxmlformats.org/officeDocument/2006/relationships/hyperlink" Target="mailto:javier.palomino@profesionalesasociados.pe" TargetMode="External"/><Relationship Id="rId378" Type="http://schemas.openxmlformats.org/officeDocument/2006/relationships/hyperlink" Target="mailto:logistica@laprosur.com.pe" TargetMode="External"/><Relationship Id="rId585" Type="http://schemas.openxmlformats.org/officeDocument/2006/relationships/hyperlink" Target="mailto:abeniky@gmail.com" TargetMode="External"/><Relationship Id="rId792" Type="http://schemas.openxmlformats.org/officeDocument/2006/relationships/hyperlink" Target="mailto:sebastian.barrantesc@gmail.com" TargetMode="External"/><Relationship Id="rId806" Type="http://schemas.openxmlformats.org/officeDocument/2006/relationships/hyperlink" Target="mailto:gustavogonivizarreta@hotmail.com" TargetMode="External"/><Relationship Id="rId6" Type="http://schemas.openxmlformats.org/officeDocument/2006/relationships/hyperlink" Target="mailto:vescalante@santodomingocg.com" TargetMode="External"/><Relationship Id="rId238" Type="http://schemas.openxmlformats.org/officeDocument/2006/relationships/hyperlink" Target="mailto:Ariana.Tintaya@sgs.com" TargetMode="External"/><Relationship Id="rId445" Type="http://schemas.openxmlformats.org/officeDocument/2006/relationships/hyperlink" Target="mailto:gerencia@codesaccg.com" TargetMode="External"/><Relationship Id="rId652" Type="http://schemas.openxmlformats.org/officeDocument/2006/relationships/hyperlink" Target="mailto:lalm2002@hotmail.com" TargetMode="External"/><Relationship Id="rId291" Type="http://schemas.openxmlformats.org/officeDocument/2006/relationships/hyperlink" Target="mailto:geobalconstruction@gmail.com" TargetMode="External"/><Relationship Id="rId305" Type="http://schemas.openxmlformats.org/officeDocument/2006/relationships/hyperlink" Target="mailto:lgibson36@hotmail.com" TargetMode="External"/><Relationship Id="rId512" Type="http://schemas.openxmlformats.org/officeDocument/2006/relationships/hyperlink" Target="mailto:davver96@gmail.com" TargetMode="External"/><Relationship Id="rId86" Type="http://schemas.openxmlformats.org/officeDocument/2006/relationships/hyperlink" Target="mailto:pcardenas@jg3construcciones.com" TargetMode="External"/><Relationship Id="rId151" Type="http://schemas.openxmlformats.org/officeDocument/2006/relationships/hyperlink" Target="mailto:heiner.lopez@degpro.com.pe" TargetMode="External"/><Relationship Id="rId389" Type="http://schemas.openxmlformats.org/officeDocument/2006/relationships/hyperlink" Target="mailto:180000678@cientifica.edu.pe" TargetMode="External"/><Relationship Id="rId596" Type="http://schemas.openxmlformats.org/officeDocument/2006/relationships/hyperlink" Target="mailto:hmelgarejo@mc-metco.com" TargetMode="External"/><Relationship Id="rId817" Type="http://schemas.openxmlformats.org/officeDocument/2006/relationships/hyperlink" Target="mailto:jreynoso@megaestructuras.pe" TargetMode="External"/><Relationship Id="rId249" Type="http://schemas.openxmlformats.org/officeDocument/2006/relationships/hyperlink" Target="mailto:ralmeyda@usil.edu.pe" TargetMode="External"/><Relationship Id="rId456" Type="http://schemas.openxmlformats.org/officeDocument/2006/relationships/hyperlink" Target="mailto:carlos.saavedra@ayaedificaciones.com" TargetMode="External"/><Relationship Id="rId663" Type="http://schemas.openxmlformats.org/officeDocument/2006/relationships/hyperlink" Target="mailto:mmendez@lider.com.pe" TargetMode="External"/><Relationship Id="rId13" Type="http://schemas.openxmlformats.org/officeDocument/2006/relationships/hyperlink" Target="mailto:mrivera@playde.pe" TargetMode="External"/><Relationship Id="rId109" Type="http://schemas.openxmlformats.org/officeDocument/2006/relationships/hyperlink" Target="mailto:dwoodman@gerenpro.com.pe" TargetMode="External"/><Relationship Id="rId316" Type="http://schemas.openxmlformats.org/officeDocument/2006/relationships/hyperlink" Target="mailto:gfranco@cumbra.com.pe" TargetMode="External"/><Relationship Id="rId523" Type="http://schemas.openxmlformats.org/officeDocument/2006/relationships/hyperlink" Target="mailto:marcos.ruiz@pdci.com.pe" TargetMode="External"/><Relationship Id="rId97" Type="http://schemas.openxmlformats.org/officeDocument/2006/relationships/hyperlink" Target="mailto:josorio@jorgeosorio-estructural.com" TargetMode="External"/><Relationship Id="rId730" Type="http://schemas.openxmlformats.org/officeDocument/2006/relationships/hyperlink" Target="mailto:constructoraposaico@gmail.com" TargetMode="External"/><Relationship Id="rId828" Type="http://schemas.openxmlformats.org/officeDocument/2006/relationships/hyperlink" Target="mailto:leonellazv@gmail.com" TargetMode="External"/><Relationship Id="rId162" Type="http://schemas.openxmlformats.org/officeDocument/2006/relationships/hyperlink" Target="mailto:aridosazulrumi@gmail.com" TargetMode="External"/><Relationship Id="rId218" Type="http://schemas.openxmlformats.org/officeDocument/2006/relationships/hyperlink" Target="mailto:juliofelipegalvez.caeronavalc@gmail.com" TargetMode="External"/><Relationship Id="rId425" Type="http://schemas.openxmlformats.org/officeDocument/2006/relationships/hyperlink" Target="mailto:sunnieosea@hotmail.com" TargetMode="External"/><Relationship Id="rId467" Type="http://schemas.openxmlformats.org/officeDocument/2006/relationships/hyperlink" Target="mailto:eamaro@zane.com.pe" TargetMode="External"/><Relationship Id="rId632" Type="http://schemas.openxmlformats.org/officeDocument/2006/relationships/hyperlink" Target="mailto:drenteraortiz@gmail.com" TargetMode="External"/><Relationship Id="rId271" Type="http://schemas.openxmlformats.org/officeDocument/2006/relationships/hyperlink" Target="mailto:b.oliartw@gmail.com" TargetMode="External"/><Relationship Id="rId674" Type="http://schemas.openxmlformats.org/officeDocument/2006/relationships/hyperlink" Target="mailto:abram_huamani@tecnomindata.com" TargetMode="External"/><Relationship Id="rId24" Type="http://schemas.openxmlformats.org/officeDocument/2006/relationships/hyperlink" Target="mailto:amiranda@mirandaroque.com" TargetMode="External"/><Relationship Id="rId66" Type="http://schemas.openxmlformats.org/officeDocument/2006/relationships/hyperlink" Target="mailto:arcsrl12@hotmail.com" TargetMode="External"/><Relationship Id="rId131" Type="http://schemas.openxmlformats.org/officeDocument/2006/relationships/hyperlink" Target="mailto:bayycconstructores@gmail.com" TargetMode="External"/><Relationship Id="rId327" Type="http://schemas.openxmlformats.org/officeDocument/2006/relationships/hyperlink" Target="mailto:vtullume@grupotyc.com" TargetMode="External"/><Relationship Id="rId369" Type="http://schemas.openxmlformats.org/officeDocument/2006/relationships/hyperlink" Target="mailto:epedreros@incimi.com" TargetMode="External"/><Relationship Id="rId534" Type="http://schemas.openxmlformats.org/officeDocument/2006/relationships/hyperlink" Target="mailto:JuanSanchez@carbonellfigueras.com" TargetMode="External"/><Relationship Id="rId576" Type="http://schemas.openxmlformats.org/officeDocument/2006/relationships/hyperlink" Target="mailto:jrbenavente@acciona.com" TargetMode="External"/><Relationship Id="rId741" Type="http://schemas.openxmlformats.org/officeDocument/2006/relationships/hyperlink" Target="mailto:calidad200109@corbus.com.pe" TargetMode="External"/><Relationship Id="rId783" Type="http://schemas.openxmlformats.org/officeDocument/2006/relationships/hyperlink" Target="mailto:ventas04@ch-excalibur.com" TargetMode="External"/><Relationship Id="rId839" Type="http://schemas.openxmlformats.org/officeDocument/2006/relationships/comments" Target="../comments2.xml"/><Relationship Id="rId173" Type="http://schemas.openxmlformats.org/officeDocument/2006/relationships/hyperlink" Target="mailto:nmelendez@lincuna.com.pe%3E" TargetMode="External"/><Relationship Id="rId229" Type="http://schemas.openxmlformats.org/officeDocument/2006/relationships/hyperlink" Target="mailto:cons.isco.logistica@gmail.com" TargetMode="External"/><Relationship Id="rId380" Type="http://schemas.openxmlformats.org/officeDocument/2006/relationships/hyperlink" Target="mailto:27052015ab@gmail.com" TargetMode="External"/><Relationship Id="rId436" Type="http://schemas.openxmlformats.org/officeDocument/2006/relationships/hyperlink" Target="mailto:ingeosemconsultora@gmail.com%3E" TargetMode="External"/><Relationship Id="rId601" Type="http://schemas.openxmlformats.org/officeDocument/2006/relationships/hyperlink" Target="mailto:asistenteadm@arkel.pe" TargetMode="External"/><Relationship Id="rId643" Type="http://schemas.openxmlformats.org/officeDocument/2006/relationships/hyperlink" Target="mailto:erickpalomino@zane.com.pe" TargetMode="External"/><Relationship Id="rId240" Type="http://schemas.openxmlformats.org/officeDocument/2006/relationships/hyperlink" Target="mailto:certificacion@pacificcontrol.us" TargetMode="External"/><Relationship Id="rId478" Type="http://schemas.openxmlformats.org/officeDocument/2006/relationships/hyperlink" Target="mailto:logistica@laprosur.com.pe" TargetMode="External"/><Relationship Id="rId685" Type="http://schemas.openxmlformats.org/officeDocument/2006/relationships/hyperlink" Target="mailto:ot200125@corbus.com.pe" TargetMode="External"/><Relationship Id="rId35" Type="http://schemas.openxmlformats.org/officeDocument/2006/relationships/hyperlink" Target="mailto:administracion@jme.pe" TargetMode="External"/><Relationship Id="rId77" Type="http://schemas.openxmlformats.org/officeDocument/2006/relationships/hyperlink" Target="mailto:andreschaman30@gmail.com" TargetMode="External"/><Relationship Id="rId100" Type="http://schemas.openxmlformats.org/officeDocument/2006/relationships/hyperlink" Target="mailto:harold_trinidad@tecnomindata.com" TargetMode="External"/><Relationship Id="rId282" Type="http://schemas.openxmlformats.org/officeDocument/2006/relationships/hyperlink" Target="mailto:portugal_02525@outlook.com" TargetMode="External"/><Relationship Id="rId338" Type="http://schemas.openxmlformats.org/officeDocument/2006/relationships/hyperlink" Target="mailto:rvalverde@dvallecorp.com" TargetMode="External"/><Relationship Id="rId503" Type="http://schemas.openxmlformats.org/officeDocument/2006/relationships/hyperlink" Target="mailto:dpimentel@lideingenieros.com" TargetMode="External"/><Relationship Id="rId545" Type="http://schemas.openxmlformats.org/officeDocument/2006/relationships/hyperlink" Target="mailto:rherencia@cumbra.com.pe" TargetMode="External"/><Relationship Id="rId587" Type="http://schemas.openxmlformats.org/officeDocument/2006/relationships/hyperlink" Target="mailto:solucionesramirez@hotmail.com" TargetMode="External"/><Relationship Id="rId710" Type="http://schemas.openxmlformats.org/officeDocument/2006/relationships/hyperlink" Target="mailto:jeparedes@mp-solutions.net" TargetMode="External"/><Relationship Id="rId752" Type="http://schemas.openxmlformats.org/officeDocument/2006/relationships/hyperlink" Target="mailto:jherrera@biddle.pe" TargetMode="External"/><Relationship Id="rId808" Type="http://schemas.openxmlformats.org/officeDocument/2006/relationships/hyperlink" Target="mailto:concreto@hormix.pe" TargetMode="External"/><Relationship Id="rId8" Type="http://schemas.openxmlformats.org/officeDocument/2006/relationships/hyperlink" Target="mailto:njamanca@enacorp.pe" TargetMode="External"/><Relationship Id="rId142" Type="http://schemas.openxmlformats.org/officeDocument/2006/relationships/hyperlink" Target="mailto:cbrito@jg3construcciones.com" TargetMode="External"/><Relationship Id="rId184" Type="http://schemas.openxmlformats.org/officeDocument/2006/relationships/hyperlink" Target="mailto:liceth.villarreyes@degpro.com.pe" TargetMode="External"/><Relationship Id="rId391" Type="http://schemas.openxmlformats.org/officeDocument/2006/relationships/hyperlink" Target="mailto:mespiritu@jg3construcciones.com" TargetMode="External"/><Relationship Id="rId405" Type="http://schemas.openxmlformats.org/officeDocument/2006/relationships/hyperlink" Target="mailto:consorciosheccid@gmail.com" TargetMode="External"/><Relationship Id="rId447" Type="http://schemas.openxmlformats.org/officeDocument/2006/relationships/hyperlink" Target="mailto:contactos@gpoaleph.com" TargetMode="External"/><Relationship Id="rId612" Type="http://schemas.openxmlformats.org/officeDocument/2006/relationships/hyperlink" Target="mailto:calidad@setecomair.com.pe" TargetMode="External"/><Relationship Id="rId794" Type="http://schemas.openxmlformats.org/officeDocument/2006/relationships/hyperlink" Target="mailto:scarrasco.calidad-IA@rongfei-paq2.com" TargetMode="External"/><Relationship Id="rId251" Type="http://schemas.openxmlformats.org/officeDocument/2006/relationships/hyperlink" Target="mailto:joelfuentesbendezu@gmail.com" TargetMode="External"/><Relationship Id="rId489" Type="http://schemas.openxmlformats.org/officeDocument/2006/relationships/hyperlink" Target="mailto:Logistica@fmcontratistas.com" TargetMode="External"/><Relationship Id="rId654" Type="http://schemas.openxmlformats.org/officeDocument/2006/relationships/hyperlink" Target="mailto:pinocencio@macadamperu.com" TargetMode="External"/><Relationship Id="rId696" Type="http://schemas.openxmlformats.org/officeDocument/2006/relationships/hyperlink" Target="mailto:jorge.garcia@rutasdelima.pe" TargetMode="External"/><Relationship Id="rId46" Type="http://schemas.openxmlformats.org/officeDocument/2006/relationships/hyperlink" Target="mailto:cuencacorporacion@gmail.com" TargetMode="External"/><Relationship Id="rId293" Type="http://schemas.openxmlformats.org/officeDocument/2006/relationships/hyperlink" Target="mailto:fcapa@zulers.com" TargetMode="External"/><Relationship Id="rId307" Type="http://schemas.openxmlformats.org/officeDocument/2006/relationships/hyperlink" Target="mailto:Elizabeth.Diaz@alsglobal.com" TargetMode="External"/><Relationship Id="rId349" Type="http://schemas.openxmlformats.org/officeDocument/2006/relationships/hyperlink" Target="mailto:jmormontoy@madridedificaciones.com" TargetMode="External"/><Relationship Id="rId514" Type="http://schemas.openxmlformats.org/officeDocument/2006/relationships/hyperlink" Target="mailto:Carlos.burgosb@bvings.com" TargetMode="External"/><Relationship Id="rId556" Type="http://schemas.openxmlformats.org/officeDocument/2006/relationships/hyperlink" Target="mailto:bruno.oliart@portacm.com.pe/sanddy.pinchi@portacm.com.pe/kenji.santaria@portacm.com.pe" TargetMode="External"/><Relationship Id="rId721" Type="http://schemas.openxmlformats.org/officeDocument/2006/relationships/hyperlink" Target="mailto:asistente.logistica@crtg.cn" TargetMode="External"/><Relationship Id="rId763" Type="http://schemas.openxmlformats.org/officeDocument/2006/relationships/hyperlink" Target="mailto:1622847@utp.edu.pe" TargetMode="External"/><Relationship Id="rId88" Type="http://schemas.openxmlformats.org/officeDocument/2006/relationships/hyperlink" Target="mailto:fpalacios@vyvbravo.pe" TargetMode="External"/><Relationship Id="rId111" Type="http://schemas.openxmlformats.org/officeDocument/2006/relationships/hyperlink" Target="mailto:pantoja@aceaperu.com" TargetMode="External"/><Relationship Id="rId153" Type="http://schemas.openxmlformats.org/officeDocument/2006/relationships/hyperlink" Target="mailto:kevinhm2107@gmail.com" TargetMode="External"/><Relationship Id="rId195" Type="http://schemas.openxmlformats.org/officeDocument/2006/relationships/hyperlink" Target="mailto:joelfuentesbendezu@gmail.com" TargetMode="External"/><Relationship Id="rId209" Type="http://schemas.openxmlformats.org/officeDocument/2006/relationships/hyperlink" Target="mailto:ingeosemconsultora@gmail.com%3E" TargetMode="External"/><Relationship Id="rId360" Type="http://schemas.openxmlformats.org/officeDocument/2006/relationships/hyperlink" Target="mailto:consorcioalfa77@gmail.com" TargetMode="External"/><Relationship Id="rId416" Type="http://schemas.openxmlformats.org/officeDocument/2006/relationships/hyperlink" Target="mailto:Jessica.c@corbet.pe" TargetMode="External"/><Relationship Id="rId598" Type="http://schemas.openxmlformats.org/officeDocument/2006/relationships/hyperlink" Target="mailto:asistenteadm@arkel.pe" TargetMode="External"/><Relationship Id="rId819" Type="http://schemas.openxmlformats.org/officeDocument/2006/relationships/hyperlink" Target="mailto:jenny.nieto@stracon.com" TargetMode="External"/><Relationship Id="rId220" Type="http://schemas.openxmlformats.org/officeDocument/2006/relationships/hyperlink" Target="mailto:soilrock@soilrock.pe" TargetMode="External"/><Relationship Id="rId458" Type="http://schemas.openxmlformats.org/officeDocument/2006/relationships/hyperlink" Target="mailto:pvasquez@adeneirl.com" TargetMode="External"/><Relationship Id="rId623" Type="http://schemas.openxmlformats.org/officeDocument/2006/relationships/hyperlink" Target="mailto:geraldinequintanaabal@gmail.com" TargetMode="External"/><Relationship Id="rId665" Type="http://schemas.openxmlformats.org/officeDocument/2006/relationships/hyperlink" Target="mailto:logisticacolegios@corbus.com.pe" TargetMode="External"/><Relationship Id="rId830" Type="http://schemas.openxmlformats.org/officeDocument/2006/relationships/hyperlink" Target="mailto:jhesyvasquez@gmail.com" TargetMode="External"/><Relationship Id="rId15" Type="http://schemas.openxmlformats.org/officeDocument/2006/relationships/hyperlink" Target="mailto:logistica01@proingcom.com" TargetMode="External"/><Relationship Id="rId57" Type="http://schemas.openxmlformats.org/officeDocument/2006/relationships/hyperlink" Target="mailto:mcorrea@tecsur.com" TargetMode="External"/><Relationship Id="rId262" Type="http://schemas.openxmlformats.org/officeDocument/2006/relationships/hyperlink" Target="mailto:tsanchezaraujo@gmail.com" TargetMode="External"/><Relationship Id="rId318" Type="http://schemas.openxmlformats.org/officeDocument/2006/relationships/hyperlink" Target="mailto:corpabiel@gmail.com" TargetMode="External"/><Relationship Id="rId525" Type="http://schemas.openxmlformats.org/officeDocument/2006/relationships/hyperlink" Target="mailto:g.trejo@consultea.pe" TargetMode="External"/><Relationship Id="rId567" Type="http://schemas.openxmlformats.org/officeDocument/2006/relationships/hyperlink" Target="mailto:edithsalas@carbonellfigueras.com" TargetMode="External"/><Relationship Id="rId732" Type="http://schemas.openxmlformats.org/officeDocument/2006/relationships/hyperlink" Target="mailto:teleconstructora@hotmail.com" TargetMode="External"/><Relationship Id="rId99" Type="http://schemas.openxmlformats.org/officeDocument/2006/relationships/hyperlink" Target="mailto:magaly.conkreto@conkreto.net" TargetMode="External"/><Relationship Id="rId122" Type="http://schemas.openxmlformats.org/officeDocument/2006/relationships/hyperlink" Target="mailto:ncotera@consorcioambo.com.pe" TargetMode="External"/><Relationship Id="rId164" Type="http://schemas.openxmlformats.org/officeDocument/2006/relationships/hyperlink" Target="mailto:caceres.ca@pucp.pe" TargetMode="External"/><Relationship Id="rId371" Type="http://schemas.openxmlformats.org/officeDocument/2006/relationships/hyperlink" Target="mailto:magalsz696@gmail.com" TargetMode="External"/><Relationship Id="rId774" Type="http://schemas.openxmlformats.org/officeDocument/2006/relationships/hyperlink" Target="mailto:h.flores@inhouse.com.pe" TargetMode="External"/><Relationship Id="rId427" Type="http://schemas.openxmlformats.org/officeDocument/2006/relationships/hyperlink" Target="mailto:barosemena@grupotyc.com" TargetMode="External"/><Relationship Id="rId469" Type="http://schemas.openxmlformats.org/officeDocument/2006/relationships/hyperlink" Target="mailto:Luis.roman@imagina.pe" TargetMode="External"/><Relationship Id="rId634" Type="http://schemas.openxmlformats.org/officeDocument/2006/relationships/hyperlink" Target="mailto:esialer@acciona.com" TargetMode="External"/><Relationship Id="rId676" Type="http://schemas.openxmlformats.org/officeDocument/2006/relationships/hyperlink" Target="mailto:gchavez@magnumsac.com" TargetMode="External"/><Relationship Id="rId26" Type="http://schemas.openxmlformats.org/officeDocument/2006/relationships/hyperlink" Target="mailto:logistica2@pentatechasac.com" TargetMode="External"/><Relationship Id="rId231" Type="http://schemas.openxmlformats.org/officeDocument/2006/relationships/hyperlink" Target="mailto:consorciobicentenario22@gmail.com" TargetMode="External"/><Relationship Id="rId273" Type="http://schemas.openxmlformats.org/officeDocument/2006/relationships/hyperlink" Target="mailto:ingenieria.01@mvingenieriaespecializada.com" TargetMode="External"/><Relationship Id="rId329" Type="http://schemas.openxmlformats.org/officeDocument/2006/relationships/hyperlink" Target="mailto:adavila@consorcioripconciv-stiler.com" TargetMode="External"/><Relationship Id="rId480" Type="http://schemas.openxmlformats.org/officeDocument/2006/relationships/hyperlink" Target="mailto:BDELROSARIO@CYVPERU.COM" TargetMode="External"/><Relationship Id="rId536" Type="http://schemas.openxmlformats.org/officeDocument/2006/relationships/hyperlink" Target="mailto:Andres124.pisc@gmail.com" TargetMode="External"/><Relationship Id="rId701" Type="http://schemas.openxmlformats.org/officeDocument/2006/relationships/hyperlink" Target="mailto:rafael.morante1992@gmail.com" TargetMode="External"/><Relationship Id="rId68" Type="http://schemas.openxmlformats.org/officeDocument/2006/relationships/hyperlink" Target="mailto:roxana.sanchez@elemental.com.pe" TargetMode="External"/><Relationship Id="rId133" Type="http://schemas.openxmlformats.org/officeDocument/2006/relationships/hyperlink" Target="mailto:informes@rasy.pe" TargetMode="External"/><Relationship Id="rId175" Type="http://schemas.openxmlformats.org/officeDocument/2006/relationships/hyperlink" Target="mailto:kanton@produktiva.com.pe" TargetMode="External"/><Relationship Id="rId340" Type="http://schemas.openxmlformats.org/officeDocument/2006/relationships/hyperlink" Target="mailto:arkhes@ingenieros.com" TargetMode="External"/><Relationship Id="rId578" Type="http://schemas.openxmlformats.org/officeDocument/2006/relationships/hyperlink" Target="mailto:luis.roman@imagina.pe" TargetMode="External"/><Relationship Id="rId743" Type="http://schemas.openxmlformats.org/officeDocument/2006/relationships/hyperlink" Target="mailto:costos911@pdci.com.pe" TargetMode="External"/><Relationship Id="rId785" Type="http://schemas.openxmlformats.org/officeDocument/2006/relationships/hyperlink" Target="mailto:psantacruz@mota-engil.pe" TargetMode="External"/><Relationship Id="rId200" Type="http://schemas.openxmlformats.org/officeDocument/2006/relationships/hyperlink" Target="mailto:omar.miranda@tacgyc.com" TargetMode="External"/><Relationship Id="rId382" Type="http://schemas.openxmlformats.org/officeDocument/2006/relationships/hyperlink" Target="mailto:alex.garcia@consorciochancay.com.pe" TargetMode="External"/><Relationship Id="rId438" Type="http://schemas.openxmlformats.org/officeDocument/2006/relationships/hyperlink" Target="mailto:jazmine.quispe.gomez.1506@gmail.com" TargetMode="External"/><Relationship Id="rId603" Type="http://schemas.openxmlformats.org/officeDocument/2006/relationships/hyperlink" Target="mailto:asistenteadm@arkel.pe" TargetMode="External"/><Relationship Id="rId645" Type="http://schemas.openxmlformats.org/officeDocument/2006/relationships/hyperlink" Target="mailto:christian.barrera@zinsa.com.pe" TargetMode="External"/><Relationship Id="rId687" Type="http://schemas.openxmlformats.org/officeDocument/2006/relationships/hyperlink" Target="mailto:calidad.jinshi@gmail.com" TargetMode="External"/><Relationship Id="rId810" Type="http://schemas.openxmlformats.org/officeDocument/2006/relationships/hyperlink" Target="mailto:mcristobal@unitelec.com.pe" TargetMode="External"/><Relationship Id="rId242" Type="http://schemas.openxmlformats.org/officeDocument/2006/relationships/hyperlink" Target="mailto:rtimana@inmobiliariaoctagon.com" TargetMode="External"/><Relationship Id="rId284" Type="http://schemas.openxmlformats.org/officeDocument/2006/relationships/hyperlink" Target="mailto:jap_villagra@hotmail.com" TargetMode="External"/><Relationship Id="rId491" Type="http://schemas.openxmlformats.org/officeDocument/2006/relationships/hyperlink" Target="mailto:jbelito.123.2016@gmail.com" TargetMode="External"/><Relationship Id="rId505" Type="http://schemas.openxmlformats.org/officeDocument/2006/relationships/hyperlink" Target="mailto:jquintana@vyvbravo.pe" TargetMode="External"/><Relationship Id="rId712" Type="http://schemas.openxmlformats.org/officeDocument/2006/relationships/hyperlink" Target="mailto:roman_c17@hotmail.com" TargetMode="External"/><Relationship Id="rId37" Type="http://schemas.openxmlformats.org/officeDocument/2006/relationships/hyperlink" Target="mailto:wquispe@ipgsac.com" TargetMode="External"/><Relationship Id="rId79" Type="http://schemas.openxmlformats.org/officeDocument/2006/relationships/hyperlink" Target="mailto:javiergaray@jg3construcciones.com" TargetMode="External"/><Relationship Id="rId102" Type="http://schemas.openxmlformats.org/officeDocument/2006/relationships/hyperlink" Target="mailto:fehues@hotmail.com" TargetMode="External"/><Relationship Id="rId144" Type="http://schemas.openxmlformats.org/officeDocument/2006/relationships/hyperlink" Target="mailto:jsanmartin@viatel.pe" TargetMode="External"/><Relationship Id="rId547" Type="http://schemas.openxmlformats.org/officeDocument/2006/relationships/hyperlink" Target="mailto:mdelcastillo@grupopergola.com" TargetMode="External"/><Relationship Id="rId589" Type="http://schemas.openxmlformats.org/officeDocument/2006/relationships/hyperlink" Target="mailto:kcacerese@procesosproductivos.com" TargetMode="External"/><Relationship Id="rId754" Type="http://schemas.openxmlformats.org/officeDocument/2006/relationships/hyperlink" Target="mailto:andyhp2h@gmail.com" TargetMode="External"/><Relationship Id="rId796" Type="http://schemas.openxmlformats.org/officeDocument/2006/relationships/hyperlink" Target="mailto:lcanchaya@unitelec.com.pe" TargetMode="External"/><Relationship Id="rId90" Type="http://schemas.openxmlformats.org/officeDocument/2006/relationships/hyperlink" Target="mailto:zonya14@gmail.com" TargetMode="External"/><Relationship Id="rId186" Type="http://schemas.openxmlformats.org/officeDocument/2006/relationships/hyperlink" Target="mailto:Jaime.Ruiz@imagina.pe" TargetMode="External"/><Relationship Id="rId351" Type="http://schemas.openxmlformats.org/officeDocument/2006/relationships/hyperlink" Target="mailto:lellh330@gamil.com" TargetMode="External"/><Relationship Id="rId393" Type="http://schemas.openxmlformats.org/officeDocument/2006/relationships/hyperlink" Target="mailto:marcelo.lamas@soletanche-bachy.pe" TargetMode="External"/><Relationship Id="rId407" Type="http://schemas.openxmlformats.org/officeDocument/2006/relationships/hyperlink" Target="mailto:contratistasgeneralesmarcasac@gmail.com" TargetMode="External"/><Relationship Id="rId449" Type="http://schemas.openxmlformats.org/officeDocument/2006/relationships/hyperlink" Target="mailto:contratacionesul22@ingemmet.gob.pe" TargetMode="External"/><Relationship Id="rId614" Type="http://schemas.openxmlformats.org/officeDocument/2006/relationships/hyperlink" Target="mailto:asistenteadm@arkel.pe" TargetMode="External"/><Relationship Id="rId656" Type="http://schemas.openxmlformats.org/officeDocument/2006/relationships/hyperlink" Target="mailto:JeanMamani@carbonellfigueras.com" TargetMode="External"/><Relationship Id="rId821" Type="http://schemas.openxmlformats.org/officeDocument/2006/relationships/hyperlink" Target="mailto:/VanniaChoque@carbonellfigueras.com" TargetMode="External"/><Relationship Id="rId211" Type="http://schemas.openxmlformats.org/officeDocument/2006/relationships/hyperlink" Target="mailto:dromani@madridedificaciones.com" TargetMode="External"/><Relationship Id="rId253" Type="http://schemas.openxmlformats.org/officeDocument/2006/relationships/hyperlink" Target="mailto:rcoila@dvc.com.pe" TargetMode="External"/><Relationship Id="rId295" Type="http://schemas.openxmlformats.org/officeDocument/2006/relationships/hyperlink" Target="mailto:stefanyantoane13@gmail.com" TargetMode="External"/><Relationship Id="rId309" Type="http://schemas.openxmlformats.org/officeDocument/2006/relationships/hyperlink" Target="mailto:capaza@cesel.com.pe" TargetMode="External"/><Relationship Id="rId460" Type="http://schemas.openxmlformats.org/officeDocument/2006/relationships/hyperlink" Target="mailto:fecarsahnos@gmail.com" TargetMode="External"/><Relationship Id="rId516" Type="http://schemas.openxmlformats.org/officeDocument/2006/relationships/hyperlink" Target="mailto:adm.obelisco@gmail.com" TargetMode="External"/><Relationship Id="rId698" Type="http://schemas.openxmlformats.org/officeDocument/2006/relationships/hyperlink" Target="mailto:rmatos@tecsur.com.pe" TargetMode="External"/><Relationship Id="rId48" Type="http://schemas.openxmlformats.org/officeDocument/2006/relationships/hyperlink" Target="mailto:dpantojarod@gmail.com" TargetMode="External"/><Relationship Id="rId113" Type="http://schemas.openxmlformats.org/officeDocument/2006/relationships/hyperlink" Target="mailto:log.especialista9@psi.gob.pe" TargetMode="External"/><Relationship Id="rId320" Type="http://schemas.openxmlformats.org/officeDocument/2006/relationships/hyperlink" Target="mailto:norma.mayorca@consorciosuyay.com" TargetMode="External"/><Relationship Id="rId558" Type="http://schemas.openxmlformats.org/officeDocument/2006/relationships/hyperlink" Target="mailto:cassiagarro@haug.com.pe" TargetMode="External"/><Relationship Id="rId723" Type="http://schemas.openxmlformats.org/officeDocument/2006/relationships/hyperlink" Target="mailto:wilfredoalejandroluz04@gmail.com" TargetMode="External"/><Relationship Id="rId765" Type="http://schemas.openxmlformats.org/officeDocument/2006/relationships/hyperlink" Target="mailto:vtomaya@vmconstruction.com.pe" TargetMode="External"/><Relationship Id="rId155" Type="http://schemas.openxmlformats.org/officeDocument/2006/relationships/hyperlink" Target="mailto:mcorrea@tecsur.com.pe" TargetMode="External"/><Relationship Id="rId197" Type="http://schemas.openxmlformats.org/officeDocument/2006/relationships/hyperlink" Target="mailto:c.baca@inhouse.com.pe" TargetMode="External"/><Relationship Id="rId362" Type="http://schemas.openxmlformats.org/officeDocument/2006/relationships/hyperlink" Target="mailto:scarrasco@consorcioripconciv-stiler.com" TargetMode="External"/><Relationship Id="rId418" Type="http://schemas.openxmlformats.org/officeDocument/2006/relationships/hyperlink" Target="mailto:transportemirkorodrigo@gmail.com" TargetMode="External"/><Relationship Id="rId625" Type="http://schemas.openxmlformats.org/officeDocument/2006/relationships/hyperlink" Target="mailto:jvggeotecniasac@outlook.com%20/" TargetMode="External"/><Relationship Id="rId832" Type="http://schemas.openxmlformats.org/officeDocument/2006/relationships/hyperlink" Target="mailto:planner_proyectos@mysac.com.pe" TargetMode="External"/><Relationship Id="rId222" Type="http://schemas.openxmlformats.org/officeDocument/2006/relationships/hyperlink" Target="mailto:r.canta@inhouse.com.pe" TargetMode="External"/><Relationship Id="rId264" Type="http://schemas.openxmlformats.org/officeDocument/2006/relationships/hyperlink" Target="mailto:bgiordanino@consorciosanisaias.pe" TargetMode="External"/><Relationship Id="rId471" Type="http://schemas.openxmlformats.org/officeDocument/2006/relationships/hyperlink" Target="mailto:paulmv@cmeneses.pe" TargetMode="External"/><Relationship Id="rId667" Type="http://schemas.openxmlformats.org/officeDocument/2006/relationships/hyperlink" Target="mailto:christian.pucutay@sundamerica.com" TargetMode="External"/><Relationship Id="rId17" Type="http://schemas.openxmlformats.org/officeDocument/2006/relationships/hyperlink" Target="mailto:j.azt@hotmail.com" TargetMode="External"/><Relationship Id="rId59" Type="http://schemas.openxmlformats.org/officeDocument/2006/relationships/hyperlink" Target="mailto:moralesanggie@gmail.com" TargetMode="External"/><Relationship Id="rId124" Type="http://schemas.openxmlformats.org/officeDocument/2006/relationships/hyperlink" Target="mailto:heiner.lopez@degpro.com.pe" TargetMode="External"/><Relationship Id="rId527" Type="http://schemas.openxmlformats.org/officeDocument/2006/relationships/hyperlink" Target="mailto:dblas@cafisac.com.pe" TargetMode="External"/><Relationship Id="rId569" Type="http://schemas.openxmlformats.org/officeDocument/2006/relationships/hyperlink" Target="mailto:joelfuentesbendezu@gmail.com" TargetMode="External"/><Relationship Id="rId734" Type="http://schemas.openxmlformats.org/officeDocument/2006/relationships/hyperlink" Target="mailto:jgavidias02@gmail.com" TargetMode="External"/><Relationship Id="rId776" Type="http://schemas.openxmlformats.org/officeDocument/2006/relationships/hyperlink" Target="mailto:cabanillas.flores.ingenieros@gmail.com" TargetMode="External"/><Relationship Id="rId70" Type="http://schemas.openxmlformats.org/officeDocument/2006/relationships/hyperlink" Target="mailto:analista.logistica@proingcom.com" TargetMode="External"/><Relationship Id="rId166" Type="http://schemas.openxmlformats.org/officeDocument/2006/relationships/hyperlink" Target="mailto:mgutierrez@inmobiliariaoctagon.com" TargetMode="External"/><Relationship Id="rId331" Type="http://schemas.openxmlformats.org/officeDocument/2006/relationships/hyperlink" Target="mailto:fabrizzio.gonzales@ohla-peru.pe" TargetMode="External"/><Relationship Id="rId373" Type="http://schemas.openxmlformats.org/officeDocument/2006/relationships/hyperlink" Target="mailto:logistica@polycoas.com" TargetMode="External"/><Relationship Id="rId429" Type="http://schemas.openxmlformats.org/officeDocument/2006/relationships/hyperlink" Target="mailto:h.flores@inhouse.com.pe" TargetMode="External"/><Relationship Id="rId580" Type="http://schemas.openxmlformats.org/officeDocument/2006/relationships/hyperlink" Target="https://maps.app.goo.gl/P71ssCc2oQ2JT5FVA" TargetMode="External"/><Relationship Id="rId636" Type="http://schemas.openxmlformats.org/officeDocument/2006/relationships/hyperlink" Target="mailto:enriqueie@gmail.com" TargetMode="External"/><Relationship Id="rId801" Type="http://schemas.openxmlformats.org/officeDocument/2006/relationships/hyperlink" Target="mailto:jmantilla@enacorp.pe" TargetMode="External"/><Relationship Id="rId1" Type="http://schemas.openxmlformats.org/officeDocument/2006/relationships/hyperlink" Target="mailto:jotame20@hotmail.com" TargetMode="External"/><Relationship Id="rId233" Type="http://schemas.openxmlformats.org/officeDocument/2006/relationships/hyperlink" Target="mailto:josejuarez872@gmail.com" TargetMode="External"/><Relationship Id="rId440" Type="http://schemas.openxmlformats.org/officeDocument/2006/relationships/hyperlink" Target="mailto:daniella.ghiorzo@soletanche-bachy.pe" TargetMode="External"/><Relationship Id="rId678" Type="http://schemas.openxmlformats.org/officeDocument/2006/relationships/hyperlink" Target="mailto:robertochiuyari@gmail.com" TargetMode="External"/><Relationship Id="rId28" Type="http://schemas.openxmlformats.org/officeDocument/2006/relationships/hyperlink" Target="mailto:obramanuelcoxanan@gmail.com" TargetMode="External"/><Relationship Id="rId275" Type="http://schemas.openxmlformats.org/officeDocument/2006/relationships/hyperlink" Target="mailto:wca.18@hotmail.com" TargetMode="External"/><Relationship Id="rId300" Type="http://schemas.openxmlformats.org/officeDocument/2006/relationships/hyperlink" Target="mailto:Rojasingenieria100@gmail.com" TargetMode="External"/><Relationship Id="rId482" Type="http://schemas.openxmlformats.org/officeDocument/2006/relationships/hyperlink" Target="mailto:norma.mayorca@chua.pe" TargetMode="External"/><Relationship Id="rId538" Type="http://schemas.openxmlformats.org/officeDocument/2006/relationships/hyperlink" Target="mailto:logistica@construyegroup.com" TargetMode="External"/><Relationship Id="rId703" Type="http://schemas.openxmlformats.org/officeDocument/2006/relationships/hyperlink" Target="mailto:malm95angel@gmail.com" TargetMode="External"/><Relationship Id="rId745" Type="http://schemas.openxmlformats.org/officeDocument/2006/relationships/hyperlink" Target="mailto:vmaranonezhouse@gmail.com" TargetMode="External"/><Relationship Id="rId81" Type="http://schemas.openxmlformats.org/officeDocument/2006/relationships/hyperlink" Target="mailto:pmendozal1018@gmail.com" TargetMode="External"/><Relationship Id="rId135" Type="http://schemas.openxmlformats.org/officeDocument/2006/relationships/hyperlink" Target="mailto:jsotoc@contraloria.gob.pe" TargetMode="External"/><Relationship Id="rId177" Type="http://schemas.openxmlformats.org/officeDocument/2006/relationships/hyperlink" Target="mailto:b.montenegro@inhouse.com.pe" TargetMode="External"/><Relationship Id="rId342" Type="http://schemas.openxmlformats.org/officeDocument/2006/relationships/hyperlink" Target="mailto:calidad2@sgcontratistas.com" TargetMode="External"/><Relationship Id="rId384" Type="http://schemas.openxmlformats.org/officeDocument/2006/relationships/hyperlink" Target="mailto:ysla.marco@terrazul.com.pe" TargetMode="External"/><Relationship Id="rId591" Type="http://schemas.openxmlformats.org/officeDocument/2006/relationships/hyperlink" Target="mailto:consorcio2023rioblanco@gmail.com" TargetMode="External"/><Relationship Id="rId605" Type="http://schemas.openxmlformats.org/officeDocument/2006/relationships/hyperlink" Target="mailto:c.delarosa.g280696@gmail.com" TargetMode="External"/><Relationship Id="rId787" Type="http://schemas.openxmlformats.org/officeDocument/2006/relationships/hyperlink" Target="mailto:victor.carhuancho@jklimaylla.pe" TargetMode="External"/><Relationship Id="rId812" Type="http://schemas.openxmlformats.org/officeDocument/2006/relationships/hyperlink" Target="mailto:laboratorio@labjch.com" TargetMode="External"/><Relationship Id="rId202" Type="http://schemas.openxmlformats.org/officeDocument/2006/relationships/hyperlink" Target="mailto:jgonzales.delmarconsa@gmail.com" TargetMode="External"/><Relationship Id="rId244" Type="http://schemas.openxmlformats.org/officeDocument/2006/relationships/hyperlink" Target="mailto:rzecenarro@gdyasociados.com.pe" TargetMode="External"/><Relationship Id="rId647" Type="http://schemas.openxmlformats.org/officeDocument/2006/relationships/hyperlink" Target="mailto:ulices.ravelo@gdc.pe" TargetMode="External"/><Relationship Id="rId689" Type="http://schemas.openxmlformats.org/officeDocument/2006/relationships/hyperlink" Target="mailto:gchuillcapuma114@rongfei-paq2.com" TargetMode="External"/><Relationship Id="rId39" Type="http://schemas.openxmlformats.org/officeDocument/2006/relationships/hyperlink" Target="mailto:niltonficuni@hotmail.com" TargetMode="External"/><Relationship Id="rId286" Type="http://schemas.openxmlformats.org/officeDocument/2006/relationships/hyperlink" Target="mailto:fnava@grupotyc.com" TargetMode="External"/><Relationship Id="rId451" Type="http://schemas.openxmlformats.org/officeDocument/2006/relationships/hyperlink" Target="mailto:jmontes@cmedia.com.pe" TargetMode="External"/><Relationship Id="rId493" Type="http://schemas.openxmlformats.org/officeDocument/2006/relationships/hyperlink" Target="mailto:bnunezm@flesan.com.pe" TargetMode="External"/><Relationship Id="rId507" Type="http://schemas.openxmlformats.org/officeDocument/2006/relationships/hyperlink" Target="mailto:laguirre@drrpspaces.com" TargetMode="External"/><Relationship Id="rId549" Type="http://schemas.openxmlformats.org/officeDocument/2006/relationships/hyperlink" Target="mailto:KennyValverde@carbonellfigueras.com" TargetMode="External"/><Relationship Id="rId714" Type="http://schemas.openxmlformats.org/officeDocument/2006/relationships/hyperlink" Target="mailto:olivera.luis.2095@gmail.com" TargetMode="External"/><Relationship Id="rId756" Type="http://schemas.openxmlformats.org/officeDocument/2006/relationships/hyperlink" Target="mailto:jramos@jrcingenierosconsultores.com" TargetMode="External"/><Relationship Id="rId50" Type="http://schemas.openxmlformats.org/officeDocument/2006/relationships/hyperlink" Target="mailto:hugjara_1995@hotmail.com" TargetMode="External"/><Relationship Id="rId104" Type="http://schemas.openxmlformats.org/officeDocument/2006/relationships/hyperlink" Target="mailto:gerenciageneral@condeobras.com" TargetMode="External"/><Relationship Id="rId146" Type="http://schemas.openxmlformats.org/officeDocument/2006/relationships/hyperlink" Target="mailto:ecarlos@nosa.com.pe" TargetMode="External"/><Relationship Id="rId188" Type="http://schemas.openxmlformats.org/officeDocument/2006/relationships/hyperlink" Target="mailto:raularteta01@gmail.com" TargetMode="External"/><Relationship Id="rId311" Type="http://schemas.openxmlformats.org/officeDocument/2006/relationships/hyperlink" Target="mailto:m.sutta@cceccperu.ru" TargetMode="External"/><Relationship Id="rId353" Type="http://schemas.openxmlformats.org/officeDocument/2006/relationships/hyperlink" Target="mailto:anariosconsultores@yahoo.es" TargetMode="External"/><Relationship Id="rId395" Type="http://schemas.openxmlformats.org/officeDocument/2006/relationships/hyperlink" Target="mailto:n00116541@upn.pe" TargetMode="External"/><Relationship Id="rId409" Type="http://schemas.openxmlformats.org/officeDocument/2006/relationships/hyperlink" Target="mailto:U201910198@upc.edu.pe" TargetMode="External"/><Relationship Id="rId560" Type="http://schemas.openxmlformats.org/officeDocument/2006/relationships/hyperlink" Target="mailto:sguevara@icafal-flesan.com.pe" TargetMode="External"/><Relationship Id="rId798" Type="http://schemas.openxmlformats.org/officeDocument/2006/relationships/hyperlink" Target="mailto:bruno.becker@maserrazuriz.com" TargetMode="External"/><Relationship Id="rId92" Type="http://schemas.openxmlformats.org/officeDocument/2006/relationships/hyperlink" Target="mailto:kzelada@rozel.pe" TargetMode="External"/><Relationship Id="rId213" Type="http://schemas.openxmlformats.org/officeDocument/2006/relationships/hyperlink" Target="mailto:georgeo.murillo@gmail.com" TargetMode="External"/><Relationship Id="rId420" Type="http://schemas.openxmlformats.org/officeDocument/2006/relationships/hyperlink" Target="mailto:grodrigo@madridedificaciones.com" TargetMode="External"/><Relationship Id="rId616" Type="http://schemas.openxmlformats.org/officeDocument/2006/relationships/hyperlink" Target="mailto:thuatuco@cens.com.pe" TargetMode="External"/><Relationship Id="rId658" Type="http://schemas.openxmlformats.org/officeDocument/2006/relationships/hyperlink" Target="mailto:comprasital@ladrillositalperu.com" TargetMode="External"/><Relationship Id="rId823" Type="http://schemas.openxmlformats.org/officeDocument/2006/relationships/hyperlink" Target="mailto:dfelles@energysac.com" TargetMode="External"/><Relationship Id="rId255" Type="http://schemas.openxmlformats.org/officeDocument/2006/relationships/hyperlink" Target="mailto:atoc76@hotmail.com," TargetMode="External"/><Relationship Id="rId297" Type="http://schemas.openxmlformats.org/officeDocument/2006/relationships/hyperlink" Target="mailto:Fabianet40@hotmail.com" TargetMode="External"/><Relationship Id="rId462" Type="http://schemas.openxmlformats.org/officeDocument/2006/relationships/hyperlink" Target="mailto:jessy.leon@pdci.com.pe" TargetMode="External"/><Relationship Id="rId518" Type="http://schemas.openxmlformats.org/officeDocument/2006/relationships/hyperlink" Target="mailto:mwong@drrpspaces.com" TargetMode="External"/><Relationship Id="rId725" Type="http://schemas.openxmlformats.org/officeDocument/2006/relationships/hyperlink" Target="mailto:javier_villena1@hotmail.com" TargetMode="External"/><Relationship Id="rId115" Type="http://schemas.openxmlformats.org/officeDocument/2006/relationships/hyperlink" Target="mailto:geoser_estudios@hotmail.com" TargetMode="External"/><Relationship Id="rId157" Type="http://schemas.openxmlformats.org/officeDocument/2006/relationships/hyperlink" Target="mailto:asistcalidad@cbicentenario.com" TargetMode="External"/><Relationship Id="rId322" Type="http://schemas.openxmlformats.org/officeDocument/2006/relationships/hyperlink" Target="mailto:ulices.ravelo@gdc.pe" TargetMode="External"/><Relationship Id="rId364" Type="http://schemas.openxmlformats.org/officeDocument/2006/relationships/hyperlink" Target="mailto:gabriela.konata@bozdemir.com.tr" TargetMode="External"/><Relationship Id="rId767" Type="http://schemas.openxmlformats.org/officeDocument/2006/relationships/hyperlink" Target="mailto:santiagoign531@gmail.com" TargetMode="External"/><Relationship Id="rId61" Type="http://schemas.openxmlformats.org/officeDocument/2006/relationships/hyperlink" Target="mailto:jesusemph123@gmail.com" TargetMode="External"/><Relationship Id="rId199" Type="http://schemas.openxmlformats.org/officeDocument/2006/relationships/hyperlink" Target="mailto:brianpinedo2410@gmail.com" TargetMode="External"/><Relationship Id="rId571" Type="http://schemas.openxmlformats.org/officeDocument/2006/relationships/hyperlink" Target="mailto:bernaldomiluska@gmail.com" TargetMode="External"/><Relationship Id="rId627" Type="http://schemas.openxmlformats.org/officeDocument/2006/relationships/hyperlink" Target="mailto:sergiobc_2008@hotmail.com" TargetMode="External"/><Relationship Id="rId669" Type="http://schemas.openxmlformats.org/officeDocument/2006/relationships/hyperlink" Target="mailto:foliveram@gmail.com" TargetMode="External"/><Relationship Id="rId834" Type="http://schemas.openxmlformats.org/officeDocument/2006/relationships/hyperlink" Target="mailto:leezaar.mc@gmail.com" TargetMode="External"/><Relationship Id="rId19" Type="http://schemas.openxmlformats.org/officeDocument/2006/relationships/hyperlink" Target="mailto:eduardo_loza317@hotmail.com" TargetMode="External"/><Relationship Id="rId224" Type="http://schemas.openxmlformats.org/officeDocument/2006/relationships/hyperlink" Target="mailto:asist.residencia@dasacor.pe" TargetMode="External"/><Relationship Id="rId266" Type="http://schemas.openxmlformats.org/officeDocument/2006/relationships/hyperlink" Target="mailto:bvilca@tendencia.pe" TargetMode="External"/><Relationship Id="rId431" Type="http://schemas.openxmlformats.org/officeDocument/2006/relationships/hyperlink" Target="mailto:consorciowood9@gmail.com" TargetMode="External"/><Relationship Id="rId473" Type="http://schemas.openxmlformats.org/officeDocument/2006/relationships/hyperlink" Target="mailto:sandro.duarte@qorikallpa.com.pe" TargetMode="External"/><Relationship Id="rId529" Type="http://schemas.openxmlformats.org/officeDocument/2006/relationships/hyperlink" Target="mailto:davver96@gmail.com" TargetMode="External"/><Relationship Id="rId680" Type="http://schemas.openxmlformats.org/officeDocument/2006/relationships/hyperlink" Target="mailto:oalfaro@jrmsac.com.pe" TargetMode="External"/><Relationship Id="rId736" Type="http://schemas.openxmlformats.org/officeDocument/2006/relationships/hyperlink" Target="mailto:orllacsa@hotmail.com" TargetMode="External"/><Relationship Id="rId30" Type="http://schemas.openxmlformats.org/officeDocument/2006/relationships/hyperlink" Target="mailto:yanaaytapele@gmail.com" TargetMode="External"/><Relationship Id="rId126" Type="http://schemas.openxmlformats.org/officeDocument/2006/relationships/hyperlink" Target="mailto:c_campos.o@hotmail.com" TargetMode="External"/><Relationship Id="rId168" Type="http://schemas.openxmlformats.org/officeDocument/2006/relationships/hyperlink" Target="mailto:jcastillo@madridedificaciones.com" TargetMode="External"/><Relationship Id="rId333" Type="http://schemas.openxmlformats.org/officeDocument/2006/relationships/hyperlink" Target="mailto:florfuentesb45@gmail.com" TargetMode="External"/><Relationship Id="rId540" Type="http://schemas.openxmlformats.org/officeDocument/2006/relationships/hyperlink" Target="mailto:jquispe@icafal-flesan.com.pe" TargetMode="External"/><Relationship Id="rId778" Type="http://schemas.openxmlformats.org/officeDocument/2006/relationships/hyperlink" Target="mailto:bercelius.vera@sundamerica.com" TargetMode="External"/><Relationship Id="rId72" Type="http://schemas.openxmlformats.org/officeDocument/2006/relationships/hyperlink" Target="mailto:bpereyra@byp-ingenieria.com.pe" TargetMode="External"/><Relationship Id="rId375" Type="http://schemas.openxmlformats.org/officeDocument/2006/relationships/hyperlink" Target="mailto:GiulianaLopez@cafisac.com.pe" TargetMode="External"/><Relationship Id="rId582" Type="http://schemas.openxmlformats.org/officeDocument/2006/relationships/hyperlink" Target="mailto:almapozos@biddle.pe" TargetMode="External"/><Relationship Id="rId638" Type="http://schemas.openxmlformats.org/officeDocument/2006/relationships/hyperlink" Target="mailto:lvilca@proyectek.com" TargetMode="External"/><Relationship Id="rId803" Type="http://schemas.openxmlformats.org/officeDocument/2006/relationships/hyperlink" Target="mailto:joaquinzzambrano@gmail.com" TargetMode="External"/><Relationship Id="rId3" Type="http://schemas.openxmlformats.org/officeDocument/2006/relationships/hyperlink" Target="mailto:naquino@cj.com.pe" TargetMode="External"/><Relationship Id="rId235" Type="http://schemas.openxmlformats.org/officeDocument/2006/relationships/hyperlink" Target="mailto:lv.gdlc@gmail.com" TargetMode="External"/><Relationship Id="rId277" Type="http://schemas.openxmlformats.org/officeDocument/2006/relationships/hyperlink" Target="mailto:pmorov@hlcsac.com" TargetMode="External"/><Relationship Id="rId400" Type="http://schemas.openxmlformats.org/officeDocument/2006/relationships/hyperlink" Target="mailto:estefanyfarias@consorciomet.com" TargetMode="External"/><Relationship Id="rId442" Type="http://schemas.openxmlformats.org/officeDocument/2006/relationships/hyperlink" Target="mailto:carlosreengi06@gmail.com" TargetMode="External"/><Relationship Id="rId484" Type="http://schemas.openxmlformats.org/officeDocument/2006/relationships/hyperlink" Target="mailto:nilton.hernandez@pdci.com.pe" TargetMode="External"/><Relationship Id="rId705" Type="http://schemas.openxmlformats.org/officeDocument/2006/relationships/hyperlink" Target="mailto:tonyvb49@gmail.com" TargetMode="External"/><Relationship Id="rId137" Type="http://schemas.openxmlformats.org/officeDocument/2006/relationships/hyperlink" Target="mailto:operaciones@mqfperu.com" TargetMode="External"/><Relationship Id="rId302" Type="http://schemas.openxmlformats.org/officeDocument/2006/relationships/hyperlink" Target="mailto:tec.arevalo@gmail.com" TargetMode="External"/><Relationship Id="rId344" Type="http://schemas.openxmlformats.org/officeDocument/2006/relationships/hyperlink" Target="mailto:emondragon8503@gmail.com" TargetMode="External"/><Relationship Id="rId691" Type="http://schemas.openxmlformats.org/officeDocument/2006/relationships/hyperlink" Target="mailto:lizzygdfs@gmail.com" TargetMode="External"/><Relationship Id="rId747" Type="http://schemas.openxmlformats.org/officeDocument/2006/relationships/hyperlink" Target="mailto:hquispe@busconsultingweb.com" TargetMode="External"/><Relationship Id="rId789" Type="http://schemas.openxmlformats.org/officeDocument/2006/relationships/hyperlink" Target="mailto:fbonifacio@tecsur.com.pe" TargetMode="External"/><Relationship Id="rId41" Type="http://schemas.openxmlformats.org/officeDocument/2006/relationships/hyperlink" Target="mailto:en.obras@outlook.com" TargetMode="External"/><Relationship Id="rId83" Type="http://schemas.openxmlformats.org/officeDocument/2006/relationships/hyperlink" Target="mailto:Jennifer.Minan@imagina.pe" TargetMode="External"/><Relationship Id="rId179" Type="http://schemas.openxmlformats.org/officeDocument/2006/relationships/hyperlink" Target="mailto:h.flores@inhouse.com.pe" TargetMode="External"/><Relationship Id="rId386" Type="http://schemas.openxmlformats.org/officeDocument/2006/relationships/hyperlink" Target="mailto:rodolfo.hermoza@binomio.com.pe" TargetMode="External"/><Relationship Id="rId551" Type="http://schemas.openxmlformats.org/officeDocument/2006/relationships/hyperlink" Target="mailto:msandoval@tecsur.com.pe" TargetMode="External"/><Relationship Id="rId593" Type="http://schemas.openxmlformats.org/officeDocument/2006/relationships/hyperlink" Target="mailto:Bamaro@ucvvirtual.edu.pe" TargetMode="External"/><Relationship Id="rId607" Type="http://schemas.openxmlformats.org/officeDocument/2006/relationships/hyperlink" Target="mailto:r.canta@inhouse.com.pe" TargetMode="External"/><Relationship Id="rId649" Type="http://schemas.openxmlformats.org/officeDocument/2006/relationships/hyperlink" Target="mailto:logisticamp@cceccperu.net" TargetMode="External"/><Relationship Id="rId814" Type="http://schemas.openxmlformats.org/officeDocument/2006/relationships/hyperlink" Target="mailto:mramos@lamar.pe%20/%20965%20603%20816" TargetMode="External"/><Relationship Id="rId190" Type="http://schemas.openxmlformats.org/officeDocument/2006/relationships/hyperlink" Target="mailto:o.helber.m@gmail.com" TargetMode="External"/><Relationship Id="rId204" Type="http://schemas.openxmlformats.org/officeDocument/2006/relationships/hyperlink" Target="mailto:oanicamac@hotmail.com" TargetMode="External"/><Relationship Id="rId246" Type="http://schemas.openxmlformats.org/officeDocument/2006/relationships/hyperlink" Target="mailto:jhuaringa@tecsur.com.pe" TargetMode="External"/><Relationship Id="rId288" Type="http://schemas.openxmlformats.org/officeDocument/2006/relationships/hyperlink" Target="mailto:ingenieria@przingenieros.com" TargetMode="External"/><Relationship Id="rId411" Type="http://schemas.openxmlformats.org/officeDocument/2006/relationships/hyperlink" Target="mailto:harold_trinidad@tecnomindata.com" TargetMode="External"/><Relationship Id="rId453" Type="http://schemas.openxmlformats.org/officeDocument/2006/relationships/hyperlink" Target="mailto:odiliolaveriano@gmail.com" TargetMode="External"/><Relationship Id="rId509" Type="http://schemas.openxmlformats.org/officeDocument/2006/relationships/hyperlink" Target="mailto:m.ramirez@pides.pe" TargetMode="External"/><Relationship Id="rId660" Type="http://schemas.openxmlformats.org/officeDocument/2006/relationships/hyperlink" Target="mailto:gustavogonivizarreta@hotmail.com" TargetMode="External"/><Relationship Id="rId106" Type="http://schemas.openxmlformats.org/officeDocument/2006/relationships/hyperlink" Target="mailto:leonard.perez.lope@hotmail.com" TargetMode="External"/><Relationship Id="rId313" Type="http://schemas.openxmlformats.org/officeDocument/2006/relationships/hyperlink" Target="mailto:jlevano.ingenieria@gmail.com" TargetMode="External"/><Relationship Id="rId495" Type="http://schemas.openxmlformats.org/officeDocument/2006/relationships/hyperlink" Target="mailto:jechevarriac@sedapal.com.pe" TargetMode="External"/><Relationship Id="rId716" Type="http://schemas.openxmlformats.org/officeDocument/2006/relationships/hyperlink" Target="mailto:rproano@uni.edu.pe" TargetMode="External"/><Relationship Id="rId758" Type="http://schemas.openxmlformats.org/officeDocument/2006/relationships/hyperlink" Target="mailto:CarlosCabrera@carbonellfigueras.com" TargetMode="External"/><Relationship Id="rId10" Type="http://schemas.openxmlformats.org/officeDocument/2006/relationships/hyperlink" Target="mailto:lrea_94@hotmail.com" TargetMode="External"/><Relationship Id="rId52" Type="http://schemas.openxmlformats.org/officeDocument/2006/relationships/hyperlink" Target="mailto:logistica01@proingcom.com" TargetMode="External"/><Relationship Id="rId94" Type="http://schemas.openxmlformats.org/officeDocument/2006/relationships/hyperlink" Target="mailto:sgodoym25@gmail.com%3E" TargetMode="External"/><Relationship Id="rId148" Type="http://schemas.openxmlformats.org/officeDocument/2006/relationships/hyperlink" Target="mailto:eduardomendiola@inversionesgdp.com" TargetMode="External"/><Relationship Id="rId355" Type="http://schemas.openxmlformats.org/officeDocument/2006/relationships/hyperlink" Target="mailto:asistentelogistica@concretocentrifugadoperu.com" TargetMode="External"/><Relationship Id="rId397" Type="http://schemas.openxmlformats.org/officeDocument/2006/relationships/hyperlink" Target="mailto:luis.juarez@portacm.com.pe" TargetMode="External"/><Relationship Id="rId520" Type="http://schemas.openxmlformats.org/officeDocument/2006/relationships/hyperlink" Target="mailto:lsipiran@cens.com.pe" TargetMode="External"/><Relationship Id="rId562" Type="http://schemas.openxmlformats.org/officeDocument/2006/relationships/hyperlink" Target="mailto:sguevara@icafal-flesan.com.pe" TargetMode="External"/><Relationship Id="rId618" Type="http://schemas.openxmlformats.org/officeDocument/2006/relationships/hyperlink" Target="mailto:crulloa@posada.pe" TargetMode="External"/><Relationship Id="rId825" Type="http://schemas.openxmlformats.org/officeDocument/2006/relationships/hyperlink" Target="mailto:saiestingenieros@gmail.com" TargetMode="External"/><Relationship Id="rId215" Type="http://schemas.openxmlformats.org/officeDocument/2006/relationships/hyperlink" Target="mailto:gerencia@yupariconstrucciones.com" TargetMode="External"/><Relationship Id="rId257" Type="http://schemas.openxmlformats.org/officeDocument/2006/relationships/hyperlink" Target="mailto:josue.angulo@stracon.com" TargetMode="External"/><Relationship Id="rId422" Type="http://schemas.openxmlformats.org/officeDocument/2006/relationships/hyperlink" Target="mailto:j.pecho@inhouse.com.pe" TargetMode="External"/><Relationship Id="rId464" Type="http://schemas.openxmlformats.org/officeDocument/2006/relationships/hyperlink" Target="mailto:Jhonatan_18_03@hotmail.com" TargetMode="External"/><Relationship Id="rId299" Type="http://schemas.openxmlformats.org/officeDocument/2006/relationships/hyperlink" Target="mailto:ausuriaganajera@gmail.com" TargetMode="External"/><Relationship Id="rId727" Type="http://schemas.openxmlformats.org/officeDocument/2006/relationships/hyperlink" Target="mailto:Snaupay@madridedificaciones.com" TargetMode="External"/><Relationship Id="rId63" Type="http://schemas.openxmlformats.org/officeDocument/2006/relationships/hyperlink" Target="mailto:joanclaud9@gmail.com" TargetMode="External"/><Relationship Id="rId159" Type="http://schemas.openxmlformats.org/officeDocument/2006/relationships/hyperlink" Target="mailto:lmeza@vyvbravo.pe" TargetMode="External"/><Relationship Id="rId366" Type="http://schemas.openxmlformats.org/officeDocument/2006/relationships/hyperlink" Target="mailto:raquel77_3@hotmail.com" TargetMode="External"/><Relationship Id="rId573" Type="http://schemas.openxmlformats.org/officeDocument/2006/relationships/hyperlink" Target="mailto:jcerpa@madridedificaciones.com" TargetMode="External"/><Relationship Id="rId780" Type="http://schemas.openxmlformats.org/officeDocument/2006/relationships/hyperlink" Target="mailto:info@arkel.pe%20/" TargetMode="External"/><Relationship Id="rId226" Type="http://schemas.openxmlformats.org/officeDocument/2006/relationships/hyperlink" Target="mailto:josefrancisco13@yahoo.es" TargetMode="External"/><Relationship Id="rId433" Type="http://schemas.openxmlformats.org/officeDocument/2006/relationships/hyperlink" Target="mailto:romarbp1@gmail.com" TargetMode="External"/><Relationship Id="rId640" Type="http://schemas.openxmlformats.org/officeDocument/2006/relationships/hyperlink" Target="mailto:ibarzola@tecsur.com.pe" TargetMode="External"/><Relationship Id="rId738" Type="http://schemas.openxmlformats.org/officeDocument/2006/relationships/hyperlink" Target="mailto:dchavez@micpa.pe" TargetMode="External"/><Relationship Id="rId74" Type="http://schemas.openxmlformats.org/officeDocument/2006/relationships/hyperlink" Target="mailto:crobles@fermarperu.com" TargetMode="External"/><Relationship Id="rId377" Type="http://schemas.openxmlformats.org/officeDocument/2006/relationships/hyperlink" Target="mailto:gchavarry@oriongroup.com.pe" TargetMode="External"/><Relationship Id="rId500" Type="http://schemas.openxmlformats.org/officeDocument/2006/relationships/hyperlink" Target="mailto:angelramver@hotmail.com" TargetMode="External"/><Relationship Id="rId584" Type="http://schemas.openxmlformats.org/officeDocument/2006/relationships/hyperlink" Target="mailto:ibeth742@gmail.com" TargetMode="External"/><Relationship Id="rId805" Type="http://schemas.openxmlformats.org/officeDocument/2006/relationships/hyperlink" Target="mailto:ingescosa1997@gmail.com" TargetMode="External"/><Relationship Id="rId5" Type="http://schemas.openxmlformats.org/officeDocument/2006/relationships/hyperlink" Target="mailto:nmendoza@tecsur.com.pe" TargetMode="External"/><Relationship Id="rId237" Type="http://schemas.openxmlformats.org/officeDocument/2006/relationships/hyperlink" Target="mailto:alexpercy.terry@gmail.com" TargetMode="External"/><Relationship Id="rId791" Type="http://schemas.openxmlformats.org/officeDocument/2006/relationships/hyperlink" Target="mailto:jesus_03_rc@hotmail.com" TargetMode="External"/><Relationship Id="rId444" Type="http://schemas.openxmlformats.org/officeDocument/2006/relationships/hyperlink" Target="mailto:jorge_a_y6@hotmail.com" TargetMode="External"/><Relationship Id="rId651" Type="http://schemas.openxmlformats.org/officeDocument/2006/relationships/hyperlink" Target="mailto:logistica@ilumina.com.pe" TargetMode="External"/><Relationship Id="rId749" Type="http://schemas.openxmlformats.org/officeDocument/2006/relationships/hyperlink" Target="mailto:iyarasca@madridedificaciones.com" TargetMode="External"/><Relationship Id="rId290" Type="http://schemas.openxmlformats.org/officeDocument/2006/relationships/hyperlink" Target="mailto:lhvasquezm@gmail.com" TargetMode="External"/><Relationship Id="rId304" Type="http://schemas.openxmlformats.org/officeDocument/2006/relationships/hyperlink" Target="mailto:floresfiore705@gmail.com" TargetMode="External"/><Relationship Id="rId388" Type="http://schemas.openxmlformats.org/officeDocument/2006/relationships/hyperlink" Target="mailto:irving.sanchez@concelsac.com" TargetMode="External"/><Relationship Id="rId511" Type="http://schemas.openxmlformats.org/officeDocument/2006/relationships/hyperlink" Target="mailto:arcsrl12@hotmail.com" TargetMode="External"/><Relationship Id="rId609" Type="http://schemas.openxmlformats.org/officeDocument/2006/relationships/hyperlink" Target="mailto:znunez@bbclatam.com.pe" TargetMode="External"/><Relationship Id="rId85" Type="http://schemas.openxmlformats.org/officeDocument/2006/relationships/hyperlink" Target="mailto:egaberto@gmail.com" TargetMode="External"/><Relationship Id="rId150" Type="http://schemas.openxmlformats.org/officeDocument/2006/relationships/hyperlink" Target="mailto:rsubar3@gmail.com" TargetMode="External"/><Relationship Id="rId595" Type="http://schemas.openxmlformats.org/officeDocument/2006/relationships/hyperlink" Target="mailto:asistenteadm@arkel.pe" TargetMode="External"/><Relationship Id="rId816" Type="http://schemas.openxmlformats.org/officeDocument/2006/relationships/hyperlink" Target="mailto:d.estructuras2026@gmail.com" TargetMode="External"/><Relationship Id="rId248" Type="http://schemas.openxmlformats.org/officeDocument/2006/relationships/hyperlink" Target="mailto:magnorejano.2018@gmail.com" TargetMode="External"/><Relationship Id="rId455" Type="http://schemas.openxmlformats.org/officeDocument/2006/relationships/hyperlink" Target="mailto:olivera.luis.2095@gmail.com" TargetMode="External"/><Relationship Id="rId662" Type="http://schemas.openxmlformats.org/officeDocument/2006/relationships/hyperlink" Target="mailto:mmedina@unitelec.com.pe" TargetMode="External"/><Relationship Id="rId12" Type="http://schemas.openxmlformats.org/officeDocument/2006/relationships/hyperlink" Target="mailto:carlosgp999@hotmail.com" TargetMode="External"/><Relationship Id="rId108" Type="http://schemas.openxmlformats.org/officeDocument/2006/relationships/hyperlink" Target="mailto:ventas@cenesamperu.pe" TargetMode="External"/><Relationship Id="rId315" Type="http://schemas.openxmlformats.org/officeDocument/2006/relationships/hyperlink" Target="mailto:multiventas.sanjeronim@gmail.com" TargetMode="External"/><Relationship Id="rId522" Type="http://schemas.openxmlformats.org/officeDocument/2006/relationships/hyperlink" Target="mailto:esilva@menorca.com.pe" TargetMode="External"/><Relationship Id="rId96" Type="http://schemas.openxmlformats.org/officeDocument/2006/relationships/hyperlink" Target="mailto:aschiller@g2studio.com.pe" TargetMode="External"/><Relationship Id="rId161" Type="http://schemas.openxmlformats.org/officeDocument/2006/relationships/hyperlink" Target="mailto:ccaceres247@gmail.com" TargetMode="External"/><Relationship Id="rId399" Type="http://schemas.openxmlformats.org/officeDocument/2006/relationships/hyperlink" Target="mailto:cristianrgp@hotmail.com" TargetMode="External"/><Relationship Id="rId827" Type="http://schemas.openxmlformats.org/officeDocument/2006/relationships/hyperlink" Target="mailto:fernando@pracma.pe" TargetMode="External"/><Relationship Id="rId259" Type="http://schemas.openxmlformats.org/officeDocument/2006/relationships/hyperlink" Target="mailto:andrecavalcanti.sedapal@outlook.com" TargetMode="External"/><Relationship Id="rId466" Type="http://schemas.openxmlformats.org/officeDocument/2006/relationships/hyperlink" Target="mailto:hector.delgado@chayza.com.pe" TargetMode="External"/><Relationship Id="rId673" Type="http://schemas.openxmlformats.org/officeDocument/2006/relationships/hyperlink" Target="mailto:logistica.hb.construccion@gmail.com" TargetMode="External"/><Relationship Id="rId23" Type="http://schemas.openxmlformats.org/officeDocument/2006/relationships/hyperlink" Target="mailto:brondon@cj-telecom.com" TargetMode="External"/><Relationship Id="rId119" Type="http://schemas.openxmlformats.org/officeDocument/2006/relationships/hyperlink" Target="mailto:c.murriel@inhouse-kallpa.pe" TargetMode="External"/><Relationship Id="rId326" Type="http://schemas.openxmlformats.org/officeDocument/2006/relationships/hyperlink" Target="mailto:administracion2@oxyindustrial.com.pe" TargetMode="External"/><Relationship Id="rId533" Type="http://schemas.openxmlformats.org/officeDocument/2006/relationships/hyperlink" Target="mailto:galvar@abtechnologysac.com" TargetMode="External"/><Relationship Id="rId740" Type="http://schemas.openxmlformats.org/officeDocument/2006/relationships/hyperlink" Target="mailto:sandy.torres@stracon.com" TargetMode="External"/><Relationship Id="rId838" Type="http://schemas.openxmlformats.org/officeDocument/2006/relationships/vmlDrawing" Target="../drawings/vmlDrawing2.vml"/><Relationship Id="rId172" Type="http://schemas.openxmlformats.org/officeDocument/2006/relationships/hyperlink" Target="mailto:qpmssoma@qpmsac.com.pe" TargetMode="External"/><Relationship Id="rId477" Type="http://schemas.openxmlformats.org/officeDocument/2006/relationships/hyperlink" Target="mailto:compras@riosa.pe" TargetMode="External"/><Relationship Id="rId600" Type="http://schemas.openxmlformats.org/officeDocument/2006/relationships/hyperlink" Target="mailto:asistenteadm@arkel.pe" TargetMode="External"/><Relationship Id="rId684" Type="http://schemas.openxmlformats.org/officeDocument/2006/relationships/hyperlink" Target="mailto:calidad_pq2_076@rongfeiperu.pe" TargetMode="External"/><Relationship Id="rId337" Type="http://schemas.openxmlformats.org/officeDocument/2006/relationships/hyperlink" Target="mailto:calidad.csmas@gmail.com" TargetMode="External"/><Relationship Id="rId34" Type="http://schemas.openxmlformats.org/officeDocument/2006/relationships/hyperlink" Target="mailto:erha-construir@outlook.com" TargetMode="External"/><Relationship Id="rId544" Type="http://schemas.openxmlformats.org/officeDocument/2006/relationships/hyperlink" Target="mailto:victoraulgonzalez@gmail.com" TargetMode="External"/><Relationship Id="rId751" Type="http://schemas.openxmlformats.org/officeDocument/2006/relationships/hyperlink" Target="mailto:jdortiz73@gmail.com" TargetMode="External"/><Relationship Id="rId183" Type="http://schemas.openxmlformats.org/officeDocument/2006/relationships/hyperlink" Target="mailto:cpabon@incot.com.pe" TargetMode="External"/><Relationship Id="rId390" Type="http://schemas.openxmlformats.org/officeDocument/2006/relationships/hyperlink" Target="mailto:ingeoandes@gmail.com" TargetMode="External"/><Relationship Id="rId404" Type="http://schemas.openxmlformats.org/officeDocument/2006/relationships/hyperlink" Target="mailto:frosales@flesan.com" TargetMode="External"/><Relationship Id="rId611" Type="http://schemas.openxmlformats.org/officeDocument/2006/relationships/hyperlink" Target="mailto:ibeth742@gmail.com" TargetMode="External"/><Relationship Id="rId250" Type="http://schemas.openxmlformats.org/officeDocument/2006/relationships/hyperlink" Target="mailto:jasmanivalenzuela@owmperu.net" TargetMode="External"/><Relationship Id="rId488" Type="http://schemas.openxmlformats.org/officeDocument/2006/relationships/hyperlink" Target="mailto:a.incio@inhouse.com.pe" TargetMode="External"/><Relationship Id="rId695" Type="http://schemas.openxmlformats.org/officeDocument/2006/relationships/hyperlink" Target="mailto:Almacenmiperu@outlook.com" TargetMode="External"/><Relationship Id="rId709" Type="http://schemas.openxmlformats.org/officeDocument/2006/relationships/hyperlink" Target="mailto:kcolunche@cens.com.pe" TargetMode="External"/><Relationship Id="rId45" Type="http://schemas.openxmlformats.org/officeDocument/2006/relationships/hyperlink" Target="mailto:fdelacruz@gmail.com" TargetMode="External"/><Relationship Id="rId110" Type="http://schemas.openxmlformats.org/officeDocument/2006/relationships/hyperlink" Target="mailto:sgarcia@grupotyc.com" TargetMode="External"/><Relationship Id="rId348" Type="http://schemas.openxmlformats.org/officeDocument/2006/relationships/hyperlink" Target="mailto:scardenas@c-norte.com" TargetMode="External"/><Relationship Id="rId555" Type="http://schemas.openxmlformats.org/officeDocument/2006/relationships/hyperlink" Target="mailto:edithsalas@carbonellfigueras.com" TargetMode="External"/><Relationship Id="rId762" Type="http://schemas.openxmlformats.org/officeDocument/2006/relationships/hyperlink" Target="mailto:daniel.moralestineo@gmail.com" TargetMode="External"/><Relationship Id="rId194" Type="http://schemas.openxmlformats.org/officeDocument/2006/relationships/hyperlink" Target="mailto:mfscardo@gmail.com" TargetMode="External"/><Relationship Id="rId208" Type="http://schemas.openxmlformats.org/officeDocument/2006/relationships/hyperlink" Target="mailto:sgodoym25@gmail.com" TargetMode="External"/><Relationship Id="rId415" Type="http://schemas.openxmlformats.org/officeDocument/2006/relationships/hyperlink" Target="mailto:ksantaria@madridedificaciones.com" TargetMode="External"/><Relationship Id="rId622" Type="http://schemas.openxmlformats.org/officeDocument/2006/relationships/hyperlink" Target="mailto:comercial@gabelingenieros.com" TargetMode="External"/><Relationship Id="rId261" Type="http://schemas.openxmlformats.org/officeDocument/2006/relationships/hyperlink" Target="mailto:jorge_a_y6@hotmail.com" TargetMode="External"/><Relationship Id="rId499" Type="http://schemas.openxmlformats.org/officeDocument/2006/relationships/hyperlink" Target="mailto:ctupia16@gmail.com" TargetMode="External"/><Relationship Id="rId56" Type="http://schemas.openxmlformats.org/officeDocument/2006/relationships/hyperlink" Target="mailto:jtineo@cafisac.com.pe" TargetMode="External"/><Relationship Id="rId359" Type="http://schemas.openxmlformats.org/officeDocument/2006/relationships/hyperlink" Target="mailto:suny.pacheco@grupodesnivel.com" TargetMode="External"/><Relationship Id="rId566" Type="http://schemas.openxmlformats.org/officeDocument/2006/relationships/hyperlink" Target="mailto:calidad@uniongr.pe" TargetMode="External"/><Relationship Id="rId773" Type="http://schemas.openxmlformats.org/officeDocument/2006/relationships/hyperlink" Target="mailto:concreto@hormix.pe" TargetMode="External"/><Relationship Id="rId121" Type="http://schemas.openxmlformats.org/officeDocument/2006/relationships/hyperlink" Target="mailto:judith_gomez_c@outlook.com" TargetMode="External"/><Relationship Id="rId219" Type="http://schemas.openxmlformats.org/officeDocument/2006/relationships/hyperlink" Target="mailto:cssaldanab8694@gmail.com" TargetMode="External"/><Relationship Id="rId426" Type="http://schemas.openxmlformats.org/officeDocument/2006/relationships/hyperlink" Target="mailto:jmarmolejo@cmedia.com.pe" TargetMode="External"/><Relationship Id="rId633" Type="http://schemas.openxmlformats.org/officeDocument/2006/relationships/hyperlink" Target="mailto:jhon.fuente@jmiconstruye.com" TargetMode="External"/><Relationship Id="rId67" Type="http://schemas.openxmlformats.org/officeDocument/2006/relationships/hyperlink" Target="mailto:rcontreras@danielson.pe" TargetMode="External"/><Relationship Id="rId272" Type="http://schemas.openxmlformats.org/officeDocument/2006/relationships/hyperlink" Target="mailto:sandra.bobadilla@grupoang.com.pe" TargetMode="External"/><Relationship Id="rId577" Type="http://schemas.openxmlformats.org/officeDocument/2006/relationships/hyperlink" Target="mailto:oci40@atu.gob.pe" TargetMode="External"/><Relationship Id="rId700" Type="http://schemas.openxmlformats.org/officeDocument/2006/relationships/hyperlink" Target="mailto:Johelramoscabrera@gmail.com" TargetMode="External"/><Relationship Id="rId132" Type="http://schemas.openxmlformats.org/officeDocument/2006/relationships/hyperlink" Target="mailto:jose.romero@petramas.com" TargetMode="External"/><Relationship Id="rId784" Type="http://schemas.openxmlformats.org/officeDocument/2006/relationships/hyperlink" Target="mailto:joaquinzzambrano@gmail.com" TargetMode="External"/><Relationship Id="rId437" Type="http://schemas.openxmlformats.org/officeDocument/2006/relationships/hyperlink" Target="mailto:stsukamoto@intersur.com.pe" TargetMode="External"/><Relationship Id="rId644" Type="http://schemas.openxmlformats.org/officeDocument/2006/relationships/hyperlink" Target="mailto:rp_canchan@hotmail.com" TargetMode="External"/><Relationship Id="rId283" Type="http://schemas.openxmlformats.org/officeDocument/2006/relationships/hyperlink" Target="mailto:danielcalzadaarce@gmail.com" TargetMode="External"/><Relationship Id="rId490" Type="http://schemas.openxmlformats.org/officeDocument/2006/relationships/hyperlink" Target="mailto:jgarriazo@zane.com.pe" TargetMode="External"/><Relationship Id="rId504" Type="http://schemas.openxmlformats.org/officeDocument/2006/relationships/hyperlink" Target="mailto:scarrasco@dvc-saceem.com.pe" TargetMode="External"/><Relationship Id="rId711" Type="http://schemas.openxmlformats.org/officeDocument/2006/relationships/hyperlink" Target="mailto:rminaya@gvalentinus.com" TargetMode="External"/><Relationship Id="rId78" Type="http://schemas.openxmlformats.org/officeDocument/2006/relationships/hyperlink" Target="mailto:huver.nunez@stracon.com" TargetMode="External"/><Relationship Id="rId143" Type="http://schemas.openxmlformats.org/officeDocument/2006/relationships/hyperlink" Target="mailto:terratechconsultingg@gmail.com" TargetMode="External"/><Relationship Id="rId350" Type="http://schemas.openxmlformats.org/officeDocument/2006/relationships/hyperlink" Target="mailto:jperezf1521@outlook.com" TargetMode="External"/><Relationship Id="rId588" Type="http://schemas.openxmlformats.org/officeDocument/2006/relationships/hyperlink" Target="mailto:cluyo@vyvbravo.pe" TargetMode="External"/><Relationship Id="rId795" Type="http://schemas.openxmlformats.org/officeDocument/2006/relationships/hyperlink" Target="mailto:canticona@tecsur.com.pe" TargetMode="External"/><Relationship Id="rId809" Type="http://schemas.openxmlformats.org/officeDocument/2006/relationships/hyperlink" Target="mailto:kballesteros@icmontegrande.com.pe" TargetMode="External"/><Relationship Id="rId9" Type="http://schemas.openxmlformats.org/officeDocument/2006/relationships/hyperlink" Target="mailto:adiaz@playde.pe" TargetMode="External"/><Relationship Id="rId210" Type="http://schemas.openxmlformats.org/officeDocument/2006/relationships/hyperlink" Target="mailto:rolexconstructoressac@gmail.com" TargetMode="External"/><Relationship Id="rId448" Type="http://schemas.openxmlformats.org/officeDocument/2006/relationships/hyperlink" Target="mailto:cuencacorporacion@gmail.com" TargetMode="External"/><Relationship Id="rId655" Type="http://schemas.openxmlformats.org/officeDocument/2006/relationships/hyperlink" Target="mailto:hugjar_1995@hotmail.com" TargetMode="External"/><Relationship Id="rId294" Type="http://schemas.openxmlformats.org/officeDocument/2006/relationships/hyperlink" Target="mailto:meybel.rueda@solucionescontigo.pe" TargetMode="External"/><Relationship Id="rId308" Type="http://schemas.openxmlformats.org/officeDocument/2006/relationships/hyperlink" Target="mailto:admferuhujsac@gmail.com" TargetMode="External"/><Relationship Id="rId515" Type="http://schemas.openxmlformats.org/officeDocument/2006/relationships/hyperlink" Target="mailto:lsipiran@cens.com.pe" TargetMode="External"/><Relationship Id="rId722" Type="http://schemas.openxmlformats.org/officeDocument/2006/relationships/hyperlink" Target="mailto:jmalpica@ivreynas.com" TargetMode="External"/><Relationship Id="rId89" Type="http://schemas.openxmlformats.org/officeDocument/2006/relationships/hyperlink" Target="mailto:c_campos.o@hotmail.com" TargetMode="External"/><Relationship Id="rId154" Type="http://schemas.openxmlformats.org/officeDocument/2006/relationships/hyperlink" Target="mailto:TYG.construideas@gmail.com" TargetMode="External"/><Relationship Id="rId361" Type="http://schemas.openxmlformats.org/officeDocument/2006/relationships/hyperlink" Target="mailto:ctupia16@gmail.com" TargetMode="External"/><Relationship Id="rId599" Type="http://schemas.openxmlformats.org/officeDocument/2006/relationships/hyperlink" Target="mailto:asistenteadm@arkel.pe" TargetMode="External"/><Relationship Id="rId459" Type="http://schemas.openxmlformats.org/officeDocument/2006/relationships/hyperlink" Target="mailto:vdiestrac@dydcoprobise.com" TargetMode="External"/><Relationship Id="rId666" Type="http://schemas.openxmlformats.org/officeDocument/2006/relationships/hyperlink" Target="mailto:administracion@arkel.pe" TargetMode="External"/><Relationship Id="rId16" Type="http://schemas.openxmlformats.org/officeDocument/2006/relationships/hyperlink" Target="mailto:matuteingenieros@gmail.com" TargetMode="External"/><Relationship Id="rId221" Type="http://schemas.openxmlformats.org/officeDocument/2006/relationships/hyperlink" Target="mailto:kpairazaman@consorciobec.com" TargetMode="External"/><Relationship Id="rId319" Type="http://schemas.openxmlformats.org/officeDocument/2006/relationships/hyperlink" Target="mailto:victor.vasquez@portacm.com.pe" TargetMode="External"/><Relationship Id="rId526" Type="http://schemas.openxmlformats.org/officeDocument/2006/relationships/hyperlink" Target="mailto:abeniky@gmail.com" TargetMode="External"/><Relationship Id="rId733" Type="http://schemas.openxmlformats.org/officeDocument/2006/relationships/hyperlink" Target="mailto:hugoalexander200@gmail.com" TargetMode="External"/><Relationship Id="rId165" Type="http://schemas.openxmlformats.org/officeDocument/2006/relationships/hyperlink" Target="mailto:mangeles@tecsur.com.pe" TargetMode="External"/><Relationship Id="rId372" Type="http://schemas.openxmlformats.org/officeDocument/2006/relationships/hyperlink" Target="mailto:raespinozac@icafal.com.pe" TargetMode="External"/><Relationship Id="rId677" Type="http://schemas.openxmlformats.org/officeDocument/2006/relationships/hyperlink" Target="mailto:percy.irala@consorcioperuhealth.com.pe" TargetMode="External"/><Relationship Id="rId800" Type="http://schemas.openxmlformats.org/officeDocument/2006/relationships/hyperlink" Target="mailto:jtorres@arceperu.pe" TargetMode="External"/><Relationship Id="rId232" Type="http://schemas.openxmlformats.org/officeDocument/2006/relationships/hyperlink" Target="mailto:luencimo@hotmail.com" TargetMode="External"/><Relationship Id="rId27" Type="http://schemas.openxmlformats.org/officeDocument/2006/relationships/hyperlink" Target="mailto:proyectos@telecomav.com.pe" TargetMode="External"/><Relationship Id="rId537" Type="http://schemas.openxmlformats.org/officeDocument/2006/relationships/hyperlink" Target="mailto:oanicamac@gmail.com" TargetMode="External"/><Relationship Id="rId744" Type="http://schemas.openxmlformats.org/officeDocument/2006/relationships/hyperlink" Target="mailto:/VanniaChoque@carbonellfigueras.com" TargetMode="External"/><Relationship Id="rId80" Type="http://schemas.openxmlformats.org/officeDocument/2006/relationships/hyperlink" Target="mailto:roberto.mayorca@degpro.com.pe" TargetMode="External"/><Relationship Id="rId176" Type="http://schemas.openxmlformats.org/officeDocument/2006/relationships/hyperlink" Target="mailto:Leoncio.cardenas@yofc.com" TargetMode="External"/><Relationship Id="rId383" Type="http://schemas.openxmlformats.org/officeDocument/2006/relationships/hyperlink" Target="mailto:german.cordova@gdc.pe" TargetMode="External"/><Relationship Id="rId590" Type="http://schemas.openxmlformats.org/officeDocument/2006/relationships/hyperlink" Target="mailto:asistenteadm@arkel.pe" TargetMode="External"/><Relationship Id="rId604" Type="http://schemas.openxmlformats.org/officeDocument/2006/relationships/hyperlink" Target="mailto:asistenteadm@arkel.pe" TargetMode="External"/><Relationship Id="rId811" Type="http://schemas.openxmlformats.org/officeDocument/2006/relationships/hyperlink" Target="mailto:servicioalcliente@arimaarchstudio.com" TargetMode="External"/><Relationship Id="rId243" Type="http://schemas.openxmlformats.org/officeDocument/2006/relationships/hyperlink" Target="mailto:jefferson.rivas@grupoortiz.com" TargetMode="External"/><Relationship Id="rId450" Type="http://schemas.openxmlformats.org/officeDocument/2006/relationships/hyperlink" Target="mailto:maria.rivasplata@quipuasfaltos.pe" TargetMode="External"/><Relationship Id="rId688" Type="http://schemas.openxmlformats.org/officeDocument/2006/relationships/hyperlink" Target="mailto:jilberth.ovalles@grupo-asp.com" TargetMode="External"/><Relationship Id="rId38" Type="http://schemas.openxmlformats.org/officeDocument/2006/relationships/hyperlink" Target="mailto:jsalvador@pms-drs-com.pe" TargetMode="External"/><Relationship Id="rId103" Type="http://schemas.openxmlformats.org/officeDocument/2006/relationships/hyperlink" Target="mailto:javgarciap@gmail.com" TargetMode="External"/><Relationship Id="rId310" Type="http://schemas.openxmlformats.org/officeDocument/2006/relationships/hyperlink" Target="mailto:jvasquez@inkasberries.com.pe" TargetMode="External"/><Relationship Id="rId548" Type="http://schemas.openxmlformats.org/officeDocument/2006/relationships/hyperlink" Target="mailto:cassiagarro@haug.com.pe" TargetMode="External"/><Relationship Id="rId755" Type="http://schemas.openxmlformats.org/officeDocument/2006/relationships/hyperlink" Target="mailto:constructorahernandezespinoza@gmail.com" TargetMode="External"/><Relationship Id="rId91" Type="http://schemas.openxmlformats.org/officeDocument/2006/relationships/hyperlink" Target="mailto:catherine.dupont@aldesa.pe" TargetMode="External"/><Relationship Id="rId187" Type="http://schemas.openxmlformats.org/officeDocument/2006/relationships/hyperlink" Target="mailto:walvarado@ari.com.pe" TargetMode="External"/><Relationship Id="rId394" Type="http://schemas.openxmlformats.org/officeDocument/2006/relationships/hyperlink" Target="mailto:kevin.guerrero@urp.edu.pe" TargetMode="External"/><Relationship Id="rId408" Type="http://schemas.openxmlformats.org/officeDocument/2006/relationships/hyperlink" Target="mailto:bmatos@corbet.pe" TargetMode="External"/><Relationship Id="rId615" Type="http://schemas.openxmlformats.org/officeDocument/2006/relationships/hyperlink" Target="mailto:elainemu29@gmail.com" TargetMode="External"/><Relationship Id="rId822" Type="http://schemas.openxmlformats.org/officeDocument/2006/relationships/hyperlink" Target="mailto:j.torres@gruporydsac.com" TargetMode="External"/><Relationship Id="rId254" Type="http://schemas.openxmlformats.org/officeDocument/2006/relationships/hyperlink" Target="mailto:atoc76@hotmail.com," TargetMode="External"/><Relationship Id="rId699" Type="http://schemas.openxmlformats.org/officeDocument/2006/relationships/hyperlink" Target="mailto:asisoftecnica@geredsac.com" TargetMode="External"/><Relationship Id="rId49" Type="http://schemas.openxmlformats.org/officeDocument/2006/relationships/hyperlink" Target="mailto:bmatos@corbet.pe" TargetMode="External"/><Relationship Id="rId114" Type="http://schemas.openxmlformats.org/officeDocument/2006/relationships/hyperlink" Target="mailto:joel.solis@afry.com" TargetMode="External"/><Relationship Id="rId461" Type="http://schemas.openxmlformats.org/officeDocument/2006/relationships/hyperlink" Target="mailto:dblas@cafisac.com.pe" TargetMode="External"/><Relationship Id="rId559" Type="http://schemas.openxmlformats.org/officeDocument/2006/relationships/hyperlink" Target="mailto:cotizacioneslabmsyp@untrm.edu.pe" TargetMode="External"/><Relationship Id="rId766" Type="http://schemas.openxmlformats.org/officeDocument/2006/relationships/hyperlink" Target="mailto:bismarck.bustillos@lariaza.com" TargetMode="External"/><Relationship Id="rId198" Type="http://schemas.openxmlformats.org/officeDocument/2006/relationships/hyperlink" Target="mailto:dalilaperea@gmail.com" TargetMode="External"/><Relationship Id="rId321" Type="http://schemas.openxmlformats.org/officeDocument/2006/relationships/hyperlink" Target="mailto:eliros2009.els@gmail.com" TargetMode="External"/><Relationship Id="rId419" Type="http://schemas.openxmlformats.org/officeDocument/2006/relationships/hyperlink" Target="mailto:jerisol@jg3construcciones.com" TargetMode="External"/><Relationship Id="rId626" Type="http://schemas.openxmlformats.org/officeDocument/2006/relationships/hyperlink" Target="mailto:jvggeotecniasac@outlook.com%20/" TargetMode="External"/><Relationship Id="rId833" Type="http://schemas.openxmlformats.org/officeDocument/2006/relationships/hyperlink" Target="mailto:psaco@jrmsac.com.pe" TargetMode="External"/><Relationship Id="rId265" Type="http://schemas.openxmlformats.org/officeDocument/2006/relationships/hyperlink" Target="mailto:artangs@hotmail.com" TargetMode="External"/><Relationship Id="rId472" Type="http://schemas.openxmlformats.org/officeDocument/2006/relationships/hyperlink" Target="mailto:jaecket.vertiz@yofc.com" TargetMode="External"/><Relationship Id="rId125" Type="http://schemas.openxmlformats.org/officeDocument/2006/relationships/hyperlink" Target="mailto:eduardo_loza317@hotmail.com" TargetMode="External"/><Relationship Id="rId332" Type="http://schemas.openxmlformats.org/officeDocument/2006/relationships/hyperlink" Target="mailto:sandro.ayalo@equiposyobras.com" TargetMode="External"/><Relationship Id="rId777" Type="http://schemas.openxmlformats.org/officeDocument/2006/relationships/hyperlink" Target="mailto:edwin.sumi.t@uni.pe" TargetMode="External"/><Relationship Id="rId637" Type="http://schemas.openxmlformats.org/officeDocument/2006/relationships/hyperlink" Target="mailto:comvip_eirl@yahoo.es" TargetMode="External"/><Relationship Id="rId276" Type="http://schemas.openxmlformats.org/officeDocument/2006/relationships/hyperlink" Target="mailto:ddbernaolaa@gmail.com" TargetMode="External"/><Relationship Id="rId483" Type="http://schemas.openxmlformats.org/officeDocument/2006/relationships/hyperlink" Target="mailto:logistica@construyegroup.com" TargetMode="External"/><Relationship Id="rId690" Type="http://schemas.openxmlformats.org/officeDocument/2006/relationships/hyperlink" Target="mailto:info@arkel.pe" TargetMode="External"/><Relationship Id="rId704" Type="http://schemas.openxmlformats.org/officeDocument/2006/relationships/hyperlink" Target="mailto:fizarra@grupoachirana.com" TargetMode="External"/><Relationship Id="rId40" Type="http://schemas.openxmlformats.org/officeDocument/2006/relationships/hyperlink" Target="mailto:acsacgerencia@hotmail.com" TargetMode="External"/><Relationship Id="rId136" Type="http://schemas.openxmlformats.org/officeDocument/2006/relationships/hyperlink" Target="mailto:mblanco@cormont.com.pe" TargetMode="External"/><Relationship Id="rId343" Type="http://schemas.openxmlformats.org/officeDocument/2006/relationships/hyperlink" Target="mailto:mariadavilad4@gmail.com" TargetMode="External"/><Relationship Id="rId550" Type="http://schemas.openxmlformats.org/officeDocument/2006/relationships/hyperlink" Target="mailto:mack_celi@hotmail.com" TargetMode="External"/><Relationship Id="rId788" Type="http://schemas.openxmlformats.org/officeDocument/2006/relationships/hyperlink" Target="mailto:fsegura@cens.com.pe" TargetMode="External"/><Relationship Id="rId203" Type="http://schemas.openxmlformats.org/officeDocument/2006/relationships/hyperlink" Target="mailto:joseluec@gmail.com" TargetMode="External"/><Relationship Id="rId648" Type="http://schemas.openxmlformats.org/officeDocument/2006/relationships/hyperlink" Target="mailto:hcproyedsac@gmail.com" TargetMode="External"/><Relationship Id="rId287" Type="http://schemas.openxmlformats.org/officeDocument/2006/relationships/hyperlink" Target="mailto:consorcioagape123@gmail.com" TargetMode="External"/><Relationship Id="rId410" Type="http://schemas.openxmlformats.org/officeDocument/2006/relationships/hyperlink" Target="mailto:mmitma@arro.com.pe" TargetMode="External"/><Relationship Id="rId494" Type="http://schemas.openxmlformats.org/officeDocument/2006/relationships/hyperlink" Target="mailto:gnaupas@icafal-flesan.com.pe" TargetMode="External"/><Relationship Id="rId508" Type="http://schemas.openxmlformats.org/officeDocument/2006/relationships/hyperlink" Target="mailto:mberna@latorresantisteban.com" TargetMode="External"/><Relationship Id="rId715" Type="http://schemas.openxmlformats.org/officeDocument/2006/relationships/hyperlink" Target="mailto:aoespinozajefeot131@rongfei-paq2.com" TargetMode="External"/><Relationship Id="rId147" Type="http://schemas.openxmlformats.org/officeDocument/2006/relationships/hyperlink" Target="mailto:wcamones@flujolibre.com" TargetMode="External"/><Relationship Id="rId354" Type="http://schemas.openxmlformats.org/officeDocument/2006/relationships/hyperlink" Target="mailto:ventas@aprescom.com" TargetMode="External"/><Relationship Id="rId799" Type="http://schemas.openxmlformats.org/officeDocument/2006/relationships/hyperlink" Target="mailto:hlopez@tecsur.com.pe" TargetMode="External"/><Relationship Id="rId51" Type="http://schemas.openxmlformats.org/officeDocument/2006/relationships/hyperlink" Target="mailto:Mary.Carnero@imagina.pe" TargetMode="External"/><Relationship Id="rId561" Type="http://schemas.openxmlformats.org/officeDocument/2006/relationships/hyperlink" Target="mailto:carlosmiguelsedanoadama@gmail.com" TargetMode="External"/><Relationship Id="rId659" Type="http://schemas.openxmlformats.org/officeDocument/2006/relationships/hyperlink" Target="mailto:logistica@fmcontratistas.com" TargetMode="External"/><Relationship Id="rId214" Type="http://schemas.openxmlformats.org/officeDocument/2006/relationships/hyperlink" Target="mailto:cmeza.incot@gmail.com" TargetMode="External"/><Relationship Id="rId298" Type="http://schemas.openxmlformats.org/officeDocument/2006/relationships/hyperlink" Target="mailto:isaczumaran@gmail.com" TargetMode="External"/><Relationship Id="rId421" Type="http://schemas.openxmlformats.org/officeDocument/2006/relationships/hyperlink" Target="mailto:leonard.perez.lope@hotmail.com" TargetMode="External"/><Relationship Id="rId519" Type="http://schemas.openxmlformats.org/officeDocument/2006/relationships/hyperlink" Target="mailto:martin.castillo.wong@gmail.com" TargetMode="External"/><Relationship Id="rId158" Type="http://schemas.openxmlformats.org/officeDocument/2006/relationships/hyperlink" Target="mailto:jlaricoc@outlook.com" TargetMode="External"/><Relationship Id="rId726" Type="http://schemas.openxmlformats.org/officeDocument/2006/relationships/hyperlink" Target="mailto:greg_19_23@hotmail.com" TargetMode="External"/><Relationship Id="rId62" Type="http://schemas.openxmlformats.org/officeDocument/2006/relationships/hyperlink" Target="mailto:german.chirinos@binomio.com.pe" TargetMode="External"/><Relationship Id="rId365" Type="http://schemas.openxmlformats.org/officeDocument/2006/relationships/hyperlink" Target="mailto:moralesanggie@gmail.com" TargetMode="External"/><Relationship Id="rId572" Type="http://schemas.openxmlformats.org/officeDocument/2006/relationships/hyperlink" Target="mailto:rocio.novoa@sicte.com" TargetMode="External"/><Relationship Id="rId225" Type="http://schemas.openxmlformats.org/officeDocument/2006/relationships/hyperlink" Target="mailto:renzocastillovillafuerte12@gmail.com" TargetMode="External"/><Relationship Id="rId432" Type="http://schemas.openxmlformats.org/officeDocument/2006/relationships/hyperlink" Target="mailto:brosario@cmedia.com.pe" TargetMode="External"/><Relationship Id="rId737" Type="http://schemas.openxmlformats.org/officeDocument/2006/relationships/hyperlink" Target="mailto:jpacahuala@bbclatam.com.pe" TargetMode="External"/><Relationship Id="rId73" Type="http://schemas.openxmlformats.org/officeDocument/2006/relationships/hyperlink" Target="mailto:rosaruesta@diagnosticaperuana.com.pe" TargetMode="External"/><Relationship Id="rId169" Type="http://schemas.openxmlformats.org/officeDocument/2006/relationships/hyperlink" Target="mailto:bly@consorciosanmiguel.pe" TargetMode="External"/><Relationship Id="rId376" Type="http://schemas.openxmlformats.org/officeDocument/2006/relationships/hyperlink" Target="mailto:adrian.castroq@ciplima.org.pe" TargetMode="External"/><Relationship Id="rId583" Type="http://schemas.openxmlformats.org/officeDocument/2006/relationships/hyperlink" Target="mailto:raespinozac@icafal.com.pe" TargetMode="External"/><Relationship Id="rId790" Type="http://schemas.openxmlformats.org/officeDocument/2006/relationships/hyperlink" Target="mailto:eduardo@consorcioalejandrino.com" TargetMode="External"/><Relationship Id="rId804" Type="http://schemas.openxmlformats.org/officeDocument/2006/relationships/hyperlink" Target="mailto:jmantilla@enacorp.pe" TargetMode="External"/><Relationship Id="rId4" Type="http://schemas.openxmlformats.org/officeDocument/2006/relationships/hyperlink" Target="mailto:jvilchez94@hotmail.com" TargetMode="External"/><Relationship Id="rId236" Type="http://schemas.openxmlformats.org/officeDocument/2006/relationships/hyperlink" Target="mailto:alansanchez@owmperu.net" TargetMode="External"/><Relationship Id="rId443" Type="http://schemas.openxmlformats.org/officeDocument/2006/relationships/hyperlink" Target="mailto:r.canta@inhouse.com.pe" TargetMode="External"/><Relationship Id="rId650" Type="http://schemas.openxmlformats.org/officeDocument/2006/relationships/hyperlink" Target="mailto:gdesarrollourbano@munisantarosa-lima.gob.pe" TargetMode="External"/><Relationship Id="rId303" Type="http://schemas.openxmlformats.org/officeDocument/2006/relationships/hyperlink" Target="mailto:CesarAlvaGar@gmail.com" TargetMode="External"/><Relationship Id="rId748" Type="http://schemas.openxmlformats.org/officeDocument/2006/relationships/hyperlink" Target="mailto:lizbeth.lama@jjc.com.pe" TargetMode="External"/><Relationship Id="rId84" Type="http://schemas.openxmlformats.org/officeDocument/2006/relationships/hyperlink" Target="mailto:admiobr.ves@gmail.com" TargetMode="External"/><Relationship Id="rId387" Type="http://schemas.openxmlformats.org/officeDocument/2006/relationships/hyperlink" Target="mailto:proyectos@ommineriaygeotecnia.com" TargetMode="External"/><Relationship Id="rId510" Type="http://schemas.openxmlformats.org/officeDocument/2006/relationships/hyperlink" Target="mailto:soilrock@soilrock.pe" TargetMode="External"/><Relationship Id="rId594" Type="http://schemas.openxmlformats.org/officeDocument/2006/relationships/hyperlink" Target="mailto:Dcanicelac@eos.pe" TargetMode="External"/><Relationship Id="rId608" Type="http://schemas.openxmlformats.org/officeDocument/2006/relationships/hyperlink" Target="mailto:jrbenavente@acciona.com" TargetMode="External"/><Relationship Id="rId815" Type="http://schemas.openxmlformats.org/officeDocument/2006/relationships/hyperlink" Target="mailto:cgeotep@gmail.com" TargetMode="External"/><Relationship Id="rId247" Type="http://schemas.openxmlformats.org/officeDocument/2006/relationships/hyperlink" Target="mailto:walter.nieto@portacm.com.pe" TargetMode="External"/><Relationship Id="rId107" Type="http://schemas.openxmlformats.org/officeDocument/2006/relationships/hyperlink" Target="mailto:jcarrasco07@hotmail.com" TargetMode="External"/><Relationship Id="rId454" Type="http://schemas.openxmlformats.org/officeDocument/2006/relationships/hyperlink" Target="mailto:ingenieria@geofal.com.pe" TargetMode="External"/><Relationship Id="rId661" Type="http://schemas.openxmlformats.org/officeDocument/2006/relationships/hyperlink" Target="mailto:scarrasco@consorciolasretamas.com.pe" TargetMode="External"/><Relationship Id="rId759" Type="http://schemas.openxmlformats.org/officeDocument/2006/relationships/hyperlink" Target="mailto:ahuaman@epingenieria.pe%20/" TargetMode="External"/><Relationship Id="rId11" Type="http://schemas.openxmlformats.org/officeDocument/2006/relationships/hyperlink" Target="mailto:jtovar@madridedificaciones.com" TargetMode="External"/><Relationship Id="rId314" Type="http://schemas.openxmlformats.org/officeDocument/2006/relationships/hyperlink" Target="mailto:andreschaman30@gmail.com" TargetMode="External"/><Relationship Id="rId398" Type="http://schemas.openxmlformats.org/officeDocument/2006/relationships/hyperlink" Target="mailto:mvalles@rdsac.net" TargetMode="External"/><Relationship Id="rId521" Type="http://schemas.openxmlformats.org/officeDocument/2006/relationships/hyperlink" Target="mailto:rherencia@cumbra.com.pe" TargetMode="External"/><Relationship Id="rId619" Type="http://schemas.openxmlformats.org/officeDocument/2006/relationships/hyperlink" Target="mailto:geomastersac@yahoo.es" TargetMode="External"/><Relationship Id="rId95" Type="http://schemas.openxmlformats.org/officeDocument/2006/relationships/hyperlink" Target="mailto:mgsalazar@asiadelcampo.com" TargetMode="External"/><Relationship Id="rId160" Type="http://schemas.openxmlformats.org/officeDocument/2006/relationships/hyperlink" Target="mailto:claudio.rodriguez@esparq.com" TargetMode="External"/><Relationship Id="rId826" Type="http://schemas.openxmlformats.org/officeDocument/2006/relationships/hyperlink" Target="mailto:ing.delacruzgut@gmail.com" TargetMode="External"/><Relationship Id="rId258" Type="http://schemas.openxmlformats.org/officeDocument/2006/relationships/hyperlink" Target="mailto:irma.pezua@munlima.gob.pe" TargetMode="External"/><Relationship Id="rId465" Type="http://schemas.openxmlformats.org/officeDocument/2006/relationships/hyperlink" Target="mailto:chate.fic@gmail.com" TargetMode="External"/><Relationship Id="rId672" Type="http://schemas.openxmlformats.org/officeDocument/2006/relationships/hyperlink" Target="mailto:asusuki2@gmail.com" TargetMode="External"/><Relationship Id="rId22" Type="http://schemas.openxmlformats.org/officeDocument/2006/relationships/hyperlink" Target="mailto:c.murriel@inkall.com.pe" TargetMode="External"/><Relationship Id="rId118" Type="http://schemas.openxmlformats.org/officeDocument/2006/relationships/hyperlink" Target="mailto:ggalvez@acerosyconcretos.com" TargetMode="External"/><Relationship Id="rId325" Type="http://schemas.openxmlformats.org/officeDocument/2006/relationships/hyperlink" Target="mailto:gian.huallpa@consorciochimbote.pe" TargetMode="External"/><Relationship Id="rId532" Type="http://schemas.openxmlformats.org/officeDocument/2006/relationships/hyperlink" Target="mailto:yosvet80@gmail.com" TargetMode="External"/><Relationship Id="rId171" Type="http://schemas.openxmlformats.org/officeDocument/2006/relationships/hyperlink" Target="mailto:Gerencia@yupariconstrucciones.com" TargetMode="External"/><Relationship Id="rId837" Type="http://schemas.openxmlformats.org/officeDocument/2006/relationships/drawing" Target="../drawings/drawing1.xml"/><Relationship Id="rId269" Type="http://schemas.openxmlformats.org/officeDocument/2006/relationships/hyperlink" Target="mailto:bgiordanino@consorciosanisaias.pe" TargetMode="External"/><Relationship Id="rId476" Type="http://schemas.openxmlformats.org/officeDocument/2006/relationships/hyperlink" Target="mailto:sguevara@cmeneses.pe" TargetMode="External"/><Relationship Id="rId683" Type="http://schemas.openxmlformats.org/officeDocument/2006/relationships/hyperlink" Target="mailto:adrianchumpitaz61@gmail.com" TargetMode="External"/><Relationship Id="rId33" Type="http://schemas.openxmlformats.org/officeDocument/2006/relationships/hyperlink" Target="mailto:davidrodriguez6822@gmail.com" TargetMode="External"/><Relationship Id="rId129" Type="http://schemas.openxmlformats.org/officeDocument/2006/relationships/hyperlink" Target="mailto:sgodoym25@gmail.com" TargetMode="External"/><Relationship Id="rId336" Type="http://schemas.openxmlformats.org/officeDocument/2006/relationships/hyperlink" Target="mailto:illaves@produktiva.com.pe" TargetMode="External"/><Relationship Id="rId543" Type="http://schemas.openxmlformats.org/officeDocument/2006/relationships/hyperlink" Target="mailto:esp.calidad.cvf@gmail.com" TargetMode="External"/><Relationship Id="rId182" Type="http://schemas.openxmlformats.org/officeDocument/2006/relationships/hyperlink" Target="mailto:servicios@contratistasgeneralesmarca.com" TargetMode="External"/><Relationship Id="rId403" Type="http://schemas.openxmlformats.org/officeDocument/2006/relationships/hyperlink" Target="mailto:zayde.gabriel@gmail.com" TargetMode="External"/><Relationship Id="rId750" Type="http://schemas.openxmlformats.org/officeDocument/2006/relationships/hyperlink" Target="mailto:amauricio@cj-telecom.com" TargetMode="External"/><Relationship Id="rId487" Type="http://schemas.openxmlformats.org/officeDocument/2006/relationships/hyperlink" Target="mailto:jbelito.123.2016@gmail.com" TargetMode="External"/><Relationship Id="rId610" Type="http://schemas.openxmlformats.org/officeDocument/2006/relationships/hyperlink" Target="mailto:amachuca@drrpspaces.com" TargetMode="External"/><Relationship Id="rId694" Type="http://schemas.openxmlformats.org/officeDocument/2006/relationships/hyperlink" Target="mailto:crodrigueztprocura@rongfei-paq2.com" TargetMode="External"/><Relationship Id="rId708" Type="http://schemas.openxmlformats.org/officeDocument/2006/relationships/hyperlink" Target="mailto:Jorge.guzman@maserrazuriz.com" TargetMode="External"/><Relationship Id="rId347" Type="http://schemas.openxmlformats.org/officeDocument/2006/relationships/hyperlink" Target="mailto:acollas@jg3construcciones.com" TargetMode="External"/><Relationship Id="rId44" Type="http://schemas.openxmlformats.org/officeDocument/2006/relationships/hyperlink" Target="mailto:sergio_ecm@hotmail.com" TargetMode="External"/><Relationship Id="rId554" Type="http://schemas.openxmlformats.org/officeDocument/2006/relationships/hyperlink" Target="mailto:Kevin.Ballesteros@imagina.pe" TargetMode="External"/><Relationship Id="rId761" Type="http://schemas.openxmlformats.org/officeDocument/2006/relationships/hyperlink" Target="mailto:calidad@eraasolucionesintegrales.net" TargetMode="External"/><Relationship Id="rId193" Type="http://schemas.openxmlformats.org/officeDocument/2006/relationships/hyperlink" Target="mailto:jtineo@flujolibre.com" TargetMode="External"/><Relationship Id="rId207" Type="http://schemas.openxmlformats.org/officeDocument/2006/relationships/hyperlink" Target="mailto:baguirre@lincuna.com.pe" TargetMode="External"/><Relationship Id="rId414" Type="http://schemas.openxmlformats.org/officeDocument/2006/relationships/hyperlink" Target="mailto:Datgo1992@gmail.com" TargetMode="External"/><Relationship Id="rId498" Type="http://schemas.openxmlformats.org/officeDocument/2006/relationships/hyperlink" Target="mailto:yury_cpa@hotmail.com" TargetMode="External"/><Relationship Id="rId621" Type="http://schemas.openxmlformats.org/officeDocument/2006/relationships/hyperlink" Target="mailto:logistica@polycoas.%20Com" TargetMode="External"/><Relationship Id="rId260" Type="http://schemas.openxmlformats.org/officeDocument/2006/relationships/hyperlink" Target="mailto:eduardo_loza317@hotmail.com" TargetMode="External"/><Relationship Id="rId719" Type="http://schemas.openxmlformats.org/officeDocument/2006/relationships/hyperlink" Target="mailto:epena@altesa.com.pe" TargetMode="External"/><Relationship Id="rId55" Type="http://schemas.openxmlformats.org/officeDocument/2006/relationships/hyperlink" Target="mailto:mlovon@madridedificaciones.com" TargetMode="External"/><Relationship Id="rId120" Type="http://schemas.openxmlformats.org/officeDocument/2006/relationships/hyperlink" Target="mailto:ereynalte@arqprime.pe" TargetMode="External"/><Relationship Id="rId358" Type="http://schemas.openxmlformats.org/officeDocument/2006/relationships/hyperlink" Target="mailto:izquierdo.22t@gmail.com" TargetMode="External"/><Relationship Id="rId565" Type="http://schemas.openxmlformats.org/officeDocument/2006/relationships/hyperlink" Target="mailto:ofiteclomasdecampoy@cyvperu.com" TargetMode="External"/><Relationship Id="rId772" Type="http://schemas.openxmlformats.org/officeDocument/2006/relationships/hyperlink" Target="mailto:vvillanueva@lamar.pe" TargetMode="External"/></Relationships>
</file>

<file path=xl/worksheets/_rels/sheet90.xml.rels><?xml version="1.0" encoding="UTF-8" standalone="yes"?>
<Relationships xmlns="http://schemas.openxmlformats.org/package/2006/relationships"><Relationship Id="rId3" Type="http://schemas.openxmlformats.org/officeDocument/2006/relationships/printerSettings" Target="../printerSettings/printerSettings88.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82.vml"/><Relationship Id="rId4" Type="http://schemas.openxmlformats.org/officeDocument/2006/relationships/drawing" Target="../drawings/drawing81.xml"/></Relationships>
</file>

<file path=xl/worksheets/_rels/sheet91.xml.rels><?xml version="1.0" encoding="UTF-8" standalone="yes"?>
<Relationships xmlns="http://schemas.openxmlformats.org/package/2006/relationships"><Relationship Id="rId3" Type="http://schemas.openxmlformats.org/officeDocument/2006/relationships/printerSettings" Target="../printerSettings/printerSettings89.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83.vml"/><Relationship Id="rId4" Type="http://schemas.openxmlformats.org/officeDocument/2006/relationships/drawing" Target="../drawings/drawing82.xml"/></Relationships>
</file>

<file path=xl/worksheets/_rels/sheet92.xml.rels><?xml version="1.0" encoding="UTF-8" standalone="yes"?>
<Relationships xmlns="http://schemas.openxmlformats.org/package/2006/relationships"><Relationship Id="rId3" Type="http://schemas.openxmlformats.org/officeDocument/2006/relationships/printerSettings" Target="../printerSettings/printerSettings90.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84.vml"/><Relationship Id="rId4" Type="http://schemas.openxmlformats.org/officeDocument/2006/relationships/drawing" Target="../drawings/drawing83.xml"/></Relationships>
</file>

<file path=xl/worksheets/_rels/sheet93.xml.rels><?xml version="1.0" encoding="UTF-8" standalone="yes"?>
<Relationships xmlns="http://schemas.openxmlformats.org/package/2006/relationships"><Relationship Id="rId3" Type="http://schemas.openxmlformats.org/officeDocument/2006/relationships/printerSettings" Target="../printerSettings/printerSettings91.bin"/><Relationship Id="rId2" Type="http://schemas.openxmlformats.org/officeDocument/2006/relationships/hyperlink" Target="https://mega.nz/file/EWAjHIDa" TargetMode="External"/><Relationship Id="rId1" Type="http://schemas.openxmlformats.org/officeDocument/2006/relationships/hyperlink" Target="http://www.geofal.com.pe/" TargetMode="External"/><Relationship Id="rId5" Type="http://schemas.openxmlformats.org/officeDocument/2006/relationships/vmlDrawing" Target="../drawings/vmlDrawing85.vml"/><Relationship Id="rId4" Type="http://schemas.openxmlformats.org/officeDocument/2006/relationships/drawing" Target="../drawings/drawing84.xml"/></Relationships>
</file>

<file path=xl/worksheets/_rels/sheet94.xml.rels><?xml version="1.0" encoding="UTF-8" standalone="yes"?>
<Relationships xmlns="http://schemas.openxmlformats.org/package/2006/relationships"><Relationship Id="rId3" Type="http://schemas.openxmlformats.org/officeDocument/2006/relationships/hyperlink" Target="https://mega.nz/file/FfYVkSKT" TargetMode="External"/><Relationship Id="rId2" Type="http://schemas.openxmlformats.org/officeDocument/2006/relationships/hyperlink" Target="http://www.geofal.com.pe/" TargetMode="External"/><Relationship Id="rId1" Type="http://schemas.openxmlformats.org/officeDocument/2006/relationships/hyperlink" Target="mailto:laboratorio@geofal.com.pe" TargetMode="External"/><Relationship Id="rId6" Type="http://schemas.openxmlformats.org/officeDocument/2006/relationships/vmlDrawing" Target="../drawings/vmlDrawing86.vml"/><Relationship Id="rId5" Type="http://schemas.openxmlformats.org/officeDocument/2006/relationships/drawing" Target="../drawings/drawing85.xml"/><Relationship Id="rId4" Type="http://schemas.openxmlformats.org/officeDocument/2006/relationships/printerSettings" Target="../printerSettings/printerSettings92.bin"/></Relationships>
</file>

<file path=xl/worksheets/_rels/sheet95.xml.rels><?xml version="1.0" encoding="UTF-8" standalone="yes"?>
<Relationships xmlns="http://schemas.openxmlformats.org/package/2006/relationships"><Relationship Id="rId3" Type="http://schemas.openxmlformats.org/officeDocument/2006/relationships/printerSettings" Target="../printerSettings/printerSettings93.bin"/><Relationship Id="rId2" Type="http://schemas.openxmlformats.org/officeDocument/2006/relationships/hyperlink" Target="http://www.geofal.com.pe/" TargetMode="External"/><Relationship Id="rId1" Type="http://schemas.openxmlformats.org/officeDocument/2006/relationships/hyperlink" Target="mailto:laboratorio@geofal.com.pe" TargetMode="External"/><Relationship Id="rId5" Type="http://schemas.openxmlformats.org/officeDocument/2006/relationships/vmlDrawing" Target="../drawings/vmlDrawing87.vml"/><Relationship Id="rId4" Type="http://schemas.openxmlformats.org/officeDocument/2006/relationships/drawing" Target="../drawings/drawing86.xml"/></Relationships>
</file>

<file path=xl/worksheets/_rels/sheet96.xml.rels><?xml version="1.0" encoding="UTF-8" standalone="yes"?>
<Relationships xmlns="http://schemas.openxmlformats.org/package/2006/relationships"><Relationship Id="rId3" Type="http://schemas.openxmlformats.org/officeDocument/2006/relationships/printerSettings" Target="../printerSettings/printerSettings94.bin"/><Relationship Id="rId2" Type="http://schemas.openxmlformats.org/officeDocument/2006/relationships/hyperlink" Target="http://www.geofal.com.pe/" TargetMode="External"/><Relationship Id="rId1" Type="http://schemas.openxmlformats.org/officeDocument/2006/relationships/hyperlink" Target="mailto:laboratorio@geofal.com.pe" TargetMode="External"/><Relationship Id="rId5" Type="http://schemas.openxmlformats.org/officeDocument/2006/relationships/vmlDrawing" Target="../drawings/vmlDrawing88.vml"/><Relationship Id="rId4" Type="http://schemas.openxmlformats.org/officeDocument/2006/relationships/drawing" Target="../drawings/drawing87.xml"/></Relationships>
</file>

<file path=xl/worksheets/_rels/sheet97.xml.rels><?xml version="1.0" encoding="UTF-8" standalone="yes"?>
<Relationships xmlns="http://schemas.openxmlformats.org/package/2006/relationships"><Relationship Id="rId3" Type="http://schemas.openxmlformats.org/officeDocument/2006/relationships/printerSettings" Target="../printerSettings/printerSettings95.bin"/><Relationship Id="rId2" Type="http://schemas.openxmlformats.org/officeDocument/2006/relationships/hyperlink" Target="http://www.geofal.com.pe/" TargetMode="External"/><Relationship Id="rId1" Type="http://schemas.openxmlformats.org/officeDocument/2006/relationships/hyperlink" Target="mailto:laboratorio@geofal.com.pe" TargetMode="External"/><Relationship Id="rId5" Type="http://schemas.openxmlformats.org/officeDocument/2006/relationships/vmlDrawing" Target="../drawings/vmlDrawing89.vml"/><Relationship Id="rId4" Type="http://schemas.openxmlformats.org/officeDocument/2006/relationships/drawing" Target="../drawings/drawing88.xml"/></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2:Q44"/>
  <sheetViews>
    <sheetView topLeftCell="A16" workbookViewId="0">
      <selection activeCell="B20" sqref="B20:E20"/>
    </sheetView>
  </sheetViews>
  <sheetFormatPr baseColWidth="10" defaultColWidth="11.44140625" defaultRowHeight="14.4" x14ac:dyDescent="0.3"/>
  <cols>
    <col min="1" max="1" width="10.109375" style="2" customWidth="1"/>
    <col min="2" max="2" width="8" style="2" customWidth="1"/>
    <col min="3" max="4" width="11.88671875" style="2" customWidth="1"/>
    <col min="5" max="5" width="28.5546875" style="2" customWidth="1"/>
    <col min="6" max="6" width="13.88671875" style="3" customWidth="1"/>
    <col min="7" max="8" width="11.44140625" style="2" customWidth="1"/>
    <col min="9" max="16384" width="11.44140625" style="2"/>
  </cols>
  <sheetData>
    <row r="2" spans="1:17" ht="21.75" customHeight="1" x14ac:dyDescent="0.3">
      <c r="A2" s="1"/>
      <c r="B2" s="663" t="s">
        <v>0</v>
      </c>
      <c r="C2" s="664"/>
      <c r="D2" s="664"/>
      <c r="E2" s="665"/>
      <c r="G2" s="2" t="s">
        <v>1</v>
      </c>
      <c r="H2" s="2" t="s">
        <v>2</v>
      </c>
      <c r="I2" s="2" t="s">
        <v>3</v>
      </c>
    </row>
    <row r="3" spans="1:17" ht="31.5" customHeight="1" x14ac:dyDescent="0.3">
      <c r="A3" s="6" t="s">
        <v>4</v>
      </c>
      <c r="B3" s="663" t="s">
        <v>5</v>
      </c>
      <c r="C3" s="664"/>
      <c r="D3" s="664"/>
      <c r="E3" s="665"/>
      <c r="F3" s="6" t="s">
        <v>6</v>
      </c>
      <c r="G3" s="5" t="s">
        <v>7</v>
      </c>
      <c r="H3" s="5" t="s">
        <v>7</v>
      </c>
      <c r="I3" s="5" t="s">
        <v>7</v>
      </c>
      <c r="K3" s="6" t="s">
        <v>4</v>
      </c>
      <c r="L3" s="663" t="s">
        <v>5</v>
      </c>
      <c r="M3" s="664"/>
      <c r="N3" s="664"/>
      <c r="O3" s="665"/>
      <c r="P3" s="6" t="s">
        <v>6</v>
      </c>
      <c r="Q3" s="5" t="s">
        <v>7</v>
      </c>
    </row>
    <row r="4" spans="1:17" ht="18.75" customHeight="1" x14ac:dyDescent="0.3">
      <c r="A4" s="17"/>
      <c r="B4" s="17" t="s">
        <v>8</v>
      </c>
      <c r="C4" s="18"/>
      <c r="D4" s="18"/>
      <c r="E4" s="18"/>
      <c r="F4" s="18"/>
      <c r="G4" s="18"/>
      <c r="H4" s="18"/>
      <c r="I4" s="19"/>
      <c r="K4" s="7">
        <v>1</v>
      </c>
      <c r="L4" s="666" t="s">
        <v>9</v>
      </c>
      <c r="M4" s="666"/>
      <c r="N4" s="666"/>
      <c r="O4" s="666"/>
      <c r="P4" s="7" t="s">
        <v>10</v>
      </c>
      <c r="Q4" s="8">
        <v>60</v>
      </c>
    </row>
    <row r="5" spans="1:17" x14ac:dyDescent="0.3">
      <c r="A5" s="13">
        <v>1</v>
      </c>
      <c r="B5" s="666" t="s">
        <v>9</v>
      </c>
      <c r="C5" s="666"/>
      <c r="D5" s="666"/>
      <c r="E5" s="666"/>
      <c r="F5" s="7" t="s">
        <v>10</v>
      </c>
      <c r="G5" s="8">
        <v>50</v>
      </c>
      <c r="H5" s="8">
        <v>70</v>
      </c>
      <c r="I5" s="8">
        <v>60</v>
      </c>
      <c r="K5" s="9">
        <v>2</v>
      </c>
      <c r="L5" s="667" t="s">
        <v>11</v>
      </c>
      <c r="M5" s="667"/>
      <c r="N5" s="667"/>
      <c r="O5" s="667"/>
      <c r="P5" s="9" t="s">
        <v>12</v>
      </c>
      <c r="Q5" s="10">
        <v>115</v>
      </c>
    </row>
    <row r="6" spans="1:17" x14ac:dyDescent="0.3">
      <c r="A6" s="14">
        <v>2</v>
      </c>
      <c r="B6" s="667" t="s">
        <v>11</v>
      </c>
      <c r="C6" s="667"/>
      <c r="D6" s="667"/>
      <c r="E6" s="667"/>
      <c r="F6" s="9" t="s">
        <v>12</v>
      </c>
      <c r="G6" s="10">
        <v>100</v>
      </c>
      <c r="H6" s="10">
        <v>140</v>
      </c>
      <c r="I6" s="10">
        <v>115</v>
      </c>
      <c r="K6" s="9">
        <v>3</v>
      </c>
      <c r="L6" s="667" t="s">
        <v>13</v>
      </c>
      <c r="M6" s="667"/>
      <c r="N6" s="667"/>
      <c r="O6" s="667"/>
      <c r="P6" s="9" t="s">
        <v>14</v>
      </c>
      <c r="Q6" s="10">
        <v>60</v>
      </c>
    </row>
    <row r="7" spans="1:17" x14ac:dyDescent="0.3">
      <c r="A7" s="14">
        <v>3</v>
      </c>
      <c r="B7" s="667" t="s">
        <v>15</v>
      </c>
      <c r="C7" s="667"/>
      <c r="D7" s="667"/>
      <c r="E7" s="667"/>
      <c r="F7" s="9" t="s">
        <v>16</v>
      </c>
      <c r="G7" s="10">
        <v>50</v>
      </c>
      <c r="H7" s="10"/>
      <c r="I7" s="10">
        <v>48</v>
      </c>
      <c r="K7" s="9">
        <v>4</v>
      </c>
      <c r="L7" s="667" t="s">
        <v>17</v>
      </c>
      <c r="M7" s="667"/>
      <c r="N7" s="667"/>
      <c r="O7" s="667"/>
      <c r="P7" s="9" t="s">
        <v>18</v>
      </c>
      <c r="Q7" s="10">
        <v>245</v>
      </c>
    </row>
    <row r="8" spans="1:17" x14ac:dyDescent="0.3">
      <c r="A8" s="14">
        <v>4</v>
      </c>
      <c r="B8" s="667" t="s">
        <v>19</v>
      </c>
      <c r="C8" s="667"/>
      <c r="D8" s="667"/>
      <c r="E8" s="667"/>
      <c r="F8" s="9" t="s">
        <v>16</v>
      </c>
      <c r="G8" s="10">
        <v>50</v>
      </c>
      <c r="H8" s="10"/>
      <c r="I8" s="10">
        <v>48</v>
      </c>
      <c r="K8" s="9">
        <v>5</v>
      </c>
      <c r="L8" s="677" t="s">
        <v>20</v>
      </c>
      <c r="M8" s="677"/>
      <c r="N8" s="677"/>
      <c r="O8" s="677"/>
      <c r="P8" s="23" t="s">
        <v>21</v>
      </c>
      <c r="Q8" s="10">
        <v>48</v>
      </c>
    </row>
    <row r="9" spans="1:17" x14ac:dyDescent="0.3">
      <c r="A9" s="14">
        <v>5</v>
      </c>
      <c r="B9" s="667" t="s">
        <v>20</v>
      </c>
      <c r="C9" s="667"/>
      <c r="D9" s="667"/>
      <c r="E9" s="667"/>
      <c r="F9" s="9" t="s">
        <v>21</v>
      </c>
      <c r="G9" s="10">
        <v>50</v>
      </c>
      <c r="H9" s="10"/>
      <c r="I9" s="10">
        <v>48</v>
      </c>
      <c r="K9" s="9">
        <v>6</v>
      </c>
      <c r="L9" s="667" t="s">
        <v>15</v>
      </c>
      <c r="M9" s="667"/>
      <c r="N9" s="667"/>
      <c r="O9" s="667"/>
      <c r="P9" s="9" t="s">
        <v>16</v>
      </c>
      <c r="Q9" s="10">
        <v>48</v>
      </c>
    </row>
    <row r="10" spans="1:17" x14ac:dyDescent="0.3">
      <c r="A10" s="14">
        <v>6</v>
      </c>
      <c r="B10" s="667" t="s">
        <v>22</v>
      </c>
      <c r="C10" s="667"/>
      <c r="D10" s="667"/>
      <c r="E10" s="667"/>
      <c r="F10" s="9" t="s">
        <v>23</v>
      </c>
      <c r="G10" s="10">
        <v>150</v>
      </c>
      <c r="H10" s="10">
        <v>360</v>
      </c>
      <c r="I10" s="10">
        <v>245</v>
      </c>
      <c r="K10" s="9">
        <v>7</v>
      </c>
      <c r="L10" s="667" t="s">
        <v>19</v>
      </c>
      <c r="M10" s="667"/>
      <c r="N10" s="667"/>
      <c r="O10" s="667"/>
      <c r="P10" s="9" t="s">
        <v>16</v>
      </c>
      <c r="Q10" s="10">
        <v>48</v>
      </c>
    </row>
    <row r="11" spans="1:17" x14ac:dyDescent="0.3">
      <c r="A11" s="14">
        <v>7</v>
      </c>
      <c r="B11" s="667" t="s">
        <v>24</v>
      </c>
      <c r="C11" s="667"/>
      <c r="D11" s="667"/>
      <c r="E11" s="667"/>
      <c r="F11" s="9" t="s">
        <v>25</v>
      </c>
      <c r="G11" s="10">
        <v>25</v>
      </c>
      <c r="H11" s="10">
        <v>40</v>
      </c>
      <c r="I11" s="10">
        <v>30</v>
      </c>
      <c r="K11" s="9">
        <v>8</v>
      </c>
      <c r="L11" s="667" t="s">
        <v>26</v>
      </c>
      <c r="M11" s="667"/>
      <c r="N11" s="667"/>
      <c r="O11" s="667"/>
      <c r="P11" s="9" t="s">
        <v>25</v>
      </c>
      <c r="Q11" s="10">
        <v>53</v>
      </c>
    </row>
    <row r="12" spans="1:17" x14ac:dyDescent="0.3">
      <c r="A12" s="14">
        <v>8</v>
      </c>
      <c r="B12" s="667" t="s">
        <v>26</v>
      </c>
      <c r="C12" s="667"/>
      <c r="D12" s="667"/>
      <c r="E12" s="667"/>
      <c r="F12" s="9" t="s">
        <v>25</v>
      </c>
      <c r="G12" s="10">
        <v>45</v>
      </c>
      <c r="H12" s="10">
        <v>75</v>
      </c>
      <c r="I12" s="10">
        <v>53</v>
      </c>
      <c r="K12" s="9">
        <v>9</v>
      </c>
      <c r="L12" s="667" t="s">
        <v>27</v>
      </c>
      <c r="M12" s="667"/>
      <c r="N12" s="667"/>
      <c r="O12" s="667"/>
      <c r="P12" s="9" t="s">
        <v>28</v>
      </c>
      <c r="Q12" s="10">
        <v>60</v>
      </c>
    </row>
    <row r="13" spans="1:17" x14ac:dyDescent="0.3">
      <c r="A13" s="14">
        <v>9</v>
      </c>
      <c r="B13" s="667" t="s">
        <v>13</v>
      </c>
      <c r="C13" s="667"/>
      <c r="D13" s="667"/>
      <c r="E13" s="667"/>
      <c r="F13" s="9" t="s">
        <v>14</v>
      </c>
      <c r="G13" s="10">
        <v>60</v>
      </c>
      <c r="H13" s="10">
        <v>95</v>
      </c>
      <c r="I13" s="10">
        <v>60</v>
      </c>
      <c r="K13" s="9">
        <v>10</v>
      </c>
      <c r="L13" s="670" t="s">
        <v>29</v>
      </c>
      <c r="M13" s="670"/>
      <c r="N13" s="670"/>
      <c r="O13" s="670"/>
      <c r="P13" s="10"/>
      <c r="Q13" s="10">
        <v>60</v>
      </c>
    </row>
    <row r="14" spans="1:17" x14ac:dyDescent="0.3">
      <c r="A14" s="14">
        <v>10</v>
      </c>
      <c r="B14" s="667" t="s">
        <v>27</v>
      </c>
      <c r="C14" s="667"/>
      <c r="D14" s="667"/>
      <c r="E14" s="667"/>
      <c r="F14" s="9" t="s">
        <v>28</v>
      </c>
      <c r="G14" s="10">
        <v>75</v>
      </c>
      <c r="H14" s="10">
        <v>95</v>
      </c>
      <c r="I14" s="10">
        <v>60</v>
      </c>
      <c r="K14" s="9">
        <v>11</v>
      </c>
      <c r="L14" s="667" t="s">
        <v>30</v>
      </c>
      <c r="M14" s="667"/>
      <c r="N14" s="667"/>
      <c r="O14" s="667"/>
      <c r="P14" s="9"/>
      <c r="Q14" s="10">
        <v>60</v>
      </c>
    </row>
    <row r="15" spans="1:17" x14ac:dyDescent="0.3">
      <c r="A15" s="14">
        <v>11</v>
      </c>
      <c r="B15" s="667" t="s">
        <v>31</v>
      </c>
      <c r="C15" s="667"/>
      <c r="D15" s="667"/>
      <c r="E15" s="667"/>
      <c r="F15" s="9" t="s">
        <v>25</v>
      </c>
      <c r="G15" s="10">
        <v>25</v>
      </c>
      <c r="H15" s="10">
        <v>40</v>
      </c>
      <c r="I15" s="10">
        <v>30</v>
      </c>
      <c r="K15" s="9">
        <v>12</v>
      </c>
      <c r="L15" s="670" t="s">
        <v>32</v>
      </c>
      <c r="M15" s="670"/>
      <c r="N15" s="670"/>
      <c r="O15" s="670"/>
      <c r="P15" s="10"/>
      <c r="Q15" s="10">
        <v>60</v>
      </c>
    </row>
    <row r="16" spans="1:17" x14ac:dyDescent="0.3">
      <c r="A16" s="14">
        <v>12</v>
      </c>
      <c r="B16" s="667" t="s">
        <v>17</v>
      </c>
      <c r="C16" s="667"/>
      <c r="D16" s="667"/>
      <c r="E16" s="667"/>
      <c r="F16" s="9" t="s">
        <v>18</v>
      </c>
      <c r="G16" s="10">
        <v>250</v>
      </c>
      <c r="H16" s="10">
        <v>350</v>
      </c>
      <c r="I16" s="10">
        <v>245</v>
      </c>
      <c r="K16" s="11">
        <v>13</v>
      </c>
      <c r="L16" s="671" t="s">
        <v>33</v>
      </c>
      <c r="M16" s="671"/>
      <c r="N16" s="671"/>
      <c r="O16" s="671"/>
      <c r="P16" s="12"/>
      <c r="Q16" s="12">
        <v>50</v>
      </c>
    </row>
    <row r="17" spans="1:17" x14ac:dyDescent="0.3">
      <c r="A17" s="14">
        <v>13</v>
      </c>
      <c r="B17" s="667" t="s">
        <v>34</v>
      </c>
      <c r="C17" s="667"/>
      <c r="D17" s="667"/>
      <c r="E17" s="667"/>
      <c r="F17" s="9" t="s">
        <v>35</v>
      </c>
      <c r="G17" s="10">
        <v>95</v>
      </c>
      <c r="H17" s="10">
        <v>140</v>
      </c>
      <c r="I17" s="10">
        <v>78</v>
      </c>
      <c r="K17" s="672" t="s">
        <v>36</v>
      </c>
      <c r="L17" s="672"/>
      <c r="M17" s="672"/>
      <c r="N17" s="672"/>
      <c r="O17" s="672"/>
      <c r="P17" s="672"/>
      <c r="Q17" s="4">
        <f>SUM(Q4:Q16)</f>
        <v>967</v>
      </c>
    </row>
    <row r="18" spans="1:17" x14ac:dyDescent="0.3">
      <c r="A18" s="14">
        <v>14</v>
      </c>
      <c r="B18" s="667" t="s">
        <v>37</v>
      </c>
      <c r="C18" s="667"/>
      <c r="D18" s="667"/>
      <c r="E18" s="667"/>
      <c r="F18" s="9"/>
      <c r="G18" s="10">
        <v>35</v>
      </c>
      <c r="H18" s="10"/>
      <c r="I18" s="10">
        <v>35</v>
      </c>
    </row>
    <row r="19" spans="1:17" ht="28.8" x14ac:dyDescent="0.3">
      <c r="A19" s="14">
        <v>15</v>
      </c>
      <c r="B19" s="667" t="s">
        <v>38</v>
      </c>
      <c r="C19" s="667"/>
      <c r="D19" s="667"/>
      <c r="E19" s="667"/>
      <c r="F19" s="9"/>
      <c r="G19" s="10"/>
      <c r="H19" s="10">
        <v>120</v>
      </c>
      <c r="I19" s="10">
        <v>115</v>
      </c>
      <c r="K19" s="6" t="s">
        <v>4</v>
      </c>
      <c r="L19" s="663" t="s">
        <v>5</v>
      </c>
      <c r="M19" s="664"/>
      <c r="N19" s="664"/>
      <c r="O19" s="665"/>
      <c r="P19" s="6" t="s">
        <v>6</v>
      </c>
      <c r="Q19" s="5" t="s">
        <v>7</v>
      </c>
    </row>
    <row r="20" spans="1:17" x14ac:dyDescent="0.3">
      <c r="A20" s="14">
        <v>16</v>
      </c>
      <c r="B20" s="670" t="s">
        <v>39</v>
      </c>
      <c r="C20" s="670"/>
      <c r="D20" s="670"/>
      <c r="E20" s="670"/>
      <c r="F20" s="9" t="s">
        <v>40</v>
      </c>
      <c r="G20" s="10">
        <v>30</v>
      </c>
      <c r="H20" s="10"/>
      <c r="I20" s="10">
        <v>140</v>
      </c>
      <c r="K20" s="7">
        <v>1</v>
      </c>
      <c r="L20" s="666" t="s">
        <v>9</v>
      </c>
      <c r="M20" s="666"/>
      <c r="N20" s="666"/>
      <c r="O20" s="666"/>
      <c r="P20" s="7" t="s">
        <v>10</v>
      </c>
      <c r="Q20" s="8">
        <v>60</v>
      </c>
    </row>
    <row r="21" spans="1:17" x14ac:dyDescent="0.3">
      <c r="A21" s="15">
        <v>17</v>
      </c>
      <c r="B21" s="671" t="s">
        <v>41</v>
      </c>
      <c r="C21" s="671"/>
      <c r="D21" s="671"/>
      <c r="E21" s="671"/>
      <c r="F21" s="11"/>
      <c r="G21" s="12"/>
      <c r="H21" s="12"/>
      <c r="I21" s="12">
        <v>1500</v>
      </c>
      <c r="K21" s="9">
        <v>2</v>
      </c>
      <c r="L21" s="667" t="s">
        <v>17</v>
      </c>
      <c r="M21" s="667"/>
      <c r="N21" s="667"/>
      <c r="O21" s="667"/>
      <c r="P21" s="9" t="s">
        <v>18</v>
      </c>
      <c r="Q21" s="10">
        <v>245</v>
      </c>
    </row>
    <row r="22" spans="1:17" x14ac:dyDescent="0.3">
      <c r="A22" s="17"/>
      <c r="B22" s="17" t="s">
        <v>42</v>
      </c>
      <c r="C22" s="18"/>
      <c r="D22" s="18"/>
      <c r="E22" s="18"/>
      <c r="F22" s="18"/>
      <c r="G22" s="18"/>
      <c r="H22" s="18"/>
      <c r="I22" s="19"/>
      <c r="K22" s="11">
        <v>3</v>
      </c>
      <c r="L22" s="669" t="s">
        <v>26</v>
      </c>
      <c r="M22" s="669"/>
      <c r="N22" s="669"/>
      <c r="O22" s="669"/>
      <c r="P22" s="11" t="s">
        <v>25</v>
      </c>
      <c r="Q22" s="12">
        <v>53</v>
      </c>
    </row>
    <row r="23" spans="1:17" x14ac:dyDescent="0.3">
      <c r="A23" s="7">
        <v>18</v>
      </c>
      <c r="B23" s="666" t="s">
        <v>43</v>
      </c>
      <c r="C23" s="666"/>
      <c r="D23" s="666"/>
      <c r="E23" s="666"/>
      <c r="F23" s="7" t="s">
        <v>44</v>
      </c>
      <c r="G23" s="8">
        <v>70</v>
      </c>
      <c r="H23" s="8"/>
      <c r="I23" s="8">
        <v>60</v>
      </c>
      <c r="K23" s="11">
        <v>4</v>
      </c>
      <c r="L23" s="671" t="s">
        <v>33</v>
      </c>
      <c r="M23" s="671"/>
      <c r="N23" s="671"/>
      <c r="O23" s="671"/>
      <c r="P23" s="12"/>
      <c r="Q23" s="12">
        <v>50</v>
      </c>
    </row>
    <row r="24" spans="1:17" x14ac:dyDescent="0.3">
      <c r="A24" s="9">
        <v>19</v>
      </c>
      <c r="B24" s="667" t="s">
        <v>45</v>
      </c>
      <c r="C24" s="667"/>
      <c r="D24" s="667"/>
      <c r="E24" s="667"/>
      <c r="F24" s="9" t="s">
        <v>46</v>
      </c>
      <c r="G24" s="10">
        <v>75</v>
      </c>
      <c r="H24" s="10"/>
      <c r="I24" s="10">
        <v>75</v>
      </c>
      <c r="K24" s="672" t="s">
        <v>36</v>
      </c>
      <c r="L24" s="672"/>
      <c r="M24" s="672"/>
      <c r="N24" s="672"/>
      <c r="O24" s="672"/>
      <c r="P24" s="672"/>
      <c r="Q24" s="4">
        <f>SUM(Q20:Q23)</f>
        <v>408</v>
      </c>
    </row>
    <row r="25" spans="1:17" x14ac:dyDescent="0.3">
      <c r="A25" s="9">
        <v>20</v>
      </c>
      <c r="B25" s="667" t="s">
        <v>47</v>
      </c>
      <c r="C25" s="667"/>
      <c r="D25" s="667"/>
      <c r="E25" s="667"/>
      <c r="F25" s="9" t="s">
        <v>48</v>
      </c>
      <c r="G25" s="10">
        <v>75</v>
      </c>
      <c r="H25" s="10"/>
      <c r="I25" s="10">
        <v>70</v>
      </c>
    </row>
    <row r="26" spans="1:17" x14ac:dyDescent="0.3">
      <c r="A26" s="9">
        <v>21</v>
      </c>
      <c r="B26" s="667" t="s">
        <v>49</v>
      </c>
      <c r="C26" s="667"/>
      <c r="D26" s="667"/>
      <c r="E26" s="667"/>
      <c r="F26" s="9" t="s">
        <v>44</v>
      </c>
      <c r="G26" s="10">
        <v>35</v>
      </c>
      <c r="H26" s="10"/>
      <c r="I26" s="10">
        <v>35</v>
      </c>
    </row>
    <row r="27" spans="1:17" x14ac:dyDescent="0.3">
      <c r="A27" s="11">
        <v>22</v>
      </c>
      <c r="B27" s="669" t="s">
        <v>50</v>
      </c>
      <c r="C27" s="669"/>
      <c r="D27" s="669"/>
      <c r="E27" s="669"/>
      <c r="F27" s="11" t="s">
        <v>51</v>
      </c>
      <c r="G27" s="12">
        <v>45</v>
      </c>
      <c r="H27" s="12"/>
      <c r="I27" s="12">
        <v>45</v>
      </c>
    </row>
    <row r="28" spans="1:17" x14ac:dyDescent="0.3">
      <c r="A28" s="20"/>
      <c r="B28" s="20" t="s">
        <v>52</v>
      </c>
      <c r="C28" s="21"/>
      <c r="D28" s="21"/>
      <c r="E28" s="21"/>
      <c r="F28" s="21"/>
      <c r="G28" s="21"/>
      <c r="H28" s="21"/>
      <c r="I28" s="22"/>
    </row>
    <row r="29" spans="1:17" x14ac:dyDescent="0.3">
      <c r="A29" s="7">
        <v>23</v>
      </c>
      <c r="B29" s="668" t="s">
        <v>53</v>
      </c>
      <c r="C29" s="668"/>
      <c r="D29" s="668"/>
      <c r="E29" s="668"/>
      <c r="F29" s="7" t="s">
        <v>54</v>
      </c>
      <c r="G29" s="8">
        <v>120</v>
      </c>
      <c r="H29" s="8"/>
      <c r="I29" s="8">
        <v>120</v>
      </c>
    </row>
    <row r="30" spans="1:17" x14ac:dyDescent="0.3">
      <c r="A30" s="9">
        <v>24</v>
      </c>
      <c r="B30" s="670" t="s">
        <v>55</v>
      </c>
      <c r="C30" s="670"/>
      <c r="D30" s="670"/>
      <c r="E30" s="670"/>
      <c r="F30" s="9" t="s">
        <v>56</v>
      </c>
      <c r="G30" s="10">
        <v>75</v>
      </c>
      <c r="H30" s="10"/>
      <c r="I30" s="10">
        <v>75</v>
      </c>
    </row>
    <row r="31" spans="1:17" x14ac:dyDescent="0.3">
      <c r="A31" s="9">
        <v>25</v>
      </c>
      <c r="B31" s="670" t="s">
        <v>57</v>
      </c>
      <c r="C31" s="670"/>
      <c r="D31" s="670"/>
      <c r="E31" s="670"/>
      <c r="F31" s="9" t="s">
        <v>58</v>
      </c>
      <c r="G31" s="10">
        <v>65</v>
      </c>
      <c r="H31" s="10"/>
      <c r="I31" s="10">
        <v>65</v>
      </c>
    </row>
    <row r="32" spans="1:17" x14ac:dyDescent="0.3">
      <c r="A32" s="9">
        <v>26</v>
      </c>
      <c r="B32" s="670" t="s">
        <v>59</v>
      </c>
      <c r="C32" s="670"/>
      <c r="D32" s="670"/>
      <c r="E32" s="670"/>
      <c r="F32" s="9" t="s">
        <v>60</v>
      </c>
      <c r="G32" s="10">
        <v>85</v>
      </c>
      <c r="H32" s="10"/>
      <c r="I32" s="10">
        <v>85</v>
      </c>
    </row>
    <row r="33" spans="1:9" x14ac:dyDescent="0.3">
      <c r="A33" s="9">
        <v>27</v>
      </c>
      <c r="B33" s="670" t="s">
        <v>61</v>
      </c>
      <c r="C33" s="670"/>
      <c r="D33" s="670"/>
      <c r="E33" s="670"/>
      <c r="F33" s="9" t="s">
        <v>62</v>
      </c>
      <c r="G33" s="10">
        <v>85</v>
      </c>
      <c r="H33" s="10"/>
      <c r="I33" s="10">
        <v>85</v>
      </c>
    </row>
    <row r="34" spans="1:9" x14ac:dyDescent="0.3">
      <c r="A34" s="9">
        <v>28</v>
      </c>
      <c r="B34" s="670" t="s">
        <v>63</v>
      </c>
      <c r="C34" s="670"/>
      <c r="D34" s="670"/>
      <c r="E34" s="670"/>
      <c r="F34" s="9" t="s">
        <v>64</v>
      </c>
      <c r="G34" s="10">
        <v>100</v>
      </c>
      <c r="H34" s="10"/>
      <c r="I34" s="10">
        <v>100</v>
      </c>
    </row>
    <row r="35" spans="1:9" x14ac:dyDescent="0.3">
      <c r="A35" s="9">
        <v>29</v>
      </c>
      <c r="B35" s="670" t="s">
        <v>65</v>
      </c>
      <c r="C35" s="670"/>
      <c r="D35" s="670"/>
      <c r="E35" s="670"/>
      <c r="F35" s="9" t="s">
        <v>58</v>
      </c>
      <c r="G35" s="10">
        <v>40</v>
      </c>
      <c r="H35" s="10"/>
      <c r="I35" s="10">
        <v>40</v>
      </c>
    </row>
    <row r="36" spans="1:9" x14ac:dyDescent="0.3">
      <c r="A36" s="9">
        <v>30</v>
      </c>
      <c r="B36" s="670" t="s">
        <v>66</v>
      </c>
      <c r="C36" s="670"/>
      <c r="D36" s="670"/>
      <c r="E36" s="670"/>
      <c r="F36" s="9" t="s">
        <v>58</v>
      </c>
      <c r="G36" s="10">
        <v>20</v>
      </c>
      <c r="H36" s="10"/>
      <c r="I36" s="10">
        <v>20</v>
      </c>
    </row>
    <row r="37" spans="1:9" x14ac:dyDescent="0.3">
      <c r="A37" s="9">
        <v>31</v>
      </c>
      <c r="B37" s="670" t="s">
        <v>67</v>
      </c>
      <c r="C37" s="670"/>
      <c r="D37" s="670"/>
      <c r="E37" s="670"/>
      <c r="F37" s="9" t="s">
        <v>68</v>
      </c>
      <c r="G37" s="10">
        <v>75</v>
      </c>
      <c r="H37" s="10"/>
      <c r="I37" s="10">
        <v>75</v>
      </c>
    </row>
    <row r="38" spans="1:9" ht="30.75" customHeight="1" x14ac:dyDescent="0.3">
      <c r="A38" s="9">
        <v>32</v>
      </c>
      <c r="B38" s="674" t="s">
        <v>69</v>
      </c>
      <c r="C38" s="675"/>
      <c r="D38" s="675"/>
      <c r="E38" s="676"/>
      <c r="F38" s="14" t="s">
        <v>70</v>
      </c>
      <c r="G38" s="16">
        <v>200</v>
      </c>
      <c r="H38" s="16"/>
      <c r="I38" s="16">
        <v>200</v>
      </c>
    </row>
    <row r="39" spans="1:9" x14ac:dyDescent="0.3">
      <c r="A39" s="11">
        <v>33</v>
      </c>
      <c r="B39" s="671" t="s">
        <v>71</v>
      </c>
      <c r="C39" s="671"/>
      <c r="D39" s="671"/>
      <c r="E39" s="671"/>
      <c r="F39" s="11" t="s">
        <v>72</v>
      </c>
      <c r="G39" s="12">
        <v>100</v>
      </c>
      <c r="H39" s="12"/>
      <c r="I39" s="12">
        <v>100</v>
      </c>
    </row>
    <row r="40" spans="1:9" x14ac:dyDescent="0.3">
      <c r="B40" s="673"/>
      <c r="C40" s="673"/>
      <c r="D40" s="673"/>
      <c r="E40" s="673"/>
    </row>
    <row r="41" spans="1:9" x14ac:dyDescent="0.3">
      <c r="A41" s="672" t="s">
        <v>33</v>
      </c>
      <c r="B41" s="672"/>
      <c r="C41" s="672"/>
      <c r="D41" s="672"/>
      <c r="E41" s="672"/>
      <c r="F41" s="672"/>
      <c r="G41" s="672"/>
      <c r="H41" s="672"/>
      <c r="I41" s="4">
        <v>50</v>
      </c>
    </row>
    <row r="42" spans="1:9" x14ac:dyDescent="0.3">
      <c r="B42" s="673"/>
      <c r="C42" s="673"/>
      <c r="D42" s="673"/>
      <c r="E42" s="673"/>
    </row>
    <row r="43" spans="1:9" x14ac:dyDescent="0.3">
      <c r="B43" s="673"/>
      <c r="C43" s="673"/>
      <c r="D43" s="673"/>
      <c r="E43" s="673"/>
    </row>
    <row r="44" spans="1:9" x14ac:dyDescent="0.3">
      <c r="B44" s="673"/>
      <c r="C44" s="673"/>
      <c r="D44" s="673"/>
      <c r="E44" s="673"/>
    </row>
  </sheetData>
  <autoFilter ref="A3:I39" xr:uid="{00000000-0009-0000-0000-000000000000}">
    <filterColumn colId="1" showButton="0"/>
    <filterColumn colId="2" showButton="0"/>
    <filterColumn colId="3" showButton="0"/>
  </autoFilter>
  <mergeCells count="61">
    <mergeCell ref="L8:O8"/>
    <mergeCell ref="L14:O14"/>
    <mergeCell ref="L13:O13"/>
    <mergeCell ref="K24:P24"/>
    <mergeCell ref="L9:O9"/>
    <mergeCell ref="L10:O10"/>
    <mergeCell ref="L11:O11"/>
    <mergeCell ref="L12:O12"/>
    <mergeCell ref="L15:O15"/>
    <mergeCell ref="K17:P17"/>
    <mergeCell ref="L19:O19"/>
    <mergeCell ref="L20:O20"/>
    <mergeCell ref="L21:O21"/>
    <mergeCell ref="L22:O22"/>
    <mergeCell ref="L23:O23"/>
    <mergeCell ref="L16:O16"/>
    <mergeCell ref="A41:H41"/>
    <mergeCell ref="B42:E42"/>
    <mergeCell ref="B43:E43"/>
    <mergeCell ref="B44:E44"/>
    <mergeCell ref="B18:E18"/>
    <mergeCell ref="B19:E19"/>
    <mergeCell ref="B23:E23"/>
    <mergeCell ref="B24:E24"/>
    <mergeCell ref="B25:E25"/>
    <mergeCell ref="B26:E26"/>
    <mergeCell ref="B37:E37"/>
    <mergeCell ref="B38:E38"/>
    <mergeCell ref="B39:E39"/>
    <mergeCell ref="B40:E40"/>
    <mergeCell ref="B33:E33"/>
    <mergeCell ref="B34:E34"/>
    <mergeCell ref="B35:E35"/>
    <mergeCell ref="B36:E36"/>
    <mergeCell ref="B30:E30"/>
    <mergeCell ref="B31:E31"/>
    <mergeCell ref="B32:E32"/>
    <mergeCell ref="B29:E29"/>
    <mergeCell ref="B27:E27"/>
    <mergeCell ref="B20:E20"/>
    <mergeCell ref="B21:E21"/>
    <mergeCell ref="B12:E12"/>
    <mergeCell ref="B13:E13"/>
    <mergeCell ref="B14:E14"/>
    <mergeCell ref="B15:E15"/>
    <mergeCell ref="B17:E17"/>
    <mergeCell ref="B2:E2"/>
    <mergeCell ref="B5:E5"/>
    <mergeCell ref="B6:E6"/>
    <mergeCell ref="B16:E16"/>
    <mergeCell ref="B10:E10"/>
    <mergeCell ref="B3:E3"/>
    <mergeCell ref="B7:E7"/>
    <mergeCell ref="B8:E8"/>
    <mergeCell ref="B9:E9"/>
    <mergeCell ref="B11:E11"/>
    <mergeCell ref="L3:O3"/>
    <mergeCell ref="L4:O4"/>
    <mergeCell ref="L5:O5"/>
    <mergeCell ref="L6:O6"/>
    <mergeCell ref="L7:O7"/>
  </mergeCells>
  <pageMargins left="0.7" right="0.7" top="0.75" bottom="0.75" header="0.3" footer="0.3"/>
  <pageSetup paperSize="9" orientation="portrait" verticalDpi="36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J260"/>
  <sheetViews>
    <sheetView tabSelected="1" zoomScale="84" zoomScaleNormal="84" workbookViewId="0">
      <pane xSplit="2" ySplit="4" topLeftCell="C5" activePane="bottomRight" state="frozen"/>
      <selection pane="topRight" activeCell="C1" sqref="C1"/>
      <selection pane="bottomLeft" activeCell="A5" sqref="A5"/>
      <selection pane="bottomRight" activeCell="C4" sqref="C4"/>
    </sheetView>
  </sheetViews>
  <sheetFormatPr baseColWidth="10" defaultColWidth="11.44140625" defaultRowHeight="14.4" x14ac:dyDescent="0.3"/>
  <cols>
    <col min="1" max="1" width="2.5546875" style="529" customWidth="1"/>
    <col min="2" max="2" width="10" style="508" customWidth="1"/>
    <col min="3" max="3" width="71.44140625" style="527" customWidth="1"/>
    <col min="4" max="4" width="18.5546875" style="531" customWidth="1"/>
    <col min="5" max="5" width="18.5546875" style="508" customWidth="1"/>
    <col min="6" max="6" width="18.44140625" style="508" bestFit="1" customWidth="1"/>
    <col min="7" max="7" width="16.6640625" style="508" bestFit="1" customWidth="1"/>
    <col min="8" max="8" width="89.33203125" style="527" customWidth="1"/>
    <col min="9" max="16384" width="11.44140625" style="529"/>
  </cols>
  <sheetData>
    <row r="1" spans="2:8" ht="13.95" customHeight="1" x14ac:dyDescent="0.3"/>
    <row r="2" spans="2:8" s="468" customFormat="1" ht="63.6" customHeight="1" x14ac:dyDescent="0.3">
      <c r="B2" s="709" t="s">
        <v>4353</v>
      </c>
      <c r="C2" s="709"/>
      <c r="D2" s="709"/>
      <c r="E2" s="709"/>
      <c r="F2" s="709"/>
      <c r="G2" s="709"/>
      <c r="H2" s="709"/>
    </row>
    <row r="3" spans="2:8" ht="8.25" customHeight="1" x14ac:dyDescent="0.3">
      <c r="B3" s="400"/>
      <c r="C3" s="528"/>
      <c r="D3" s="532"/>
      <c r="E3" s="400"/>
      <c r="F3" s="400"/>
      <c r="G3" s="400"/>
      <c r="H3" s="528"/>
    </row>
    <row r="4" spans="2:8" ht="32.4" customHeight="1" x14ac:dyDescent="0.3">
      <c r="B4" s="470" t="s">
        <v>1948</v>
      </c>
      <c r="C4" s="470" t="s">
        <v>1949</v>
      </c>
      <c r="D4" s="470" t="s">
        <v>1950</v>
      </c>
      <c r="E4" s="470" t="s">
        <v>5119</v>
      </c>
      <c r="F4" s="470" t="s">
        <v>238</v>
      </c>
      <c r="G4" s="470" t="s">
        <v>2423</v>
      </c>
      <c r="H4" s="470" t="s">
        <v>1954</v>
      </c>
    </row>
    <row r="5" spans="2:8" s="468" customFormat="1" ht="25.2" customHeight="1" x14ac:dyDescent="0.3">
      <c r="B5" s="516"/>
      <c r="C5" s="517" t="s">
        <v>78</v>
      </c>
      <c r="D5" s="516"/>
      <c r="E5" s="516"/>
      <c r="F5" s="516"/>
      <c r="G5" s="516"/>
      <c r="H5" s="518"/>
    </row>
    <row r="6" spans="2:8" ht="24.75" customHeight="1" x14ac:dyDescent="0.3">
      <c r="B6" s="505" t="s">
        <v>1963</v>
      </c>
      <c r="C6" s="504" t="s">
        <v>5123</v>
      </c>
      <c r="D6" s="505" t="s">
        <v>1965</v>
      </c>
      <c r="E6" s="505" t="s">
        <v>1966</v>
      </c>
      <c r="F6" s="505" t="s">
        <v>5254</v>
      </c>
      <c r="G6" s="506">
        <v>30</v>
      </c>
      <c r="H6" s="509"/>
    </row>
    <row r="7" spans="2:8" ht="24.75" customHeight="1" x14ac:dyDescent="0.3">
      <c r="B7" s="505" t="s">
        <v>2011</v>
      </c>
      <c r="C7" s="504" t="s">
        <v>5124</v>
      </c>
      <c r="D7" s="505" t="s">
        <v>2433</v>
      </c>
      <c r="E7" s="505" t="s">
        <v>125</v>
      </c>
      <c r="F7" s="505" t="s">
        <v>5255</v>
      </c>
      <c r="G7" s="506" t="s">
        <v>5256</v>
      </c>
      <c r="H7" s="509" t="s">
        <v>5262</v>
      </c>
    </row>
    <row r="8" spans="2:8" ht="24.75" customHeight="1" x14ac:dyDescent="0.3">
      <c r="B8" s="505" t="s">
        <v>2016</v>
      </c>
      <c r="C8" s="504" t="s">
        <v>5125</v>
      </c>
      <c r="D8" s="505" t="s">
        <v>2018</v>
      </c>
      <c r="E8" s="505" t="s">
        <v>125</v>
      </c>
      <c r="F8" s="505" t="s">
        <v>5255</v>
      </c>
      <c r="G8" s="506">
        <v>2000</v>
      </c>
      <c r="H8" s="509" t="s">
        <v>5263</v>
      </c>
    </row>
    <row r="9" spans="2:8" ht="33" customHeight="1" x14ac:dyDescent="0.3">
      <c r="B9" s="505" t="s">
        <v>2019</v>
      </c>
      <c r="C9" s="504" t="s">
        <v>5126</v>
      </c>
      <c r="D9" s="505" t="s">
        <v>3051</v>
      </c>
      <c r="E9" s="505" t="s">
        <v>125</v>
      </c>
      <c r="F9" s="505" t="s">
        <v>5254</v>
      </c>
      <c r="G9" s="506">
        <v>150</v>
      </c>
      <c r="H9" s="509" t="s">
        <v>5264</v>
      </c>
    </row>
    <row r="10" spans="2:8" ht="24.75" customHeight="1" x14ac:dyDescent="0.3">
      <c r="B10" s="505" t="s">
        <v>2022</v>
      </c>
      <c r="C10" s="504" t="s">
        <v>5127</v>
      </c>
      <c r="D10" s="505" t="s">
        <v>3052</v>
      </c>
      <c r="E10" s="505" t="s">
        <v>125</v>
      </c>
      <c r="F10" s="505" t="s">
        <v>5254</v>
      </c>
      <c r="G10" s="506">
        <v>30</v>
      </c>
      <c r="H10" s="509"/>
    </row>
    <row r="11" spans="2:8" ht="24.75" customHeight="1" x14ac:dyDescent="0.3">
      <c r="B11" s="505" t="s">
        <v>2434</v>
      </c>
      <c r="C11" s="504" t="s">
        <v>5128</v>
      </c>
      <c r="D11" s="505" t="s">
        <v>3052</v>
      </c>
      <c r="E11" s="505" t="s">
        <v>125</v>
      </c>
      <c r="F11" s="505" t="s">
        <v>5254</v>
      </c>
      <c r="G11" s="506">
        <v>30</v>
      </c>
      <c r="H11" s="509"/>
    </row>
    <row r="12" spans="2:8" ht="24.75" customHeight="1" x14ac:dyDescent="0.3">
      <c r="B12" s="505" t="s">
        <v>2025</v>
      </c>
      <c r="C12" s="504" t="s">
        <v>5129</v>
      </c>
      <c r="D12" s="505" t="s">
        <v>3053</v>
      </c>
      <c r="E12" s="505" t="s">
        <v>125</v>
      </c>
      <c r="F12" s="505" t="s">
        <v>5254</v>
      </c>
      <c r="G12" s="506">
        <v>150</v>
      </c>
      <c r="H12" s="509"/>
    </row>
    <row r="13" spans="2:8" ht="46.95" customHeight="1" x14ac:dyDescent="0.3">
      <c r="B13" s="505" t="s">
        <v>2028</v>
      </c>
      <c r="C13" s="504" t="s">
        <v>5130</v>
      </c>
      <c r="D13" s="505" t="s">
        <v>5550</v>
      </c>
      <c r="E13" s="505" t="s">
        <v>125</v>
      </c>
      <c r="F13" s="505" t="s">
        <v>5254</v>
      </c>
      <c r="G13" s="506">
        <v>20</v>
      </c>
      <c r="H13" s="509"/>
    </row>
    <row r="14" spans="2:8" ht="24.75" customHeight="1" x14ac:dyDescent="0.3">
      <c r="B14" s="505" t="s">
        <v>2031</v>
      </c>
      <c r="C14" s="504" t="s">
        <v>5131</v>
      </c>
      <c r="D14" s="505" t="s">
        <v>5092</v>
      </c>
      <c r="E14" s="505" t="s">
        <v>125</v>
      </c>
      <c r="F14" s="505" t="s">
        <v>5254</v>
      </c>
      <c r="G14" s="506">
        <v>90</v>
      </c>
      <c r="H14" s="509"/>
    </row>
    <row r="15" spans="2:8" ht="32.4" customHeight="1" x14ac:dyDescent="0.3">
      <c r="B15" s="505" t="s">
        <v>2033</v>
      </c>
      <c r="C15" s="504" t="s">
        <v>5134</v>
      </c>
      <c r="D15" s="505" t="s">
        <v>3054</v>
      </c>
      <c r="E15" s="505" t="s">
        <v>125</v>
      </c>
      <c r="F15" s="505" t="s">
        <v>5254</v>
      </c>
      <c r="G15" s="506">
        <v>100</v>
      </c>
      <c r="H15" s="509"/>
    </row>
    <row r="16" spans="2:8" ht="24.75" customHeight="1" x14ac:dyDescent="0.3">
      <c r="B16" s="511" t="s">
        <v>2040</v>
      </c>
      <c r="C16" s="510" t="s">
        <v>5132</v>
      </c>
      <c r="D16" s="511" t="s">
        <v>2042</v>
      </c>
      <c r="E16" s="511" t="s">
        <v>125</v>
      </c>
      <c r="F16" s="505" t="s">
        <v>5254</v>
      </c>
      <c r="G16" s="512">
        <v>120</v>
      </c>
      <c r="H16" s="509" t="s">
        <v>5265</v>
      </c>
    </row>
    <row r="17" spans="2:8" ht="24.75" customHeight="1" x14ac:dyDescent="0.3">
      <c r="B17" s="505" t="s">
        <v>2049</v>
      </c>
      <c r="C17" s="504" t="s">
        <v>5133</v>
      </c>
      <c r="D17" s="505" t="s">
        <v>2051</v>
      </c>
      <c r="E17" s="505" t="s">
        <v>125</v>
      </c>
      <c r="F17" s="505" t="s">
        <v>5254</v>
      </c>
      <c r="G17" s="506">
        <v>150</v>
      </c>
      <c r="H17" s="509"/>
    </row>
    <row r="18" spans="2:8" ht="24.75" customHeight="1" x14ac:dyDescent="0.3">
      <c r="B18" s="505" t="s">
        <v>2052</v>
      </c>
      <c r="C18" s="504" t="s">
        <v>5135</v>
      </c>
      <c r="D18" s="505" t="s">
        <v>2054</v>
      </c>
      <c r="E18" s="505" t="s">
        <v>125</v>
      </c>
      <c r="F18" s="505" t="s">
        <v>5254</v>
      </c>
      <c r="G18" s="506">
        <v>20</v>
      </c>
      <c r="H18" s="509"/>
    </row>
    <row r="19" spans="2:8" ht="24.75" customHeight="1" x14ac:dyDescent="0.3">
      <c r="B19" s="505" t="s">
        <v>2437</v>
      </c>
      <c r="C19" s="504" t="s">
        <v>5136</v>
      </c>
      <c r="D19" s="505" t="s">
        <v>2429</v>
      </c>
      <c r="E19" s="505" t="s">
        <v>125</v>
      </c>
      <c r="F19" s="505" t="s">
        <v>5254</v>
      </c>
      <c r="G19" s="506">
        <v>120</v>
      </c>
      <c r="H19" s="509" t="s">
        <v>5266</v>
      </c>
    </row>
    <row r="20" spans="2:8" ht="24.75" customHeight="1" x14ac:dyDescent="0.3">
      <c r="B20" s="523" t="s">
        <v>2440</v>
      </c>
      <c r="C20" s="524" t="s">
        <v>3027</v>
      </c>
      <c r="D20" s="505" t="s">
        <v>2504</v>
      </c>
      <c r="E20" s="505" t="s">
        <v>125</v>
      </c>
      <c r="F20" s="505"/>
      <c r="G20" s="506">
        <v>70</v>
      </c>
      <c r="H20" s="509"/>
    </row>
    <row r="21" spans="2:8" ht="24.75" customHeight="1" x14ac:dyDescent="0.3">
      <c r="B21" s="511" t="s">
        <v>2441</v>
      </c>
      <c r="C21" s="510" t="s">
        <v>5137</v>
      </c>
      <c r="D21" s="505" t="s">
        <v>3415</v>
      </c>
      <c r="E21" s="505" t="s">
        <v>125</v>
      </c>
      <c r="F21" s="505" t="s">
        <v>5254</v>
      </c>
      <c r="G21" s="506">
        <v>350</v>
      </c>
      <c r="H21" s="509"/>
    </row>
    <row r="22" spans="2:8" ht="24.75" customHeight="1" x14ac:dyDescent="0.3">
      <c r="B22" s="511" t="s">
        <v>2443</v>
      </c>
      <c r="C22" s="510" t="s">
        <v>5138</v>
      </c>
      <c r="D22" s="505" t="s">
        <v>3416</v>
      </c>
      <c r="E22" s="505" t="s">
        <v>125</v>
      </c>
      <c r="F22" s="505" t="s">
        <v>5254</v>
      </c>
      <c r="G22" s="506">
        <v>150</v>
      </c>
      <c r="H22" s="509"/>
    </row>
    <row r="23" spans="2:8" ht="24.75" customHeight="1" x14ac:dyDescent="0.3">
      <c r="B23" s="505" t="s">
        <v>3195</v>
      </c>
      <c r="C23" s="504" t="s">
        <v>5139</v>
      </c>
      <c r="D23" s="505" t="s">
        <v>2444</v>
      </c>
      <c r="E23" s="505" t="s">
        <v>125</v>
      </c>
      <c r="F23" s="505" t="s">
        <v>5254</v>
      </c>
      <c r="G23" s="506">
        <v>150</v>
      </c>
      <c r="H23" s="509"/>
    </row>
    <row r="24" spans="2:8" ht="24.75" customHeight="1" x14ac:dyDescent="0.3">
      <c r="B24" s="505" t="s">
        <v>3413</v>
      </c>
      <c r="C24" s="509" t="s">
        <v>5140</v>
      </c>
      <c r="D24" s="505" t="s">
        <v>5380</v>
      </c>
      <c r="E24" s="505" t="s">
        <v>125</v>
      </c>
      <c r="F24" s="505" t="s">
        <v>5254</v>
      </c>
      <c r="G24" s="506">
        <v>350</v>
      </c>
      <c r="H24" s="509"/>
    </row>
    <row r="25" spans="2:8" ht="24.75" customHeight="1" x14ac:dyDescent="0.3">
      <c r="B25" s="505"/>
      <c r="C25" s="509" t="s">
        <v>6074</v>
      </c>
      <c r="D25" s="505" t="s">
        <v>6075</v>
      </c>
      <c r="E25" s="505" t="s">
        <v>125</v>
      </c>
      <c r="F25" s="505" t="s">
        <v>5254</v>
      </c>
      <c r="G25" s="506">
        <v>1500</v>
      </c>
      <c r="H25" s="509" t="s">
        <v>6257</v>
      </c>
    </row>
    <row r="26" spans="2:8" ht="24" customHeight="1" x14ac:dyDescent="0.3">
      <c r="B26" s="516"/>
      <c r="C26" s="517" t="s">
        <v>5093</v>
      </c>
      <c r="D26" s="516"/>
      <c r="E26" s="516"/>
      <c r="F26" s="516"/>
      <c r="G26" s="516"/>
      <c r="H26" s="518"/>
    </row>
    <row r="27" spans="2:8" ht="24.75" customHeight="1" x14ac:dyDescent="0.3">
      <c r="B27" s="505" t="s">
        <v>2438</v>
      </c>
      <c r="C27" s="504" t="s">
        <v>5141</v>
      </c>
      <c r="D27" s="505" t="s">
        <v>2439</v>
      </c>
      <c r="E27" s="505" t="s">
        <v>125</v>
      </c>
      <c r="F27" s="505" t="s">
        <v>5254</v>
      </c>
      <c r="G27" s="506">
        <v>250</v>
      </c>
      <c r="H27" s="509"/>
    </row>
    <row r="28" spans="2:8" ht="24.75" customHeight="1" x14ac:dyDescent="0.3">
      <c r="B28" s="505" t="s">
        <v>2445</v>
      </c>
      <c r="C28" s="504" t="s">
        <v>6057</v>
      </c>
      <c r="D28" s="505" t="s">
        <v>3566</v>
      </c>
      <c r="E28" s="505" t="s">
        <v>1979</v>
      </c>
      <c r="F28" s="505" t="s">
        <v>5254</v>
      </c>
      <c r="G28" s="506">
        <v>300</v>
      </c>
      <c r="H28" s="509"/>
    </row>
    <row r="29" spans="2:8" ht="24.75" customHeight="1" x14ac:dyDescent="0.3">
      <c r="B29" s="505" t="s">
        <v>1967</v>
      </c>
      <c r="C29" s="504" t="s">
        <v>5142</v>
      </c>
      <c r="D29" s="505" t="s">
        <v>1968</v>
      </c>
      <c r="E29" s="505" t="s">
        <v>1969</v>
      </c>
      <c r="F29" s="505" t="s">
        <v>5254</v>
      </c>
      <c r="G29" s="506">
        <v>350</v>
      </c>
      <c r="H29" s="509"/>
    </row>
    <row r="30" spans="2:8" ht="24.75" customHeight="1" x14ac:dyDescent="0.3">
      <c r="B30" s="505" t="s">
        <v>2446</v>
      </c>
      <c r="C30" s="510" t="s">
        <v>5259</v>
      </c>
      <c r="D30" s="505" t="s">
        <v>125</v>
      </c>
      <c r="E30" s="505" t="s">
        <v>125</v>
      </c>
      <c r="F30" s="505" t="s">
        <v>5254</v>
      </c>
      <c r="G30" s="506">
        <v>250</v>
      </c>
      <c r="H30" s="509" t="s">
        <v>5257</v>
      </c>
    </row>
    <row r="31" spans="2:8" ht="24.75" customHeight="1" x14ac:dyDescent="0.3">
      <c r="B31" s="505" t="s">
        <v>2447</v>
      </c>
      <c r="C31" s="510" t="s">
        <v>5258</v>
      </c>
      <c r="D31" s="505" t="s">
        <v>2448</v>
      </c>
      <c r="E31" s="505" t="s">
        <v>125</v>
      </c>
      <c r="F31" s="505" t="s">
        <v>5254</v>
      </c>
      <c r="G31" s="506">
        <v>550</v>
      </c>
      <c r="H31" s="509" t="s">
        <v>5257</v>
      </c>
    </row>
    <row r="32" spans="2:8" ht="24.75" customHeight="1" x14ac:dyDescent="0.3">
      <c r="B32" s="525" t="s">
        <v>2449</v>
      </c>
      <c r="C32" s="524" t="s">
        <v>5143</v>
      </c>
      <c r="D32" s="507" t="s">
        <v>2450</v>
      </c>
      <c r="E32" s="473" t="s">
        <v>125</v>
      </c>
      <c r="F32" s="505"/>
      <c r="G32" s="473">
        <v>190</v>
      </c>
      <c r="H32" s="509"/>
    </row>
    <row r="33" spans="2:8" ht="24.75" customHeight="1" x14ac:dyDescent="0.3">
      <c r="B33" s="473" t="s">
        <v>2451</v>
      </c>
      <c r="C33" s="509" t="s">
        <v>5144</v>
      </c>
      <c r="D33" s="507" t="s">
        <v>2452</v>
      </c>
      <c r="E33" s="473" t="s">
        <v>125</v>
      </c>
      <c r="F33" s="505" t="s">
        <v>5254</v>
      </c>
      <c r="G33" s="473">
        <v>1500</v>
      </c>
      <c r="H33" s="509" t="s">
        <v>5756</v>
      </c>
    </row>
    <row r="34" spans="2:8" ht="24.75" customHeight="1" x14ac:dyDescent="0.3">
      <c r="B34" s="473" t="s">
        <v>2453</v>
      </c>
      <c r="C34" s="509" t="s">
        <v>5145</v>
      </c>
      <c r="D34" s="507" t="s">
        <v>2454</v>
      </c>
      <c r="E34" s="473" t="s">
        <v>125</v>
      </c>
      <c r="F34" s="505" t="s">
        <v>5254</v>
      </c>
      <c r="G34" s="473">
        <v>2000</v>
      </c>
      <c r="H34" s="509" t="s">
        <v>5756</v>
      </c>
    </row>
    <row r="35" spans="2:8" ht="24.75" customHeight="1" x14ac:dyDescent="0.3">
      <c r="B35" s="473" t="s">
        <v>3816</v>
      </c>
      <c r="C35" s="509" t="s">
        <v>5146</v>
      </c>
      <c r="D35" s="507" t="s">
        <v>2455</v>
      </c>
      <c r="E35" s="473" t="s">
        <v>125</v>
      </c>
      <c r="F35" s="505" t="s">
        <v>5254</v>
      </c>
      <c r="G35" s="505" t="s">
        <v>5256</v>
      </c>
      <c r="H35" s="509" t="s">
        <v>5756</v>
      </c>
    </row>
    <row r="36" spans="2:8" ht="24.75" customHeight="1" x14ac:dyDescent="0.3">
      <c r="B36" s="473" t="s">
        <v>2456</v>
      </c>
      <c r="C36" s="509" t="s">
        <v>5149</v>
      </c>
      <c r="D36" s="507" t="s">
        <v>2457</v>
      </c>
      <c r="E36" s="473" t="s">
        <v>125</v>
      </c>
      <c r="F36" s="505" t="s">
        <v>5254</v>
      </c>
      <c r="G36" s="473">
        <v>370</v>
      </c>
      <c r="H36" s="509" t="s">
        <v>5267</v>
      </c>
    </row>
    <row r="37" spans="2:8" ht="24.75" customHeight="1" x14ac:dyDescent="0.3">
      <c r="B37" s="473" t="s">
        <v>2458</v>
      </c>
      <c r="C37" s="509" t="s">
        <v>5147</v>
      </c>
      <c r="D37" s="507" t="s">
        <v>2459</v>
      </c>
      <c r="E37" s="473" t="s">
        <v>125</v>
      </c>
      <c r="F37" s="505" t="s">
        <v>5254</v>
      </c>
      <c r="G37" s="473">
        <v>800</v>
      </c>
      <c r="H37" s="509"/>
    </row>
    <row r="38" spans="2:8" ht="24.75" customHeight="1" x14ac:dyDescent="0.3">
      <c r="B38" s="473" t="s">
        <v>2460</v>
      </c>
      <c r="C38" s="509" t="s">
        <v>5148</v>
      </c>
      <c r="D38" s="507" t="s">
        <v>2461</v>
      </c>
      <c r="E38" s="473" t="s">
        <v>125</v>
      </c>
      <c r="F38" s="505" t="s">
        <v>5254</v>
      </c>
      <c r="G38" s="473">
        <v>350</v>
      </c>
      <c r="H38" s="509"/>
    </row>
    <row r="39" spans="2:8" ht="24.75" customHeight="1" x14ac:dyDescent="0.3">
      <c r="B39" s="473" t="s">
        <v>2462</v>
      </c>
      <c r="C39" s="509" t="s">
        <v>5150</v>
      </c>
      <c r="D39" s="507" t="s">
        <v>2461</v>
      </c>
      <c r="E39" s="473" t="s">
        <v>125</v>
      </c>
      <c r="F39" s="505" t="s">
        <v>5254</v>
      </c>
      <c r="G39" s="473">
        <v>670</v>
      </c>
      <c r="H39" s="509"/>
    </row>
    <row r="40" spans="2:8" ht="24.75" customHeight="1" x14ac:dyDescent="0.3">
      <c r="B40" s="473" t="s">
        <v>2463</v>
      </c>
      <c r="C40" s="616" t="s">
        <v>5151</v>
      </c>
      <c r="D40" s="507" t="s">
        <v>2464</v>
      </c>
      <c r="E40" s="473" t="s">
        <v>125</v>
      </c>
      <c r="F40" s="505" t="s">
        <v>5254</v>
      </c>
      <c r="G40" s="473">
        <f>560+80</f>
        <v>640</v>
      </c>
      <c r="H40" s="509" t="s">
        <v>6259</v>
      </c>
    </row>
    <row r="41" spans="2:8" ht="24.75" customHeight="1" x14ac:dyDescent="0.3">
      <c r="B41" s="473" t="s">
        <v>2465</v>
      </c>
      <c r="C41" s="616" t="s">
        <v>5152</v>
      </c>
      <c r="D41" s="507" t="s">
        <v>2466</v>
      </c>
      <c r="E41" s="473" t="s">
        <v>125</v>
      </c>
      <c r="F41" s="505" t="s">
        <v>5254</v>
      </c>
      <c r="G41" s="473">
        <v>530</v>
      </c>
      <c r="H41" s="509" t="s">
        <v>6258</v>
      </c>
    </row>
    <row r="42" spans="2:8" ht="24.75" customHeight="1" x14ac:dyDescent="0.3">
      <c r="B42" s="473" t="s">
        <v>125</v>
      </c>
      <c r="C42" s="509" t="s">
        <v>5094</v>
      </c>
      <c r="D42" s="507" t="s">
        <v>125</v>
      </c>
      <c r="E42" s="473" t="s">
        <v>125</v>
      </c>
      <c r="F42" s="505"/>
      <c r="G42" s="473">
        <v>700</v>
      </c>
      <c r="H42" s="509"/>
    </row>
    <row r="43" spans="2:8" ht="24.75" customHeight="1" x14ac:dyDescent="0.3">
      <c r="B43" s="473"/>
      <c r="C43" s="509" t="s">
        <v>6074</v>
      </c>
      <c r="D43" s="505" t="s">
        <v>6075</v>
      </c>
      <c r="E43" s="505" t="s">
        <v>125</v>
      </c>
      <c r="F43" s="505" t="s">
        <v>5254</v>
      </c>
      <c r="G43" s="506">
        <v>1500</v>
      </c>
      <c r="H43" s="509" t="s">
        <v>6257</v>
      </c>
    </row>
    <row r="44" spans="2:8" ht="24" customHeight="1" x14ac:dyDescent="0.3">
      <c r="B44" s="516"/>
      <c r="C44" s="517" t="s">
        <v>5095</v>
      </c>
      <c r="D44" s="516"/>
      <c r="E44" s="516"/>
      <c r="F44" s="516"/>
      <c r="G44" s="516"/>
      <c r="H44" s="518"/>
    </row>
    <row r="45" spans="2:8" ht="24.75" customHeight="1" x14ac:dyDescent="0.3">
      <c r="B45" s="511" t="s">
        <v>2470</v>
      </c>
      <c r="C45" s="510" t="s">
        <v>5153</v>
      </c>
      <c r="D45" s="511" t="s">
        <v>2111</v>
      </c>
      <c r="E45" s="505" t="s">
        <v>2112</v>
      </c>
      <c r="F45" s="505" t="s">
        <v>5254</v>
      </c>
      <c r="G45" s="506">
        <v>350</v>
      </c>
      <c r="H45" s="509" t="s">
        <v>5268</v>
      </c>
    </row>
    <row r="46" spans="2:8" ht="24.75" customHeight="1" x14ac:dyDescent="0.3">
      <c r="B46" s="511" t="s">
        <v>2471</v>
      </c>
      <c r="C46" s="510" t="s">
        <v>5154</v>
      </c>
      <c r="D46" s="511" t="s">
        <v>2111</v>
      </c>
      <c r="E46" s="505" t="s">
        <v>2112</v>
      </c>
      <c r="F46" s="505" t="s">
        <v>5254</v>
      </c>
      <c r="G46" s="506">
        <v>350</v>
      </c>
      <c r="H46" s="509" t="s">
        <v>5268</v>
      </c>
    </row>
    <row r="47" spans="2:8" ht="24.75" customHeight="1" x14ac:dyDescent="0.3">
      <c r="B47" s="505" t="s">
        <v>2113</v>
      </c>
      <c r="C47" s="504" t="s">
        <v>5156</v>
      </c>
      <c r="D47" s="505" t="s">
        <v>2115</v>
      </c>
      <c r="E47" s="505" t="s">
        <v>125</v>
      </c>
      <c r="F47" s="505" t="s">
        <v>5254</v>
      </c>
      <c r="G47" s="506">
        <v>350</v>
      </c>
      <c r="H47" s="509"/>
    </row>
    <row r="48" spans="2:8" ht="24.75" customHeight="1" x14ac:dyDescent="0.3">
      <c r="B48" s="505" t="s">
        <v>2134</v>
      </c>
      <c r="C48" s="504" t="s">
        <v>5155</v>
      </c>
      <c r="D48" s="505" t="s">
        <v>3048</v>
      </c>
      <c r="E48" s="505" t="s">
        <v>125</v>
      </c>
      <c r="F48" s="505" t="s">
        <v>5254</v>
      </c>
      <c r="G48" s="506">
        <v>150</v>
      </c>
      <c r="H48" s="509"/>
    </row>
    <row r="49" spans="2:8" ht="24.75" customHeight="1" x14ac:dyDescent="0.3">
      <c r="B49" s="505" t="s">
        <v>2136</v>
      </c>
      <c r="C49" s="504" t="s">
        <v>5157</v>
      </c>
      <c r="D49" s="505" t="s">
        <v>3049</v>
      </c>
      <c r="E49" s="505" t="s">
        <v>125</v>
      </c>
      <c r="F49" s="505" t="s">
        <v>5254</v>
      </c>
      <c r="G49" s="506">
        <v>100</v>
      </c>
      <c r="H49" s="509"/>
    </row>
    <row r="50" spans="2:8" ht="24.75" customHeight="1" x14ac:dyDescent="0.3">
      <c r="B50" s="505" t="s">
        <v>2139</v>
      </c>
      <c r="C50" s="504" t="s">
        <v>5158</v>
      </c>
      <c r="D50" s="505" t="s">
        <v>3050</v>
      </c>
      <c r="E50" s="505" t="s">
        <v>125</v>
      </c>
      <c r="F50" s="505" t="s">
        <v>5254</v>
      </c>
      <c r="G50" s="506">
        <v>30</v>
      </c>
      <c r="H50" s="509"/>
    </row>
    <row r="51" spans="2:8" ht="24.75" customHeight="1" x14ac:dyDescent="0.3">
      <c r="B51" s="505" t="s">
        <v>2142</v>
      </c>
      <c r="C51" s="504" t="s">
        <v>5159</v>
      </c>
      <c r="D51" s="505" t="s">
        <v>3338</v>
      </c>
      <c r="E51" s="505" t="s">
        <v>125</v>
      </c>
      <c r="F51" s="505" t="s">
        <v>5254</v>
      </c>
      <c r="G51" s="506">
        <v>120</v>
      </c>
      <c r="H51" s="509" t="s">
        <v>4331</v>
      </c>
    </row>
    <row r="52" spans="2:8" ht="24.75" customHeight="1" x14ac:dyDescent="0.3">
      <c r="B52" s="505" t="s">
        <v>2145</v>
      </c>
      <c r="C52" s="504" t="s">
        <v>5160</v>
      </c>
      <c r="D52" s="505" t="s">
        <v>3337</v>
      </c>
      <c r="E52" s="505" t="s">
        <v>125</v>
      </c>
      <c r="F52" s="505" t="s">
        <v>5254</v>
      </c>
      <c r="G52" s="506">
        <v>120</v>
      </c>
      <c r="H52" s="509"/>
    </row>
    <row r="53" spans="2:8" ht="34.200000000000003" customHeight="1" x14ac:dyDescent="0.3">
      <c r="B53" s="505" t="s">
        <v>2477</v>
      </c>
      <c r="C53" s="504" t="s">
        <v>5381</v>
      </c>
      <c r="D53" s="505" t="s">
        <v>5551</v>
      </c>
      <c r="E53" s="473" t="s">
        <v>125</v>
      </c>
      <c r="F53" s="505" t="s">
        <v>5254</v>
      </c>
      <c r="G53" s="506">
        <v>350</v>
      </c>
      <c r="H53" s="509" t="s">
        <v>5269</v>
      </c>
    </row>
    <row r="54" spans="2:8" ht="24.75" customHeight="1" x14ac:dyDescent="0.3">
      <c r="B54" s="511" t="s">
        <v>2480</v>
      </c>
      <c r="C54" s="510" t="s">
        <v>5161</v>
      </c>
      <c r="D54" s="511" t="s">
        <v>3760</v>
      </c>
      <c r="E54" s="505" t="s">
        <v>125</v>
      </c>
      <c r="F54" s="505" t="s">
        <v>5254</v>
      </c>
      <c r="G54" s="506">
        <v>120</v>
      </c>
      <c r="H54" s="509"/>
    </row>
    <row r="55" spans="2:8" ht="24.75" customHeight="1" x14ac:dyDescent="0.3">
      <c r="B55" s="505" t="s">
        <v>2485</v>
      </c>
      <c r="C55" s="504" t="s">
        <v>5162</v>
      </c>
      <c r="D55" s="505" t="s">
        <v>2486</v>
      </c>
      <c r="E55" s="505" t="s">
        <v>125</v>
      </c>
      <c r="F55" s="505" t="s">
        <v>5254</v>
      </c>
      <c r="G55" s="506">
        <v>90</v>
      </c>
      <c r="H55" s="509"/>
    </row>
    <row r="56" spans="2:8" ht="24.75" customHeight="1" x14ac:dyDescent="0.3">
      <c r="B56" s="523" t="s">
        <v>2487</v>
      </c>
      <c r="C56" s="524" t="s">
        <v>5349</v>
      </c>
      <c r="D56" s="505" t="s">
        <v>2488</v>
      </c>
      <c r="E56" s="473" t="s">
        <v>125</v>
      </c>
      <c r="F56" s="505"/>
      <c r="G56" s="506">
        <v>120</v>
      </c>
      <c r="H56" s="509"/>
    </row>
    <row r="57" spans="2:8" ht="24.75" customHeight="1" x14ac:dyDescent="0.3">
      <c r="B57" s="505" t="s">
        <v>3156</v>
      </c>
      <c r="C57" s="504" t="s">
        <v>5163</v>
      </c>
      <c r="D57" s="505" t="s">
        <v>3271</v>
      </c>
      <c r="E57" s="473" t="s">
        <v>125</v>
      </c>
      <c r="F57" s="505" t="s">
        <v>5254</v>
      </c>
      <c r="G57" s="506">
        <v>120</v>
      </c>
      <c r="H57" s="509" t="s">
        <v>4332</v>
      </c>
    </row>
    <row r="58" spans="2:8" ht="24.75" customHeight="1" x14ac:dyDescent="0.3">
      <c r="B58" s="511" t="s">
        <v>3270</v>
      </c>
      <c r="C58" s="510" t="s">
        <v>5164</v>
      </c>
      <c r="D58" s="511" t="s">
        <v>3666</v>
      </c>
      <c r="E58" s="505" t="s">
        <v>2108</v>
      </c>
      <c r="F58" s="505" t="s">
        <v>5254</v>
      </c>
      <c r="G58" s="506">
        <v>120</v>
      </c>
      <c r="H58" s="509" t="s">
        <v>5305</v>
      </c>
    </row>
    <row r="59" spans="2:8" ht="24.75" customHeight="1" x14ac:dyDescent="0.3">
      <c r="B59" s="505" t="s">
        <v>3661</v>
      </c>
      <c r="C59" s="504" t="s">
        <v>5165</v>
      </c>
      <c r="D59" s="505" t="s">
        <v>4312</v>
      </c>
      <c r="E59" s="505" t="s">
        <v>125</v>
      </c>
      <c r="F59" s="505" t="s">
        <v>5254</v>
      </c>
      <c r="G59" s="506">
        <v>120</v>
      </c>
      <c r="H59" s="509" t="s">
        <v>5305</v>
      </c>
    </row>
    <row r="60" spans="2:8" ht="24.75" customHeight="1" x14ac:dyDescent="0.3">
      <c r="B60" s="505" t="s">
        <v>3659</v>
      </c>
      <c r="C60" s="504" t="s">
        <v>5382</v>
      </c>
      <c r="D60" s="505" t="s">
        <v>3658</v>
      </c>
      <c r="E60" s="473" t="s">
        <v>125</v>
      </c>
      <c r="F60" s="505" t="s">
        <v>5254</v>
      </c>
      <c r="G60" s="506">
        <v>250</v>
      </c>
      <c r="H60" s="509" t="s">
        <v>5305</v>
      </c>
    </row>
    <row r="61" spans="2:8" ht="24" customHeight="1" x14ac:dyDescent="0.3">
      <c r="B61" s="516"/>
      <c r="C61" s="517" t="s">
        <v>610</v>
      </c>
      <c r="D61" s="516"/>
      <c r="E61" s="516"/>
      <c r="F61" s="516"/>
      <c r="G61" s="516"/>
      <c r="H61" s="518"/>
    </row>
    <row r="62" spans="2:8" ht="24.75" customHeight="1" x14ac:dyDescent="0.3">
      <c r="B62" s="505" t="s">
        <v>2424</v>
      </c>
      <c r="C62" s="504" t="s">
        <v>5166</v>
      </c>
      <c r="D62" s="505" t="s">
        <v>2425</v>
      </c>
      <c r="E62" s="505" t="s">
        <v>125</v>
      </c>
      <c r="F62" s="505" t="s">
        <v>5255</v>
      </c>
      <c r="G62" s="505" t="s">
        <v>5256</v>
      </c>
      <c r="H62" s="509" t="s">
        <v>5270</v>
      </c>
    </row>
    <row r="63" spans="2:8" ht="24.75" customHeight="1" x14ac:dyDescent="0.3">
      <c r="B63" s="505" t="s">
        <v>2046</v>
      </c>
      <c r="C63" s="504" t="s">
        <v>5167</v>
      </c>
      <c r="D63" s="505" t="s">
        <v>2048</v>
      </c>
      <c r="E63" s="505" t="s">
        <v>125</v>
      </c>
      <c r="F63" s="505" t="s">
        <v>5255</v>
      </c>
      <c r="G63" s="506">
        <v>3500</v>
      </c>
      <c r="H63" s="509" t="s">
        <v>5260</v>
      </c>
    </row>
    <row r="64" spans="2:8" ht="24.75" customHeight="1" x14ac:dyDescent="0.3">
      <c r="B64" s="505" t="s">
        <v>3414</v>
      </c>
      <c r="C64" s="504" t="s">
        <v>5168</v>
      </c>
      <c r="D64" s="505" t="s">
        <v>3194</v>
      </c>
      <c r="E64" s="505" t="s">
        <v>125</v>
      </c>
      <c r="F64" s="505" t="s">
        <v>5254</v>
      </c>
      <c r="G64" s="506">
        <v>250</v>
      </c>
      <c r="H64" s="509"/>
    </row>
    <row r="65" spans="2:8" ht="24.75" customHeight="1" x14ac:dyDescent="0.3">
      <c r="B65" s="505" t="s">
        <v>3662</v>
      </c>
      <c r="C65" s="504" t="s">
        <v>5169</v>
      </c>
      <c r="D65" s="505" t="s">
        <v>2442</v>
      </c>
      <c r="E65" s="505" t="s">
        <v>125</v>
      </c>
      <c r="F65" s="505" t="s">
        <v>5254</v>
      </c>
      <c r="G65" s="506">
        <v>90</v>
      </c>
      <c r="H65" s="509"/>
    </row>
    <row r="66" spans="2:8" ht="24.75" customHeight="1" x14ac:dyDescent="0.3">
      <c r="B66" s="505" t="s">
        <v>1970</v>
      </c>
      <c r="C66" s="504" t="s">
        <v>5170</v>
      </c>
      <c r="D66" s="505" t="s">
        <v>3930</v>
      </c>
      <c r="E66" s="505" t="s">
        <v>1973</v>
      </c>
      <c r="F66" s="505" t="s">
        <v>5255</v>
      </c>
      <c r="G66" s="506">
        <v>50</v>
      </c>
      <c r="H66" s="509" t="s">
        <v>4333</v>
      </c>
    </row>
    <row r="67" spans="2:8" ht="24.75" customHeight="1" x14ac:dyDescent="0.3">
      <c r="B67" s="505" t="s">
        <v>1975</v>
      </c>
      <c r="C67" s="504" t="s">
        <v>5171</v>
      </c>
      <c r="D67" s="505" t="s">
        <v>3930</v>
      </c>
      <c r="E67" s="505" t="s">
        <v>1973</v>
      </c>
      <c r="F67" s="505" t="s">
        <v>5255</v>
      </c>
      <c r="G67" s="506">
        <v>80</v>
      </c>
      <c r="H67" s="509" t="s">
        <v>5271</v>
      </c>
    </row>
    <row r="68" spans="2:8" ht="24.75" customHeight="1" x14ac:dyDescent="0.3">
      <c r="B68" s="505" t="s">
        <v>2426</v>
      </c>
      <c r="C68" s="504" t="s">
        <v>2427</v>
      </c>
      <c r="D68" s="505" t="s">
        <v>3930</v>
      </c>
      <c r="E68" s="505" t="s">
        <v>1973</v>
      </c>
      <c r="F68" s="505" t="s">
        <v>5255</v>
      </c>
      <c r="G68" s="506">
        <v>400</v>
      </c>
      <c r="H68" s="509"/>
    </row>
    <row r="69" spans="2:8" ht="24.75" customHeight="1" x14ac:dyDescent="0.3">
      <c r="B69" s="505" t="s">
        <v>2043</v>
      </c>
      <c r="C69" s="504" t="s">
        <v>5172</v>
      </c>
      <c r="D69" s="505" t="s">
        <v>2045</v>
      </c>
      <c r="E69" s="505" t="s">
        <v>125</v>
      </c>
      <c r="F69" s="505" t="s">
        <v>5255</v>
      </c>
      <c r="G69" s="505" t="s">
        <v>5256</v>
      </c>
      <c r="H69" s="509" t="s">
        <v>5272</v>
      </c>
    </row>
    <row r="70" spans="2:8" ht="24" customHeight="1" x14ac:dyDescent="0.3">
      <c r="B70" s="516"/>
      <c r="C70" s="517" t="s">
        <v>5096</v>
      </c>
      <c r="D70" s="516"/>
      <c r="E70" s="516"/>
      <c r="F70" s="516"/>
      <c r="G70" s="516"/>
      <c r="H70" s="518"/>
    </row>
    <row r="71" spans="2:8" ht="24.75" customHeight="1" x14ac:dyDescent="0.3">
      <c r="B71" s="505" t="s">
        <v>1959</v>
      </c>
      <c r="C71" s="504" t="s">
        <v>5173</v>
      </c>
      <c r="D71" s="505" t="s">
        <v>1960</v>
      </c>
      <c r="E71" s="505" t="s">
        <v>1961</v>
      </c>
      <c r="F71" s="505" t="s">
        <v>5254</v>
      </c>
      <c r="G71" s="506">
        <v>70</v>
      </c>
      <c r="H71" s="509"/>
    </row>
    <row r="72" spans="2:8" ht="24.75" customHeight="1" x14ac:dyDescent="0.3">
      <c r="B72" s="505" t="s">
        <v>2002</v>
      </c>
      <c r="C72" s="504" t="s">
        <v>5174</v>
      </c>
      <c r="D72" s="505" t="s">
        <v>2003</v>
      </c>
      <c r="E72" s="505" t="s">
        <v>2004</v>
      </c>
      <c r="F72" s="505" t="s">
        <v>5255</v>
      </c>
      <c r="G72" s="506">
        <v>80</v>
      </c>
      <c r="H72" s="509" t="s">
        <v>1985</v>
      </c>
    </row>
    <row r="73" spans="2:8" ht="24.75" customHeight="1" x14ac:dyDescent="0.3">
      <c r="B73" s="505" t="s">
        <v>2005</v>
      </c>
      <c r="C73" s="504" t="s">
        <v>5175</v>
      </c>
      <c r="D73" s="505" t="s">
        <v>2006</v>
      </c>
      <c r="E73" s="505" t="s">
        <v>2007</v>
      </c>
      <c r="F73" s="505" t="s">
        <v>5254</v>
      </c>
      <c r="G73" s="506">
        <v>80</v>
      </c>
      <c r="H73" s="509"/>
    </row>
    <row r="74" spans="2:8" ht="24.75" customHeight="1" x14ac:dyDescent="0.3">
      <c r="B74" s="505" t="s">
        <v>2008</v>
      </c>
      <c r="C74" s="504" t="s">
        <v>5176</v>
      </c>
      <c r="D74" s="505" t="s">
        <v>2009</v>
      </c>
      <c r="E74" s="505" t="s">
        <v>2010</v>
      </c>
      <c r="F74" s="505" t="s">
        <v>5254</v>
      </c>
      <c r="G74" s="506">
        <v>120</v>
      </c>
      <c r="H74" s="509" t="s">
        <v>1985</v>
      </c>
    </row>
    <row r="75" spans="2:8" ht="24.75" customHeight="1" x14ac:dyDescent="0.3">
      <c r="B75" s="505" t="s">
        <v>2037</v>
      </c>
      <c r="C75" s="504" t="s">
        <v>5177</v>
      </c>
      <c r="D75" s="505" t="s">
        <v>2436</v>
      </c>
      <c r="E75" s="505" t="s">
        <v>125</v>
      </c>
      <c r="F75" s="505" t="s">
        <v>5254</v>
      </c>
      <c r="G75" s="506">
        <v>120</v>
      </c>
      <c r="H75" s="509" t="s">
        <v>5538</v>
      </c>
    </row>
    <row r="76" spans="2:8" ht="24" customHeight="1" x14ac:dyDescent="0.3">
      <c r="B76" s="516"/>
      <c r="C76" s="517" t="s">
        <v>5097</v>
      </c>
      <c r="D76" s="516"/>
      <c r="E76" s="516"/>
      <c r="F76" s="516"/>
      <c r="G76" s="516"/>
      <c r="H76" s="518"/>
    </row>
    <row r="77" spans="2:8" ht="24.75" customHeight="1" x14ac:dyDescent="0.3">
      <c r="B77" s="505" t="s">
        <v>2118</v>
      </c>
      <c r="C77" s="504" t="s">
        <v>5178</v>
      </c>
      <c r="D77" s="505" t="s">
        <v>2119</v>
      </c>
      <c r="E77" s="505" t="s">
        <v>2119</v>
      </c>
      <c r="F77" s="505" t="s">
        <v>5254</v>
      </c>
      <c r="G77" s="506">
        <v>150</v>
      </c>
      <c r="H77" s="509"/>
    </row>
    <row r="78" spans="2:8" ht="24.75" customHeight="1" x14ac:dyDescent="0.3">
      <c r="B78" s="505" t="s">
        <v>2131</v>
      </c>
      <c r="C78" s="504" t="s">
        <v>5179</v>
      </c>
      <c r="D78" s="505" t="s">
        <v>2132</v>
      </c>
      <c r="E78" s="505" t="s">
        <v>125</v>
      </c>
      <c r="F78" s="505" t="s">
        <v>5254</v>
      </c>
      <c r="G78" s="506">
        <v>90</v>
      </c>
      <c r="H78" s="509"/>
    </row>
    <row r="79" spans="2:8" ht="24.75" customHeight="1" x14ac:dyDescent="0.3">
      <c r="B79" s="505" t="s">
        <v>2133</v>
      </c>
      <c r="C79" s="504" t="s">
        <v>5180</v>
      </c>
      <c r="D79" s="505" t="s">
        <v>2132</v>
      </c>
      <c r="E79" s="505" t="s">
        <v>125</v>
      </c>
      <c r="F79" s="505" t="s">
        <v>5254</v>
      </c>
      <c r="G79" s="506">
        <v>150</v>
      </c>
      <c r="H79" s="509"/>
    </row>
    <row r="80" spans="2:8" ht="24.75" customHeight="1" x14ac:dyDescent="0.3">
      <c r="B80" s="505" t="s">
        <v>2482</v>
      </c>
      <c r="C80" s="504" t="s">
        <v>5181</v>
      </c>
      <c r="D80" s="505" t="s">
        <v>2152</v>
      </c>
      <c r="E80" s="505" t="s">
        <v>5261</v>
      </c>
      <c r="F80" s="505" t="s">
        <v>5254</v>
      </c>
      <c r="G80" s="506">
        <v>150</v>
      </c>
      <c r="H80" s="509"/>
    </row>
    <row r="81" spans="2:8" ht="24.75" customHeight="1" x14ac:dyDescent="0.3">
      <c r="B81" s="505" t="s">
        <v>2483</v>
      </c>
      <c r="C81" s="504" t="s">
        <v>5182</v>
      </c>
      <c r="D81" s="565" t="s">
        <v>4164</v>
      </c>
      <c r="E81" s="473" t="s">
        <v>2484</v>
      </c>
      <c r="F81" s="505" t="s">
        <v>5254</v>
      </c>
      <c r="G81" s="473">
        <v>650</v>
      </c>
      <c r="H81" s="509"/>
    </row>
    <row r="82" spans="2:8" ht="24.75" customHeight="1" x14ac:dyDescent="0.3">
      <c r="B82" s="505" t="s">
        <v>2148</v>
      </c>
      <c r="C82" s="504" t="s">
        <v>5183</v>
      </c>
      <c r="D82" s="505" t="s">
        <v>2150</v>
      </c>
      <c r="E82" s="505" t="s">
        <v>125</v>
      </c>
      <c r="F82" s="505" t="s">
        <v>5254</v>
      </c>
      <c r="G82" s="506">
        <v>220</v>
      </c>
      <c r="H82" s="509" t="s">
        <v>5273</v>
      </c>
    </row>
    <row r="83" spans="2:8" ht="24.75" customHeight="1" x14ac:dyDescent="0.3">
      <c r="B83" s="505" t="s">
        <v>2153</v>
      </c>
      <c r="C83" s="504" t="s">
        <v>5184</v>
      </c>
      <c r="D83" s="505" t="s">
        <v>2155</v>
      </c>
      <c r="E83" s="505" t="s">
        <v>2475</v>
      </c>
      <c r="F83" s="505" t="s">
        <v>5254</v>
      </c>
      <c r="G83" s="506">
        <v>120</v>
      </c>
      <c r="H83" s="509" t="s">
        <v>2476</v>
      </c>
    </row>
    <row r="84" spans="2:8" ht="24.75" customHeight="1" x14ac:dyDescent="0.3">
      <c r="B84" s="505" t="s">
        <v>2120</v>
      </c>
      <c r="C84" s="504" t="s">
        <v>5185</v>
      </c>
      <c r="D84" s="505" t="s">
        <v>2474</v>
      </c>
      <c r="E84" s="505" t="s">
        <v>125</v>
      </c>
      <c r="F84" s="505" t="s">
        <v>5254</v>
      </c>
      <c r="G84" s="506">
        <v>150</v>
      </c>
      <c r="H84" s="509"/>
    </row>
    <row r="85" spans="2:8" ht="24.75" customHeight="1" x14ac:dyDescent="0.3">
      <c r="B85" s="579" t="s">
        <v>2123</v>
      </c>
      <c r="C85" s="580" t="s">
        <v>5186</v>
      </c>
      <c r="D85" s="505" t="s">
        <v>2125</v>
      </c>
      <c r="E85" s="505" t="s">
        <v>125</v>
      </c>
      <c r="F85" s="505" t="s">
        <v>5254</v>
      </c>
      <c r="G85" s="506">
        <v>150</v>
      </c>
      <c r="H85" s="509"/>
    </row>
    <row r="86" spans="2:8" ht="24" customHeight="1" x14ac:dyDescent="0.3">
      <c r="B86" s="516"/>
      <c r="C86" s="517" t="s">
        <v>2513</v>
      </c>
      <c r="D86" s="516"/>
      <c r="E86" s="516"/>
      <c r="F86" s="516"/>
      <c r="G86" s="516"/>
      <c r="H86" s="518"/>
    </row>
    <row r="87" spans="2:8" ht="26.4" x14ac:dyDescent="0.3">
      <c r="B87" s="526" t="s">
        <v>2158</v>
      </c>
      <c r="C87" s="524" t="s">
        <v>5298</v>
      </c>
      <c r="D87" s="505" t="s">
        <v>3921</v>
      </c>
      <c r="E87" s="505" t="s">
        <v>2160</v>
      </c>
      <c r="F87" s="505"/>
      <c r="G87" s="506">
        <v>15</v>
      </c>
      <c r="H87" s="509" t="s">
        <v>2161</v>
      </c>
    </row>
    <row r="88" spans="2:8" ht="39.6" x14ac:dyDescent="0.3">
      <c r="B88" s="511" t="s">
        <v>2489</v>
      </c>
      <c r="C88" s="510" t="s">
        <v>5299</v>
      </c>
      <c r="D88" s="511" t="s">
        <v>3921</v>
      </c>
      <c r="E88" s="511" t="s">
        <v>2160</v>
      </c>
      <c r="F88" s="505" t="s">
        <v>5254</v>
      </c>
      <c r="G88" s="512">
        <v>90</v>
      </c>
      <c r="H88" s="509" t="s">
        <v>5274</v>
      </c>
    </row>
    <row r="89" spans="2:8" ht="26.4" x14ac:dyDescent="0.3">
      <c r="B89" s="511" t="s">
        <v>2162</v>
      </c>
      <c r="C89" s="510" t="s">
        <v>5098</v>
      </c>
      <c r="D89" s="511" t="s">
        <v>2164</v>
      </c>
      <c r="E89" s="511" t="s">
        <v>137</v>
      </c>
      <c r="F89" s="505" t="s">
        <v>5255</v>
      </c>
      <c r="G89" s="512">
        <v>250</v>
      </c>
      <c r="H89" s="509" t="s">
        <v>5275</v>
      </c>
    </row>
    <row r="90" spans="2:8" ht="24" customHeight="1" x14ac:dyDescent="0.3">
      <c r="B90" s="511" t="s">
        <v>2165</v>
      </c>
      <c r="C90" s="510" t="s">
        <v>5099</v>
      </c>
      <c r="D90" s="511" t="s">
        <v>125</v>
      </c>
      <c r="E90" s="511" t="s">
        <v>125</v>
      </c>
      <c r="F90" s="505" t="s">
        <v>5255</v>
      </c>
      <c r="G90" s="512">
        <v>300</v>
      </c>
      <c r="H90" s="509" t="s">
        <v>5276</v>
      </c>
    </row>
    <row r="91" spans="2:8" ht="26.4" x14ac:dyDescent="0.3">
      <c r="B91" s="511" t="s">
        <v>2167</v>
      </c>
      <c r="C91" s="510" t="s">
        <v>5100</v>
      </c>
      <c r="D91" s="511" t="s">
        <v>2164</v>
      </c>
      <c r="E91" s="511" t="s">
        <v>137</v>
      </c>
      <c r="F91" s="505" t="s">
        <v>5255</v>
      </c>
      <c r="G91" s="512">
        <v>200</v>
      </c>
      <c r="H91" s="509" t="s">
        <v>5277</v>
      </c>
    </row>
    <row r="92" spans="2:8" ht="39.6" x14ac:dyDescent="0.3">
      <c r="B92" s="511" t="s">
        <v>2169</v>
      </c>
      <c r="C92" s="510" t="s">
        <v>5101</v>
      </c>
      <c r="D92" s="511" t="s">
        <v>5541</v>
      </c>
      <c r="E92" s="511" t="s">
        <v>137</v>
      </c>
      <c r="F92" s="505" t="s">
        <v>5254</v>
      </c>
      <c r="G92" s="512">
        <v>100</v>
      </c>
      <c r="H92" s="509" t="s">
        <v>5278</v>
      </c>
    </row>
    <row r="93" spans="2:8" ht="24" customHeight="1" x14ac:dyDescent="0.3">
      <c r="B93" s="526" t="s">
        <v>2175</v>
      </c>
      <c r="C93" s="524" t="s">
        <v>2176</v>
      </c>
      <c r="D93" s="505" t="s">
        <v>2164</v>
      </c>
      <c r="E93" s="505" t="s">
        <v>137</v>
      </c>
      <c r="F93" s="505"/>
      <c r="G93" s="506">
        <v>140</v>
      </c>
      <c r="H93" s="509"/>
    </row>
    <row r="94" spans="2:8" ht="24" customHeight="1" x14ac:dyDescent="0.3">
      <c r="B94" s="511" t="s">
        <v>2179</v>
      </c>
      <c r="C94" s="510" t="s">
        <v>5187</v>
      </c>
      <c r="D94" s="511" t="s">
        <v>2181</v>
      </c>
      <c r="E94" s="511" t="s">
        <v>144</v>
      </c>
      <c r="F94" s="505" t="s">
        <v>5255</v>
      </c>
      <c r="G94" s="512">
        <v>80</v>
      </c>
      <c r="H94" s="509" t="s">
        <v>5279</v>
      </c>
    </row>
    <row r="95" spans="2:8" ht="24" customHeight="1" x14ac:dyDescent="0.3">
      <c r="B95" s="523" t="s">
        <v>2182</v>
      </c>
      <c r="C95" s="524" t="s">
        <v>2183</v>
      </c>
      <c r="D95" s="505" t="s">
        <v>2184</v>
      </c>
      <c r="E95" s="505" t="s">
        <v>125</v>
      </c>
      <c r="F95" s="505"/>
      <c r="G95" s="506">
        <v>250</v>
      </c>
      <c r="H95" s="509"/>
    </row>
    <row r="96" spans="2:8" ht="24" customHeight="1" x14ac:dyDescent="0.3">
      <c r="B96" s="523" t="s">
        <v>2185</v>
      </c>
      <c r="C96" s="524" t="s">
        <v>2186</v>
      </c>
      <c r="D96" s="505" t="s">
        <v>2187</v>
      </c>
      <c r="E96" s="505" t="s">
        <v>125</v>
      </c>
      <c r="F96" s="505"/>
      <c r="G96" s="506" t="s">
        <v>125</v>
      </c>
      <c r="H96" s="509"/>
    </row>
    <row r="97" spans="2:8" ht="24" customHeight="1" x14ac:dyDescent="0.3">
      <c r="B97" s="511" t="s">
        <v>2188</v>
      </c>
      <c r="C97" s="510" t="s">
        <v>5188</v>
      </c>
      <c r="D97" s="511" t="s">
        <v>2190</v>
      </c>
      <c r="E97" s="511" t="s">
        <v>125</v>
      </c>
      <c r="F97" s="505" t="s">
        <v>5254</v>
      </c>
      <c r="G97" s="512">
        <v>100</v>
      </c>
      <c r="H97" s="509"/>
    </row>
    <row r="98" spans="2:8" ht="24.75" customHeight="1" x14ac:dyDescent="0.3">
      <c r="B98" s="511" t="s">
        <v>2191</v>
      </c>
      <c r="C98" s="510" t="s">
        <v>5189</v>
      </c>
      <c r="D98" s="511" t="s">
        <v>2193</v>
      </c>
      <c r="E98" s="511" t="s">
        <v>125</v>
      </c>
      <c r="F98" s="505" t="s">
        <v>5254</v>
      </c>
      <c r="G98" s="512">
        <v>20</v>
      </c>
      <c r="H98" s="509"/>
    </row>
    <row r="99" spans="2:8" ht="24" customHeight="1" x14ac:dyDescent="0.3">
      <c r="B99" s="523" t="s">
        <v>2194</v>
      </c>
      <c r="C99" s="524" t="s">
        <v>2186</v>
      </c>
      <c r="D99" s="505" t="s">
        <v>2195</v>
      </c>
      <c r="E99" s="505" t="s">
        <v>125</v>
      </c>
      <c r="F99" s="505"/>
      <c r="G99" s="506" t="s">
        <v>125</v>
      </c>
      <c r="H99" s="509"/>
    </row>
    <row r="100" spans="2:8" ht="24" customHeight="1" x14ac:dyDescent="0.3">
      <c r="B100" s="505" t="s">
        <v>2196</v>
      </c>
      <c r="C100" s="504" t="s">
        <v>5190</v>
      </c>
      <c r="D100" s="505" t="s">
        <v>2198</v>
      </c>
      <c r="E100" s="505" t="s">
        <v>125</v>
      </c>
      <c r="F100" s="505" t="s">
        <v>5254</v>
      </c>
      <c r="G100" s="506">
        <v>100</v>
      </c>
      <c r="H100" s="509"/>
    </row>
    <row r="101" spans="2:8" ht="67.8" x14ac:dyDescent="0.3">
      <c r="B101" s="505" t="s">
        <v>2199</v>
      </c>
      <c r="C101" s="504" t="s">
        <v>5191</v>
      </c>
      <c r="D101" s="505" t="s">
        <v>125</v>
      </c>
      <c r="E101" s="505" t="s">
        <v>125</v>
      </c>
      <c r="F101" s="505" t="s">
        <v>5255</v>
      </c>
      <c r="G101" s="506">
        <v>250</v>
      </c>
      <c r="H101" s="509" t="s">
        <v>5280</v>
      </c>
    </row>
    <row r="102" spans="2:8" ht="24.75" customHeight="1" x14ac:dyDescent="0.3">
      <c r="B102" s="505" t="s">
        <v>2212</v>
      </c>
      <c r="C102" s="504" t="s">
        <v>5192</v>
      </c>
      <c r="D102" s="505" t="s">
        <v>3921</v>
      </c>
      <c r="E102" s="505" t="s">
        <v>125</v>
      </c>
      <c r="F102" s="505" t="s">
        <v>5254</v>
      </c>
      <c r="G102" s="506">
        <v>15</v>
      </c>
      <c r="H102" s="509" t="s">
        <v>5281</v>
      </c>
    </row>
    <row r="103" spans="2:8" ht="24.75" customHeight="1" x14ac:dyDescent="0.3">
      <c r="B103" s="505" t="s">
        <v>2213</v>
      </c>
      <c r="C103" s="504" t="s">
        <v>5193</v>
      </c>
      <c r="D103" s="505" t="s">
        <v>2490</v>
      </c>
      <c r="E103" s="505" t="s">
        <v>125</v>
      </c>
      <c r="F103" s="505" t="s">
        <v>5254</v>
      </c>
      <c r="G103" s="506">
        <v>50</v>
      </c>
      <c r="H103" s="509" t="s">
        <v>5282</v>
      </c>
    </row>
    <row r="104" spans="2:8" ht="24.75" customHeight="1" x14ac:dyDescent="0.3">
      <c r="B104" s="505" t="s">
        <v>2214</v>
      </c>
      <c r="C104" s="504" t="s">
        <v>5194</v>
      </c>
      <c r="D104" s="505" t="s">
        <v>2491</v>
      </c>
      <c r="E104" s="505" t="s">
        <v>125</v>
      </c>
      <c r="F104" s="505" t="s">
        <v>5254</v>
      </c>
      <c r="G104" s="506">
        <v>25</v>
      </c>
      <c r="H104" s="509"/>
    </row>
    <row r="105" spans="2:8" ht="24.75" customHeight="1" x14ac:dyDescent="0.3">
      <c r="B105" s="505" t="s">
        <v>2217</v>
      </c>
      <c r="C105" s="504" t="s">
        <v>5195</v>
      </c>
      <c r="D105" s="505" t="s">
        <v>3973</v>
      </c>
      <c r="E105" s="505" t="s">
        <v>125</v>
      </c>
      <c r="F105" s="505" t="s">
        <v>5254</v>
      </c>
      <c r="G105" s="506">
        <v>100</v>
      </c>
      <c r="H105" s="509"/>
    </row>
    <row r="106" spans="2:8" ht="26.4" x14ac:dyDescent="0.3">
      <c r="B106" s="511" t="s">
        <v>2220</v>
      </c>
      <c r="C106" s="510" t="s">
        <v>5196</v>
      </c>
      <c r="D106" s="511" t="s">
        <v>3974</v>
      </c>
      <c r="E106" s="511" t="s">
        <v>125</v>
      </c>
      <c r="F106" s="505" t="s">
        <v>5254</v>
      </c>
      <c r="G106" s="512">
        <v>120</v>
      </c>
      <c r="H106" s="509"/>
    </row>
    <row r="107" spans="2:8" ht="26.4" x14ac:dyDescent="0.3">
      <c r="B107" s="511" t="s">
        <v>2223</v>
      </c>
      <c r="C107" s="510" t="s">
        <v>5197</v>
      </c>
      <c r="D107" s="511" t="s">
        <v>3975</v>
      </c>
      <c r="E107" s="511" t="s">
        <v>125</v>
      </c>
      <c r="F107" s="505" t="s">
        <v>5254</v>
      </c>
      <c r="G107" s="512">
        <v>120</v>
      </c>
      <c r="H107" s="509"/>
    </row>
    <row r="108" spans="2:8" ht="24.75" customHeight="1" x14ac:dyDescent="0.3">
      <c r="B108" s="523" t="s">
        <v>2226</v>
      </c>
      <c r="C108" s="524" t="s">
        <v>2492</v>
      </c>
      <c r="D108" s="505" t="s">
        <v>125</v>
      </c>
      <c r="E108" s="505" t="s">
        <v>125</v>
      </c>
      <c r="F108" s="505"/>
      <c r="G108" s="506">
        <v>20</v>
      </c>
      <c r="H108" s="509"/>
    </row>
    <row r="109" spans="2:8" ht="24.75" customHeight="1" x14ac:dyDescent="0.3">
      <c r="B109" s="505" t="s">
        <v>2201</v>
      </c>
      <c r="C109" s="504" t="s">
        <v>5198</v>
      </c>
      <c r="D109" s="505" t="s">
        <v>125</v>
      </c>
      <c r="E109" s="505" t="s">
        <v>125</v>
      </c>
      <c r="F109" s="505" t="s">
        <v>5254</v>
      </c>
      <c r="G109" s="506">
        <v>250</v>
      </c>
      <c r="H109" s="509" t="s">
        <v>2204</v>
      </c>
    </row>
    <row r="110" spans="2:8" ht="24.75" customHeight="1" x14ac:dyDescent="0.3">
      <c r="B110" s="505" t="s">
        <v>2205</v>
      </c>
      <c r="C110" s="504" t="s">
        <v>5199</v>
      </c>
      <c r="D110" s="505" t="s">
        <v>125</v>
      </c>
      <c r="E110" s="505" t="s">
        <v>125</v>
      </c>
      <c r="F110" s="505" t="s">
        <v>5254</v>
      </c>
      <c r="G110" s="506">
        <v>500</v>
      </c>
      <c r="H110" s="509" t="s">
        <v>2204</v>
      </c>
    </row>
    <row r="111" spans="2:8" ht="24.75" customHeight="1" x14ac:dyDescent="0.3">
      <c r="B111" s="505" t="s">
        <v>2207</v>
      </c>
      <c r="C111" s="504" t="s">
        <v>5200</v>
      </c>
      <c r="D111" s="505" t="s">
        <v>2203</v>
      </c>
      <c r="E111" s="505" t="s">
        <v>125</v>
      </c>
      <c r="F111" s="505" t="s">
        <v>5254</v>
      </c>
      <c r="G111" s="506">
        <v>200</v>
      </c>
      <c r="H111" s="509"/>
    </row>
    <row r="112" spans="2:8" ht="24.75" customHeight="1" x14ac:dyDescent="0.3">
      <c r="B112" s="505" t="s">
        <v>3262</v>
      </c>
      <c r="C112" s="504" t="s">
        <v>5201</v>
      </c>
      <c r="D112" s="505" t="s">
        <v>125</v>
      </c>
      <c r="E112" s="505" t="s">
        <v>125</v>
      </c>
      <c r="F112" s="505" t="s">
        <v>5254</v>
      </c>
      <c r="G112" s="506">
        <v>100</v>
      </c>
      <c r="H112" s="509"/>
    </row>
    <row r="113" spans="1:10" ht="24.75" customHeight="1" x14ac:dyDescent="0.3">
      <c r="B113" s="505" t="s">
        <v>2229</v>
      </c>
      <c r="C113" s="504" t="s">
        <v>5202</v>
      </c>
      <c r="D113" s="505" t="s">
        <v>3833</v>
      </c>
      <c r="E113" s="505" t="s">
        <v>125</v>
      </c>
      <c r="F113" s="505" t="s">
        <v>5254</v>
      </c>
      <c r="G113" s="506">
        <v>15</v>
      </c>
      <c r="H113" s="509" t="s">
        <v>5283</v>
      </c>
    </row>
    <row r="114" spans="1:10" ht="24.75" customHeight="1" x14ac:dyDescent="0.3">
      <c r="B114" s="505" t="s">
        <v>2493</v>
      </c>
      <c r="C114" s="504" t="s">
        <v>5203</v>
      </c>
      <c r="D114" s="505" t="s">
        <v>2494</v>
      </c>
      <c r="E114" s="505" t="s">
        <v>125</v>
      </c>
      <c r="F114" s="505" t="s">
        <v>5254</v>
      </c>
      <c r="G114" s="506">
        <v>150</v>
      </c>
      <c r="H114" s="509" t="s">
        <v>2495</v>
      </c>
    </row>
    <row r="115" spans="1:10" ht="24.75" customHeight="1" x14ac:dyDescent="0.3">
      <c r="B115" s="511" t="s">
        <v>2496</v>
      </c>
      <c r="C115" s="510" t="s">
        <v>5204</v>
      </c>
      <c r="D115" s="511" t="s">
        <v>2494</v>
      </c>
      <c r="E115" s="505" t="s">
        <v>125</v>
      </c>
      <c r="F115" s="505" t="s">
        <v>5254</v>
      </c>
      <c r="G115" s="506">
        <v>150</v>
      </c>
      <c r="H115" s="509" t="s">
        <v>2495</v>
      </c>
    </row>
    <row r="116" spans="1:10" ht="24" customHeight="1" x14ac:dyDescent="0.3">
      <c r="B116" s="516"/>
      <c r="C116" s="517" t="s">
        <v>5102</v>
      </c>
      <c r="D116" s="516"/>
      <c r="E116" s="516"/>
      <c r="F116" s="516"/>
      <c r="G116" s="516"/>
      <c r="H116" s="518"/>
    </row>
    <row r="117" spans="1:10" ht="24.75" customHeight="1" x14ac:dyDescent="0.3">
      <c r="B117" s="586" t="s">
        <v>2269</v>
      </c>
      <c r="C117" s="587" t="s">
        <v>5205</v>
      </c>
      <c r="D117" s="586" t="s">
        <v>2271</v>
      </c>
      <c r="E117" s="505" t="s">
        <v>125</v>
      </c>
      <c r="F117" s="505" t="s">
        <v>5254</v>
      </c>
      <c r="G117" s="506">
        <v>130</v>
      </c>
      <c r="H117" s="509" t="s">
        <v>2498</v>
      </c>
    </row>
    <row r="118" spans="1:10" ht="24.75" customHeight="1" x14ac:dyDescent="0.3">
      <c r="B118" s="586" t="s">
        <v>2272</v>
      </c>
      <c r="C118" s="587" t="s">
        <v>5206</v>
      </c>
      <c r="D118" s="586" t="s">
        <v>2271</v>
      </c>
      <c r="E118" s="505" t="s">
        <v>125</v>
      </c>
      <c r="F118" s="505" t="s">
        <v>5254</v>
      </c>
      <c r="G118" s="506">
        <v>130</v>
      </c>
      <c r="H118" s="509" t="s">
        <v>4408</v>
      </c>
    </row>
    <row r="119" spans="1:10" ht="24.75" customHeight="1" x14ac:dyDescent="0.3">
      <c r="B119" s="586" t="s">
        <v>2274</v>
      </c>
      <c r="C119" s="587" t="s">
        <v>5207</v>
      </c>
      <c r="D119" s="586" t="s">
        <v>2271</v>
      </c>
      <c r="E119" s="505" t="s">
        <v>125</v>
      </c>
      <c r="F119" s="505" t="s">
        <v>5254</v>
      </c>
      <c r="G119" s="506">
        <v>200</v>
      </c>
      <c r="H119" s="509" t="s">
        <v>5606</v>
      </c>
    </row>
    <row r="120" spans="1:10" ht="24.75" customHeight="1" x14ac:dyDescent="0.3">
      <c r="B120" s="586" t="s">
        <v>2276</v>
      </c>
      <c r="C120" s="587" t="s">
        <v>5208</v>
      </c>
      <c r="D120" s="586" t="s">
        <v>2271</v>
      </c>
      <c r="E120" s="505" t="s">
        <v>125</v>
      </c>
      <c r="F120" s="505" t="s">
        <v>5254</v>
      </c>
      <c r="G120" s="506">
        <v>130</v>
      </c>
      <c r="H120" s="509" t="s">
        <v>5615</v>
      </c>
      <c r="J120" s="273"/>
    </row>
    <row r="121" spans="1:10" ht="24.75" customHeight="1" x14ac:dyDescent="0.3">
      <c r="B121" s="588" t="s">
        <v>4406</v>
      </c>
      <c r="C121" s="589" t="s">
        <v>5208</v>
      </c>
      <c r="D121" s="586" t="s">
        <v>2271</v>
      </c>
      <c r="E121" s="505" t="s">
        <v>125</v>
      </c>
      <c r="F121" s="505"/>
      <c r="G121" s="506">
        <v>200</v>
      </c>
      <c r="H121" s="509" t="s">
        <v>5616</v>
      </c>
      <c r="J121" s="591"/>
    </row>
    <row r="122" spans="1:10" ht="24.75" customHeight="1" x14ac:dyDescent="0.3">
      <c r="B122" s="586" t="s">
        <v>2278</v>
      </c>
      <c r="C122" s="587" t="s">
        <v>5209</v>
      </c>
      <c r="D122" s="586" t="s">
        <v>2271</v>
      </c>
      <c r="E122" s="505" t="s">
        <v>125</v>
      </c>
      <c r="F122" s="505" t="s">
        <v>5254</v>
      </c>
      <c r="G122" s="506">
        <v>130</v>
      </c>
      <c r="H122" s="513" t="s">
        <v>4407</v>
      </c>
      <c r="J122" s="273"/>
    </row>
    <row r="123" spans="1:10" ht="24.75" customHeight="1" x14ac:dyDescent="0.3">
      <c r="B123" s="586" t="s">
        <v>2280</v>
      </c>
      <c r="C123" s="587" t="s">
        <v>5210</v>
      </c>
      <c r="D123" s="586" t="s">
        <v>2271</v>
      </c>
      <c r="E123" s="505" t="s">
        <v>125</v>
      </c>
      <c r="F123" s="505" t="s">
        <v>5254</v>
      </c>
      <c r="G123" s="506">
        <v>150</v>
      </c>
      <c r="H123" s="509"/>
      <c r="J123" s="591"/>
    </row>
    <row r="124" spans="1:10" ht="24.75" customHeight="1" x14ac:dyDescent="0.3">
      <c r="B124" s="505" t="s">
        <v>2282</v>
      </c>
      <c r="C124" s="504" t="s">
        <v>5211</v>
      </c>
      <c r="D124" s="505" t="s">
        <v>2284</v>
      </c>
      <c r="E124" s="505" t="s">
        <v>125</v>
      </c>
      <c r="F124" s="505" t="s">
        <v>5254</v>
      </c>
      <c r="G124" s="506">
        <v>250</v>
      </c>
      <c r="H124" s="509"/>
      <c r="J124" s="591"/>
    </row>
    <row r="125" spans="1:10" ht="24.75" customHeight="1" x14ac:dyDescent="0.3">
      <c r="B125" s="579" t="s">
        <v>2287</v>
      </c>
      <c r="C125" s="580" t="s">
        <v>5212</v>
      </c>
      <c r="D125" s="579" t="s">
        <v>2499</v>
      </c>
      <c r="E125" s="505" t="s">
        <v>125</v>
      </c>
      <c r="F125" s="505" t="s">
        <v>5254</v>
      </c>
      <c r="G125" s="506">
        <v>350</v>
      </c>
      <c r="H125" s="509"/>
    </row>
    <row r="126" spans="1:10" ht="24.75" customHeight="1" x14ac:dyDescent="0.3">
      <c r="A126" s="590"/>
      <c r="B126" s="579" t="s">
        <v>2289</v>
      </c>
      <c r="C126" s="580" t="s">
        <v>5213</v>
      </c>
      <c r="D126" s="579" t="s">
        <v>2499</v>
      </c>
      <c r="E126" s="505" t="s">
        <v>125</v>
      </c>
      <c r="F126" s="505" t="s">
        <v>5254</v>
      </c>
      <c r="G126" s="506">
        <v>250</v>
      </c>
      <c r="H126" s="509" t="s">
        <v>4409</v>
      </c>
    </row>
    <row r="127" spans="1:10" ht="24.75" customHeight="1" x14ac:dyDescent="0.3">
      <c r="A127" s="590"/>
      <c r="B127" s="579" t="s">
        <v>2291</v>
      </c>
      <c r="C127" s="580" t="s">
        <v>5214</v>
      </c>
      <c r="D127" s="579" t="s">
        <v>2499</v>
      </c>
      <c r="E127" s="505" t="s">
        <v>125</v>
      </c>
      <c r="F127" s="505" t="s">
        <v>5254</v>
      </c>
      <c r="G127" s="506">
        <v>150</v>
      </c>
      <c r="H127" s="509" t="s">
        <v>4410</v>
      </c>
    </row>
    <row r="128" spans="1:10" ht="24.75" customHeight="1" x14ac:dyDescent="0.3">
      <c r="A128" s="590"/>
      <c r="B128" s="579" t="s">
        <v>2293</v>
      </c>
      <c r="C128" s="580" t="s">
        <v>5215</v>
      </c>
      <c r="D128" s="579" t="s">
        <v>2499</v>
      </c>
      <c r="E128" s="505" t="s">
        <v>125</v>
      </c>
      <c r="F128" s="505" t="s">
        <v>5254</v>
      </c>
      <c r="G128" s="506">
        <v>150</v>
      </c>
      <c r="H128" s="509"/>
    </row>
    <row r="129" spans="2:8" ht="24.75" customHeight="1" x14ac:dyDescent="0.3">
      <c r="B129" s="601" t="s">
        <v>2295</v>
      </c>
      <c r="C129" s="602" t="s">
        <v>5612</v>
      </c>
      <c r="D129" s="601" t="s">
        <v>2500</v>
      </c>
      <c r="E129" s="505" t="s">
        <v>125</v>
      </c>
      <c r="F129" s="505" t="s">
        <v>5254</v>
      </c>
      <c r="G129" s="506">
        <v>130</v>
      </c>
      <c r="H129" s="509" t="s">
        <v>5620</v>
      </c>
    </row>
    <row r="130" spans="2:8" ht="24.75" customHeight="1" x14ac:dyDescent="0.3">
      <c r="B130" s="603" t="s">
        <v>2297</v>
      </c>
      <c r="C130" s="604" t="s">
        <v>4403</v>
      </c>
      <c r="D130" s="603" t="s">
        <v>2271</v>
      </c>
      <c r="E130" s="505" t="s">
        <v>125</v>
      </c>
      <c r="F130" s="505" t="s">
        <v>5254</v>
      </c>
      <c r="G130" s="506">
        <v>200</v>
      </c>
      <c r="H130" s="509" t="s">
        <v>5607</v>
      </c>
    </row>
    <row r="131" spans="2:8" ht="24.75" customHeight="1" x14ac:dyDescent="0.3">
      <c r="B131" s="605" t="s">
        <v>2299</v>
      </c>
      <c r="C131" s="606" t="s">
        <v>5413</v>
      </c>
      <c r="D131" s="605" t="s">
        <v>2499</v>
      </c>
      <c r="E131" s="505" t="s">
        <v>125</v>
      </c>
      <c r="F131" s="505" t="s">
        <v>5254</v>
      </c>
      <c r="G131" s="506">
        <v>100</v>
      </c>
      <c r="H131" s="509"/>
    </row>
    <row r="132" spans="2:8" ht="24.75" customHeight="1" x14ac:dyDescent="0.3">
      <c r="B132" s="605" t="s">
        <v>2301</v>
      </c>
      <c r="C132" s="606" t="s">
        <v>5414</v>
      </c>
      <c r="D132" s="605" t="s">
        <v>2499</v>
      </c>
      <c r="E132" s="505" t="s">
        <v>125</v>
      </c>
      <c r="F132" s="505" t="s">
        <v>5254</v>
      </c>
      <c r="G132" s="506">
        <v>150</v>
      </c>
      <c r="H132" s="509"/>
    </row>
    <row r="133" spans="2:8" ht="24.75" customHeight="1" x14ac:dyDescent="0.3">
      <c r="B133" s="599" t="s">
        <v>5609</v>
      </c>
      <c r="C133" s="600" t="s">
        <v>5608</v>
      </c>
      <c r="D133" s="599" t="s">
        <v>2500</v>
      </c>
      <c r="E133" s="505" t="s">
        <v>125</v>
      </c>
      <c r="F133" s="505" t="s">
        <v>5254</v>
      </c>
      <c r="G133" s="506">
        <v>130</v>
      </c>
      <c r="H133" s="509" t="s">
        <v>5619</v>
      </c>
    </row>
    <row r="134" spans="2:8" ht="24.75" customHeight="1" x14ac:dyDescent="0.3">
      <c r="B134" s="599" t="s">
        <v>5610</v>
      </c>
      <c r="C134" s="600" t="s">
        <v>5611</v>
      </c>
      <c r="D134" s="599" t="s">
        <v>2500</v>
      </c>
      <c r="E134" s="505" t="s">
        <v>125</v>
      </c>
      <c r="F134" s="505" t="s">
        <v>5254</v>
      </c>
      <c r="G134" s="506">
        <v>130</v>
      </c>
      <c r="H134" s="509" t="s">
        <v>5619</v>
      </c>
    </row>
    <row r="135" spans="2:8" ht="24.75" customHeight="1" x14ac:dyDescent="0.3">
      <c r="B135" s="599" t="s">
        <v>5613</v>
      </c>
      <c r="C135" s="600" t="s">
        <v>5614</v>
      </c>
      <c r="D135" s="599" t="s">
        <v>2500</v>
      </c>
      <c r="E135" s="505" t="s">
        <v>125</v>
      </c>
      <c r="F135" s="505" t="s">
        <v>5254</v>
      </c>
      <c r="G135" s="506">
        <v>200</v>
      </c>
      <c r="H135" s="509" t="s">
        <v>5620</v>
      </c>
    </row>
    <row r="136" spans="2:8" ht="24" customHeight="1" x14ac:dyDescent="0.3">
      <c r="B136" s="516"/>
      <c r="C136" s="517" t="s">
        <v>2514</v>
      </c>
      <c r="D136" s="516"/>
      <c r="E136" s="516"/>
      <c r="F136" s="516"/>
      <c r="G136" s="516"/>
      <c r="H136" s="518"/>
    </row>
    <row r="137" spans="2:8" ht="24.75" customHeight="1" x14ac:dyDescent="0.3">
      <c r="B137" s="505" t="s">
        <v>2305</v>
      </c>
      <c r="C137" s="504" t="s">
        <v>5216</v>
      </c>
      <c r="D137" s="505" t="s">
        <v>2307</v>
      </c>
      <c r="E137" s="505" t="s">
        <v>2308</v>
      </c>
      <c r="F137" s="505" t="s">
        <v>5254</v>
      </c>
      <c r="G137" s="506">
        <v>500</v>
      </c>
      <c r="H137" s="509"/>
    </row>
    <row r="138" spans="2:8" ht="24.75" customHeight="1" x14ac:dyDescent="0.3">
      <c r="B138" s="505" t="s">
        <v>2501</v>
      </c>
      <c r="C138" s="504" t="s">
        <v>5217</v>
      </c>
      <c r="D138" s="505" t="s">
        <v>2502</v>
      </c>
      <c r="E138" s="505" t="s">
        <v>125</v>
      </c>
      <c r="F138" s="505" t="s">
        <v>5254</v>
      </c>
      <c r="G138" s="506">
        <v>250</v>
      </c>
      <c r="H138" s="509"/>
    </row>
    <row r="139" spans="2:8" ht="24.75" customHeight="1" x14ac:dyDescent="0.3">
      <c r="B139" s="511" t="s">
        <v>2503</v>
      </c>
      <c r="C139" s="510" t="s">
        <v>5218</v>
      </c>
      <c r="D139" s="511" t="s">
        <v>2504</v>
      </c>
      <c r="E139" s="511" t="s">
        <v>125</v>
      </c>
      <c r="F139" s="505" t="s">
        <v>5254</v>
      </c>
      <c r="G139" s="512">
        <v>250</v>
      </c>
      <c r="H139" s="509"/>
    </row>
    <row r="140" spans="2:8" ht="24.75" customHeight="1" x14ac:dyDescent="0.3">
      <c r="B140" s="505" t="s">
        <v>4204</v>
      </c>
      <c r="C140" s="504" t="s">
        <v>5219</v>
      </c>
      <c r="D140" s="505" t="s">
        <v>4205</v>
      </c>
      <c r="E140" s="505" t="s">
        <v>125</v>
      </c>
      <c r="F140" s="505" t="s">
        <v>5254</v>
      </c>
      <c r="G140" s="506">
        <v>400</v>
      </c>
      <c r="H140" s="509"/>
    </row>
    <row r="141" spans="2:8" ht="24" customHeight="1" x14ac:dyDescent="0.3">
      <c r="B141" s="516"/>
      <c r="C141" s="517" t="s">
        <v>5103</v>
      </c>
      <c r="D141" s="516"/>
      <c r="E141" s="516"/>
      <c r="F141" s="516"/>
      <c r="G141" s="516"/>
      <c r="H141" s="518"/>
    </row>
    <row r="142" spans="2:8" ht="24.75" customHeight="1" x14ac:dyDescent="0.3">
      <c r="B142" s="505" t="s">
        <v>2310</v>
      </c>
      <c r="C142" s="504" t="s">
        <v>5220</v>
      </c>
      <c r="D142" s="505">
        <v>334.005</v>
      </c>
      <c r="E142" s="505" t="s">
        <v>2312</v>
      </c>
      <c r="F142" s="505" t="s">
        <v>5254</v>
      </c>
      <c r="G142" s="506">
        <v>50</v>
      </c>
      <c r="H142" s="509"/>
    </row>
    <row r="143" spans="2:8" ht="24.75" customHeight="1" x14ac:dyDescent="0.3">
      <c r="B143" s="505" t="s">
        <v>2313</v>
      </c>
      <c r="C143" s="504" t="s">
        <v>5221</v>
      </c>
      <c r="D143" s="505">
        <v>334.00299999999999</v>
      </c>
      <c r="E143" s="505" t="s">
        <v>2315</v>
      </c>
      <c r="F143" s="505" t="s">
        <v>5254</v>
      </c>
      <c r="G143" s="506">
        <v>50</v>
      </c>
      <c r="H143" s="509"/>
    </row>
    <row r="144" spans="2:8" ht="24.75" customHeight="1" x14ac:dyDescent="0.3">
      <c r="B144" s="505" t="s">
        <v>2316</v>
      </c>
      <c r="C144" s="504" t="s">
        <v>5222</v>
      </c>
      <c r="D144" s="505">
        <v>334.05099999999999</v>
      </c>
      <c r="E144" s="505" t="s">
        <v>2318</v>
      </c>
      <c r="F144" s="505" t="s">
        <v>5254</v>
      </c>
      <c r="G144" s="506">
        <v>100</v>
      </c>
      <c r="H144" s="509"/>
    </row>
    <row r="145" spans="2:8" ht="24.75" customHeight="1" x14ac:dyDescent="0.3">
      <c r="B145" s="523" t="s">
        <v>2319</v>
      </c>
      <c r="C145" s="524" t="s">
        <v>2320</v>
      </c>
      <c r="D145" s="505">
        <v>334.00299999999999</v>
      </c>
      <c r="E145" s="505" t="s">
        <v>2315</v>
      </c>
      <c r="F145" s="505" t="e">
        <v>#N/A</v>
      </c>
      <c r="G145" s="506">
        <v>30</v>
      </c>
      <c r="H145" s="509"/>
    </row>
    <row r="146" spans="2:8" ht="24" customHeight="1" x14ac:dyDescent="0.3">
      <c r="B146" s="516"/>
      <c r="C146" s="518" t="s">
        <v>2515</v>
      </c>
      <c r="D146" s="516"/>
      <c r="E146" s="516"/>
      <c r="F146" s="516"/>
      <c r="G146" s="516"/>
      <c r="H146" s="518"/>
    </row>
    <row r="147" spans="2:8" ht="24.75" customHeight="1" x14ac:dyDescent="0.3">
      <c r="B147" s="473" t="s">
        <v>2322</v>
      </c>
      <c r="C147" s="504" t="s">
        <v>5223</v>
      </c>
      <c r="D147" s="505" t="s">
        <v>2324</v>
      </c>
      <c r="E147" s="519" t="s">
        <v>125</v>
      </c>
      <c r="F147" s="505" t="s">
        <v>5255</v>
      </c>
      <c r="G147" s="473">
        <v>2400</v>
      </c>
      <c r="H147" s="509" t="s">
        <v>5284</v>
      </c>
    </row>
    <row r="148" spans="2:8" ht="24.75" customHeight="1" x14ac:dyDescent="0.3">
      <c r="B148" s="505" t="s">
        <v>2326</v>
      </c>
      <c r="C148" s="504" t="s">
        <v>5224</v>
      </c>
      <c r="D148" s="505" t="s">
        <v>111</v>
      </c>
      <c r="E148" s="505" t="s">
        <v>125</v>
      </c>
      <c r="F148" s="505" t="s">
        <v>5255</v>
      </c>
      <c r="G148" s="506">
        <v>3000</v>
      </c>
      <c r="H148" s="509" t="s">
        <v>5285</v>
      </c>
    </row>
    <row r="149" spans="2:8" ht="24.75" customHeight="1" x14ac:dyDescent="0.3">
      <c r="B149" s="505" t="s">
        <v>2509</v>
      </c>
      <c r="C149" s="504" t="s">
        <v>5225</v>
      </c>
      <c r="D149" s="505" t="s">
        <v>111</v>
      </c>
      <c r="E149" s="505" t="s">
        <v>125</v>
      </c>
      <c r="F149" s="505" t="s">
        <v>5255</v>
      </c>
      <c r="G149" s="506">
        <v>5000</v>
      </c>
      <c r="H149" s="509" t="s">
        <v>5286</v>
      </c>
    </row>
    <row r="150" spans="2:8" ht="24.75" customHeight="1" x14ac:dyDescent="0.3">
      <c r="B150" s="511" t="s">
        <v>2328</v>
      </c>
      <c r="C150" s="510" t="s">
        <v>5226</v>
      </c>
      <c r="D150" s="511" t="s">
        <v>2330</v>
      </c>
      <c r="E150" s="505" t="s">
        <v>125</v>
      </c>
      <c r="F150" s="505" t="s">
        <v>5255</v>
      </c>
      <c r="G150" s="506">
        <v>150</v>
      </c>
      <c r="H150" s="509" t="s">
        <v>5287</v>
      </c>
    </row>
    <row r="151" spans="2:8" ht="24.75" customHeight="1" x14ac:dyDescent="0.3">
      <c r="B151" s="505" t="s">
        <v>2331</v>
      </c>
      <c r="C151" s="504" t="s">
        <v>5227</v>
      </c>
      <c r="D151" s="505" t="s">
        <v>2333</v>
      </c>
      <c r="E151" s="505" t="s">
        <v>125</v>
      </c>
      <c r="F151" s="505" t="s">
        <v>5255</v>
      </c>
      <c r="G151" s="506">
        <v>80</v>
      </c>
      <c r="H151" s="509" t="s">
        <v>5288</v>
      </c>
    </row>
    <row r="152" spans="2:8" ht="24.75" customHeight="1" x14ac:dyDescent="0.3">
      <c r="B152" s="505" t="s">
        <v>2334</v>
      </c>
      <c r="C152" s="504" t="s">
        <v>5228</v>
      </c>
      <c r="D152" s="505" t="s">
        <v>125</v>
      </c>
      <c r="E152" s="505" t="s">
        <v>125</v>
      </c>
      <c r="F152" s="505" t="s">
        <v>5255</v>
      </c>
      <c r="G152" s="506">
        <v>100</v>
      </c>
      <c r="H152" s="509" t="s">
        <v>5289</v>
      </c>
    </row>
    <row r="153" spans="2:8" ht="24.75" customHeight="1" x14ac:dyDescent="0.3">
      <c r="B153" s="505" t="s">
        <v>2336</v>
      </c>
      <c r="C153" s="504" t="s">
        <v>5229</v>
      </c>
      <c r="D153" s="505" t="s">
        <v>2338</v>
      </c>
      <c r="E153" s="505" t="s">
        <v>125</v>
      </c>
      <c r="F153" s="505" t="s">
        <v>5254</v>
      </c>
      <c r="G153" s="506">
        <v>50</v>
      </c>
      <c r="H153" s="509" t="s">
        <v>5290</v>
      </c>
    </row>
    <row r="154" spans="2:8" ht="26.4" x14ac:dyDescent="0.3">
      <c r="B154" s="505" t="s">
        <v>2339</v>
      </c>
      <c r="C154" s="504" t="s">
        <v>5230</v>
      </c>
      <c r="D154" s="505" t="s">
        <v>2341</v>
      </c>
      <c r="E154" s="505" t="s">
        <v>125</v>
      </c>
      <c r="F154" s="505" t="s">
        <v>5254</v>
      </c>
      <c r="G154" s="506">
        <v>90</v>
      </c>
      <c r="H154" s="509" t="s">
        <v>5290</v>
      </c>
    </row>
    <row r="155" spans="2:8" ht="39.6" x14ac:dyDescent="0.3">
      <c r="B155" s="505" t="s">
        <v>2342</v>
      </c>
      <c r="C155" s="504" t="s">
        <v>5231</v>
      </c>
      <c r="D155" s="505" t="s">
        <v>2344</v>
      </c>
      <c r="E155" s="505" t="s">
        <v>125</v>
      </c>
      <c r="F155" s="505" t="s">
        <v>5254</v>
      </c>
      <c r="G155" s="506">
        <v>540</v>
      </c>
      <c r="H155" s="509" t="s">
        <v>5290</v>
      </c>
    </row>
    <row r="156" spans="2:8" ht="26.4" x14ac:dyDescent="0.3">
      <c r="B156" s="505" t="s">
        <v>2345</v>
      </c>
      <c r="C156" s="504" t="s">
        <v>4250</v>
      </c>
      <c r="D156" s="505" t="s">
        <v>2347</v>
      </c>
      <c r="E156" s="505" t="s">
        <v>125</v>
      </c>
      <c r="F156" s="505" t="s">
        <v>5254</v>
      </c>
      <c r="G156" s="506">
        <v>450</v>
      </c>
      <c r="H156" s="509" t="s">
        <v>5291</v>
      </c>
    </row>
    <row r="157" spans="2:8" ht="24.75" customHeight="1" x14ac:dyDescent="0.3">
      <c r="B157" s="505" t="s">
        <v>2348</v>
      </c>
      <c r="C157" s="504" t="s">
        <v>5232</v>
      </c>
      <c r="D157" s="505" t="s">
        <v>2350</v>
      </c>
      <c r="E157" s="505" t="s">
        <v>125</v>
      </c>
      <c r="F157" s="505" t="s">
        <v>5255</v>
      </c>
      <c r="G157" s="506">
        <v>100</v>
      </c>
      <c r="H157" s="509" t="s">
        <v>5292</v>
      </c>
    </row>
    <row r="158" spans="2:8" ht="24.75" customHeight="1" x14ac:dyDescent="0.3">
      <c r="B158" s="505" t="s">
        <v>2510</v>
      </c>
      <c r="C158" s="504" t="s">
        <v>5233</v>
      </c>
      <c r="D158" s="505" t="s">
        <v>2164</v>
      </c>
      <c r="E158" s="505" t="s">
        <v>125</v>
      </c>
      <c r="F158" s="505" t="s">
        <v>5255</v>
      </c>
      <c r="G158" s="506">
        <v>140</v>
      </c>
      <c r="H158" s="509" t="s">
        <v>5293</v>
      </c>
    </row>
    <row r="159" spans="2:8" ht="24.75" customHeight="1" x14ac:dyDescent="0.3">
      <c r="B159" s="523" t="s">
        <v>4265</v>
      </c>
      <c r="C159" s="524" t="s">
        <v>4260</v>
      </c>
      <c r="D159" s="505" t="s">
        <v>125</v>
      </c>
      <c r="E159" s="505" t="s">
        <v>125</v>
      </c>
      <c r="F159" s="505"/>
      <c r="G159" s="506">
        <v>50</v>
      </c>
      <c r="H159" s="509"/>
    </row>
    <row r="160" spans="2:8" ht="24" customHeight="1" x14ac:dyDescent="0.3">
      <c r="B160" s="516"/>
      <c r="C160" s="518" t="s">
        <v>5122</v>
      </c>
      <c r="D160" s="516"/>
      <c r="E160" s="516"/>
      <c r="F160" s="516"/>
      <c r="G160" s="516"/>
      <c r="H160" s="518"/>
    </row>
    <row r="161" spans="2:8" ht="24.75" customHeight="1" x14ac:dyDescent="0.3">
      <c r="B161" s="523" t="s">
        <v>2353</v>
      </c>
      <c r="C161" s="524" t="s">
        <v>2354</v>
      </c>
      <c r="D161" s="505" t="s">
        <v>125</v>
      </c>
      <c r="E161" s="505" t="s">
        <v>202</v>
      </c>
      <c r="F161" s="505"/>
      <c r="G161" s="506">
        <v>120</v>
      </c>
      <c r="H161" s="509"/>
    </row>
    <row r="162" spans="2:8" ht="24.75" customHeight="1" x14ac:dyDescent="0.3">
      <c r="B162" s="523" t="s">
        <v>2355</v>
      </c>
      <c r="C162" s="524" t="s">
        <v>2356</v>
      </c>
      <c r="D162" s="505">
        <v>321.05799999999999</v>
      </c>
      <c r="E162" s="505" t="s">
        <v>204</v>
      </c>
      <c r="F162" s="505"/>
      <c r="G162" s="506" t="s">
        <v>125</v>
      </c>
      <c r="H162" s="509"/>
    </row>
    <row r="163" spans="2:8" ht="24.75" customHeight="1" x14ac:dyDescent="0.3">
      <c r="B163" s="523" t="s">
        <v>2357</v>
      </c>
      <c r="C163" s="524" t="s">
        <v>2358</v>
      </c>
      <c r="D163" s="505" t="s">
        <v>125</v>
      </c>
      <c r="E163" s="505" t="s">
        <v>206</v>
      </c>
      <c r="F163" s="505"/>
      <c r="G163" s="506">
        <v>85</v>
      </c>
      <c r="H163" s="509"/>
    </row>
    <row r="164" spans="2:8" ht="24.75" customHeight="1" x14ac:dyDescent="0.3">
      <c r="B164" s="523" t="s">
        <v>2359</v>
      </c>
      <c r="C164" s="524" t="s">
        <v>71</v>
      </c>
      <c r="D164" s="505" t="s">
        <v>125</v>
      </c>
      <c r="E164" s="505" t="s">
        <v>72</v>
      </c>
      <c r="F164" s="505"/>
      <c r="G164" s="506" t="s">
        <v>125</v>
      </c>
      <c r="H164" s="509"/>
    </row>
    <row r="165" spans="2:8" ht="24.75" customHeight="1" x14ac:dyDescent="0.3">
      <c r="B165" s="523" t="s">
        <v>2360</v>
      </c>
      <c r="C165" s="524" t="s">
        <v>2361</v>
      </c>
      <c r="D165" s="505" t="s">
        <v>125</v>
      </c>
      <c r="E165" s="505" t="s">
        <v>2362</v>
      </c>
      <c r="F165" s="505"/>
      <c r="G165" s="506">
        <v>125</v>
      </c>
      <c r="H165" s="509"/>
    </row>
    <row r="166" spans="2:8" ht="24.75" customHeight="1" x14ac:dyDescent="0.3">
      <c r="B166" s="523" t="s">
        <v>2363</v>
      </c>
      <c r="C166" s="524" t="s">
        <v>2364</v>
      </c>
      <c r="D166" s="505" t="s">
        <v>125</v>
      </c>
      <c r="E166" s="505" t="s">
        <v>211</v>
      </c>
      <c r="F166" s="505"/>
      <c r="G166" s="506" t="s">
        <v>125</v>
      </c>
      <c r="H166" s="509"/>
    </row>
    <row r="167" spans="2:8" ht="24.75" customHeight="1" x14ac:dyDescent="0.3">
      <c r="B167" s="523" t="s">
        <v>2365</v>
      </c>
      <c r="C167" s="524" t="s">
        <v>212</v>
      </c>
      <c r="D167" s="505" t="s">
        <v>125</v>
      </c>
      <c r="E167" s="505" t="s">
        <v>2366</v>
      </c>
      <c r="F167" s="505"/>
      <c r="G167" s="506" t="s">
        <v>125</v>
      </c>
      <c r="H167" s="509"/>
    </row>
    <row r="168" spans="2:8" ht="24.75" customHeight="1" x14ac:dyDescent="0.3">
      <c r="B168" s="523" t="s">
        <v>2367</v>
      </c>
      <c r="C168" s="524" t="s">
        <v>2368</v>
      </c>
      <c r="D168" s="505">
        <v>321.07</v>
      </c>
      <c r="E168" s="505" t="s">
        <v>2369</v>
      </c>
      <c r="F168" s="505"/>
      <c r="G168" s="506">
        <v>115</v>
      </c>
      <c r="H168" s="509"/>
    </row>
    <row r="169" spans="2:8" ht="24.75" customHeight="1" x14ac:dyDescent="0.3">
      <c r="B169" s="523" t="s">
        <v>2370</v>
      </c>
      <c r="C169" s="524" t="s">
        <v>2371</v>
      </c>
      <c r="D169" s="505" t="s">
        <v>125</v>
      </c>
      <c r="E169" s="505" t="s">
        <v>202</v>
      </c>
      <c r="F169" s="505"/>
      <c r="G169" s="506" t="s">
        <v>125</v>
      </c>
      <c r="H169" s="509"/>
    </row>
    <row r="170" spans="2:8" ht="39.6" x14ac:dyDescent="0.3">
      <c r="B170" s="572" t="s">
        <v>2372</v>
      </c>
      <c r="C170" s="524" t="s">
        <v>2373</v>
      </c>
      <c r="D170" s="505">
        <v>321.05900000000003</v>
      </c>
      <c r="E170" s="505" t="s">
        <v>2374</v>
      </c>
      <c r="F170" s="505"/>
      <c r="G170" s="506" t="s">
        <v>125</v>
      </c>
      <c r="H170" s="509"/>
    </row>
    <row r="171" spans="2:8" ht="24.75" customHeight="1" x14ac:dyDescent="0.3">
      <c r="B171" s="523" t="s">
        <v>2375</v>
      </c>
      <c r="C171" s="524" t="s">
        <v>2376</v>
      </c>
      <c r="D171" s="505">
        <v>321.084</v>
      </c>
      <c r="E171" s="505" t="s">
        <v>218</v>
      </c>
      <c r="F171" s="505"/>
      <c r="G171" s="506" t="s">
        <v>125</v>
      </c>
      <c r="H171" s="509"/>
    </row>
    <row r="172" spans="2:8" ht="24.75" customHeight="1" x14ac:dyDescent="0.3">
      <c r="B172" s="523" t="s">
        <v>2377</v>
      </c>
      <c r="C172" s="524" t="s">
        <v>2378</v>
      </c>
      <c r="D172" s="505" t="s">
        <v>125</v>
      </c>
      <c r="E172" s="505" t="s">
        <v>220</v>
      </c>
      <c r="F172" s="505"/>
      <c r="G172" s="506" t="s">
        <v>125</v>
      </c>
      <c r="H172" s="509"/>
    </row>
    <row r="173" spans="2:8" ht="39.6" x14ac:dyDescent="0.3">
      <c r="B173" s="523" t="s">
        <v>2379</v>
      </c>
      <c r="C173" s="524" t="s">
        <v>2380</v>
      </c>
      <c r="D173" s="505" t="s">
        <v>2381</v>
      </c>
      <c r="E173" s="505" t="s">
        <v>2382</v>
      </c>
      <c r="F173" s="505"/>
      <c r="G173" s="506" t="s">
        <v>125</v>
      </c>
      <c r="H173" s="509"/>
    </row>
    <row r="174" spans="2:8" ht="26.4" x14ac:dyDescent="0.3">
      <c r="B174" s="523" t="s">
        <v>2383</v>
      </c>
      <c r="C174" s="524" t="s">
        <v>2384</v>
      </c>
      <c r="D174" s="505" t="s">
        <v>125</v>
      </c>
      <c r="E174" s="505" t="s">
        <v>125</v>
      </c>
      <c r="F174" s="505"/>
      <c r="G174" s="506" t="s">
        <v>125</v>
      </c>
      <c r="H174" s="509"/>
    </row>
    <row r="175" spans="2:8" ht="24.75" customHeight="1" x14ac:dyDescent="0.3">
      <c r="B175" s="523" t="s">
        <v>2385</v>
      </c>
      <c r="C175" s="524" t="s">
        <v>2386</v>
      </c>
      <c r="D175" s="505">
        <v>321.06700000000001</v>
      </c>
      <c r="E175" s="505" t="s">
        <v>222</v>
      </c>
      <c r="F175" s="505"/>
      <c r="G175" s="506" t="s">
        <v>125</v>
      </c>
      <c r="H175" s="509"/>
    </row>
    <row r="176" spans="2:8" ht="39.6" x14ac:dyDescent="0.3">
      <c r="B176" s="523" t="s">
        <v>2387</v>
      </c>
      <c r="C176" s="524" t="s">
        <v>2388</v>
      </c>
      <c r="D176" s="505">
        <v>321.05099999999999</v>
      </c>
      <c r="E176" s="505" t="s">
        <v>2389</v>
      </c>
      <c r="F176" s="505"/>
      <c r="G176" s="506" t="s">
        <v>125</v>
      </c>
      <c r="H176" s="509"/>
    </row>
    <row r="177" spans="2:8" ht="24.75" customHeight="1" x14ac:dyDescent="0.3">
      <c r="B177" s="523" t="s">
        <v>2390</v>
      </c>
      <c r="C177" s="524" t="s">
        <v>2391</v>
      </c>
      <c r="D177" s="505" t="s">
        <v>125</v>
      </c>
      <c r="E177" s="505" t="s">
        <v>211</v>
      </c>
      <c r="F177" s="505"/>
      <c r="G177" s="506" t="s">
        <v>125</v>
      </c>
      <c r="H177" s="509"/>
    </row>
    <row r="178" spans="2:8" ht="24.75" customHeight="1" x14ac:dyDescent="0.3">
      <c r="B178" s="523" t="s">
        <v>2392</v>
      </c>
      <c r="C178" s="524" t="s">
        <v>224</v>
      </c>
      <c r="D178" s="505">
        <v>321.08199999999999</v>
      </c>
      <c r="E178" s="505" t="s">
        <v>215</v>
      </c>
      <c r="F178" s="505"/>
      <c r="G178" s="506" t="s">
        <v>125</v>
      </c>
      <c r="H178" s="509"/>
    </row>
    <row r="179" spans="2:8" ht="24.75" customHeight="1" x14ac:dyDescent="0.3">
      <c r="B179" s="523" t="s">
        <v>2393</v>
      </c>
      <c r="C179" s="524" t="s">
        <v>2394</v>
      </c>
      <c r="D179" s="505">
        <v>321.06099999999998</v>
      </c>
      <c r="E179" s="505" t="s">
        <v>215</v>
      </c>
      <c r="F179" s="505"/>
      <c r="G179" s="506" t="s">
        <v>125</v>
      </c>
      <c r="H179" s="509"/>
    </row>
    <row r="180" spans="2:8" ht="24.75" customHeight="1" x14ac:dyDescent="0.3">
      <c r="B180" s="523" t="s">
        <v>2395</v>
      </c>
      <c r="C180" s="524" t="s">
        <v>226</v>
      </c>
      <c r="D180" s="505">
        <v>321.07299999999998</v>
      </c>
      <c r="E180" s="505" t="s">
        <v>215</v>
      </c>
      <c r="F180" s="505"/>
      <c r="G180" s="506" t="s">
        <v>125</v>
      </c>
      <c r="H180" s="509"/>
    </row>
    <row r="181" spans="2:8" ht="24.75" customHeight="1" x14ac:dyDescent="0.3">
      <c r="B181" s="523" t="s">
        <v>2396</v>
      </c>
      <c r="C181" s="524" t="s">
        <v>2397</v>
      </c>
      <c r="D181" s="505">
        <v>321.06799999999998</v>
      </c>
      <c r="E181" s="505" t="s">
        <v>215</v>
      </c>
      <c r="F181" s="505"/>
      <c r="G181" s="506" t="s">
        <v>125</v>
      </c>
      <c r="H181" s="509"/>
    </row>
    <row r="182" spans="2:8" ht="24.75" customHeight="1" x14ac:dyDescent="0.3">
      <c r="B182" s="523" t="s">
        <v>2398</v>
      </c>
      <c r="C182" s="524" t="s">
        <v>2399</v>
      </c>
      <c r="D182" s="505">
        <v>321.06400000000002</v>
      </c>
      <c r="E182" s="505" t="s">
        <v>215</v>
      </c>
      <c r="F182" s="505"/>
      <c r="G182" s="506" t="s">
        <v>125</v>
      </c>
      <c r="H182" s="509"/>
    </row>
    <row r="183" spans="2:8" ht="24.75" customHeight="1" x14ac:dyDescent="0.3">
      <c r="B183" s="523" t="s">
        <v>2400</v>
      </c>
      <c r="C183" s="524" t="s">
        <v>2401</v>
      </c>
      <c r="D183" s="505">
        <v>321.07600000000002</v>
      </c>
      <c r="E183" s="505" t="s">
        <v>215</v>
      </c>
      <c r="F183" s="505"/>
      <c r="G183" s="506" t="s">
        <v>125</v>
      </c>
      <c r="H183" s="509"/>
    </row>
    <row r="184" spans="2:8" ht="26.4" x14ac:dyDescent="0.3">
      <c r="B184" s="523" t="s">
        <v>2402</v>
      </c>
      <c r="C184" s="524" t="s">
        <v>2403</v>
      </c>
      <c r="D184" s="505" t="s">
        <v>125</v>
      </c>
      <c r="E184" s="505" t="s">
        <v>125</v>
      </c>
      <c r="F184" s="505"/>
      <c r="G184" s="506" t="s">
        <v>125</v>
      </c>
      <c r="H184" s="509"/>
    </row>
    <row r="185" spans="2:8" ht="52.8" x14ac:dyDescent="0.3">
      <c r="B185" s="523" t="s">
        <v>2404</v>
      </c>
      <c r="C185" s="524" t="s">
        <v>2405</v>
      </c>
      <c r="D185" s="505">
        <v>321.14100000000002</v>
      </c>
      <c r="E185" s="505" t="s">
        <v>2406</v>
      </c>
      <c r="F185" s="505"/>
      <c r="G185" s="506" t="s">
        <v>125</v>
      </c>
      <c r="H185" s="509"/>
    </row>
    <row r="186" spans="2:8" ht="24" customHeight="1" x14ac:dyDescent="0.3">
      <c r="B186" s="516"/>
      <c r="C186" s="518" t="s">
        <v>5104</v>
      </c>
      <c r="D186" s="516"/>
      <c r="E186" s="516"/>
      <c r="F186" s="516"/>
      <c r="G186" s="516"/>
      <c r="H186" s="518"/>
    </row>
    <row r="187" spans="2:8" ht="26.4" x14ac:dyDescent="0.3">
      <c r="B187" s="505" t="s">
        <v>2258</v>
      </c>
      <c r="C187" s="504" t="s">
        <v>4250</v>
      </c>
      <c r="D187" s="505" t="s">
        <v>3251</v>
      </c>
      <c r="E187" s="505" t="s">
        <v>3251</v>
      </c>
      <c r="F187" s="505" t="s">
        <v>5254</v>
      </c>
      <c r="G187" s="506">
        <v>450</v>
      </c>
      <c r="H187" s="509" t="s">
        <v>5294</v>
      </c>
    </row>
    <row r="188" spans="2:8" ht="24.75" customHeight="1" x14ac:dyDescent="0.3">
      <c r="B188" s="523" t="s">
        <v>3250</v>
      </c>
      <c r="C188" s="524" t="s">
        <v>181</v>
      </c>
      <c r="D188" s="505" t="s">
        <v>3251</v>
      </c>
      <c r="E188" s="505" t="s">
        <v>3251</v>
      </c>
      <c r="F188" s="505"/>
      <c r="G188" s="506">
        <v>250</v>
      </c>
      <c r="H188" s="509" t="s">
        <v>4438</v>
      </c>
    </row>
    <row r="189" spans="2:8" ht="35.25" customHeight="1" x14ac:dyDescent="0.3">
      <c r="B189" s="505" t="s">
        <v>2261</v>
      </c>
      <c r="C189" s="504" t="s">
        <v>5234</v>
      </c>
      <c r="D189" s="505" t="s">
        <v>125</v>
      </c>
      <c r="E189" s="505" t="s">
        <v>5120</v>
      </c>
      <c r="F189" s="505" t="s">
        <v>5254</v>
      </c>
      <c r="G189" s="506">
        <v>790</v>
      </c>
      <c r="H189" s="509" t="s">
        <v>5294</v>
      </c>
    </row>
    <row r="190" spans="2:8" ht="26.4" x14ac:dyDescent="0.3">
      <c r="B190" s="505" t="s">
        <v>3253</v>
      </c>
      <c r="C190" s="504" t="s">
        <v>5235</v>
      </c>
      <c r="D190" s="505" t="s">
        <v>125</v>
      </c>
      <c r="E190" s="505" t="s">
        <v>5121</v>
      </c>
      <c r="F190" s="505" t="s">
        <v>5254</v>
      </c>
      <c r="G190" s="506">
        <v>540</v>
      </c>
      <c r="H190" s="509" t="s">
        <v>5294</v>
      </c>
    </row>
    <row r="191" spans="2:8" ht="30" customHeight="1" x14ac:dyDescent="0.3">
      <c r="B191" s="521" t="s">
        <v>2264</v>
      </c>
      <c r="C191" s="522" t="s">
        <v>2497</v>
      </c>
      <c r="D191" s="505" t="s">
        <v>2265</v>
      </c>
      <c r="E191" s="505" t="s">
        <v>125</v>
      </c>
      <c r="F191" s="505"/>
      <c r="G191" s="506">
        <v>350</v>
      </c>
      <c r="H191" s="509"/>
    </row>
    <row r="192" spans="2:8" ht="24.75" customHeight="1" x14ac:dyDescent="0.3">
      <c r="B192" s="505" t="s">
        <v>2266</v>
      </c>
      <c r="C192" s="504" t="s">
        <v>5236</v>
      </c>
      <c r="D192" s="505" t="s">
        <v>2267</v>
      </c>
      <c r="E192" s="505" t="s">
        <v>2267</v>
      </c>
      <c r="F192" s="505" t="s">
        <v>5254</v>
      </c>
      <c r="G192" s="506">
        <v>250</v>
      </c>
      <c r="H192" s="509" t="s">
        <v>5294</v>
      </c>
    </row>
    <row r="193" spans="2:8" ht="26.4" x14ac:dyDescent="0.3">
      <c r="B193" s="523" t="s">
        <v>2512</v>
      </c>
      <c r="C193" s="524" t="s">
        <v>5240</v>
      </c>
      <c r="D193" s="505" t="s">
        <v>125</v>
      </c>
      <c r="E193" s="505" t="s">
        <v>125</v>
      </c>
      <c r="F193" s="505"/>
      <c r="G193" s="506">
        <v>100</v>
      </c>
      <c r="H193" s="509"/>
    </row>
    <row r="194" spans="2:8" ht="24.75" customHeight="1" x14ac:dyDescent="0.3">
      <c r="B194" s="505" t="s">
        <v>2413</v>
      </c>
      <c r="C194" s="504" t="s">
        <v>5237</v>
      </c>
      <c r="D194" s="505" t="s">
        <v>125</v>
      </c>
      <c r="E194" s="505" t="s">
        <v>184</v>
      </c>
      <c r="F194" s="505" t="s">
        <v>5254</v>
      </c>
      <c r="G194" s="506">
        <v>5000</v>
      </c>
      <c r="H194" s="509"/>
    </row>
    <row r="195" spans="2:8" ht="24.75" customHeight="1" x14ac:dyDescent="0.3">
      <c r="B195" s="523" t="s">
        <v>2415</v>
      </c>
      <c r="C195" s="581" t="s">
        <v>5241</v>
      </c>
      <c r="D195" s="505" t="s">
        <v>2344</v>
      </c>
      <c r="E195" s="505" t="s">
        <v>184</v>
      </c>
      <c r="F195" s="505"/>
      <c r="G195" s="506" t="s">
        <v>125</v>
      </c>
      <c r="H195" s="509"/>
    </row>
    <row r="196" spans="2:8" ht="24.75" customHeight="1" x14ac:dyDescent="0.3">
      <c r="B196" s="523" t="s">
        <v>2416</v>
      </c>
      <c r="C196" s="524" t="s">
        <v>5242</v>
      </c>
      <c r="D196" s="505" t="s">
        <v>125</v>
      </c>
      <c r="E196" s="505" t="s">
        <v>125</v>
      </c>
      <c r="F196" s="505"/>
      <c r="G196" s="506" t="s">
        <v>125</v>
      </c>
      <c r="H196" s="509"/>
    </row>
    <row r="197" spans="2:8" ht="24.75" customHeight="1" x14ac:dyDescent="0.3">
      <c r="B197" s="505" t="s">
        <v>2418</v>
      </c>
      <c r="C197" s="504" t="s">
        <v>5238</v>
      </c>
      <c r="D197" s="505" t="s">
        <v>3347</v>
      </c>
      <c r="E197" s="505" t="s">
        <v>2419</v>
      </c>
      <c r="F197" s="505" t="s">
        <v>5254</v>
      </c>
      <c r="G197" s="506">
        <v>250</v>
      </c>
      <c r="H197" s="509" t="s">
        <v>5294</v>
      </c>
    </row>
    <row r="198" spans="2:8" ht="24.75" customHeight="1" x14ac:dyDescent="0.3">
      <c r="B198" s="523" t="s">
        <v>2420</v>
      </c>
      <c r="C198" s="524" t="s">
        <v>5243</v>
      </c>
      <c r="D198" s="505" t="s">
        <v>2338</v>
      </c>
      <c r="E198" s="505" t="s">
        <v>2338</v>
      </c>
      <c r="F198" s="505"/>
      <c r="G198" s="506">
        <v>150</v>
      </c>
      <c r="H198" s="509"/>
    </row>
    <row r="199" spans="2:8" ht="24.75" customHeight="1" x14ac:dyDescent="0.3">
      <c r="B199" s="523" t="s">
        <v>2421</v>
      </c>
      <c r="C199" s="524" t="s">
        <v>5244</v>
      </c>
      <c r="D199" s="505" t="s">
        <v>125</v>
      </c>
      <c r="E199" s="505" t="s">
        <v>125</v>
      </c>
      <c r="F199" s="505"/>
      <c r="G199" s="506" t="s">
        <v>125</v>
      </c>
      <c r="H199" s="509"/>
    </row>
    <row r="200" spans="2:8" ht="24.75" customHeight="1" x14ac:dyDescent="0.3">
      <c r="B200" s="523" t="s">
        <v>3837</v>
      </c>
      <c r="C200" s="581" t="s">
        <v>5245</v>
      </c>
      <c r="D200" s="579" t="s">
        <v>3838</v>
      </c>
      <c r="E200" s="505" t="s">
        <v>125</v>
      </c>
      <c r="F200" s="505"/>
      <c r="G200" s="506">
        <v>150</v>
      </c>
      <c r="H200" s="509"/>
    </row>
    <row r="201" spans="2:8" ht="24.75" customHeight="1" x14ac:dyDescent="0.3">
      <c r="B201" s="523" t="s">
        <v>4251</v>
      </c>
      <c r="C201" s="524" t="s">
        <v>5246</v>
      </c>
      <c r="D201" s="505" t="s">
        <v>125</v>
      </c>
      <c r="E201" s="505" t="s">
        <v>125</v>
      </c>
      <c r="F201" s="505"/>
      <c r="G201" s="506">
        <v>70</v>
      </c>
      <c r="H201" s="509"/>
    </row>
    <row r="202" spans="2:8" ht="24.75" customHeight="1" x14ac:dyDescent="0.3">
      <c r="B202" s="505" t="s">
        <v>2511</v>
      </c>
      <c r="C202" s="504" t="s">
        <v>5239</v>
      </c>
      <c r="D202" s="505" t="s">
        <v>125</v>
      </c>
      <c r="E202" s="505" t="s">
        <v>125</v>
      </c>
      <c r="F202" s="505" t="s">
        <v>5254</v>
      </c>
      <c r="G202" s="506">
        <v>1200</v>
      </c>
      <c r="H202" s="509"/>
    </row>
    <row r="203" spans="2:8" ht="24" customHeight="1" x14ac:dyDescent="0.3">
      <c r="B203" s="516"/>
      <c r="C203" s="518" t="s">
        <v>5105</v>
      </c>
      <c r="D203" s="516"/>
      <c r="E203" s="516"/>
      <c r="F203" s="516"/>
      <c r="G203" s="516"/>
      <c r="H203" s="518"/>
    </row>
    <row r="204" spans="2:8" ht="24.75" customHeight="1" x14ac:dyDescent="0.3">
      <c r="B204" s="505" t="s">
        <v>2075</v>
      </c>
      <c r="C204" s="504" t="s">
        <v>5247</v>
      </c>
      <c r="D204" s="505" t="s">
        <v>125</v>
      </c>
      <c r="E204" s="505" t="s">
        <v>125</v>
      </c>
      <c r="F204" s="505" t="s">
        <v>5255</v>
      </c>
      <c r="G204" s="505" t="s">
        <v>5256</v>
      </c>
      <c r="H204" s="509" t="s">
        <v>5295</v>
      </c>
    </row>
    <row r="205" spans="2:8" ht="24.75" customHeight="1" x14ac:dyDescent="0.3">
      <c r="B205" s="505" t="s">
        <v>2077</v>
      </c>
      <c r="C205" s="504" t="s">
        <v>5248</v>
      </c>
      <c r="D205" s="505" t="s">
        <v>125</v>
      </c>
      <c r="E205" s="505" t="s">
        <v>125</v>
      </c>
      <c r="F205" s="505" t="s">
        <v>5255</v>
      </c>
      <c r="G205" s="505" t="s">
        <v>5256</v>
      </c>
      <c r="H205" s="509"/>
    </row>
    <row r="206" spans="2:8" ht="24.75" customHeight="1" x14ac:dyDescent="0.3">
      <c r="B206" s="505" t="s">
        <v>2079</v>
      </c>
      <c r="C206" s="504" t="s">
        <v>5249</v>
      </c>
      <c r="D206" s="505" t="s">
        <v>125</v>
      </c>
      <c r="E206" s="505" t="s">
        <v>125</v>
      </c>
      <c r="F206" s="505" t="s">
        <v>5255</v>
      </c>
      <c r="G206" s="505" t="s">
        <v>5256</v>
      </c>
      <c r="H206" s="509"/>
    </row>
    <row r="207" spans="2:8" ht="24.75" customHeight="1" x14ac:dyDescent="0.3">
      <c r="B207" s="505" t="s">
        <v>2467</v>
      </c>
      <c r="C207" s="504" t="s">
        <v>5250</v>
      </c>
      <c r="D207" s="505" t="s">
        <v>2468</v>
      </c>
      <c r="E207" s="505" t="s">
        <v>125</v>
      </c>
      <c r="F207" s="505" t="s">
        <v>5254</v>
      </c>
      <c r="G207" s="506">
        <v>100</v>
      </c>
      <c r="H207" s="509"/>
    </row>
    <row r="208" spans="2:8" ht="24" customHeight="1" x14ac:dyDescent="0.3">
      <c r="B208" s="516"/>
      <c r="C208" s="518" t="s">
        <v>5107</v>
      </c>
      <c r="D208" s="516"/>
      <c r="E208" s="516"/>
      <c r="F208" s="516"/>
      <c r="G208" s="516"/>
      <c r="H208" s="518"/>
    </row>
    <row r="209" spans="2:8" ht="26.4" x14ac:dyDescent="0.3">
      <c r="B209" s="520" t="s">
        <v>125</v>
      </c>
      <c r="C209" s="504" t="s">
        <v>5108</v>
      </c>
      <c r="D209" s="505" t="s">
        <v>125</v>
      </c>
      <c r="E209" s="505" t="s">
        <v>125</v>
      </c>
      <c r="F209" s="505">
        <v>0</v>
      </c>
      <c r="G209" s="505" t="s">
        <v>5256</v>
      </c>
      <c r="H209" s="509"/>
    </row>
    <row r="210" spans="2:8" ht="24" customHeight="1" x14ac:dyDescent="0.3">
      <c r="B210" s="516"/>
      <c r="C210" s="518" t="s">
        <v>5107</v>
      </c>
      <c r="D210" s="516"/>
      <c r="E210" s="516"/>
      <c r="F210" s="516"/>
      <c r="G210" s="516"/>
      <c r="H210" s="518"/>
    </row>
    <row r="211" spans="2:8" ht="26.4" x14ac:dyDescent="0.3">
      <c r="B211" s="520" t="s">
        <v>125</v>
      </c>
      <c r="C211" s="504" t="s">
        <v>5109</v>
      </c>
      <c r="D211" s="505" t="s">
        <v>125</v>
      </c>
      <c r="E211" s="505" t="s">
        <v>125</v>
      </c>
      <c r="F211" s="505">
        <v>0</v>
      </c>
      <c r="G211" s="505" t="s">
        <v>5256</v>
      </c>
      <c r="H211" s="509"/>
    </row>
    <row r="212" spans="2:8" ht="24" customHeight="1" x14ac:dyDescent="0.3">
      <c r="B212" s="520" t="s">
        <v>125</v>
      </c>
      <c r="C212" s="504" t="s">
        <v>5110</v>
      </c>
      <c r="D212" s="505" t="s">
        <v>125</v>
      </c>
      <c r="E212" s="505" t="s">
        <v>125</v>
      </c>
      <c r="F212" s="505">
        <v>0</v>
      </c>
      <c r="G212" s="505" t="s">
        <v>5256</v>
      </c>
      <c r="H212" s="509"/>
    </row>
    <row r="213" spans="2:8" ht="24" customHeight="1" x14ac:dyDescent="0.3">
      <c r="B213" s="520" t="s">
        <v>125</v>
      </c>
      <c r="C213" s="504" t="s">
        <v>5111</v>
      </c>
      <c r="D213" s="505" t="s">
        <v>125</v>
      </c>
      <c r="E213" s="505" t="s">
        <v>125</v>
      </c>
      <c r="F213" s="505">
        <v>0</v>
      </c>
      <c r="G213" s="505" t="s">
        <v>5256</v>
      </c>
      <c r="H213" s="509"/>
    </row>
    <row r="214" spans="2:8" ht="26.4" x14ac:dyDescent="0.3">
      <c r="B214" s="520" t="s">
        <v>125</v>
      </c>
      <c r="C214" s="504" t="s">
        <v>5112</v>
      </c>
      <c r="D214" s="505" t="s">
        <v>125</v>
      </c>
      <c r="E214" s="505" t="s">
        <v>125</v>
      </c>
      <c r="F214" s="505">
        <v>0</v>
      </c>
      <c r="G214" s="505" t="s">
        <v>5256</v>
      </c>
      <c r="H214" s="509"/>
    </row>
    <row r="215" spans="2:8" ht="24" customHeight="1" x14ac:dyDescent="0.3">
      <c r="B215" s="520" t="s">
        <v>125</v>
      </c>
      <c r="C215" s="504" t="s">
        <v>5113</v>
      </c>
      <c r="D215" s="505" t="s">
        <v>125</v>
      </c>
      <c r="E215" s="505" t="s">
        <v>125</v>
      </c>
      <c r="F215" s="505">
        <v>0</v>
      </c>
      <c r="G215" s="505" t="s">
        <v>5256</v>
      </c>
      <c r="H215" s="509"/>
    </row>
    <row r="216" spans="2:8" ht="24" customHeight="1" x14ac:dyDescent="0.3">
      <c r="B216" s="520" t="s">
        <v>125</v>
      </c>
      <c r="C216" s="504" t="s">
        <v>5114</v>
      </c>
      <c r="D216" s="505" t="s">
        <v>125</v>
      </c>
      <c r="E216" s="505" t="s">
        <v>125</v>
      </c>
      <c r="F216" s="505">
        <v>0</v>
      </c>
      <c r="G216" s="505" t="s">
        <v>5256</v>
      </c>
      <c r="H216" s="509"/>
    </row>
    <row r="217" spans="2:8" ht="24" customHeight="1" x14ac:dyDescent="0.3">
      <c r="B217" s="520" t="s">
        <v>125</v>
      </c>
      <c r="C217" s="504" t="s">
        <v>5115</v>
      </c>
      <c r="D217" s="505" t="s">
        <v>125</v>
      </c>
      <c r="E217" s="505" t="s">
        <v>125</v>
      </c>
      <c r="F217" s="505">
        <v>0</v>
      </c>
      <c r="G217" s="505" t="s">
        <v>5256</v>
      </c>
      <c r="H217" s="509"/>
    </row>
    <row r="218" spans="2:8" ht="24" customHeight="1" x14ac:dyDescent="0.3">
      <c r="B218" s="516"/>
      <c r="C218" s="518" t="s">
        <v>5106</v>
      </c>
      <c r="D218" s="516"/>
      <c r="E218" s="516"/>
      <c r="F218" s="516"/>
      <c r="G218" s="516"/>
      <c r="H218" s="518"/>
    </row>
    <row r="219" spans="2:8" ht="24.75" customHeight="1" x14ac:dyDescent="0.3">
      <c r="B219" s="505" t="s">
        <v>2505</v>
      </c>
      <c r="C219" s="504" t="s">
        <v>5251</v>
      </c>
      <c r="D219" s="533" t="s">
        <v>125</v>
      </c>
      <c r="E219" s="473" t="s">
        <v>125</v>
      </c>
      <c r="F219" s="505" t="s">
        <v>5255</v>
      </c>
      <c r="G219" s="505" t="s">
        <v>5256</v>
      </c>
      <c r="H219" s="509" t="s">
        <v>5296</v>
      </c>
    </row>
    <row r="220" spans="2:8" ht="24.75" customHeight="1" x14ac:dyDescent="0.3">
      <c r="B220" s="505" t="s">
        <v>2506</v>
      </c>
      <c r="C220" s="504" t="s">
        <v>5252</v>
      </c>
      <c r="D220" s="533" t="s">
        <v>125</v>
      </c>
      <c r="E220" s="473" t="s">
        <v>125</v>
      </c>
      <c r="F220" s="505" t="s">
        <v>5255</v>
      </c>
      <c r="G220" s="505" t="s">
        <v>5256</v>
      </c>
      <c r="H220" s="509" t="s">
        <v>5296</v>
      </c>
    </row>
    <row r="221" spans="2:8" ht="24.75" customHeight="1" x14ac:dyDescent="0.3">
      <c r="B221" s="505" t="s">
        <v>2507</v>
      </c>
      <c r="C221" s="504" t="s">
        <v>5253</v>
      </c>
      <c r="D221" s="533" t="s">
        <v>125</v>
      </c>
      <c r="E221" s="473" t="s">
        <v>125</v>
      </c>
      <c r="F221" s="505" t="s">
        <v>5255</v>
      </c>
      <c r="G221" s="505" t="s">
        <v>5256</v>
      </c>
      <c r="H221" s="509" t="s">
        <v>5296</v>
      </c>
    </row>
    <row r="222" spans="2:8" ht="24.75" customHeight="1" x14ac:dyDescent="0.3">
      <c r="B222" s="505" t="s">
        <v>2508</v>
      </c>
      <c r="C222" s="504" t="s">
        <v>5332</v>
      </c>
      <c r="D222" s="533" t="s">
        <v>125</v>
      </c>
      <c r="E222" s="473" t="s">
        <v>125</v>
      </c>
      <c r="F222" s="505" t="s">
        <v>5255</v>
      </c>
      <c r="G222" s="505" t="s">
        <v>5256</v>
      </c>
      <c r="H222" s="509" t="s">
        <v>5296</v>
      </c>
    </row>
    <row r="223" spans="2:8" ht="92.4" x14ac:dyDescent="0.3">
      <c r="B223" s="505" t="s">
        <v>5116</v>
      </c>
      <c r="C223" s="504" t="s">
        <v>5117</v>
      </c>
      <c r="D223" s="533" t="s">
        <v>125</v>
      </c>
      <c r="E223" s="473" t="s">
        <v>125</v>
      </c>
      <c r="F223" s="505">
        <v>0</v>
      </c>
      <c r="G223" s="473"/>
      <c r="H223" s="509"/>
    </row>
    <row r="224" spans="2:8" ht="24" customHeight="1" x14ac:dyDescent="0.3">
      <c r="B224" s="516"/>
      <c r="C224" s="518" t="s">
        <v>5118</v>
      </c>
      <c r="D224" s="516"/>
      <c r="E224" s="516"/>
      <c r="F224" s="516"/>
      <c r="G224" s="516"/>
      <c r="H224" s="518"/>
    </row>
    <row r="225" spans="2:8" ht="24.75" customHeight="1" x14ac:dyDescent="0.3">
      <c r="B225" s="561" t="s">
        <v>1977</v>
      </c>
      <c r="C225" s="562" t="s">
        <v>3664</v>
      </c>
      <c r="D225" s="505" t="s">
        <v>1979</v>
      </c>
      <c r="E225" s="505" t="s">
        <v>125</v>
      </c>
      <c r="F225" s="505"/>
      <c r="G225" s="506">
        <v>250</v>
      </c>
      <c r="H225" s="509"/>
    </row>
    <row r="226" spans="2:8" ht="24.75" customHeight="1" x14ac:dyDescent="0.3">
      <c r="B226" s="561" t="s">
        <v>1981</v>
      </c>
      <c r="C226" s="562" t="s">
        <v>1982</v>
      </c>
      <c r="D226" s="505" t="s">
        <v>1983</v>
      </c>
      <c r="E226" s="505" t="s">
        <v>1984</v>
      </c>
      <c r="F226" s="505"/>
      <c r="G226" s="506">
        <v>120</v>
      </c>
      <c r="H226" s="509" t="s">
        <v>1985</v>
      </c>
    </row>
    <row r="227" spans="2:8" ht="24.75" customHeight="1" x14ac:dyDescent="0.3">
      <c r="B227" s="561" t="s">
        <v>1986</v>
      </c>
      <c r="C227" s="562" t="s">
        <v>2428</v>
      </c>
      <c r="D227" s="505" t="s">
        <v>2429</v>
      </c>
      <c r="E227" s="505" t="s">
        <v>2430</v>
      </c>
      <c r="F227" s="505"/>
      <c r="G227" s="506">
        <v>60</v>
      </c>
      <c r="H227" s="509"/>
    </row>
    <row r="228" spans="2:8" ht="24.75" customHeight="1" x14ac:dyDescent="0.3">
      <c r="B228" s="561" t="s">
        <v>1990</v>
      </c>
      <c r="C228" s="562" t="s">
        <v>2431</v>
      </c>
      <c r="D228" s="505" t="s">
        <v>1992</v>
      </c>
      <c r="E228" s="505" t="s">
        <v>1993</v>
      </c>
      <c r="F228" s="505"/>
      <c r="G228" s="506">
        <v>90</v>
      </c>
      <c r="H228" s="509"/>
    </row>
    <row r="229" spans="2:8" ht="24.75" customHeight="1" x14ac:dyDescent="0.3">
      <c r="B229" s="561" t="s">
        <v>1994</v>
      </c>
      <c r="C229" s="562" t="s">
        <v>2432</v>
      </c>
      <c r="D229" s="505" t="s">
        <v>1996</v>
      </c>
      <c r="E229" s="505" t="s">
        <v>1997</v>
      </c>
      <c r="F229" s="505"/>
      <c r="G229" s="506">
        <v>70</v>
      </c>
      <c r="H229" s="509"/>
    </row>
    <row r="230" spans="2:8" ht="24.75" customHeight="1" x14ac:dyDescent="0.3">
      <c r="B230" s="561" t="s">
        <v>1998</v>
      </c>
      <c r="C230" s="562" t="s">
        <v>1999</v>
      </c>
      <c r="D230" s="505" t="s">
        <v>2000</v>
      </c>
      <c r="E230" s="505" t="s">
        <v>2001</v>
      </c>
      <c r="F230" s="505"/>
      <c r="G230" s="506">
        <v>30</v>
      </c>
      <c r="H230" s="509"/>
    </row>
    <row r="231" spans="2:8" ht="24.75" customHeight="1" x14ac:dyDescent="0.3">
      <c r="B231" s="561" t="s">
        <v>2013</v>
      </c>
      <c r="C231" s="562" t="s">
        <v>2014</v>
      </c>
      <c r="D231" s="505" t="s">
        <v>2015</v>
      </c>
      <c r="E231" s="505" t="s">
        <v>151</v>
      </c>
      <c r="F231" s="505"/>
      <c r="G231" s="506">
        <v>100</v>
      </c>
      <c r="H231" s="509"/>
    </row>
    <row r="232" spans="2:8" ht="24.75" customHeight="1" x14ac:dyDescent="0.3">
      <c r="B232" s="561" t="s">
        <v>2035</v>
      </c>
      <c r="C232" s="562" t="s">
        <v>2435</v>
      </c>
      <c r="D232" s="505" t="s">
        <v>2036</v>
      </c>
      <c r="E232" s="505" t="s">
        <v>125</v>
      </c>
      <c r="F232" s="505"/>
      <c r="G232" s="506">
        <v>20</v>
      </c>
      <c r="H232" s="509"/>
    </row>
    <row r="233" spans="2:8" ht="24.75" customHeight="1" x14ac:dyDescent="0.3">
      <c r="B233" s="561" t="s">
        <v>2084</v>
      </c>
      <c r="C233" s="562" t="s">
        <v>2085</v>
      </c>
      <c r="D233" s="505" t="s">
        <v>2086</v>
      </c>
      <c r="E233" s="505" t="s">
        <v>2087</v>
      </c>
      <c r="F233" s="505"/>
      <c r="G233" s="506">
        <v>50</v>
      </c>
      <c r="H233" s="509"/>
    </row>
    <row r="234" spans="2:8" ht="24.75" customHeight="1" x14ac:dyDescent="0.3">
      <c r="B234" s="561" t="s">
        <v>2088</v>
      </c>
      <c r="C234" s="562" t="s">
        <v>2089</v>
      </c>
      <c r="D234" s="505" t="s">
        <v>2090</v>
      </c>
      <c r="E234" s="505" t="s">
        <v>3050</v>
      </c>
      <c r="F234" s="505"/>
      <c r="G234" s="506">
        <v>25</v>
      </c>
      <c r="H234" s="509"/>
    </row>
    <row r="235" spans="2:8" ht="24.75" customHeight="1" x14ac:dyDescent="0.3">
      <c r="B235" s="561" t="s">
        <v>2091</v>
      </c>
      <c r="C235" s="562" t="s">
        <v>2092</v>
      </c>
      <c r="D235" s="505" t="s">
        <v>2093</v>
      </c>
      <c r="E235" s="505" t="s">
        <v>158</v>
      </c>
      <c r="F235" s="505"/>
      <c r="G235" s="506">
        <v>70</v>
      </c>
      <c r="H235" s="509"/>
    </row>
    <row r="236" spans="2:8" ht="24.75" customHeight="1" x14ac:dyDescent="0.3">
      <c r="B236" s="561" t="s">
        <v>2094</v>
      </c>
      <c r="C236" s="562" t="s">
        <v>3761</v>
      </c>
      <c r="D236" s="505" t="s">
        <v>3663</v>
      </c>
      <c r="E236" s="505" t="s">
        <v>2481</v>
      </c>
      <c r="F236" s="505"/>
      <c r="G236" s="506">
        <v>70</v>
      </c>
      <c r="H236" s="509"/>
    </row>
    <row r="237" spans="2:8" ht="24.75" customHeight="1" x14ac:dyDescent="0.3">
      <c r="B237" s="561" t="s">
        <v>2098</v>
      </c>
      <c r="C237" s="562" t="s">
        <v>2099</v>
      </c>
      <c r="D237" s="505" t="s">
        <v>2100</v>
      </c>
      <c r="E237" s="505" t="s">
        <v>2101</v>
      </c>
      <c r="F237" s="505"/>
      <c r="G237" s="506">
        <v>60</v>
      </c>
      <c r="H237" s="509"/>
    </row>
    <row r="238" spans="2:8" ht="24.75" customHeight="1" x14ac:dyDescent="0.3">
      <c r="B238" s="563" t="s">
        <v>2102</v>
      </c>
      <c r="C238" s="564" t="s">
        <v>5304</v>
      </c>
      <c r="D238" s="511" t="s">
        <v>2104</v>
      </c>
      <c r="E238" s="505" t="s">
        <v>2105</v>
      </c>
      <c r="F238" s="505"/>
      <c r="G238" s="506">
        <v>250</v>
      </c>
      <c r="H238" s="509"/>
    </row>
    <row r="239" spans="2:8" ht="24.75" customHeight="1" x14ac:dyDescent="0.3">
      <c r="B239" s="563" t="s">
        <v>2106</v>
      </c>
      <c r="C239" s="564" t="s">
        <v>3665</v>
      </c>
      <c r="D239" s="511" t="s">
        <v>2107</v>
      </c>
      <c r="E239" s="505" t="s">
        <v>2108</v>
      </c>
      <c r="F239" s="505"/>
      <c r="G239" s="506">
        <v>100</v>
      </c>
      <c r="H239" s="509"/>
    </row>
    <row r="240" spans="2:8" ht="24.75" customHeight="1" x14ac:dyDescent="0.3">
      <c r="B240" s="561" t="s">
        <v>2116</v>
      </c>
      <c r="C240" s="562" t="s">
        <v>3660</v>
      </c>
      <c r="D240" s="505" t="s">
        <v>2473</v>
      </c>
      <c r="E240" s="505" t="s">
        <v>2117</v>
      </c>
      <c r="F240" s="505"/>
      <c r="G240" s="506">
        <v>100</v>
      </c>
      <c r="H240" s="509"/>
    </row>
    <row r="241" spans="2:8" ht="24.75" customHeight="1" x14ac:dyDescent="0.3">
      <c r="B241" s="561" t="s">
        <v>2126</v>
      </c>
      <c r="C241" s="562" t="s">
        <v>2127</v>
      </c>
      <c r="D241" s="505" t="s">
        <v>2128</v>
      </c>
      <c r="E241" s="505" t="s">
        <v>3337</v>
      </c>
      <c r="F241" s="505"/>
      <c r="G241" s="506">
        <v>70</v>
      </c>
      <c r="H241" s="509"/>
    </row>
    <row r="242" spans="2:8" ht="24.75" customHeight="1" x14ac:dyDescent="0.3">
      <c r="B242" s="561" t="s">
        <v>2478</v>
      </c>
      <c r="C242" s="562" t="s">
        <v>2479</v>
      </c>
      <c r="D242" s="505" t="s">
        <v>2152</v>
      </c>
      <c r="E242" s="505" t="s">
        <v>125</v>
      </c>
      <c r="F242" s="505"/>
      <c r="G242" s="506"/>
      <c r="H242" s="509"/>
    </row>
    <row r="243" spans="2:8" ht="24" customHeight="1" x14ac:dyDescent="0.3">
      <c r="B243" s="529"/>
      <c r="C243" s="530"/>
      <c r="D243" s="530"/>
      <c r="E243" s="529"/>
      <c r="F243" s="529"/>
      <c r="G243" s="529"/>
      <c r="H243" s="528"/>
    </row>
    <row r="244" spans="2:8" ht="24.75" customHeight="1" x14ac:dyDescent="0.3">
      <c r="B244" s="521" t="s">
        <v>2261</v>
      </c>
      <c r="C244" s="522" t="s">
        <v>2262</v>
      </c>
      <c r="D244" s="505" t="s">
        <v>2263</v>
      </c>
      <c r="E244" s="505" t="s">
        <v>125</v>
      </c>
      <c r="F244" s="505" t="s">
        <v>5254</v>
      </c>
      <c r="G244" s="506">
        <v>70</v>
      </c>
      <c r="H244" s="509"/>
    </row>
    <row r="245" spans="2:8" ht="24.75" customHeight="1" x14ac:dyDescent="0.3">
      <c r="B245" s="521" t="s">
        <v>2413</v>
      </c>
      <c r="C245" s="522" t="s">
        <v>5303</v>
      </c>
      <c r="D245" s="505" t="s">
        <v>3272</v>
      </c>
      <c r="E245" s="505" t="s">
        <v>125</v>
      </c>
      <c r="F245" s="505" t="s">
        <v>5254</v>
      </c>
      <c r="G245" s="506">
        <v>200</v>
      </c>
      <c r="H245" s="509"/>
    </row>
    <row r="246" spans="2:8" ht="24.75" customHeight="1" x14ac:dyDescent="0.3">
      <c r="B246" s="521" t="s">
        <v>3254</v>
      </c>
      <c r="C246" s="522" t="s">
        <v>185</v>
      </c>
      <c r="D246" s="505" t="s">
        <v>3252</v>
      </c>
      <c r="E246" s="505" t="s">
        <v>3252</v>
      </c>
      <c r="F246" s="505"/>
      <c r="G246" s="506">
        <v>80</v>
      </c>
      <c r="H246" s="509" t="s">
        <v>4438</v>
      </c>
    </row>
    <row r="247" spans="2:8" ht="24.75" customHeight="1" x14ac:dyDescent="0.3">
      <c r="B247" s="521" t="s">
        <v>2264</v>
      </c>
      <c r="C247" s="522" t="s">
        <v>2497</v>
      </c>
      <c r="D247" s="505" t="s">
        <v>2265</v>
      </c>
      <c r="E247" s="505" t="s">
        <v>125</v>
      </c>
      <c r="F247" s="505"/>
      <c r="G247" s="506">
        <v>200</v>
      </c>
      <c r="H247" s="509" t="s">
        <v>4438</v>
      </c>
    </row>
    <row r="249" spans="2:8" x14ac:dyDescent="0.3">
      <c r="B249" s="566"/>
      <c r="C249" s="527" t="s">
        <v>5306</v>
      </c>
    </row>
    <row r="250" spans="2:8" x14ac:dyDescent="0.3">
      <c r="B250" s="567"/>
      <c r="C250" s="527" t="s">
        <v>5307</v>
      </c>
    </row>
    <row r="251" spans="2:8" x14ac:dyDescent="0.3">
      <c r="B251" s="568"/>
      <c r="C251" s="527" t="s">
        <v>5308</v>
      </c>
    </row>
    <row r="257" spans="2:7" x14ac:dyDescent="0.3">
      <c r="D257" s="534"/>
      <c r="E257" s="514"/>
      <c r="F257" s="514"/>
      <c r="G257" s="515"/>
    </row>
    <row r="260" spans="2:7" x14ac:dyDescent="0.3">
      <c r="B260" s="527"/>
    </row>
  </sheetData>
  <autoFilter ref="B4:H247" xr:uid="{00000000-0009-0000-0000-000009000000}"/>
  <mergeCells count="1">
    <mergeCell ref="B2:H2"/>
  </mergeCells>
  <phoneticPr fontId="16" type="noConversion"/>
  <pageMargins left="0.70866141732283472" right="0.70866141732283472" top="0.74803149606299213" bottom="0.74803149606299213" header="0.31496062992125984" footer="0.31496062992125984"/>
  <pageSetup paperSize="9" scale="70" orientation="portrait" r:id="rId1"/>
  <drawing r:id="rId2"/>
  <legacyDrawing r:id="rId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101">
    <pageSetUpPr fitToPage="1"/>
  </sheetPr>
  <dimension ref="A1:T145"/>
  <sheetViews>
    <sheetView view="pageBreakPreview" topLeftCell="A30" zoomScaleNormal="100" zoomScaleSheetLayoutView="100" workbookViewId="0">
      <selection activeCell="F53" sqref="F53"/>
    </sheetView>
  </sheetViews>
  <sheetFormatPr baseColWidth="10" defaultColWidth="11.44140625" defaultRowHeight="11.4" x14ac:dyDescent="0.2"/>
  <cols>
    <col min="1" max="1" width="8" style="63" customWidth="1"/>
    <col min="2" max="2" width="4.88671875" style="63" customWidth="1"/>
    <col min="3" max="3" width="2.88671875" style="63" customWidth="1"/>
    <col min="4" max="4" width="12.33203125" style="63" bestFit="1" customWidth="1"/>
    <col min="5" max="5" width="11.44140625" style="63"/>
    <col min="6" max="6" width="8" style="63" customWidth="1"/>
    <col min="7" max="7" width="14.109375" style="63" customWidth="1"/>
    <col min="8" max="10" width="11.88671875" style="63" customWidth="1"/>
    <col min="11" max="11" width="11.44140625" style="63"/>
    <col min="12" max="12" width="11.33203125" style="63" customWidth="1"/>
    <col min="13" max="16384" width="11.44140625" style="63"/>
  </cols>
  <sheetData>
    <row r="1" spans="1:12" ht="13.95" customHeight="1" x14ac:dyDescent="0.2">
      <c r="G1" s="78"/>
      <c r="H1" s="78"/>
      <c r="I1" s="78"/>
      <c r="J1" s="78"/>
      <c r="K1" s="79" t="s">
        <v>230</v>
      </c>
      <c r="L1" s="79">
        <v>257</v>
      </c>
    </row>
    <row r="2" spans="1:12" ht="13.95" customHeight="1" x14ac:dyDescent="0.2">
      <c r="G2" s="78"/>
      <c r="H2" s="78"/>
      <c r="I2" s="78"/>
      <c r="J2" s="78"/>
    </row>
    <row r="3" spans="1:12" ht="13.95" customHeight="1" x14ac:dyDescent="0.2">
      <c r="G3" s="78"/>
      <c r="H3" s="78"/>
      <c r="I3" s="78"/>
      <c r="J3" s="78"/>
    </row>
    <row r="4" spans="1:12" ht="13.95" customHeight="1" x14ac:dyDescent="0.2">
      <c r="F4" s="78"/>
      <c r="G4" s="78"/>
      <c r="H4" s="78"/>
      <c r="I4" s="78"/>
      <c r="J4" s="78"/>
    </row>
    <row r="5" spans="1:12" ht="13.95" customHeight="1" x14ac:dyDescent="0.2">
      <c r="F5" s="78"/>
      <c r="G5" s="78"/>
      <c r="H5" s="78"/>
      <c r="I5" s="78"/>
      <c r="J5" s="78"/>
    </row>
    <row r="6" spans="1:12" ht="15" customHeight="1" x14ac:dyDescent="0.2">
      <c r="A6" s="895">
        <v>163</v>
      </c>
      <c r="B6" s="895"/>
      <c r="C6" s="895"/>
      <c r="D6" s="895"/>
      <c r="E6" s="895"/>
      <c r="F6" s="895"/>
      <c r="G6" s="895"/>
      <c r="H6" s="895"/>
      <c r="I6" s="895"/>
      <c r="J6" s="895"/>
    </row>
    <row r="7" spans="1:12" ht="13.95" customHeight="1" x14ac:dyDescent="0.2">
      <c r="A7" s="65"/>
      <c r="B7" s="65"/>
      <c r="C7" s="65"/>
      <c r="F7" s="78"/>
      <c r="G7" s="78"/>
      <c r="H7" s="78"/>
      <c r="I7" s="78"/>
      <c r="J7" s="78"/>
      <c r="L7" s="64"/>
    </row>
    <row r="8" spans="1:12" ht="13.95" customHeight="1" x14ac:dyDescent="0.2">
      <c r="C8" s="65"/>
      <c r="I8" s="66" t="s">
        <v>2827</v>
      </c>
      <c r="J8" s="131">
        <v>44662</v>
      </c>
    </row>
    <row r="9" spans="1:12" ht="13.95" customHeight="1" x14ac:dyDescent="0.2">
      <c r="C9" s="65"/>
      <c r="I9" s="66" t="s">
        <v>2828</v>
      </c>
      <c r="J9" s="131">
        <v>44671</v>
      </c>
    </row>
    <row r="10" spans="1:12" ht="15" customHeight="1" x14ac:dyDescent="0.2">
      <c r="A10" s="906" t="s">
        <v>2829</v>
      </c>
      <c r="B10" s="906"/>
      <c r="C10" s="58" t="s">
        <v>2830</v>
      </c>
      <c r="D10" s="67" t="str">
        <f>VLOOKUP($L$1,clientes1,2,FALSE)</f>
        <v>BELSAN-ESEICO CONSORCIADOS</v>
      </c>
      <c r="E10" s="67"/>
      <c r="F10" s="67"/>
    </row>
    <row r="11" spans="1:12" ht="15" customHeight="1" x14ac:dyDescent="0.2">
      <c r="A11" s="906" t="s">
        <v>232</v>
      </c>
      <c r="B11" s="906"/>
      <c r="C11" s="58" t="s">
        <v>2830</v>
      </c>
      <c r="D11" s="68">
        <f>VLOOKUP($L$1,clientes1,3,FALSE)</f>
        <v>20604747032</v>
      </c>
      <c r="E11" s="67"/>
      <c r="F11" s="67"/>
      <c r="G11" s="69"/>
    </row>
    <row r="12" spans="1:12" ht="15" customHeight="1" x14ac:dyDescent="0.2">
      <c r="A12" s="906" t="s">
        <v>2831</v>
      </c>
      <c r="B12" s="906"/>
      <c r="C12" s="58" t="s">
        <v>2830</v>
      </c>
      <c r="D12" s="67" t="str">
        <f>VLOOKUP($L$1,clientes1,4,FALSE)</f>
        <v>CAL.ENRIQUE PALACIOS NRO. 947 URB. SANTA CRUZ, MIRAFLORES - LIMA</v>
      </c>
      <c r="E12" s="67"/>
      <c r="F12" s="67"/>
    </row>
    <row r="13" spans="1:12" ht="15" customHeight="1" x14ac:dyDescent="0.2">
      <c r="A13" s="906" t="s">
        <v>2832</v>
      </c>
      <c r="B13" s="906"/>
      <c r="C13" s="59" t="s">
        <v>2830</v>
      </c>
      <c r="D13" s="68" t="str">
        <f>VLOOKUP($L$1,clientes1,5,FALSE)</f>
        <v>Elizabeth Garamendi</v>
      </c>
      <c r="E13" s="67"/>
      <c r="F13" s="67"/>
    </row>
    <row r="14" spans="1:12" ht="15" customHeight="1" x14ac:dyDescent="0.2">
      <c r="A14" s="906" t="s">
        <v>236</v>
      </c>
      <c r="B14" s="906"/>
      <c r="C14" s="59" t="s">
        <v>2830</v>
      </c>
      <c r="D14" s="67" t="str">
        <f>VLOOKUP($L$1,clientes1,6,FALSE)</f>
        <v>JEFA DE COMPRAS Y LOGÍSTICA</v>
      </c>
      <c r="E14" s="67"/>
    </row>
    <row r="15" spans="1:12" ht="15" customHeight="1" x14ac:dyDescent="0.2">
      <c r="A15" s="906" t="s">
        <v>239</v>
      </c>
      <c r="B15" s="906"/>
      <c r="C15" s="58" t="s">
        <v>2830</v>
      </c>
      <c r="D15" s="68">
        <f>VLOOKUP($L$1,clientes1,7,FALSE)</f>
        <v>946690896</v>
      </c>
      <c r="E15" s="67"/>
      <c r="F15" s="67"/>
    </row>
    <row r="16" spans="1:12" ht="9" customHeight="1" x14ac:dyDescent="0.2">
      <c r="A16" s="70"/>
      <c r="B16" s="70"/>
      <c r="C16" s="70"/>
      <c r="D16" s="67"/>
      <c r="E16" s="67"/>
      <c r="F16" s="67"/>
    </row>
    <row r="17" spans="1:17" ht="24" customHeight="1" x14ac:dyDescent="0.25">
      <c r="A17" s="332" t="s">
        <v>2561</v>
      </c>
      <c r="B17" s="907" t="s">
        <v>2650</v>
      </c>
      <c r="C17" s="907"/>
      <c r="D17" s="907"/>
      <c r="E17" s="907"/>
      <c r="F17" s="907"/>
      <c r="G17" s="332" t="s">
        <v>2563</v>
      </c>
      <c r="H17" s="127" t="s">
        <v>2833</v>
      </c>
      <c r="I17" s="332" t="s">
        <v>2565</v>
      </c>
      <c r="J17" s="127" t="s">
        <v>2834</v>
      </c>
    </row>
    <row r="18" spans="1:17" ht="24" customHeight="1" x14ac:dyDescent="0.2">
      <c r="A18" s="112" t="s">
        <v>2199</v>
      </c>
      <c r="B18" s="865" t="str">
        <f>VLOOKUP(A18,SERVICIOENSAYOS,2,FALSE)</f>
        <v xml:space="preserve">Control de calidad del concreto fresco en obra:                                                                                                                                                                                                                                                                                                                                 * Muestreo de concreto fresco cant. 6 probetas                                                                                                                                                                                                                                                                                                                            * Ensayo asentamiento del concreto (Slump)                                                                                                                                                                                                                                                                                                                                * Control de temperatura en el concreto                                                                                                                                                                                                                                                                                                                                                 * Resistencia a la compresión </v>
      </c>
      <c r="C18" s="865"/>
      <c r="D18" s="865"/>
      <c r="E18" s="865"/>
      <c r="F18" s="865"/>
      <c r="G18" s="113" t="str">
        <f>+VLOOKUP(A18,SERVICIOENSAYOS,3,FALSE)</f>
        <v>-</v>
      </c>
      <c r="H18" s="114" t="str">
        <f t="shared" ref="H18:H26" si="0">+VLOOKUP(A18,SERVICIOENSAYOS,5,FALSE)</f>
        <v>CAMPO</v>
      </c>
      <c r="I18" s="118">
        <v>1</v>
      </c>
      <c r="J18" s="115" t="e">
        <f t="shared" ref="J18:J43" si="1">+H18*I18</f>
        <v>#VALUE!</v>
      </c>
    </row>
    <row r="19" spans="1:17" ht="17.25" customHeight="1" x14ac:dyDescent="0.2">
      <c r="A19" s="112" t="s">
        <v>2158</v>
      </c>
      <c r="B19" s="865" t="str">
        <f>VLOOKUP(A19,SERVICIOENSAYOS,2,FALSE)</f>
        <v>Resistencia a la compresión de probetas cilindricas de concreto (Incluye Curado)(*).</v>
      </c>
      <c r="C19" s="865"/>
      <c r="D19" s="865"/>
      <c r="E19" s="865"/>
      <c r="F19" s="865"/>
      <c r="G19" s="113" t="str">
        <f t="shared" ref="G19:G26" si="2">+VLOOKUP(A19,SERVICIOENSAYOS,3,FALSE)</f>
        <v>ASTM C39/C39M-24</v>
      </c>
      <c r="H19" s="114">
        <f t="shared" si="0"/>
        <v>0</v>
      </c>
      <c r="I19" s="118">
        <v>1</v>
      </c>
      <c r="J19" s="115">
        <f t="shared" si="1"/>
        <v>0</v>
      </c>
    </row>
    <row r="20" spans="1:17" ht="17.25" customHeight="1" x14ac:dyDescent="0.2">
      <c r="A20" s="112" t="s">
        <v>1970</v>
      </c>
      <c r="B20" s="865" t="str">
        <f>VLOOKUP(A20,SERVICIOENSAYOS,2,FALSE)</f>
        <v>Densidad del suelo IN-SITU, Cono de Arena 6" (*).</v>
      </c>
      <c r="C20" s="865"/>
      <c r="D20" s="865"/>
      <c r="E20" s="865"/>
      <c r="F20" s="865"/>
      <c r="G20" s="113" t="str">
        <f t="shared" si="2"/>
        <v>NTP 339.143:1999 (revisada el 2019)</v>
      </c>
      <c r="H20" s="114" t="str">
        <f t="shared" si="0"/>
        <v>CAMPO</v>
      </c>
      <c r="I20" s="118">
        <v>4</v>
      </c>
      <c r="J20" s="115" t="e">
        <f t="shared" si="1"/>
        <v>#VALUE!</v>
      </c>
    </row>
    <row r="21" spans="1:17" ht="17.25" customHeight="1" x14ac:dyDescent="0.2">
      <c r="A21" s="112" t="s">
        <v>2136</v>
      </c>
      <c r="B21" s="865" t="e">
        <f t="shared" ref="B21:B26" si="3">VLOOKUP(A21,SERVICIOENSAYOS,2,FALSE)</f>
        <v>#N/A</v>
      </c>
      <c r="C21" s="865"/>
      <c r="D21" s="865"/>
      <c r="E21" s="865"/>
      <c r="F21" s="865"/>
      <c r="G21" s="113" t="e">
        <f t="shared" si="2"/>
        <v>#N/A</v>
      </c>
      <c r="H21" s="114" t="e">
        <f t="shared" si="0"/>
        <v>#N/A</v>
      </c>
      <c r="I21" s="118">
        <v>2</v>
      </c>
      <c r="J21" s="115" t="e">
        <f t="shared" si="1"/>
        <v>#N/A</v>
      </c>
    </row>
    <row r="22" spans="1:17" ht="17.25" customHeight="1" x14ac:dyDescent="0.2">
      <c r="A22" s="112" t="s">
        <v>2139</v>
      </c>
      <c r="B22" s="865" t="e">
        <f t="shared" si="3"/>
        <v>#N/A</v>
      </c>
      <c r="C22" s="865"/>
      <c r="D22" s="865"/>
      <c r="E22" s="865"/>
      <c r="F22" s="865"/>
      <c r="G22" s="113" t="e">
        <f t="shared" si="2"/>
        <v>#N/A</v>
      </c>
      <c r="H22" s="114" t="e">
        <f t="shared" si="0"/>
        <v>#N/A</v>
      </c>
      <c r="I22" s="118">
        <v>2</v>
      </c>
      <c r="J22" s="115" t="e">
        <f t="shared" si="1"/>
        <v>#N/A</v>
      </c>
    </row>
    <row r="23" spans="1:17" ht="17.25" customHeight="1" x14ac:dyDescent="0.2">
      <c r="A23" s="112" t="s">
        <v>1977</v>
      </c>
      <c r="B23" s="865" t="str">
        <f t="shared" si="3"/>
        <v>California Bearing Ratio (CBR) (OBSOLETO)</v>
      </c>
      <c r="C23" s="865"/>
      <c r="D23" s="865"/>
      <c r="E23" s="865"/>
      <c r="F23" s="865"/>
      <c r="G23" s="113" t="str">
        <f t="shared" si="2"/>
        <v>NTP 339.145</v>
      </c>
      <c r="H23" s="114">
        <f t="shared" si="0"/>
        <v>0</v>
      </c>
      <c r="I23" s="118">
        <v>1</v>
      </c>
      <c r="J23" s="115">
        <f t="shared" si="1"/>
        <v>0</v>
      </c>
    </row>
    <row r="24" spans="1:17" ht="17.25" customHeight="1" x14ac:dyDescent="0.2">
      <c r="A24" s="112" t="s">
        <v>2019</v>
      </c>
      <c r="B24" s="865" t="e">
        <f t="shared" si="3"/>
        <v>#N/A</v>
      </c>
      <c r="C24" s="865"/>
      <c r="D24" s="865"/>
      <c r="E24" s="865"/>
      <c r="F24" s="865"/>
      <c r="G24" s="113" t="e">
        <f t="shared" si="2"/>
        <v>#N/A</v>
      </c>
      <c r="H24" s="114" t="e">
        <f t="shared" si="0"/>
        <v>#N/A</v>
      </c>
      <c r="I24" s="118">
        <v>1</v>
      </c>
      <c r="J24" s="115" t="e">
        <f t="shared" si="1"/>
        <v>#N/A</v>
      </c>
    </row>
    <row r="25" spans="1:17" ht="17.25" customHeight="1" x14ac:dyDescent="0.2">
      <c r="A25" s="112" t="s">
        <v>2094</v>
      </c>
      <c r="B25" s="865" t="str">
        <f t="shared" si="3"/>
        <v>Peso específico y absorción de agregado grueso (OBSOLETO)</v>
      </c>
      <c r="C25" s="865"/>
      <c r="D25" s="865"/>
      <c r="E25" s="865"/>
      <c r="F25" s="865"/>
      <c r="G25" s="113" t="str">
        <f t="shared" si="2"/>
        <v>NTP 400.021:2020</v>
      </c>
      <c r="H25" s="114">
        <f t="shared" si="0"/>
        <v>0</v>
      </c>
      <c r="I25" s="118">
        <v>1</v>
      </c>
      <c r="J25" s="115">
        <f t="shared" si="1"/>
        <v>0</v>
      </c>
    </row>
    <row r="26" spans="1:17" ht="17.25" customHeight="1" x14ac:dyDescent="0.2">
      <c r="A26" s="112" t="s">
        <v>1986</v>
      </c>
      <c r="B26" s="865" t="str">
        <f t="shared" si="3"/>
        <v>Peso específico relativo de partículas del suelo (OBSOLETO)</v>
      </c>
      <c r="C26" s="865"/>
      <c r="D26" s="865"/>
      <c r="E26" s="865"/>
      <c r="F26" s="865"/>
      <c r="G26" s="113" t="str">
        <f t="shared" si="2"/>
        <v>ASTM D854-14</v>
      </c>
      <c r="H26" s="114">
        <f t="shared" si="0"/>
        <v>0</v>
      </c>
      <c r="I26" s="118">
        <v>1</v>
      </c>
      <c r="J26" s="115">
        <f t="shared" si="1"/>
        <v>0</v>
      </c>
    </row>
    <row r="27" spans="1:17" ht="17.25" customHeight="1" x14ac:dyDescent="0.2">
      <c r="A27" s="112"/>
      <c r="B27" s="908" t="s">
        <v>2835</v>
      </c>
      <c r="C27" s="908"/>
      <c r="D27" s="908"/>
      <c r="E27" s="908"/>
      <c r="F27" s="908"/>
      <c r="G27" s="113"/>
      <c r="H27" s="114"/>
      <c r="I27" s="118"/>
      <c r="J27" s="115"/>
      <c r="Q27" s="63" t="e">
        <f>+#REF!*26</f>
        <v>#REF!</v>
      </c>
    </row>
    <row r="28" spans="1:17" ht="17.25" customHeight="1" x14ac:dyDescent="0.2">
      <c r="A28" s="112" t="s">
        <v>2116</v>
      </c>
      <c r="B28" s="865" t="str">
        <f t="shared" ref="B28:B33" si="4">VLOOKUP(A28,SERVICIOENSAYOS,2,FALSE)</f>
        <v>Porcentaje de Caras fracturadas agregado (OBSOLETO)</v>
      </c>
      <c r="C28" s="865"/>
      <c r="D28" s="865"/>
      <c r="E28" s="865"/>
      <c r="F28" s="865"/>
      <c r="G28" s="113" t="str">
        <f t="shared" ref="G28:G33" si="5">+VLOOKUP(A28,SERVICIOENSAYOS,3,FALSE)</f>
        <v>MTC E-210</v>
      </c>
      <c r="H28" s="114">
        <f t="shared" ref="H28:H33" si="6">+VLOOKUP(A28,SERVICIOENSAYOS,5,FALSE)</f>
        <v>0</v>
      </c>
      <c r="I28" s="118">
        <v>2</v>
      </c>
      <c r="J28" s="115">
        <f t="shared" si="1"/>
        <v>0</v>
      </c>
    </row>
    <row r="29" spans="1:17" ht="17.25" customHeight="1" x14ac:dyDescent="0.2">
      <c r="A29" s="112" t="s">
        <v>2102</v>
      </c>
      <c r="B29" s="865" t="str">
        <f t="shared" si="4"/>
        <v>Desgaste por abrasión en agregado menor de 1.1/2" (OBSOLETO)</v>
      </c>
      <c r="C29" s="865"/>
      <c r="D29" s="865"/>
      <c r="E29" s="865"/>
      <c r="F29" s="865"/>
      <c r="G29" s="113" t="str">
        <f t="shared" si="5"/>
        <v>NTP 400.019</v>
      </c>
      <c r="H29" s="114">
        <f t="shared" si="6"/>
        <v>0</v>
      </c>
      <c r="I29" s="118">
        <v>2</v>
      </c>
      <c r="J29" s="115">
        <f t="shared" si="1"/>
        <v>0</v>
      </c>
    </row>
    <row r="30" spans="1:17" ht="17.25" customHeight="1" x14ac:dyDescent="0.2">
      <c r="A30" s="112" t="s">
        <v>2118</v>
      </c>
      <c r="B30" s="865" t="str">
        <f t="shared" si="4"/>
        <v>Contenido Sales solubles, fino o grueso.</v>
      </c>
      <c r="C30" s="865"/>
      <c r="D30" s="865"/>
      <c r="E30" s="865"/>
      <c r="F30" s="865"/>
      <c r="G30" s="113" t="str">
        <f t="shared" si="5"/>
        <v>MTC E-219</v>
      </c>
      <c r="H30" s="114" t="str">
        <f t="shared" si="6"/>
        <v>LABORATORIO</v>
      </c>
      <c r="I30" s="118">
        <v>2</v>
      </c>
      <c r="J30" s="115" t="e">
        <f t="shared" si="1"/>
        <v>#VALUE!</v>
      </c>
    </row>
    <row r="31" spans="1:17" ht="17.25" customHeight="1" x14ac:dyDescent="0.2">
      <c r="A31" s="112" t="s">
        <v>2106</v>
      </c>
      <c r="B31" s="865" t="str">
        <f t="shared" si="4"/>
        <v>Partículas Planas y Alargadas agr. Grueso (OBSOLETO)</v>
      </c>
      <c r="C31" s="865"/>
      <c r="D31" s="865"/>
      <c r="E31" s="865"/>
      <c r="F31" s="865"/>
      <c r="G31" s="113" t="str">
        <f t="shared" si="5"/>
        <v>NTP 400.040</v>
      </c>
      <c r="H31" s="114">
        <f t="shared" si="6"/>
        <v>0</v>
      </c>
      <c r="I31" s="118">
        <v>1</v>
      </c>
      <c r="J31" s="115">
        <f t="shared" si="1"/>
        <v>0</v>
      </c>
    </row>
    <row r="32" spans="1:17" ht="17.25" customHeight="1" x14ac:dyDescent="0.2">
      <c r="A32" s="112" t="s">
        <v>2109</v>
      </c>
      <c r="B32" s="865" t="e">
        <f t="shared" si="4"/>
        <v>#N/A</v>
      </c>
      <c r="C32" s="865"/>
      <c r="D32" s="865"/>
      <c r="E32" s="865"/>
      <c r="F32" s="865"/>
      <c r="G32" s="113" t="e">
        <f t="shared" si="5"/>
        <v>#N/A</v>
      </c>
      <c r="H32" s="114" t="e">
        <f t="shared" si="6"/>
        <v>#N/A</v>
      </c>
      <c r="I32" s="118">
        <v>1</v>
      </c>
      <c r="J32" s="115" t="e">
        <f t="shared" si="1"/>
        <v>#N/A</v>
      </c>
    </row>
    <row r="33" spans="1:11" ht="17.25" customHeight="1" x14ac:dyDescent="0.2">
      <c r="A33" s="112" t="s">
        <v>2113</v>
      </c>
      <c r="B33" s="865" t="e">
        <f t="shared" si="4"/>
        <v>#N/A</v>
      </c>
      <c r="C33" s="865"/>
      <c r="D33" s="865"/>
      <c r="E33" s="865"/>
      <c r="F33" s="865"/>
      <c r="G33" s="113" t="e">
        <f t="shared" si="5"/>
        <v>#N/A</v>
      </c>
      <c r="H33" s="114" t="e">
        <f t="shared" si="6"/>
        <v>#N/A</v>
      </c>
      <c r="I33" s="118">
        <v>1</v>
      </c>
      <c r="J33" s="115" t="e">
        <f t="shared" si="1"/>
        <v>#N/A</v>
      </c>
    </row>
    <row r="34" spans="1:11" ht="17.25" customHeight="1" x14ac:dyDescent="0.2">
      <c r="A34" s="112"/>
      <c r="B34" s="865"/>
      <c r="C34" s="865"/>
      <c r="D34" s="865"/>
      <c r="E34" s="865"/>
      <c r="F34" s="865"/>
      <c r="G34" s="113"/>
      <c r="H34" s="114"/>
      <c r="I34" s="118"/>
      <c r="J34" s="115">
        <f t="shared" si="1"/>
        <v>0</v>
      </c>
    </row>
    <row r="35" spans="1:11" ht="17.25" customHeight="1" x14ac:dyDescent="0.2">
      <c r="A35" s="112"/>
      <c r="B35" s="865"/>
      <c r="C35" s="865"/>
      <c r="D35" s="865"/>
      <c r="E35" s="865"/>
      <c r="F35" s="865"/>
      <c r="G35" s="113"/>
      <c r="H35" s="114"/>
      <c r="I35" s="118"/>
      <c r="J35" s="115">
        <f t="shared" si="1"/>
        <v>0</v>
      </c>
    </row>
    <row r="36" spans="1:11" ht="17.25" customHeight="1" x14ac:dyDescent="0.2">
      <c r="A36" s="112"/>
      <c r="B36" s="865" t="s">
        <v>2836</v>
      </c>
      <c r="C36" s="865"/>
      <c r="D36" s="865"/>
      <c r="E36" s="865"/>
      <c r="F36" s="865"/>
      <c r="G36" s="113"/>
      <c r="H36" s="114"/>
      <c r="I36" s="118"/>
      <c r="J36" s="115"/>
    </row>
    <row r="37" spans="1:11" ht="17.25" customHeight="1" x14ac:dyDescent="0.2">
      <c r="A37" s="112" t="s">
        <v>2031</v>
      </c>
      <c r="B37" s="865" t="e">
        <f t="shared" ref="B37:B42" si="7">VLOOKUP(A37,SERVICIOENSAYOS,2,FALSE)</f>
        <v>#N/A</v>
      </c>
      <c r="C37" s="865"/>
      <c r="D37" s="865"/>
      <c r="E37" s="865"/>
      <c r="F37" s="865"/>
      <c r="G37" s="113" t="e">
        <f t="shared" ref="G37:G42" si="8">+VLOOKUP(A37,SERVICIOENSAYOS,3,FALSE)</f>
        <v>#N/A</v>
      </c>
      <c r="H37" s="114" t="e">
        <f t="shared" ref="H37:H43" si="9">+VLOOKUP(A37,SERVICIOENSAYOS,5,FALSE)</f>
        <v>#N/A</v>
      </c>
      <c r="I37" s="118">
        <v>2</v>
      </c>
      <c r="J37" s="115" t="e">
        <f t="shared" si="1"/>
        <v>#N/A</v>
      </c>
    </row>
    <row r="38" spans="1:11" ht="17.25" customHeight="1" x14ac:dyDescent="0.2">
      <c r="A38" s="112" t="s">
        <v>2025</v>
      </c>
      <c r="B38" s="865" t="e">
        <f t="shared" si="7"/>
        <v>#N/A</v>
      </c>
      <c r="C38" s="865"/>
      <c r="D38" s="865"/>
      <c r="E38" s="865"/>
      <c r="F38" s="865"/>
      <c r="G38" s="113" t="e">
        <f t="shared" si="8"/>
        <v>#N/A</v>
      </c>
      <c r="H38" s="114" t="e">
        <f t="shared" si="9"/>
        <v>#N/A</v>
      </c>
      <c r="I38" s="118">
        <v>2</v>
      </c>
      <c r="J38" s="115" t="e">
        <f t="shared" si="1"/>
        <v>#N/A</v>
      </c>
    </row>
    <row r="39" spans="1:11" ht="17.25" customHeight="1" x14ac:dyDescent="0.2">
      <c r="A39" s="112" t="s">
        <v>2118</v>
      </c>
      <c r="B39" s="865" t="str">
        <f t="shared" si="7"/>
        <v>Contenido Sales solubles, fino o grueso.</v>
      </c>
      <c r="C39" s="865"/>
      <c r="D39" s="865"/>
      <c r="E39" s="865"/>
      <c r="F39" s="865"/>
      <c r="G39" s="113" t="str">
        <f t="shared" si="8"/>
        <v>MTC E-219</v>
      </c>
      <c r="H39" s="114" t="str">
        <f t="shared" si="9"/>
        <v>LABORATORIO</v>
      </c>
      <c r="I39" s="118">
        <v>2</v>
      </c>
      <c r="J39" s="115" t="e">
        <f t="shared" si="1"/>
        <v>#VALUE!</v>
      </c>
    </row>
    <row r="40" spans="1:11" ht="17.25" customHeight="1" x14ac:dyDescent="0.2">
      <c r="A40" s="112" t="s">
        <v>2113</v>
      </c>
      <c r="B40" s="865" t="e">
        <f t="shared" si="7"/>
        <v>#N/A</v>
      </c>
      <c r="C40" s="865"/>
      <c r="D40" s="865"/>
      <c r="E40" s="865"/>
      <c r="F40" s="865"/>
      <c r="G40" s="113" t="e">
        <f t="shared" si="8"/>
        <v>#N/A</v>
      </c>
      <c r="H40" s="114" t="e">
        <f t="shared" si="9"/>
        <v>#N/A</v>
      </c>
      <c r="I40" s="118">
        <v>2</v>
      </c>
      <c r="J40" s="115" t="e">
        <f t="shared" si="1"/>
        <v>#N/A</v>
      </c>
    </row>
    <row r="41" spans="1:11" ht="17.25" customHeight="1" x14ac:dyDescent="0.2">
      <c r="A41" s="112"/>
      <c r="B41" s="865" t="e">
        <f>VLOOKUP(A41,SERVICIOENSAYOS,2,FALSE)</f>
        <v>#N/A</v>
      </c>
      <c r="C41" s="865"/>
      <c r="D41" s="865"/>
      <c r="E41" s="865"/>
      <c r="F41" s="865"/>
      <c r="G41" s="113" t="e">
        <f>+VLOOKUP(A41,SERVICIOENSAYOS,3,FALSE)</f>
        <v>#N/A</v>
      </c>
      <c r="H41" s="114" t="e">
        <f t="shared" si="9"/>
        <v>#N/A</v>
      </c>
      <c r="I41" s="118">
        <v>0</v>
      </c>
      <c r="J41" s="115" t="e">
        <f t="shared" si="1"/>
        <v>#N/A</v>
      </c>
    </row>
    <row r="42" spans="1:11" ht="17.25" customHeight="1" x14ac:dyDescent="0.2">
      <c r="A42" s="112"/>
      <c r="B42" s="865" t="e">
        <f t="shared" si="7"/>
        <v>#N/A</v>
      </c>
      <c r="C42" s="865"/>
      <c r="D42" s="865"/>
      <c r="E42" s="865"/>
      <c r="F42" s="865"/>
      <c r="G42" s="113" t="e">
        <f t="shared" si="8"/>
        <v>#N/A</v>
      </c>
      <c r="H42" s="114" t="e">
        <f t="shared" si="9"/>
        <v>#N/A</v>
      </c>
      <c r="I42" s="113">
        <v>0</v>
      </c>
      <c r="J42" s="115" t="e">
        <f t="shared" si="1"/>
        <v>#N/A</v>
      </c>
    </row>
    <row r="43" spans="1:11" ht="17.25" customHeight="1" x14ac:dyDescent="0.2">
      <c r="A43" s="112"/>
      <c r="B43" s="865" t="e">
        <f>VLOOKUP(A43,SERVICIOENSAYOS,2,FALSE)</f>
        <v>#N/A</v>
      </c>
      <c r="C43" s="865"/>
      <c r="D43" s="865"/>
      <c r="E43" s="865"/>
      <c r="F43" s="865"/>
      <c r="G43" s="113" t="e">
        <f>+VLOOKUP(A43,SERVICIOENSAYOS,3,FALSE)</f>
        <v>#N/A</v>
      </c>
      <c r="H43" s="114" t="e">
        <f t="shared" si="9"/>
        <v>#N/A</v>
      </c>
      <c r="I43" s="113">
        <v>0</v>
      </c>
      <c r="J43" s="115" t="e">
        <f t="shared" si="1"/>
        <v>#N/A</v>
      </c>
    </row>
    <row r="44" spans="1:11" ht="17.25" customHeight="1" x14ac:dyDescent="0.2">
      <c r="A44" s="51"/>
      <c r="B44" s="51"/>
      <c r="C44" s="51"/>
      <c r="H44" s="904" t="s">
        <v>2567</v>
      </c>
      <c r="I44" s="904"/>
      <c r="J44" s="71" t="e">
        <f>SUM(J27:J43)</f>
        <v>#VALUE!</v>
      </c>
    </row>
    <row r="45" spans="1:11" ht="17.25" customHeight="1" x14ac:dyDescent="0.2">
      <c r="A45" s="51"/>
      <c r="B45" s="51"/>
      <c r="C45" s="51"/>
      <c r="H45" s="904" t="s">
        <v>2568</v>
      </c>
      <c r="I45" s="904"/>
      <c r="J45" s="71" t="e">
        <f>+J44*0.18</f>
        <v>#VALUE!</v>
      </c>
    </row>
    <row r="46" spans="1:11" ht="17.25" customHeight="1" x14ac:dyDescent="0.2">
      <c r="A46" s="51"/>
      <c r="B46" s="51"/>
      <c r="C46" s="51"/>
      <c r="H46" s="905" t="s">
        <v>2569</v>
      </c>
      <c r="I46" s="905"/>
      <c r="J46" s="72" t="e">
        <f>+J44+J45</f>
        <v>#VALUE!</v>
      </c>
      <c r="K46" s="92" t="s">
        <v>2652</v>
      </c>
    </row>
    <row r="47" spans="1:11" ht="6.75" customHeight="1" x14ac:dyDescent="0.2">
      <c r="A47" s="51"/>
      <c r="B47" s="51"/>
      <c r="C47" s="51"/>
      <c r="H47" s="58"/>
      <c r="I47" s="58"/>
      <c r="J47" s="139"/>
      <c r="K47" s="92"/>
    </row>
    <row r="48" spans="1:11" ht="6.75" customHeight="1" x14ac:dyDescent="0.2">
      <c r="A48" s="51"/>
      <c r="B48" s="51"/>
      <c r="C48" s="51"/>
      <c r="H48" s="58"/>
      <c r="I48" s="58"/>
      <c r="J48" s="139"/>
      <c r="K48" s="92"/>
    </row>
    <row r="49" spans="1:16" ht="18" customHeight="1" x14ac:dyDescent="0.3">
      <c r="A49" s="73" t="s">
        <v>2652</v>
      </c>
      <c r="B49" s="73"/>
      <c r="C49" s="51"/>
      <c r="K49" s="93">
        <v>4</v>
      </c>
      <c r="L49" s="84">
        <v>1</v>
      </c>
      <c r="M49" s="85" t="s">
        <v>2748</v>
      </c>
      <c r="P49" s="116"/>
    </row>
    <row r="50" spans="1:16" ht="18" customHeight="1" x14ac:dyDescent="0.3">
      <c r="A50" s="128" t="s">
        <v>2803</v>
      </c>
      <c r="B50" s="53"/>
      <c r="C50" s="51"/>
      <c r="L50" s="84">
        <v>2</v>
      </c>
      <c r="M50" s="85" t="s">
        <v>2757</v>
      </c>
      <c r="P50" s="116"/>
    </row>
    <row r="51" spans="1:16" ht="18" customHeight="1" x14ac:dyDescent="0.3">
      <c r="A51" s="53" t="s">
        <v>2805</v>
      </c>
      <c r="B51" s="83"/>
      <c r="C51" s="83"/>
      <c r="D51" s="83"/>
      <c r="E51" s="83"/>
      <c r="F51" s="83"/>
      <c r="G51" s="83"/>
      <c r="H51" s="83"/>
      <c r="I51" s="83"/>
      <c r="J51" s="83"/>
      <c r="L51" s="84">
        <v>3</v>
      </c>
      <c r="M51" s="85" t="s">
        <v>2771</v>
      </c>
      <c r="P51" s="116"/>
    </row>
    <row r="52" spans="1:16" ht="18" customHeight="1" x14ac:dyDescent="0.3">
      <c r="A52" s="56" t="s">
        <v>2777</v>
      </c>
      <c r="B52" s="53"/>
      <c r="C52" s="51"/>
      <c r="L52" s="84">
        <v>4</v>
      </c>
      <c r="M52" s="85" t="s">
        <v>2781</v>
      </c>
      <c r="P52" s="116"/>
    </row>
    <row r="53" spans="1:16" ht="18" customHeight="1" x14ac:dyDescent="0.3">
      <c r="A53" s="56" t="s">
        <v>2769</v>
      </c>
      <c r="B53" s="53"/>
      <c r="C53" s="51"/>
      <c r="L53" s="84">
        <v>5</v>
      </c>
      <c r="M53" s="85" t="s">
        <v>2790</v>
      </c>
      <c r="P53" s="116"/>
    </row>
    <row r="54" spans="1:16" ht="18" customHeight="1" x14ac:dyDescent="0.3">
      <c r="A54" s="56"/>
      <c r="B54" s="53"/>
      <c r="C54" s="51"/>
      <c r="L54" s="84"/>
      <c r="M54" s="85"/>
      <c r="P54" s="116"/>
    </row>
    <row r="55" spans="1:16" ht="18" customHeight="1" x14ac:dyDescent="0.3">
      <c r="A55" s="138" t="str">
        <f>IF(CONDICIONES!N6=0,"",CONDICIONES!N6)</f>
        <v/>
      </c>
      <c r="B55" s="53"/>
      <c r="C55" s="51"/>
      <c r="G55" s="129"/>
      <c r="K55" s="53"/>
      <c r="L55" s="84">
        <v>6</v>
      </c>
      <c r="M55" s="85" t="s">
        <v>2793</v>
      </c>
      <c r="P55" s="116"/>
    </row>
    <row r="56" spans="1:16" ht="18" customHeight="1" x14ac:dyDescent="0.3">
      <c r="A56" s="138"/>
      <c r="B56" s="53"/>
      <c r="C56" s="51"/>
      <c r="G56" s="129"/>
      <c r="K56" s="53"/>
      <c r="L56" s="84"/>
      <c r="M56" s="85"/>
      <c r="P56" s="116"/>
    </row>
    <row r="57" spans="1:16" ht="18" customHeight="1" x14ac:dyDescent="0.3">
      <c r="A57" s="138"/>
      <c r="B57" s="53"/>
      <c r="C57" s="51"/>
      <c r="G57" s="129"/>
      <c r="K57" s="53"/>
      <c r="L57" s="84"/>
      <c r="M57" s="85"/>
      <c r="P57" s="116"/>
    </row>
    <row r="58" spans="1:16" ht="18" customHeight="1" x14ac:dyDescent="0.3">
      <c r="A58" s="138"/>
      <c r="B58" s="53"/>
      <c r="C58" s="51"/>
      <c r="G58" s="129"/>
      <c r="K58" s="53"/>
      <c r="L58" s="84"/>
      <c r="M58" s="85"/>
      <c r="P58" s="116"/>
    </row>
    <row r="59" spans="1:16" ht="18" customHeight="1" x14ac:dyDescent="0.3">
      <c r="A59" s="138"/>
      <c r="B59" s="53"/>
      <c r="C59" s="51"/>
      <c r="G59" s="129"/>
      <c r="K59" s="53"/>
      <c r="L59" s="84"/>
      <c r="M59" s="85"/>
      <c r="P59" s="116"/>
    </row>
    <row r="60" spans="1:16" ht="18" customHeight="1" x14ac:dyDescent="0.3">
      <c r="A60" s="138"/>
      <c r="B60" s="53"/>
      <c r="C60" s="51"/>
      <c r="G60" s="129"/>
      <c r="K60" s="53"/>
      <c r="L60" s="84"/>
      <c r="M60" s="85"/>
      <c r="P60" s="116"/>
    </row>
    <row r="61" spans="1:16" ht="18" customHeight="1" x14ac:dyDescent="0.3">
      <c r="A61" s="73" t="s">
        <v>2574</v>
      </c>
      <c r="B61" s="73"/>
      <c r="C61" s="73"/>
      <c r="K61" s="92" t="s">
        <v>2574</v>
      </c>
      <c r="P61" s="116"/>
    </row>
    <row r="62" spans="1:16" ht="18" customHeight="1" x14ac:dyDescent="0.3">
      <c r="A62" s="903" t="s">
        <v>2837</v>
      </c>
      <c r="B62" s="903"/>
      <c r="C62" s="903"/>
      <c r="D62" s="903"/>
      <c r="E62" s="903"/>
      <c r="F62" s="903"/>
      <c r="G62" s="903"/>
      <c r="H62" s="903"/>
      <c r="I62" s="903"/>
      <c r="K62" s="53" t="s">
        <v>2838</v>
      </c>
      <c r="P62" s="116"/>
    </row>
    <row r="63" spans="1:16" ht="17.25" customHeight="1" x14ac:dyDescent="0.3">
      <c r="A63" s="51" t="s">
        <v>2839</v>
      </c>
      <c r="B63" s="51"/>
      <c r="C63" s="69"/>
      <c r="K63" s="53" t="s">
        <v>2837</v>
      </c>
      <c r="P63" s="116"/>
    </row>
    <row r="64" spans="1:16" ht="15" customHeight="1" x14ac:dyDescent="0.2">
      <c r="A64" s="53" t="s">
        <v>2840</v>
      </c>
      <c r="B64" s="51"/>
      <c r="C64" s="69"/>
      <c r="K64" s="53" t="s">
        <v>2841</v>
      </c>
    </row>
    <row r="65" spans="1:13" ht="15" customHeight="1" x14ac:dyDescent="0.2">
      <c r="A65" s="331" t="s">
        <v>2521</v>
      </c>
      <c r="B65" s="51"/>
      <c r="C65" s="69"/>
      <c r="K65" s="53" t="s">
        <v>2842</v>
      </c>
    </row>
    <row r="66" spans="1:13" ht="15" customHeight="1" x14ac:dyDescent="0.2">
      <c r="A66" s="322" t="s">
        <v>2843</v>
      </c>
      <c r="B66" s="51"/>
      <c r="C66" s="69"/>
    </row>
    <row r="67" spans="1:13" ht="15" customHeight="1" x14ac:dyDescent="0.2">
      <c r="A67" s="322" t="s">
        <v>2844</v>
      </c>
      <c r="B67" s="51"/>
      <c r="C67" s="69"/>
    </row>
    <row r="68" spans="1:13" ht="24" customHeight="1" x14ac:dyDescent="0.2">
      <c r="A68" s="331" t="s">
        <v>2519</v>
      </c>
      <c r="B68" s="51"/>
      <c r="C68" s="69"/>
    </row>
    <row r="69" spans="1:13" ht="15" customHeight="1" x14ac:dyDescent="0.2">
      <c r="A69" s="322" t="s">
        <v>2845</v>
      </c>
      <c r="B69" s="51"/>
      <c r="C69" s="69"/>
    </row>
    <row r="70" spans="1:13" ht="9.75" customHeight="1" x14ac:dyDescent="0.2"/>
    <row r="71" spans="1:13" ht="8.25" customHeight="1" x14ac:dyDescent="0.2"/>
    <row r="72" spans="1:13" ht="15" customHeight="1" x14ac:dyDescent="0.2">
      <c r="A72" s="73" t="s">
        <v>2846</v>
      </c>
      <c r="B72" s="73"/>
      <c r="C72" s="73"/>
    </row>
    <row r="73" spans="1:13" ht="15" customHeight="1" x14ac:dyDescent="0.2">
      <c r="A73" s="322" t="s">
        <v>2847</v>
      </c>
      <c r="B73" s="83"/>
      <c r="C73" s="83"/>
      <c r="D73" s="83"/>
      <c r="E73" s="83"/>
      <c r="F73" s="83"/>
      <c r="G73" s="83"/>
      <c r="H73" s="83"/>
      <c r="I73" s="83"/>
      <c r="J73" s="83"/>
      <c r="K73" s="92" t="s">
        <v>2846</v>
      </c>
    </row>
    <row r="74" spans="1:13" ht="15" customHeight="1" x14ac:dyDescent="0.2">
      <c r="A74" s="53" t="s">
        <v>2848</v>
      </c>
      <c r="B74" s="69"/>
      <c r="C74" s="69"/>
      <c r="K74" s="83"/>
      <c r="L74" s="83"/>
      <c r="M74" s="83"/>
    </row>
    <row r="75" spans="1:13" ht="16.5" customHeight="1" x14ac:dyDescent="0.2">
      <c r="A75" s="322" t="s">
        <v>2525</v>
      </c>
      <c r="B75" s="69"/>
      <c r="C75" s="69"/>
      <c r="L75" s="69"/>
      <c r="M75" s="69"/>
    </row>
    <row r="76" spans="1:13" ht="16.5" customHeight="1" x14ac:dyDescent="0.2">
      <c r="A76" s="322"/>
      <c r="B76" s="69"/>
      <c r="C76" s="69"/>
      <c r="K76" s="322" t="s">
        <v>2525</v>
      </c>
      <c r="L76" s="69"/>
      <c r="M76" s="69"/>
    </row>
    <row r="77" spans="1:13" ht="16.5" customHeight="1" x14ac:dyDescent="0.2">
      <c r="A77" s="53" t="s">
        <v>2849</v>
      </c>
      <c r="B77" s="69"/>
      <c r="C77" s="69"/>
    </row>
    <row r="78" spans="1:13" ht="16.5" customHeight="1" x14ac:dyDescent="0.2">
      <c r="A78" s="69"/>
      <c r="B78" s="69"/>
      <c r="C78" s="69"/>
    </row>
    <row r="79" spans="1:13" ht="16.5" customHeight="1" x14ac:dyDescent="0.2">
      <c r="A79" s="53"/>
      <c r="B79" s="53"/>
      <c r="C79" s="70"/>
      <c r="L79" s="56"/>
    </row>
    <row r="80" spans="1:13" ht="16.5" customHeight="1" x14ac:dyDescent="0.2">
      <c r="A80" s="53" t="s">
        <v>2670</v>
      </c>
      <c r="B80" s="53"/>
      <c r="C80" s="69"/>
      <c r="D80" s="69" t="s">
        <v>2850</v>
      </c>
      <c r="E80" s="69"/>
      <c r="F80" s="69"/>
      <c r="L80" s="56"/>
    </row>
    <row r="81" spans="1:20" ht="16.5" customHeight="1" x14ac:dyDescent="0.2">
      <c r="A81" s="53" t="s">
        <v>2527</v>
      </c>
      <c r="B81" s="53"/>
      <c r="C81" s="69"/>
      <c r="L81" s="56"/>
    </row>
    <row r="82" spans="1:20" ht="16.5" customHeight="1" x14ac:dyDescent="0.2">
      <c r="A82" s="53" t="s">
        <v>2851</v>
      </c>
      <c r="B82" s="53"/>
      <c r="C82" s="69"/>
      <c r="L82" s="56"/>
    </row>
    <row r="83" spans="1:20" ht="16.5" customHeight="1" x14ac:dyDescent="0.2">
      <c r="A83" s="53" t="s">
        <v>2647</v>
      </c>
      <c r="B83" s="53"/>
      <c r="C83" s="74"/>
      <c r="L83" s="56"/>
    </row>
    <row r="84" spans="1:20" ht="16.5" customHeight="1" x14ac:dyDescent="0.2">
      <c r="A84" s="53" t="s">
        <v>2528</v>
      </c>
      <c r="B84" s="53"/>
      <c r="C84" s="75"/>
    </row>
    <row r="85" spans="1:20" ht="6.6" customHeight="1" x14ac:dyDescent="0.2"/>
    <row r="86" spans="1:20" ht="12" customHeight="1" x14ac:dyDescent="0.2"/>
    <row r="87" spans="1:20" ht="13.95" customHeight="1" x14ac:dyDescent="0.2"/>
    <row r="88" spans="1:20" ht="13.95" customHeight="1" x14ac:dyDescent="0.2"/>
    <row r="89" spans="1:20" ht="13.95" customHeight="1" x14ac:dyDescent="0.2"/>
    <row r="90" spans="1:20" ht="18" customHeight="1" x14ac:dyDescent="0.2">
      <c r="N90" s="83"/>
      <c r="O90" s="83"/>
      <c r="P90" s="83"/>
      <c r="Q90" s="83"/>
      <c r="R90" s="83"/>
      <c r="S90" s="83"/>
      <c r="T90" s="83"/>
    </row>
    <row r="91" spans="1:20" ht="18" customHeight="1" x14ac:dyDescent="0.2"/>
    <row r="92" spans="1:20" ht="18" customHeight="1" x14ac:dyDescent="0.2"/>
    <row r="93" spans="1:20" ht="13.95" customHeight="1" x14ac:dyDescent="0.2"/>
    <row r="94" spans="1:20" ht="13.95" customHeight="1" x14ac:dyDescent="0.2"/>
    <row r="95" spans="1:20" ht="13.95" customHeight="1" x14ac:dyDescent="0.2"/>
    <row r="96" spans="1:20" ht="13.95" customHeight="1" x14ac:dyDescent="0.2"/>
    <row r="97" spans="1:10" ht="13.95" customHeight="1" x14ac:dyDescent="0.2"/>
    <row r="98" spans="1:10" ht="13.95" customHeight="1" x14ac:dyDescent="0.2"/>
    <row r="99" spans="1:10" ht="13.95" customHeight="1" x14ac:dyDescent="0.2"/>
    <row r="100" spans="1:10" ht="13.95" customHeight="1" x14ac:dyDescent="0.2"/>
    <row r="101" spans="1:10" ht="13.95" customHeight="1" x14ac:dyDescent="0.2"/>
    <row r="102" spans="1:10" ht="13.95" customHeight="1" x14ac:dyDescent="0.2"/>
    <row r="103" spans="1:10" ht="13.95" customHeight="1" x14ac:dyDescent="0.2"/>
    <row r="104" spans="1:10" ht="13.95" customHeight="1" x14ac:dyDescent="0.2"/>
    <row r="105" spans="1:10" ht="13.95" customHeight="1" x14ac:dyDescent="0.2"/>
    <row r="106" spans="1:10" ht="13.95" customHeight="1" x14ac:dyDescent="0.2"/>
    <row r="107" spans="1:10" ht="13.95" customHeight="1" x14ac:dyDescent="0.2"/>
    <row r="108" spans="1:10" ht="13.95" customHeight="1" x14ac:dyDescent="0.2"/>
    <row r="109" spans="1:10" ht="13.95" customHeight="1" x14ac:dyDescent="0.2"/>
    <row r="110" spans="1:10" ht="13.95" customHeight="1" x14ac:dyDescent="0.2"/>
    <row r="111" spans="1:10" ht="13.95" customHeight="1" x14ac:dyDescent="0.2"/>
    <row r="112" spans="1:10" ht="13.95" customHeight="1" thickBot="1" x14ac:dyDescent="0.25">
      <c r="A112" s="132"/>
      <c r="B112" s="132"/>
      <c r="C112" s="132"/>
      <c r="D112" s="132"/>
      <c r="E112" s="132"/>
      <c r="F112" s="132"/>
      <c r="G112" s="132"/>
      <c r="H112" s="132"/>
      <c r="I112" s="132"/>
      <c r="J112" s="132"/>
    </row>
    <row r="113" spans="1:10" ht="13.95" customHeight="1" x14ac:dyDescent="0.2"/>
    <row r="114" spans="1:10" ht="13.95" customHeight="1" x14ac:dyDescent="0.2"/>
    <row r="115" spans="1:10" ht="7.95" customHeight="1" x14ac:dyDescent="0.2"/>
    <row r="124" spans="1:10" ht="16.5" customHeight="1" x14ac:dyDescent="0.2"/>
    <row r="126" spans="1:10" x14ac:dyDescent="0.2">
      <c r="A126" s="130"/>
      <c r="B126" s="130"/>
      <c r="C126" s="130"/>
      <c r="D126" s="130"/>
      <c r="E126" s="130"/>
      <c r="F126" s="130"/>
      <c r="G126" s="130"/>
      <c r="H126" s="130"/>
      <c r="I126" s="130"/>
      <c r="J126" s="130"/>
    </row>
    <row r="145" ht="57.75" customHeight="1" x14ac:dyDescent="0.2"/>
  </sheetData>
  <mergeCells count="38">
    <mergeCell ref="B21:F21"/>
    <mergeCell ref="B20:F20"/>
    <mergeCell ref="B18:F18"/>
    <mergeCell ref="B19:F19"/>
    <mergeCell ref="B34:F34"/>
    <mergeCell ref="B23:F23"/>
    <mergeCell ref="B22:F22"/>
    <mergeCell ref="B24:F24"/>
    <mergeCell ref="B25:F25"/>
    <mergeCell ref="B26:F26"/>
    <mergeCell ref="B31:F31"/>
    <mergeCell ref="B32:F32"/>
    <mergeCell ref="B43:F43"/>
    <mergeCell ref="B33:F33"/>
    <mergeCell ref="B37:F37"/>
    <mergeCell ref="B38:F38"/>
    <mergeCell ref="B39:F39"/>
    <mergeCell ref="B36:F36"/>
    <mergeCell ref="B40:F40"/>
    <mergeCell ref="B41:F41"/>
    <mergeCell ref="B42:F42"/>
    <mergeCell ref="B35:F35"/>
    <mergeCell ref="A62:I62"/>
    <mergeCell ref="H45:I45"/>
    <mergeCell ref="H46:I46"/>
    <mergeCell ref="H44:I44"/>
    <mergeCell ref="A6:J6"/>
    <mergeCell ref="A10:B10"/>
    <mergeCell ref="A11:B11"/>
    <mergeCell ref="A12:B12"/>
    <mergeCell ref="A13:B13"/>
    <mergeCell ref="A14:B14"/>
    <mergeCell ref="A15:B15"/>
    <mergeCell ref="B17:F17"/>
    <mergeCell ref="B28:F28"/>
    <mergeCell ref="B29:F29"/>
    <mergeCell ref="B30:F30"/>
    <mergeCell ref="B27:F27"/>
  </mergeCells>
  <phoneticPr fontId="16" type="noConversion"/>
  <dataValidations count="1">
    <dataValidation type="list" allowBlank="1" showInputMessage="1" showErrorMessage="1" sqref="A62" xr:uid="{00000000-0002-0000-1900-000000000000}">
      <formula1>$K$62:$K$65</formula1>
    </dataValidation>
  </dataValidations>
  <hyperlinks>
    <hyperlink ref="A83" r:id="rId1" display="mailto:laboratorio@geofal.com.pe" xr:uid="{00000000-0004-0000-1900-000000000000}"/>
    <hyperlink ref="A84" r:id="rId2" display="http://www.geofal.com.pe/" xr:uid="{00000000-0004-0000-1900-000001000000}"/>
  </hyperlinks>
  <printOptions horizontalCentered="1"/>
  <pageMargins left="0.78740157480314965" right="0.78740157480314965" top="0.39370078740157483" bottom="0.59055118110236227" header="0" footer="0.39370078740157483"/>
  <pageSetup paperSize="274" scale="91" fitToHeight="2" orientation="portrait" r:id="rId3"/>
  <headerFooter>
    <oddFooter>&amp;Cwww.geofal.com.pe 
Email: laboratorio@geofal.com.pe&amp;R&amp;P - &amp;N</oddFooter>
  </headerFooter>
  <rowBreaks count="1" manualBreakCount="1">
    <brk id="112" max="9" man="1"/>
  </rowBreaks>
  <drawing r:id="rId4"/>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102"/>
  <dimension ref="A1:S102"/>
  <sheetViews>
    <sheetView view="pageBreakPreview" topLeftCell="A34" zoomScale="120" zoomScaleNormal="110" zoomScaleSheetLayoutView="120" workbookViewId="0">
      <selection activeCell="L14" sqref="L14"/>
    </sheetView>
  </sheetViews>
  <sheetFormatPr baseColWidth="10" defaultColWidth="11.44140625" defaultRowHeight="11.4" x14ac:dyDescent="0.2"/>
  <cols>
    <col min="1" max="1" width="8" style="63" customWidth="1"/>
    <col min="2" max="2" width="4.88671875" style="63" customWidth="1"/>
    <col min="3" max="3" width="2.88671875" style="63" customWidth="1"/>
    <col min="4" max="4" width="12.33203125" style="63" bestFit="1" customWidth="1"/>
    <col min="5" max="5" width="24.6640625" style="63" customWidth="1"/>
    <col min="6" max="6" width="13.33203125" style="63" customWidth="1"/>
    <col min="7" max="7" width="10.33203125" style="63" customWidth="1"/>
    <col min="8" max="8" width="9.6640625" style="63" customWidth="1"/>
    <col min="9" max="9" width="10.33203125" style="63" customWidth="1"/>
    <col min="10" max="16384" width="11.44140625" style="63"/>
  </cols>
  <sheetData>
    <row r="1" spans="1:11" ht="13.95" customHeight="1" x14ac:dyDescent="0.2">
      <c r="G1" s="78"/>
      <c r="H1" s="78"/>
      <c r="I1" s="78"/>
      <c r="J1" s="79" t="s">
        <v>230</v>
      </c>
      <c r="K1" s="79">
        <v>239</v>
      </c>
    </row>
    <row r="2" spans="1:11" ht="13.95" customHeight="1" x14ac:dyDescent="0.2">
      <c r="G2" s="78"/>
      <c r="H2" s="78"/>
      <c r="I2" s="78"/>
    </row>
    <row r="3" spans="1:11" ht="13.95" customHeight="1" x14ac:dyDescent="0.2">
      <c r="G3" s="78"/>
      <c r="H3" s="78"/>
      <c r="I3" s="78"/>
    </row>
    <row r="4" spans="1:11" ht="13.95" customHeight="1" x14ac:dyDescent="0.2">
      <c r="F4" s="78"/>
      <c r="G4" s="78"/>
      <c r="H4" s="78"/>
      <c r="I4" s="78"/>
    </row>
    <row r="5" spans="1:11" ht="13.95" customHeight="1" x14ac:dyDescent="0.2">
      <c r="F5" s="78"/>
      <c r="G5" s="78"/>
      <c r="H5" s="78"/>
      <c r="I5" s="78"/>
    </row>
    <row r="6" spans="1:11" ht="15" customHeight="1" x14ac:dyDescent="0.2">
      <c r="A6" s="855">
        <v>71</v>
      </c>
      <c r="B6" s="855"/>
      <c r="C6" s="855"/>
      <c r="D6" s="855"/>
      <c r="E6" s="855"/>
      <c r="F6" s="855"/>
      <c r="G6" s="855"/>
      <c r="H6" s="855"/>
      <c r="I6" s="855"/>
    </row>
    <row r="7" spans="1:11" ht="13.95" customHeight="1" x14ac:dyDescent="0.2">
      <c r="A7" s="65"/>
      <c r="B7" s="65"/>
      <c r="C7" s="65"/>
      <c r="F7" s="78"/>
      <c r="G7" s="78"/>
      <c r="H7" s="78"/>
      <c r="I7" s="78"/>
      <c r="K7" s="64"/>
    </row>
    <row r="8" spans="1:11" ht="15" customHeight="1" x14ac:dyDescent="0.2">
      <c r="A8" s="906" t="s">
        <v>2829</v>
      </c>
      <c r="B8" s="906"/>
      <c r="C8" s="58" t="s">
        <v>2830</v>
      </c>
      <c r="D8" s="67" t="str">
        <f>VLOOKUP($K$1,clientes1,2,FALSE)</f>
        <v>FLUJO LIBRE S.A.C.</v>
      </c>
      <c r="E8" s="67"/>
      <c r="F8" s="67"/>
      <c r="H8" s="66" t="s">
        <v>2827</v>
      </c>
      <c r="I8" s="80">
        <v>44707</v>
      </c>
    </row>
    <row r="9" spans="1:11" ht="15" customHeight="1" x14ac:dyDescent="0.2">
      <c r="A9" s="906" t="s">
        <v>232</v>
      </c>
      <c r="B9" s="906"/>
      <c r="C9" s="58" t="s">
        <v>2830</v>
      </c>
      <c r="D9" s="68">
        <f>VLOOKUP($K$1,clientes1,3,FALSE)</f>
        <v>20553326819</v>
      </c>
      <c r="E9" s="67"/>
      <c r="F9" s="67"/>
      <c r="H9" s="66" t="s">
        <v>2828</v>
      </c>
      <c r="I9" s="80">
        <v>44707</v>
      </c>
    </row>
    <row r="10" spans="1:11" ht="15" customHeight="1" x14ac:dyDescent="0.2">
      <c r="A10" s="906" t="s">
        <v>2831</v>
      </c>
      <c r="B10" s="906"/>
      <c r="C10" s="58" t="s">
        <v>2830</v>
      </c>
      <c r="D10" s="67" t="str">
        <f>VLOOKUP($K$1,clientes1,5,FALSE)</f>
        <v>John Tineo</v>
      </c>
      <c r="E10" s="67"/>
      <c r="F10" s="67"/>
    </row>
    <row r="11" spans="1:11" ht="15" customHeight="1" x14ac:dyDescent="0.2">
      <c r="A11" s="906" t="s">
        <v>2832</v>
      </c>
      <c r="B11" s="906"/>
      <c r="C11" s="59" t="s">
        <v>2830</v>
      </c>
      <c r="D11" s="68">
        <f>VLOOKUP($K$1,clientes1,7,FALSE)</f>
        <v>957144718</v>
      </c>
      <c r="E11" s="67"/>
      <c r="F11" s="67"/>
    </row>
    <row r="12" spans="1:11" ht="15" customHeight="1" x14ac:dyDescent="0.2">
      <c r="A12" s="906" t="s">
        <v>236</v>
      </c>
      <c r="B12" s="906"/>
      <c r="C12" s="59" t="s">
        <v>2830</v>
      </c>
      <c r="D12" s="67" t="str">
        <f>VLOOKUP($K$1,clientes1,8,FALSE)</f>
        <v>jtineo@flujolibre.com</v>
      </c>
      <c r="E12" s="67"/>
    </row>
    <row r="13" spans="1:11" ht="15" customHeight="1" x14ac:dyDescent="0.2">
      <c r="A13" s="906" t="s">
        <v>239</v>
      </c>
      <c r="B13" s="906"/>
      <c r="C13" s="58" t="s">
        <v>2830</v>
      </c>
      <c r="D13" s="67" t="s">
        <v>2852</v>
      </c>
      <c r="E13" s="67"/>
      <c r="F13" s="67"/>
    </row>
    <row r="14" spans="1:11" ht="9" customHeight="1" x14ac:dyDescent="0.2">
      <c r="A14" s="70"/>
      <c r="B14" s="70"/>
      <c r="C14" s="70"/>
      <c r="D14" s="67"/>
      <c r="E14" s="67"/>
      <c r="F14" s="67"/>
    </row>
    <row r="15" spans="1:11" ht="35.25" customHeight="1" x14ac:dyDescent="0.25">
      <c r="A15" s="333" t="s">
        <v>74</v>
      </c>
      <c r="B15" s="915" t="s">
        <v>2650</v>
      </c>
      <c r="C15" s="915"/>
      <c r="D15" s="915"/>
      <c r="E15" s="915"/>
      <c r="F15" s="915"/>
      <c r="G15" s="177" t="s">
        <v>2833</v>
      </c>
      <c r="H15" s="333" t="s">
        <v>2853</v>
      </c>
      <c r="I15" s="177" t="s">
        <v>2834</v>
      </c>
    </row>
    <row r="16" spans="1:11" ht="27.75" customHeight="1" x14ac:dyDescent="0.2">
      <c r="A16" s="333">
        <v>1</v>
      </c>
      <c r="B16" s="912" t="s">
        <v>2854</v>
      </c>
      <c r="C16" s="913"/>
      <c r="D16" s="913"/>
      <c r="E16" s="913"/>
      <c r="F16" s="914"/>
      <c r="G16" s="142">
        <v>1500</v>
      </c>
      <c r="H16" s="142">
        <v>1</v>
      </c>
      <c r="I16" s="119">
        <f>+G16*H16</f>
        <v>1500</v>
      </c>
    </row>
    <row r="17" spans="1:16" ht="12.75" customHeight="1" x14ac:dyDescent="0.2">
      <c r="A17" s="126"/>
      <c r="B17" s="909" t="s">
        <v>2855</v>
      </c>
      <c r="C17" s="910"/>
      <c r="D17" s="910"/>
      <c r="E17" s="911"/>
      <c r="F17" s="231">
        <v>1</v>
      </c>
      <c r="G17" s="60"/>
      <c r="H17" s="60"/>
      <c r="I17" s="60"/>
      <c r="O17" s="63">
        <f>500*26</f>
        <v>13000</v>
      </c>
      <c r="P17" s="63">
        <f>+O17*10</f>
        <v>130000</v>
      </c>
    </row>
    <row r="18" spans="1:16" ht="12.75" customHeight="1" x14ac:dyDescent="0.2">
      <c r="A18" s="126"/>
      <c r="B18" s="909" t="s">
        <v>2856</v>
      </c>
      <c r="C18" s="910"/>
      <c r="D18" s="910"/>
      <c r="E18" s="911"/>
      <c r="F18" s="231">
        <v>1</v>
      </c>
      <c r="G18" s="142"/>
      <c r="H18" s="60"/>
      <c r="I18" s="119"/>
    </row>
    <row r="19" spans="1:16" ht="12.75" customHeight="1" x14ac:dyDescent="0.2">
      <c r="A19" s="126"/>
      <c r="B19" s="909" t="s">
        <v>2857</v>
      </c>
      <c r="C19" s="910"/>
      <c r="D19" s="910"/>
      <c r="E19" s="911"/>
      <c r="F19" s="231">
        <v>1</v>
      </c>
      <c r="G19" s="142"/>
      <c r="H19" s="60"/>
      <c r="I19" s="119"/>
    </row>
    <row r="20" spans="1:16" ht="12.75" customHeight="1" x14ac:dyDescent="0.2">
      <c r="A20" s="126"/>
      <c r="B20" s="909" t="s">
        <v>2858</v>
      </c>
      <c r="C20" s="910"/>
      <c r="D20" s="910"/>
      <c r="E20" s="911"/>
      <c r="F20" s="231" t="s">
        <v>2859</v>
      </c>
      <c r="G20" s="142"/>
      <c r="H20" s="60"/>
      <c r="I20" s="119"/>
    </row>
    <row r="21" spans="1:16" ht="12.75" customHeight="1" x14ac:dyDescent="0.2">
      <c r="A21" s="126"/>
      <c r="B21" s="909" t="s">
        <v>2860</v>
      </c>
      <c r="C21" s="910"/>
      <c r="D21" s="910"/>
      <c r="E21" s="911"/>
      <c r="F21" s="231">
        <v>2</v>
      </c>
      <c r="G21" s="142"/>
      <c r="H21" s="60"/>
      <c r="I21" s="230"/>
    </row>
    <row r="22" spans="1:16" ht="12.75" customHeight="1" x14ac:dyDescent="0.2">
      <c r="A22" s="126"/>
      <c r="B22" s="909" t="s">
        <v>2861</v>
      </c>
      <c r="C22" s="910"/>
      <c r="D22" s="910"/>
      <c r="E22" s="911"/>
      <c r="F22" s="231">
        <v>10</v>
      </c>
      <c r="G22" s="142"/>
      <c r="H22" s="60"/>
      <c r="I22" s="119"/>
    </row>
    <row r="23" spans="1:16" ht="12.75" customHeight="1" x14ac:dyDescent="0.2">
      <c r="A23" s="126"/>
      <c r="B23" s="909" t="s">
        <v>2862</v>
      </c>
      <c r="C23" s="910"/>
      <c r="D23" s="910"/>
      <c r="E23" s="911"/>
      <c r="F23" s="231">
        <v>1</v>
      </c>
      <c r="G23" s="142"/>
      <c r="H23" s="60"/>
      <c r="I23" s="119"/>
    </row>
    <row r="24" spans="1:16" ht="12.75" customHeight="1" x14ac:dyDescent="0.2">
      <c r="A24" s="126"/>
      <c r="B24" s="909" t="s">
        <v>2863</v>
      </c>
      <c r="C24" s="910"/>
      <c r="D24" s="910"/>
      <c r="E24" s="911"/>
      <c r="F24" s="231">
        <v>1</v>
      </c>
      <c r="G24" s="142"/>
      <c r="H24" s="60"/>
      <c r="I24" s="119"/>
    </row>
    <row r="25" spans="1:16" ht="12.75" customHeight="1" x14ac:dyDescent="0.2">
      <c r="A25" s="126"/>
      <c r="B25" s="909" t="s">
        <v>2864</v>
      </c>
      <c r="C25" s="910"/>
      <c r="D25" s="910"/>
      <c r="E25" s="911"/>
      <c r="F25" s="231">
        <v>1</v>
      </c>
      <c r="G25" s="142"/>
      <c r="H25" s="60"/>
      <c r="I25" s="119"/>
    </row>
    <row r="26" spans="1:16" ht="12.75" customHeight="1" x14ac:dyDescent="0.2">
      <c r="A26" s="126"/>
      <c r="B26" s="909" t="s">
        <v>2865</v>
      </c>
      <c r="C26" s="910"/>
      <c r="D26" s="910"/>
      <c r="E26" s="911"/>
      <c r="F26" s="231">
        <v>1</v>
      </c>
      <c r="G26" s="142"/>
      <c r="H26" s="60"/>
      <c r="I26" s="119"/>
    </row>
    <row r="27" spans="1:16" ht="12.75" customHeight="1" x14ac:dyDescent="0.2">
      <c r="A27" s="126"/>
      <c r="B27" s="909" t="s">
        <v>2866</v>
      </c>
      <c r="C27" s="910"/>
      <c r="D27" s="910"/>
      <c r="E27" s="911"/>
      <c r="F27" s="231">
        <v>2</v>
      </c>
      <c r="G27" s="142"/>
      <c r="H27" s="60"/>
      <c r="I27" s="119"/>
    </row>
    <row r="28" spans="1:16" ht="12.75" customHeight="1" x14ac:dyDescent="0.2">
      <c r="A28" s="126"/>
      <c r="B28" s="909" t="s">
        <v>2867</v>
      </c>
      <c r="C28" s="910"/>
      <c r="D28" s="910"/>
      <c r="E28" s="911"/>
      <c r="F28" s="231">
        <v>1</v>
      </c>
      <c r="G28" s="142"/>
      <c r="H28" s="60"/>
      <c r="I28" s="119"/>
    </row>
    <row r="29" spans="1:16" ht="12.75" customHeight="1" x14ac:dyDescent="0.2">
      <c r="A29" s="126"/>
      <c r="B29" s="909" t="s">
        <v>2868</v>
      </c>
      <c r="C29" s="910"/>
      <c r="D29" s="910"/>
      <c r="E29" s="911"/>
      <c r="F29" s="231">
        <v>1</v>
      </c>
      <c r="G29" s="142"/>
      <c r="H29" s="60"/>
      <c r="I29" s="119"/>
    </row>
    <row r="30" spans="1:16" ht="12.75" customHeight="1" x14ac:dyDescent="0.2">
      <c r="A30" s="126"/>
      <c r="B30" s="909" t="s">
        <v>2869</v>
      </c>
      <c r="C30" s="910"/>
      <c r="D30" s="910"/>
      <c r="E30" s="911"/>
      <c r="F30" s="231">
        <v>1</v>
      </c>
      <c r="G30" s="142"/>
      <c r="H30" s="60"/>
      <c r="I30" s="119"/>
    </row>
    <row r="31" spans="1:16" ht="12.75" customHeight="1" x14ac:dyDescent="0.2">
      <c r="A31" s="126"/>
      <c r="B31" s="909" t="s">
        <v>2870</v>
      </c>
      <c r="C31" s="910"/>
      <c r="D31" s="910"/>
      <c r="E31" s="911"/>
      <c r="F31" s="231">
        <v>1</v>
      </c>
      <c r="G31" s="142"/>
      <c r="H31" s="60"/>
      <c r="I31" s="119"/>
    </row>
    <row r="32" spans="1:16" ht="12.75" customHeight="1" x14ac:dyDescent="0.2">
      <c r="A32" s="126"/>
      <c r="B32" s="909" t="s">
        <v>2871</v>
      </c>
      <c r="C32" s="910"/>
      <c r="D32" s="910"/>
      <c r="E32" s="911"/>
      <c r="F32" s="231">
        <v>1</v>
      </c>
      <c r="G32" s="142"/>
      <c r="H32" s="60"/>
      <c r="I32" s="119"/>
    </row>
    <row r="33" spans="1:9" ht="12.75" customHeight="1" x14ac:dyDescent="0.2">
      <c r="A33" s="126"/>
      <c r="B33" s="909" t="s">
        <v>2872</v>
      </c>
      <c r="C33" s="910"/>
      <c r="D33" s="910"/>
      <c r="E33" s="911"/>
      <c r="F33" s="231">
        <v>1</v>
      </c>
      <c r="G33" s="142"/>
      <c r="H33" s="60"/>
      <c r="I33" s="119"/>
    </row>
    <row r="34" spans="1:9" ht="12.75" customHeight="1" x14ac:dyDescent="0.2">
      <c r="A34" s="126"/>
      <c r="B34" s="909" t="s">
        <v>2873</v>
      </c>
      <c r="C34" s="910"/>
      <c r="D34" s="910"/>
      <c r="E34" s="911"/>
      <c r="F34" s="231">
        <v>1</v>
      </c>
      <c r="G34" s="142"/>
      <c r="H34" s="60"/>
      <c r="I34" s="119"/>
    </row>
    <row r="35" spans="1:9" ht="25.5" customHeight="1" x14ac:dyDescent="0.2">
      <c r="A35" s="126">
        <v>2</v>
      </c>
      <c r="B35" s="912" t="s">
        <v>2874</v>
      </c>
      <c r="C35" s="913"/>
      <c r="D35" s="913"/>
      <c r="E35" s="913"/>
      <c r="F35" s="914"/>
      <c r="G35" s="142">
        <v>950</v>
      </c>
      <c r="H35" s="142">
        <v>1</v>
      </c>
      <c r="I35" s="119">
        <f>+G35*H35</f>
        <v>950</v>
      </c>
    </row>
    <row r="36" spans="1:9" ht="15" customHeight="1" x14ac:dyDescent="0.2">
      <c r="A36" s="126"/>
      <c r="B36" s="909" t="s">
        <v>2875</v>
      </c>
      <c r="C36" s="910"/>
      <c r="D36" s="910"/>
      <c r="E36" s="911"/>
      <c r="F36" s="231">
        <v>1</v>
      </c>
      <c r="G36" s="142"/>
      <c r="H36" s="118"/>
      <c r="I36" s="119"/>
    </row>
    <row r="37" spans="1:9" ht="15" customHeight="1" x14ac:dyDescent="0.2">
      <c r="A37" s="126"/>
      <c r="B37" s="909" t="s">
        <v>2876</v>
      </c>
      <c r="C37" s="910"/>
      <c r="D37" s="910"/>
      <c r="E37" s="911"/>
      <c r="F37" s="231">
        <v>1</v>
      </c>
      <c r="G37" s="142"/>
      <c r="H37" s="118"/>
      <c r="I37" s="119"/>
    </row>
    <row r="38" spans="1:9" ht="15" customHeight="1" x14ac:dyDescent="0.2">
      <c r="A38" s="126"/>
      <c r="B38" s="909" t="s">
        <v>2877</v>
      </c>
      <c r="C38" s="910"/>
      <c r="D38" s="910"/>
      <c r="E38" s="911"/>
      <c r="F38" s="231">
        <v>1</v>
      </c>
      <c r="G38" s="142"/>
      <c r="H38" s="118"/>
      <c r="I38" s="119"/>
    </row>
    <row r="39" spans="1:9" ht="15" customHeight="1" x14ac:dyDescent="0.2">
      <c r="A39" s="126"/>
      <c r="B39" s="909" t="s">
        <v>2878</v>
      </c>
      <c r="C39" s="910"/>
      <c r="D39" s="910"/>
      <c r="E39" s="911"/>
      <c r="F39" s="231">
        <v>6</v>
      </c>
      <c r="G39" s="142"/>
      <c r="H39" s="118"/>
      <c r="I39" s="119"/>
    </row>
    <row r="40" spans="1:9" ht="15" customHeight="1" x14ac:dyDescent="0.2">
      <c r="A40" s="126"/>
      <c r="B40" s="909" t="s">
        <v>2879</v>
      </c>
      <c r="C40" s="910"/>
      <c r="D40" s="910"/>
      <c r="E40" s="911"/>
      <c r="F40" s="231">
        <v>1</v>
      </c>
      <c r="G40" s="142"/>
      <c r="H40" s="118"/>
      <c r="I40" s="119"/>
    </row>
    <row r="41" spans="1:9" ht="15" customHeight="1" x14ac:dyDescent="0.2">
      <c r="A41" s="126"/>
      <c r="B41" s="909" t="s">
        <v>2880</v>
      </c>
      <c r="C41" s="910"/>
      <c r="D41" s="910"/>
      <c r="E41" s="911"/>
      <c r="F41" s="231">
        <v>1</v>
      </c>
      <c r="G41" s="142"/>
      <c r="H41" s="118"/>
      <c r="I41" s="119"/>
    </row>
    <row r="42" spans="1:9" ht="15" customHeight="1" x14ac:dyDescent="0.2">
      <c r="A42" s="126"/>
      <c r="B42" s="909" t="s">
        <v>2881</v>
      </c>
      <c r="C42" s="910"/>
      <c r="D42" s="910"/>
      <c r="E42" s="911"/>
      <c r="F42" s="231">
        <v>1</v>
      </c>
      <c r="G42" s="142"/>
      <c r="H42" s="118"/>
      <c r="I42" s="119"/>
    </row>
    <row r="43" spans="1:9" ht="15" customHeight="1" x14ac:dyDescent="0.2">
      <c r="A43" s="126"/>
      <c r="B43" s="909" t="s">
        <v>2882</v>
      </c>
      <c r="C43" s="910"/>
      <c r="D43" s="910"/>
      <c r="E43" s="911"/>
      <c r="F43" s="231">
        <v>1</v>
      </c>
      <c r="G43" s="142"/>
      <c r="H43" s="118"/>
      <c r="I43" s="119"/>
    </row>
    <row r="44" spans="1:9" ht="15" customHeight="1" x14ac:dyDescent="0.2">
      <c r="A44" s="126"/>
      <c r="B44" s="909" t="s">
        <v>2883</v>
      </c>
      <c r="C44" s="910"/>
      <c r="D44" s="910"/>
      <c r="E44" s="911"/>
      <c r="F44" s="231">
        <v>1</v>
      </c>
      <c r="G44" s="142"/>
      <c r="H44" s="118"/>
      <c r="I44" s="119"/>
    </row>
    <row r="45" spans="1:9" ht="15" customHeight="1" x14ac:dyDescent="0.2">
      <c r="A45" s="126"/>
      <c r="B45" s="909" t="s">
        <v>2884</v>
      </c>
      <c r="C45" s="910"/>
      <c r="D45" s="910"/>
      <c r="E45" s="911"/>
      <c r="F45" s="231">
        <v>1</v>
      </c>
      <c r="G45" s="142"/>
      <c r="H45" s="118"/>
      <c r="I45" s="119"/>
    </row>
    <row r="46" spans="1:9" ht="20.25" customHeight="1" x14ac:dyDescent="0.2">
      <c r="A46" s="126">
        <v>3</v>
      </c>
      <c r="B46" s="912" t="s">
        <v>2885</v>
      </c>
      <c r="C46" s="913"/>
      <c r="D46" s="913"/>
      <c r="E46" s="913"/>
      <c r="F46" s="914"/>
      <c r="G46" s="142">
        <v>1100</v>
      </c>
      <c r="H46" s="142">
        <v>1</v>
      </c>
      <c r="I46" s="119">
        <f>+G46*H46</f>
        <v>1100</v>
      </c>
    </row>
    <row r="47" spans="1:9" ht="14.25" customHeight="1" x14ac:dyDescent="0.2">
      <c r="A47" s="126"/>
      <c r="B47" s="909" t="s">
        <v>2886</v>
      </c>
      <c r="C47" s="910"/>
      <c r="D47" s="910"/>
      <c r="E47" s="911"/>
      <c r="F47" s="231">
        <v>1</v>
      </c>
      <c r="G47" s="142"/>
      <c r="H47" s="118"/>
      <c r="I47" s="119"/>
    </row>
    <row r="48" spans="1:9" ht="14.25" customHeight="1" x14ac:dyDescent="0.2">
      <c r="A48" s="126"/>
      <c r="B48" s="909" t="s">
        <v>2887</v>
      </c>
      <c r="C48" s="910"/>
      <c r="D48" s="910"/>
      <c r="E48" s="911"/>
      <c r="F48" s="231">
        <v>1</v>
      </c>
      <c r="G48" s="142"/>
      <c r="H48" s="118"/>
      <c r="I48" s="119"/>
    </row>
    <row r="49" spans="1:19" ht="14.25" customHeight="1" x14ac:dyDescent="0.2">
      <c r="A49" s="126"/>
      <c r="B49" s="909" t="s">
        <v>2888</v>
      </c>
      <c r="C49" s="910"/>
      <c r="D49" s="910"/>
      <c r="E49" s="911"/>
      <c r="F49" s="231" t="s">
        <v>2889</v>
      </c>
      <c r="G49" s="142"/>
      <c r="H49" s="118"/>
      <c r="I49" s="119"/>
    </row>
    <row r="50" spans="1:19" ht="14.25" customHeight="1" x14ac:dyDescent="0.2">
      <c r="A50" s="126"/>
      <c r="B50" s="909" t="s">
        <v>2890</v>
      </c>
      <c r="C50" s="910"/>
      <c r="D50" s="910"/>
      <c r="E50" s="911"/>
      <c r="F50" s="231" t="s">
        <v>2889</v>
      </c>
      <c r="G50" s="142"/>
      <c r="H50" s="118"/>
      <c r="I50" s="119"/>
    </row>
    <row r="51" spans="1:19" ht="15" customHeight="1" x14ac:dyDescent="0.2">
      <c r="A51" s="51"/>
      <c r="B51" s="51"/>
      <c r="C51" s="51"/>
      <c r="G51" s="904" t="s">
        <v>2567</v>
      </c>
      <c r="H51" s="904"/>
      <c r="I51" s="71">
        <f>SUM(I16:I50)</f>
        <v>3550</v>
      </c>
    </row>
    <row r="52" spans="1:19" ht="15" customHeight="1" x14ac:dyDescent="0.2">
      <c r="A52" s="51"/>
      <c r="B52" s="51"/>
      <c r="C52" s="51"/>
      <c r="G52" s="904" t="s">
        <v>2568</v>
      </c>
      <c r="H52" s="904"/>
      <c r="I52" s="71">
        <f>+I51*0.18</f>
        <v>639</v>
      </c>
    </row>
    <row r="53" spans="1:19" ht="15" customHeight="1" x14ac:dyDescent="0.2">
      <c r="A53" s="51"/>
      <c r="B53" s="51"/>
      <c r="C53" s="51"/>
      <c r="G53" s="905" t="s">
        <v>2569</v>
      </c>
      <c r="H53" s="905"/>
      <c r="I53" s="72">
        <f>+I51+I52</f>
        <v>4189</v>
      </c>
    </row>
    <row r="54" spans="1:19" ht="15" customHeight="1" x14ac:dyDescent="0.2">
      <c r="A54" s="51"/>
      <c r="B54" s="51"/>
      <c r="C54" s="51"/>
      <c r="G54" s="58"/>
      <c r="H54" s="58"/>
      <c r="I54" s="139"/>
    </row>
    <row r="55" spans="1:19" ht="15" customHeight="1" x14ac:dyDescent="0.2">
      <c r="A55" s="51"/>
      <c r="B55" s="51"/>
      <c r="C55" s="51"/>
      <c r="G55" s="58"/>
      <c r="H55" s="58"/>
      <c r="I55" s="139"/>
    </row>
    <row r="56" spans="1:19" ht="15" customHeight="1" x14ac:dyDescent="0.2">
      <c r="A56" s="73" t="s">
        <v>2652</v>
      </c>
      <c r="B56" s="73"/>
      <c r="C56" s="51"/>
      <c r="J56" s="92" t="s">
        <v>2652</v>
      </c>
    </row>
    <row r="57" spans="1:19" ht="15.75" customHeight="1" x14ac:dyDescent="0.2">
      <c r="A57" s="53" t="s">
        <v>2891</v>
      </c>
      <c r="B57" s="53"/>
      <c r="C57" s="51"/>
      <c r="J57" s="93">
        <v>1</v>
      </c>
      <c r="K57" s="84">
        <v>1</v>
      </c>
      <c r="L57" s="85" t="s">
        <v>2748</v>
      </c>
    </row>
    <row r="58" spans="1:19" ht="15.75" customHeight="1" x14ac:dyDescent="0.2">
      <c r="A58" s="53" t="s">
        <v>2892</v>
      </c>
      <c r="B58" s="83"/>
      <c r="C58" s="83"/>
      <c r="D58" s="83"/>
      <c r="E58" s="83"/>
      <c r="F58" s="83"/>
      <c r="G58" s="83"/>
      <c r="H58" s="83"/>
      <c r="I58" s="83"/>
      <c r="K58" s="84">
        <v>2</v>
      </c>
      <c r="L58" s="85" t="s">
        <v>2757</v>
      </c>
      <c r="M58" s="83"/>
      <c r="N58" s="83"/>
      <c r="O58" s="83"/>
      <c r="P58" s="83"/>
      <c r="Q58" s="83"/>
      <c r="R58" s="83"/>
      <c r="S58" s="83"/>
    </row>
    <row r="59" spans="1:19" ht="15.75" customHeight="1" x14ac:dyDescent="0.2">
      <c r="A59" s="53" t="s">
        <v>2893</v>
      </c>
      <c r="B59" s="53"/>
      <c r="C59" s="51"/>
      <c r="K59" s="84">
        <v>3</v>
      </c>
      <c r="L59" s="85" t="s">
        <v>2771</v>
      </c>
    </row>
    <row r="60" spans="1:19" ht="25.5" customHeight="1" x14ac:dyDescent="0.2">
      <c r="A60" s="903" t="s">
        <v>2894</v>
      </c>
      <c r="B60" s="903"/>
      <c r="C60" s="903"/>
      <c r="D60" s="903"/>
      <c r="E60" s="903"/>
      <c r="F60" s="903"/>
      <c r="G60" s="903"/>
      <c r="H60" s="903"/>
      <c r="I60" s="903"/>
      <c r="K60" s="84">
        <v>4</v>
      </c>
      <c r="L60" s="85" t="s">
        <v>2781</v>
      </c>
      <c r="P60" s="85"/>
    </row>
    <row r="61" spans="1:19" ht="25.5" hidden="1" customHeight="1" x14ac:dyDescent="0.2">
      <c r="B61" s="83"/>
      <c r="C61" s="83"/>
      <c r="D61" s="83"/>
      <c r="E61" s="83"/>
      <c r="F61" s="83"/>
      <c r="G61" s="83"/>
      <c r="H61" s="83"/>
      <c r="I61" s="83"/>
      <c r="K61" s="84">
        <v>5</v>
      </c>
      <c r="L61" s="85" t="s">
        <v>2790</v>
      </c>
    </row>
    <row r="62" spans="1:19" ht="28.5" customHeight="1" x14ac:dyDescent="0.2">
      <c r="A62" s="903" t="s">
        <v>2895</v>
      </c>
      <c r="B62" s="903"/>
      <c r="C62" s="903"/>
      <c r="D62" s="903"/>
      <c r="E62" s="903"/>
      <c r="F62" s="903"/>
      <c r="G62" s="903"/>
      <c r="H62" s="903"/>
      <c r="I62" s="903"/>
      <c r="J62" s="53"/>
      <c r="K62" s="84">
        <v>6</v>
      </c>
      <c r="L62" s="85" t="s">
        <v>2793</v>
      </c>
    </row>
    <row r="63" spans="1:19" ht="5.25" customHeight="1" x14ac:dyDescent="0.2">
      <c r="A63" s="53"/>
      <c r="B63" s="51"/>
      <c r="C63" s="51"/>
    </row>
    <row r="64" spans="1:19" ht="16.5" customHeight="1" x14ac:dyDescent="0.2">
      <c r="A64" s="73" t="s">
        <v>2574</v>
      </c>
      <c r="B64" s="73"/>
      <c r="C64" s="73"/>
      <c r="J64" s="92" t="s">
        <v>2574</v>
      </c>
    </row>
    <row r="65" spans="1:19" ht="16.5" customHeight="1" x14ac:dyDescent="0.2">
      <c r="A65" s="903" t="s">
        <v>2896</v>
      </c>
      <c r="B65" s="903"/>
      <c r="C65" s="903"/>
      <c r="D65" s="903"/>
      <c r="E65" s="903"/>
      <c r="F65" s="903"/>
      <c r="G65" s="903"/>
      <c r="H65" s="903"/>
      <c r="J65" s="53" t="s">
        <v>2897</v>
      </c>
    </row>
    <row r="66" spans="1:19" ht="6.75" customHeight="1" x14ac:dyDescent="0.2">
      <c r="A66" s="53"/>
      <c r="B66" s="51"/>
      <c r="C66" s="69"/>
      <c r="J66" s="53" t="s">
        <v>2837</v>
      </c>
    </row>
    <row r="67" spans="1:19" ht="16.5" customHeight="1" x14ac:dyDescent="0.2">
      <c r="A67" s="51" t="s">
        <v>2839</v>
      </c>
      <c r="B67" s="51"/>
      <c r="C67" s="69"/>
      <c r="J67" s="53" t="s">
        <v>2898</v>
      </c>
    </row>
    <row r="68" spans="1:19" ht="16.5" customHeight="1" x14ac:dyDescent="0.2">
      <c r="A68" s="53" t="s">
        <v>2840</v>
      </c>
      <c r="B68" s="51"/>
      <c r="C68" s="69"/>
      <c r="J68" s="53" t="s">
        <v>2896</v>
      </c>
    </row>
    <row r="69" spans="1:19" ht="16.5" customHeight="1" x14ac:dyDescent="0.2">
      <c r="A69" s="331" t="s">
        <v>2521</v>
      </c>
      <c r="B69" s="51"/>
      <c r="C69" s="69"/>
    </row>
    <row r="70" spans="1:19" ht="16.5" customHeight="1" x14ac:dyDescent="0.2">
      <c r="A70" s="322" t="s">
        <v>2843</v>
      </c>
      <c r="B70" s="51"/>
      <c r="C70" s="69"/>
    </row>
    <row r="71" spans="1:19" ht="16.5" customHeight="1" x14ac:dyDescent="0.2">
      <c r="A71" s="322" t="s">
        <v>2844</v>
      </c>
      <c r="B71" s="51"/>
      <c r="C71" s="69"/>
    </row>
    <row r="72" spans="1:19" ht="16.5" customHeight="1" x14ac:dyDescent="0.2">
      <c r="A72" s="331" t="s">
        <v>2519</v>
      </c>
      <c r="B72" s="51"/>
      <c r="C72" s="69"/>
    </row>
    <row r="73" spans="1:19" ht="16.5" customHeight="1" x14ac:dyDescent="0.2">
      <c r="A73" s="322" t="s">
        <v>2845</v>
      </c>
      <c r="B73" s="51"/>
      <c r="C73" s="69"/>
    </row>
    <row r="74" spans="1:19" ht="6.75" customHeight="1" x14ac:dyDescent="0.2">
      <c r="A74" s="51"/>
      <c r="B74" s="51"/>
      <c r="C74" s="51"/>
    </row>
    <row r="75" spans="1:19" ht="13.95" customHeight="1" x14ac:dyDescent="0.2">
      <c r="A75" s="73" t="s">
        <v>2846</v>
      </c>
      <c r="B75" s="73"/>
      <c r="C75" s="73"/>
      <c r="J75" s="92" t="s">
        <v>2846</v>
      </c>
    </row>
    <row r="76" spans="1:19" ht="18" customHeight="1" x14ac:dyDescent="0.2">
      <c r="A76" s="322" t="s">
        <v>2899</v>
      </c>
      <c r="B76" s="83"/>
      <c r="C76" s="83"/>
      <c r="D76" s="83"/>
      <c r="E76" s="83"/>
      <c r="F76" s="83"/>
      <c r="G76" s="83"/>
      <c r="H76" s="83"/>
      <c r="I76" s="83"/>
      <c r="J76" s="83"/>
      <c r="K76" s="83"/>
      <c r="L76" s="83"/>
      <c r="M76" s="83"/>
      <c r="N76" s="83"/>
      <c r="O76" s="83"/>
      <c r="P76" s="83"/>
      <c r="Q76" s="83"/>
      <c r="R76" s="83"/>
      <c r="S76" s="83"/>
    </row>
    <row r="77" spans="1:19" ht="18" customHeight="1" x14ac:dyDescent="0.2">
      <c r="A77" s="53" t="s">
        <v>2900</v>
      </c>
      <c r="B77" s="69"/>
      <c r="C77" s="69"/>
      <c r="K77" s="69"/>
      <c r="L77" s="69"/>
    </row>
    <row r="78" spans="1:19" ht="18" customHeight="1" x14ac:dyDescent="0.2">
      <c r="A78" s="322" t="s">
        <v>2525</v>
      </c>
      <c r="B78" s="69"/>
      <c r="C78" s="69"/>
      <c r="J78" s="322" t="s">
        <v>2525</v>
      </c>
      <c r="K78" s="69"/>
      <c r="L78" s="69"/>
    </row>
    <row r="79" spans="1:19" ht="7.5" customHeight="1" x14ac:dyDescent="0.2">
      <c r="A79" s="322"/>
      <c r="B79" s="69"/>
      <c r="C79" s="69"/>
    </row>
    <row r="80" spans="1:19" ht="13.95" customHeight="1" x14ac:dyDescent="0.2">
      <c r="A80" s="53" t="s">
        <v>2849</v>
      </c>
      <c r="B80" s="69"/>
      <c r="C80" s="69"/>
    </row>
    <row r="81" spans="1:10" ht="6" customHeight="1" x14ac:dyDescent="0.2">
      <c r="A81" s="69"/>
      <c r="B81" s="69"/>
      <c r="C81" s="69"/>
    </row>
    <row r="82" spans="1:10" ht="13.95" customHeight="1" x14ac:dyDescent="0.2">
      <c r="A82" s="53"/>
      <c r="B82" s="53"/>
      <c r="C82" s="70"/>
      <c r="J82" s="63" t="s">
        <v>2645</v>
      </c>
    </row>
    <row r="83" spans="1:10" ht="13.95" customHeight="1" x14ac:dyDescent="0.2">
      <c r="A83" s="53" t="s">
        <v>2670</v>
      </c>
      <c r="B83" s="53"/>
      <c r="C83" s="69"/>
      <c r="D83" s="69" t="s">
        <v>2850</v>
      </c>
      <c r="E83" s="69"/>
      <c r="F83" s="69"/>
    </row>
    <row r="84" spans="1:10" ht="13.95" customHeight="1" x14ac:dyDescent="0.2">
      <c r="A84" s="53" t="s">
        <v>2527</v>
      </c>
      <c r="B84" s="53"/>
      <c r="C84" s="69"/>
    </row>
    <row r="85" spans="1:10" ht="13.95" customHeight="1" x14ac:dyDescent="0.2">
      <c r="A85" s="53" t="s">
        <v>2851</v>
      </c>
      <c r="B85" s="53"/>
      <c r="C85" s="69"/>
    </row>
    <row r="86" spans="1:10" ht="13.95" customHeight="1" x14ac:dyDescent="0.2">
      <c r="A86" s="53" t="s">
        <v>2647</v>
      </c>
      <c r="B86" s="53"/>
      <c r="C86" s="74"/>
    </row>
    <row r="87" spans="1:10" ht="13.95" customHeight="1" x14ac:dyDescent="0.2">
      <c r="A87" s="53" t="s">
        <v>2528</v>
      </c>
      <c r="B87" s="53"/>
      <c r="C87" s="75"/>
    </row>
    <row r="88" spans="1:10" ht="13.95" customHeight="1" x14ac:dyDescent="0.2"/>
    <row r="89" spans="1:10" ht="13.95" customHeight="1" x14ac:dyDescent="0.2"/>
    <row r="90" spans="1:10" ht="13.95" customHeight="1" x14ac:dyDescent="0.2"/>
    <row r="91" spans="1:10" ht="13.95" customHeight="1" x14ac:dyDescent="0.2"/>
    <row r="92" spans="1:10" ht="13.95" customHeight="1" x14ac:dyDescent="0.2"/>
    <row r="93" spans="1:10" ht="13.95" customHeight="1" x14ac:dyDescent="0.2"/>
    <row r="94" spans="1:10" ht="13.95" customHeight="1" x14ac:dyDescent="0.2"/>
    <row r="95" spans="1:10" ht="13.95" customHeight="1" x14ac:dyDescent="0.2"/>
    <row r="96" spans="1:10" ht="13.95" customHeight="1" x14ac:dyDescent="0.2"/>
    <row r="97" ht="13.95" customHeight="1" x14ac:dyDescent="0.2"/>
    <row r="98" ht="13.95" customHeight="1" x14ac:dyDescent="0.2"/>
    <row r="99" ht="13.95" customHeight="1" x14ac:dyDescent="0.2"/>
    <row r="100" ht="13.95" customHeight="1" x14ac:dyDescent="0.2"/>
    <row r="101" ht="13.95" customHeight="1" x14ac:dyDescent="0.2"/>
    <row r="102" ht="13.95" customHeight="1" x14ac:dyDescent="0.2"/>
  </sheetData>
  <mergeCells count="49">
    <mergeCell ref="A12:B12"/>
    <mergeCell ref="A13:B13"/>
    <mergeCell ref="B15:F15"/>
    <mergeCell ref="A6:I6"/>
    <mergeCell ref="A8:B8"/>
    <mergeCell ref="A9:B9"/>
    <mergeCell ref="A10:B10"/>
    <mergeCell ref="A11:B11"/>
    <mergeCell ref="A65:H65"/>
    <mergeCell ref="G51:H51"/>
    <mergeCell ref="G52:H52"/>
    <mergeCell ref="G53:H53"/>
    <mergeCell ref="A62:I62"/>
    <mergeCell ref="A60:I60"/>
    <mergeCell ref="B16:F16"/>
    <mergeCell ref="B35:F35"/>
    <mergeCell ref="B17:E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6:E36"/>
    <mergeCell ref="B37:E37"/>
    <mergeCell ref="B38:E38"/>
    <mergeCell ref="B39:E39"/>
    <mergeCell ref="B40:E40"/>
    <mergeCell ref="B41:E41"/>
    <mergeCell ref="B48:E48"/>
    <mergeCell ref="B49:E49"/>
    <mergeCell ref="B50:E50"/>
    <mergeCell ref="B46:F46"/>
    <mergeCell ref="B42:E42"/>
    <mergeCell ref="B43:E43"/>
    <mergeCell ref="B44:E44"/>
    <mergeCell ref="B45:E45"/>
    <mergeCell ref="B47:E47"/>
  </mergeCells>
  <dataValidations count="1">
    <dataValidation type="list" allowBlank="1" showInputMessage="1" showErrorMessage="1" sqref="A65" xr:uid="{00000000-0002-0000-1A00-000000000000}">
      <formula1>$J$65:$J$68</formula1>
    </dataValidation>
  </dataValidations>
  <hyperlinks>
    <hyperlink ref="A86" r:id="rId1" display="mailto:laboratorio@geofal.com.pe" xr:uid="{00000000-0004-0000-1A00-000000000000}"/>
    <hyperlink ref="A87" r:id="rId2" display="http://www.geofal.com.pe/" xr:uid="{00000000-0004-0000-1A00-000001000000}"/>
  </hyperlinks>
  <printOptions horizontalCentered="1" verticalCentered="1"/>
  <pageMargins left="0.78740157480314965" right="0.78740157480314965" top="0.39370078740157483" bottom="0.78740157480314965" header="0" footer="0.39370078740157483"/>
  <pageSetup paperSize="274" scale="90" orientation="portrait" r:id="rId3"/>
  <headerFooter>
    <oddFooter>&amp;Cwww.geofal.com.pe 
Email: laboratorio@geofal.com.pe</oddFooter>
  </headerFooter>
  <drawing r:id="rId4"/>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103"/>
  <dimension ref="A1:Z114"/>
  <sheetViews>
    <sheetView topLeftCell="A19" zoomScale="110" zoomScaleNormal="110" workbookViewId="0">
      <selection activeCell="B21" sqref="B21:F21"/>
    </sheetView>
  </sheetViews>
  <sheetFormatPr baseColWidth="10" defaultColWidth="11.44140625" defaultRowHeight="11.4" x14ac:dyDescent="0.2"/>
  <cols>
    <col min="1" max="1" width="8" style="63" customWidth="1"/>
    <col min="2" max="2" width="4.88671875" style="63" customWidth="1"/>
    <col min="3" max="3" width="2.88671875" style="63" customWidth="1"/>
    <col min="4" max="4" width="12.33203125" style="63" bestFit="1" customWidth="1"/>
    <col min="5" max="5" width="11.44140625" style="63"/>
    <col min="6" max="6" width="13.88671875" style="63" customWidth="1"/>
    <col min="7" max="7" width="11.33203125" style="63" hidden="1" customWidth="1"/>
    <col min="8" max="8" width="10.33203125" style="63" customWidth="1"/>
    <col min="9" max="9" width="9.6640625" style="63" customWidth="1"/>
    <col min="10" max="10" width="10.33203125" style="63" customWidth="1"/>
    <col min="11" max="16384" width="11.44140625" style="63"/>
  </cols>
  <sheetData>
    <row r="1" spans="1:16" ht="15" customHeight="1" x14ac:dyDescent="0.2">
      <c r="G1" s="78"/>
      <c r="H1" s="78"/>
      <c r="I1" s="78"/>
      <c r="J1" s="78"/>
      <c r="K1" s="79" t="s">
        <v>230</v>
      </c>
      <c r="L1" s="79">
        <v>149</v>
      </c>
    </row>
    <row r="2" spans="1:16" ht="15" customHeight="1" x14ac:dyDescent="0.2">
      <c r="G2" s="78"/>
      <c r="H2" s="78"/>
      <c r="I2" s="78"/>
      <c r="J2" s="78"/>
    </row>
    <row r="3" spans="1:16" ht="15" customHeight="1" x14ac:dyDescent="0.2">
      <c r="G3" s="78"/>
      <c r="H3" s="78"/>
      <c r="I3" s="78"/>
      <c r="J3" s="78"/>
    </row>
    <row r="4" spans="1:16" ht="12" customHeight="1" x14ac:dyDescent="0.2">
      <c r="F4" s="78"/>
      <c r="G4" s="78"/>
      <c r="H4" s="78"/>
      <c r="I4" s="78"/>
      <c r="J4" s="78"/>
    </row>
    <row r="5" spans="1:16" ht="12" customHeight="1" x14ac:dyDescent="0.2">
      <c r="F5" s="78"/>
      <c r="G5" s="78"/>
      <c r="H5" s="78"/>
      <c r="I5" s="78"/>
      <c r="J5" s="78"/>
    </row>
    <row r="6" spans="1:16" ht="15" customHeight="1" x14ac:dyDescent="0.2">
      <c r="A6" s="895">
        <v>256</v>
      </c>
      <c r="B6" s="895"/>
      <c r="C6" s="895"/>
      <c r="D6" s="895"/>
      <c r="E6" s="895"/>
      <c r="F6" s="895"/>
      <c r="G6" s="895"/>
      <c r="H6" s="895"/>
      <c r="I6" s="895"/>
      <c r="J6" s="328"/>
    </row>
    <row r="7" spans="1:16" ht="6.75" customHeight="1" x14ac:dyDescent="0.2">
      <c r="A7" s="65"/>
      <c r="B7" s="65"/>
      <c r="C7" s="65"/>
      <c r="F7" s="78"/>
      <c r="G7" s="78"/>
      <c r="H7" s="78"/>
      <c r="I7" s="78"/>
      <c r="J7" s="78"/>
      <c r="L7" s="64"/>
    </row>
    <row r="8" spans="1:16" ht="14.25" customHeight="1" x14ac:dyDescent="0.2">
      <c r="C8" s="65"/>
      <c r="I8" s="66" t="s">
        <v>2827</v>
      </c>
      <c r="J8" s="80">
        <v>44344</v>
      </c>
    </row>
    <row r="9" spans="1:16" ht="14.25" customHeight="1" x14ac:dyDescent="0.2">
      <c r="C9" s="65"/>
      <c r="I9" s="66" t="s">
        <v>2828</v>
      </c>
      <c r="J9" s="80">
        <v>44344</v>
      </c>
      <c r="O9" s="63">
        <v>1222</v>
      </c>
    </row>
    <row r="10" spans="1:16" ht="15.75" customHeight="1" x14ac:dyDescent="0.2">
      <c r="A10" s="906" t="s">
        <v>2829</v>
      </c>
      <c r="B10" s="906"/>
      <c r="C10" s="58" t="s">
        <v>2830</v>
      </c>
      <c r="D10" s="67" t="s">
        <v>601</v>
      </c>
      <c r="E10" s="67"/>
      <c r="F10" s="67"/>
      <c r="O10" s="63">
        <f>6*60</f>
        <v>360</v>
      </c>
    </row>
    <row r="11" spans="1:16" ht="15.75" customHeight="1" x14ac:dyDescent="0.2">
      <c r="A11" s="906" t="s">
        <v>232</v>
      </c>
      <c r="B11" s="906"/>
      <c r="C11" s="58" t="s">
        <v>2830</v>
      </c>
      <c r="D11" s="68" t="s">
        <v>125</v>
      </c>
      <c r="E11" s="67"/>
      <c r="F11" s="67"/>
      <c r="G11" s="69"/>
      <c r="O11" s="63">
        <f>+O9+O10</f>
        <v>1582</v>
      </c>
      <c r="P11" s="63">
        <f>2470-600</f>
        <v>1870</v>
      </c>
    </row>
    <row r="12" spans="1:16" ht="15.75" customHeight="1" x14ac:dyDescent="0.2">
      <c r="A12" s="906" t="s">
        <v>2831</v>
      </c>
      <c r="B12" s="906"/>
      <c r="C12" s="58" t="s">
        <v>2830</v>
      </c>
      <c r="D12" s="67" t="s">
        <v>602</v>
      </c>
      <c r="E12" s="67"/>
      <c r="F12" s="67"/>
    </row>
    <row r="13" spans="1:16" ht="15.75" customHeight="1" x14ac:dyDescent="0.2">
      <c r="A13" s="906" t="s">
        <v>2832</v>
      </c>
      <c r="B13" s="906"/>
      <c r="C13" s="59" t="s">
        <v>2830</v>
      </c>
      <c r="D13" s="68">
        <v>989289485</v>
      </c>
      <c r="E13" s="67"/>
      <c r="F13" s="67"/>
    </row>
    <row r="14" spans="1:16" ht="15.75" customHeight="1" x14ac:dyDescent="0.2">
      <c r="A14" s="906" t="s">
        <v>236</v>
      </c>
      <c r="B14" s="906"/>
      <c r="C14" s="59" t="s">
        <v>2830</v>
      </c>
      <c r="D14" s="123" t="s">
        <v>604</v>
      </c>
      <c r="E14" s="67"/>
      <c r="F14" s="67"/>
    </row>
    <row r="15" spans="1:16" ht="15.75" customHeight="1" x14ac:dyDescent="0.2">
      <c r="A15" s="906" t="s">
        <v>239</v>
      </c>
      <c r="B15" s="906"/>
      <c r="C15" s="58" t="s">
        <v>2830</v>
      </c>
      <c r="D15" s="67" t="s">
        <v>605</v>
      </c>
      <c r="E15" s="67"/>
      <c r="F15" s="67"/>
    </row>
    <row r="16" spans="1:16" ht="8.25" customHeight="1" x14ac:dyDescent="0.2">
      <c r="A16" s="70"/>
      <c r="B16" s="70"/>
      <c r="C16" s="70"/>
      <c r="D16" s="67"/>
      <c r="E16" s="67"/>
      <c r="F16" s="67"/>
    </row>
    <row r="17" spans="1:26" ht="39" customHeight="1" x14ac:dyDescent="0.25">
      <c r="A17" s="327" t="s">
        <v>74</v>
      </c>
      <c r="B17" s="862" t="s">
        <v>2650</v>
      </c>
      <c r="C17" s="862"/>
      <c r="D17" s="862"/>
      <c r="E17" s="862"/>
      <c r="F17" s="862"/>
      <c r="G17" s="76" t="s">
        <v>2563</v>
      </c>
      <c r="H17" s="77" t="s">
        <v>2833</v>
      </c>
      <c r="I17" s="327" t="s">
        <v>2565</v>
      </c>
      <c r="J17" s="77" t="s">
        <v>2834</v>
      </c>
      <c r="S17" s="327" t="s">
        <v>2561</v>
      </c>
      <c r="T17" s="862" t="s">
        <v>2650</v>
      </c>
      <c r="U17" s="862"/>
      <c r="V17" s="862"/>
      <c r="W17" s="862"/>
      <c r="X17" s="862"/>
      <c r="Y17" s="76" t="s">
        <v>2563</v>
      </c>
      <c r="Z17" s="77" t="s">
        <v>2833</v>
      </c>
    </row>
    <row r="18" spans="1:26" ht="24" customHeight="1" x14ac:dyDescent="0.2">
      <c r="A18" s="112">
        <v>1</v>
      </c>
      <c r="B18" s="908" t="s">
        <v>2901</v>
      </c>
      <c r="C18" s="908"/>
      <c r="D18" s="908"/>
      <c r="E18" s="908"/>
      <c r="F18" s="908"/>
      <c r="G18" s="113"/>
      <c r="H18" s="114">
        <v>200</v>
      </c>
      <c r="I18" s="113">
        <v>9</v>
      </c>
      <c r="J18" s="115">
        <f t="shared" ref="J18:J24" si="0">+H18*I18</f>
        <v>1800</v>
      </c>
      <c r="S18" s="112" t="s">
        <v>2075</v>
      </c>
      <c r="T18" s="917" t="s">
        <v>2902</v>
      </c>
      <c r="U18" s="917"/>
      <c r="V18" s="917"/>
      <c r="W18" s="917"/>
      <c r="X18" s="917"/>
      <c r="Y18" s="113" t="str">
        <f>+VLOOKUP(S18,SERVICIOENSAYOS,3,FALSE)</f>
        <v>-</v>
      </c>
      <c r="Z18" s="114">
        <v>170</v>
      </c>
    </row>
    <row r="19" spans="1:26" ht="20.25" customHeight="1" x14ac:dyDescent="0.2">
      <c r="A19" s="112">
        <v>2</v>
      </c>
      <c r="B19" s="908" t="s">
        <v>2903</v>
      </c>
      <c r="C19" s="908"/>
      <c r="D19" s="908"/>
      <c r="E19" s="908"/>
      <c r="F19" s="908"/>
      <c r="G19" s="113"/>
      <c r="H19" s="114">
        <v>60</v>
      </c>
      <c r="I19" s="113">
        <v>16</v>
      </c>
      <c r="J19" s="115">
        <f t="shared" si="0"/>
        <v>960</v>
      </c>
      <c r="S19" s="112" t="s">
        <v>2075</v>
      </c>
      <c r="T19" s="916" t="s">
        <v>2904</v>
      </c>
      <c r="U19" s="916"/>
      <c r="V19" s="916"/>
      <c r="W19" s="916"/>
      <c r="X19" s="916"/>
      <c r="Y19" s="113"/>
      <c r="Z19" s="114">
        <v>350</v>
      </c>
    </row>
    <row r="20" spans="1:26" ht="20.25" customHeight="1" x14ac:dyDescent="0.2">
      <c r="A20" s="112">
        <v>3</v>
      </c>
      <c r="B20" s="908" t="s">
        <v>2905</v>
      </c>
      <c r="C20" s="908"/>
      <c r="D20" s="908"/>
      <c r="E20" s="908"/>
      <c r="F20" s="908"/>
      <c r="G20" s="113"/>
      <c r="H20" s="114">
        <v>50</v>
      </c>
      <c r="I20" s="113">
        <v>9</v>
      </c>
      <c r="J20" s="115">
        <f t="shared" si="0"/>
        <v>450</v>
      </c>
      <c r="S20" s="112" t="s">
        <v>2077</v>
      </c>
      <c r="T20" s="916" t="s">
        <v>2906</v>
      </c>
      <c r="U20" s="916"/>
      <c r="V20" s="916"/>
      <c r="W20" s="916"/>
      <c r="X20" s="916"/>
      <c r="Y20" s="113"/>
      <c r="Z20" s="114">
        <v>250</v>
      </c>
    </row>
    <row r="21" spans="1:26" ht="20.25" customHeight="1" x14ac:dyDescent="0.2">
      <c r="A21" s="112">
        <v>4</v>
      </c>
      <c r="B21" s="916" t="s">
        <v>2907</v>
      </c>
      <c r="C21" s="916"/>
      <c r="D21" s="916"/>
      <c r="E21" s="916"/>
      <c r="F21" s="916"/>
      <c r="G21" s="113"/>
      <c r="H21" s="114">
        <v>500</v>
      </c>
      <c r="I21" s="113">
        <v>10</v>
      </c>
      <c r="J21" s="115">
        <f t="shared" si="0"/>
        <v>5000</v>
      </c>
      <c r="S21" s="112" t="s">
        <v>2079</v>
      </c>
      <c r="T21" s="916" t="s">
        <v>2908</v>
      </c>
      <c r="U21" s="916"/>
      <c r="V21" s="916"/>
      <c r="W21" s="916"/>
      <c r="X21" s="916"/>
      <c r="Y21" s="113"/>
      <c r="Z21" s="114">
        <v>180</v>
      </c>
    </row>
    <row r="22" spans="1:26" ht="20.25" customHeight="1" x14ac:dyDescent="0.2">
      <c r="A22" s="112">
        <v>5</v>
      </c>
      <c r="B22" s="916" t="s">
        <v>2909</v>
      </c>
      <c r="C22" s="916"/>
      <c r="D22" s="916"/>
      <c r="E22" s="916"/>
      <c r="F22" s="916"/>
      <c r="G22" s="113"/>
      <c r="H22" s="114">
        <v>700</v>
      </c>
      <c r="I22" s="113">
        <v>2</v>
      </c>
      <c r="J22" s="115">
        <f t="shared" si="0"/>
        <v>1400</v>
      </c>
      <c r="S22" s="112" t="s">
        <v>2467</v>
      </c>
      <c r="T22" s="916" t="s">
        <v>2910</v>
      </c>
      <c r="U22" s="916"/>
      <c r="V22" s="916"/>
      <c r="W22" s="916"/>
      <c r="X22" s="916"/>
      <c r="Y22" s="113"/>
      <c r="Z22" s="114">
        <v>180</v>
      </c>
    </row>
    <row r="23" spans="1:26" ht="20.25" customHeight="1" x14ac:dyDescent="0.2">
      <c r="A23" s="112">
        <v>6</v>
      </c>
      <c r="B23" s="916" t="s">
        <v>2911</v>
      </c>
      <c r="C23" s="916"/>
      <c r="D23" s="916"/>
      <c r="E23" s="916"/>
      <c r="F23" s="916"/>
      <c r="G23" s="113"/>
      <c r="H23" s="114">
        <v>800</v>
      </c>
      <c r="I23" s="113">
        <v>1</v>
      </c>
      <c r="J23" s="115">
        <f t="shared" si="0"/>
        <v>800</v>
      </c>
    </row>
    <row r="24" spans="1:26" ht="20.25" customHeight="1" x14ac:dyDescent="0.2">
      <c r="A24" s="112">
        <v>7</v>
      </c>
      <c r="B24" s="916" t="s">
        <v>2912</v>
      </c>
      <c r="C24" s="916"/>
      <c r="D24" s="916"/>
      <c r="E24" s="916"/>
      <c r="F24" s="916"/>
      <c r="G24" s="113"/>
      <c r="H24" s="114">
        <v>2000</v>
      </c>
      <c r="I24" s="113">
        <v>1</v>
      </c>
      <c r="J24" s="115">
        <f t="shared" si="0"/>
        <v>2000</v>
      </c>
    </row>
    <row r="25" spans="1:26" ht="20.25" customHeight="1" x14ac:dyDescent="0.2">
      <c r="A25" s="112"/>
      <c r="B25" s="916"/>
      <c r="C25" s="916"/>
      <c r="D25" s="916"/>
      <c r="E25" s="916"/>
      <c r="F25" s="916"/>
      <c r="G25" s="113"/>
      <c r="H25" s="114"/>
      <c r="I25" s="113"/>
      <c r="J25" s="115"/>
    </row>
    <row r="26" spans="1:26" ht="20.25" customHeight="1" x14ac:dyDescent="0.2">
      <c r="A26" s="112"/>
      <c r="B26" s="916"/>
      <c r="C26" s="916"/>
      <c r="D26" s="916"/>
      <c r="E26" s="916"/>
      <c r="F26" s="916"/>
      <c r="G26" s="113"/>
      <c r="H26" s="114"/>
      <c r="I26" s="113"/>
      <c r="J26" s="115"/>
    </row>
    <row r="27" spans="1:26" ht="15" customHeight="1" x14ac:dyDescent="0.2">
      <c r="A27" s="51"/>
      <c r="B27" s="51"/>
      <c r="C27" s="51"/>
      <c r="H27" s="904" t="s">
        <v>2567</v>
      </c>
      <c r="I27" s="904"/>
      <c r="J27" s="71">
        <f>SUM(J18:J26)</f>
        <v>12410</v>
      </c>
    </row>
    <row r="28" spans="1:26" ht="15" customHeight="1" x14ac:dyDescent="0.2">
      <c r="A28" s="51"/>
      <c r="B28" s="51"/>
      <c r="C28" s="51"/>
      <c r="H28" s="904" t="s">
        <v>2568</v>
      </c>
      <c r="I28" s="904"/>
      <c r="J28" s="71">
        <f>+J27*0.18</f>
        <v>2233.7999999999997</v>
      </c>
    </row>
    <row r="29" spans="1:26" ht="15" customHeight="1" x14ac:dyDescent="0.2">
      <c r="A29" s="51"/>
      <c r="B29" s="51"/>
      <c r="C29" s="51"/>
      <c r="H29" s="905" t="s">
        <v>2569</v>
      </c>
      <c r="I29" s="905"/>
      <c r="J29" s="72">
        <f>+J27+J28</f>
        <v>14643.8</v>
      </c>
    </row>
    <row r="30" spans="1:26" ht="17.25" customHeight="1" x14ac:dyDescent="0.2">
      <c r="A30" s="73" t="s">
        <v>2652</v>
      </c>
      <c r="B30" s="73"/>
      <c r="C30" s="51"/>
      <c r="K30" s="92" t="s">
        <v>2652</v>
      </c>
    </row>
    <row r="31" spans="1:26" ht="17.25" customHeight="1" x14ac:dyDescent="0.2">
      <c r="A31" s="53" t="s">
        <v>2891</v>
      </c>
      <c r="B31" s="53"/>
      <c r="C31" s="51"/>
      <c r="K31" s="93">
        <v>2</v>
      </c>
      <c r="L31" s="84">
        <v>1</v>
      </c>
      <c r="M31" s="85" t="s">
        <v>2748</v>
      </c>
      <c r="S31" s="63" t="s">
        <v>2811</v>
      </c>
    </row>
    <row r="32" spans="1:26" ht="17.25" customHeight="1" x14ac:dyDescent="0.2">
      <c r="A32" s="53" t="s">
        <v>2913</v>
      </c>
      <c r="B32" s="83"/>
      <c r="C32" s="83"/>
      <c r="D32" s="83"/>
      <c r="E32" s="83"/>
      <c r="F32" s="83"/>
      <c r="G32" s="83"/>
      <c r="H32" s="83"/>
      <c r="I32" s="83"/>
      <c r="J32" s="83"/>
      <c r="L32" s="84">
        <v>2</v>
      </c>
      <c r="M32" s="85" t="s">
        <v>2757</v>
      </c>
      <c r="N32" s="83"/>
      <c r="O32" s="83"/>
      <c r="P32" s="83"/>
      <c r="Q32" s="83"/>
      <c r="R32" s="83"/>
      <c r="S32" s="83" t="s">
        <v>2914</v>
      </c>
      <c r="T32" s="83"/>
    </row>
    <row r="33" spans="1:23" ht="17.25" customHeight="1" x14ac:dyDescent="0.2">
      <c r="A33" s="53" t="s">
        <v>2915</v>
      </c>
      <c r="B33" s="53"/>
      <c r="C33" s="51"/>
      <c r="L33" s="84">
        <v>3</v>
      </c>
      <c r="M33" s="85" t="s">
        <v>2771</v>
      </c>
      <c r="S33" s="63" t="s">
        <v>2812</v>
      </c>
    </row>
    <row r="34" spans="1:23" ht="17.25" customHeight="1" x14ac:dyDescent="0.2">
      <c r="A34" s="53" t="s">
        <v>2916</v>
      </c>
      <c r="B34" s="53"/>
      <c r="C34" s="51"/>
      <c r="L34" s="84">
        <v>4</v>
      </c>
      <c r="M34" s="85" t="s">
        <v>2781</v>
      </c>
      <c r="Q34" s="85" t="s">
        <v>2917</v>
      </c>
      <c r="S34" s="63" t="s">
        <v>2751</v>
      </c>
    </row>
    <row r="35" spans="1:23" ht="17.25" customHeight="1" x14ac:dyDescent="0.2">
      <c r="A35" s="53" t="s">
        <v>2918</v>
      </c>
      <c r="B35" s="53"/>
      <c r="C35" s="51"/>
      <c r="L35" s="84">
        <v>5</v>
      </c>
      <c r="M35" s="85" t="s">
        <v>2790</v>
      </c>
      <c r="S35" s="63" t="s">
        <v>2919</v>
      </c>
    </row>
    <row r="36" spans="1:23" ht="17.25" customHeight="1" x14ac:dyDescent="0.2">
      <c r="A36" s="53" t="s">
        <v>2920</v>
      </c>
      <c r="B36" s="109"/>
      <c r="C36" s="110"/>
      <c r="D36" s="111"/>
      <c r="K36" s="53"/>
      <c r="L36" s="53"/>
      <c r="M36" s="51"/>
      <c r="S36" s="63" t="s">
        <v>2921</v>
      </c>
    </row>
    <row r="37" spans="1:23" ht="17.25" customHeight="1" x14ac:dyDescent="0.2">
      <c r="B37" s="109"/>
      <c r="C37" s="110"/>
      <c r="D37" s="111"/>
      <c r="K37" s="53"/>
      <c r="L37" s="53"/>
      <c r="M37" s="51"/>
      <c r="S37" s="63" t="s">
        <v>2922</v>
      </c>
    </row>
    <row r="38" spans="1:23" ht="17.25" customHeight="1" x14ac:dyDescent="0.2">
      <c r="B38" s="109"/>
      <c r="C38" s="110"/>
      <c r="D38" s="111"/>
      <c r="K38" s="53"/>
      <c r="L38" s="53"/>
      <c r="M38" s="51"/>
      <c r="S38" s="63" t="s">
        <v>2814</v>
      </c>
    </row>
    <row r="39" spans="1:23" ht="9" customHeight="1" x14ac:dyDescent="0.2">
      <c r="A39" s="53"/>
      <c r="B39" s="51"/>
      <c r="C39" s="51"/>
    </row>
    <row r="40" spans="1:23" ht="17.25" customHeight="1" x14ac:dyDescent="0.2">
      <c r="A40" s="73" t="s">
        <v>2574</v>
      </c>
      <c r="B40" s="73"/>
      <c r="C40" s="73"/>
      <c r="K40" s="92" t="s">
        <v>2574</v>
      </c>
    </row>
    <row r="41" spans="1:23" ht="17.25" customHeight="1" x14ac:dyDescent="0.2">
      <c r="A41" s="53" t="s">
        <v>2923</v>
      </c>
      <c r="B41" s="51"/>
      <c r="C41" s="69"/>
      <c r="K41" s="53" t="s">
        <v>2838</v>
      </c>
    </row>
    <row r="42" spans="1:23" ht="9" customHeight="1" x14ac:dyDescent="0.2">
      <c r="A42" s="53"/>
      <c r="B42" s="51"/>
      <c r="C42" s="69"/>
      <c r="K42" s="53" t="s">
        <v>2837</v>
      </c>
      <c r="V42" s="63">
        <f>1800/30</f>
        <v>60</v>
      </c>
    </row>
    <row r="43" spans="1:23" ht="17.25" customHeight="1" x14ac:dyDescent="0.2">
      <c r="A43" s="51" t="s">
        <v>2839</v>
      </c>
      <c r="B43" s="51"/>
      <c r="C43" s="69"/>
      <c r="V43" s="63">
        <f>+V44*U44</f>
        <v>210</v>
      </c>
    </row>
    <row r="44" spans="1:23" ht="17.25" customHeight="1" x14ac:dyDescent="0.2">
      <c r="A44" s="53" t="s">
        <v>2840</v>
      </c>
      <c r="B44" s="51"/>
      <c r="C44" s="69"/>
      <c r="S44" s="63" t="s">
        <v>2924</v>
      </c>
      <c r="T44" s="63">
        <v>7</v>
      </c>
      <c r="U44" s="63">
        <v>6</v>
      </c>
      <c r="V44" s="63">
        <v>35</v>
      </c>
      <c r="W44" s="63">
        <f>+T44*U44*V44</f>
        <v>1470</v>
      </c>
    </row>
    <row r="45" spans="1:23" ht="17.25" customHeight="1" x14ac:dyDescent="0.2">
      <c r="A45" s="331" t="s">
        <v>2521</v>
      </c>
      <c r="B45" s="51"/>
      <c r="C45" s="69"/>
      <c r="S45" s="63" t="s">
        <v>2739</v>
      </c>
      <c r="T45" s="63">
        <v>100</v>
      </c>
      <c r="U45" s="63">
        <v>2</v>
      </c>
      <c r="V45" s="63">
        <v>1</v>
      </c>
      <c r="W45" s="63">
        <f>+T45*U45*V45</f>
        <v>200</v>
      </c>
    </row>
    <row r="46" spans="1:23" ht="17.25" customHeight="1" x14ac:dyDescent="0.2">
      <c r="A46" s="322" t="s">
        <v>2843</v>
      </c>
      <c r="B46" s="51"/>
      <c r="C46" s="69"/>
    </row>
    <row r="47" spans="1:23" ht="17.25" customHeight="1" x14ac:dyDescent="0.2">
      <c r="A47" s="322" t="s">
        <v>2844</v>
      </c>
      <c r="B47" s="51"/>
      <c r="C47" s="69"/>
    </row>
    <row r="48" spans="1:23" ht="17.25" customHeight="1" x14ac:dyDescent="0.2">
      <c r="A48" s="331" t="s">
        <v>2519</v>
      </c>
      <c r="B48" s="51"/>
      <c r="C48" s="69"/>
      <c r="U48" s="63">
        <f>5500/4</f>
        <v>1375</v>
      </c>
    </row>
    <row r="49" spans="1:20" ht="17.25" customHeight="1" x14ac:dyDescent="0.2">
      <c r="A49" s="322" t="s">
        <v>2845</v>
      </c>
      <c r="B49" s="51"/>
      <c r="C49" s="69"/>
    </row>
    <row r="50" spans="1:20" ht="21" customHeight="1" x14ac:dyDescent="0.25">
      <c r="A50" s="105"/>
      <c r="B50" s="104"/>
      <c r="C50" s="106"/>
      <c r="D50" s="107"/>
      <c r="E50" s="107"/>
      <c r="F50" s="107"/>
      <c r="G50" s="107"/>
      <c r="H50" s="107"/>
      <c r="I50" s="107"/>
      <c r="J50" s="107"/>
    </row>
    <row r="51" spans="1:20" ht="12" x14ac:dyDescent="0.2">
      <c r="A51" s="51"/>
      <c r="B51" s="51"/>
      <c r="C51" s="51"/>
    </row>
    <row r="52" spans="1:20" ht="12" x14ac:dyDescent="0.2">
      <c r="A52" s="51"/>
      <c r="B52" s="51"/>
      <c r="C52" s="51"/>
    </row>
    <row r="53" spans="1:20" ht="12" x14ac:dyDescent="0.2">
      <c r="A53" s="51"/>
      <c r="B53" s="51"/>
      <c r="C53" s="51"/>
    </row>
    <row r="54" spans="1:20" ht="12" x14ac:dyDescent="0.2">
      <c r="A54" s="51"/>
      <c r="B54" s="51"/>
      <c r="C54" s="51"/>
    </row>
    <row r="55" spans="1:20" ht="17.25" customHeight="1" x14ac:dyDescent="0.2">
      <c r="A55" s="73" t="s">
        <v>2846</v>
      </c>
      <c r="B55" s="73"/>
      <c r="C55" s="73"/>
      <c r="K55" s="92" t="s">
        <v>2846</v>
      </c>
    </row>
    <row r="56" spans="1:20" ht="17.25" customHeight="1" x14ac:dyDescent="0.2">
      <c r="A56" s="322" t="s">
        <v>2847</v>
      </c>
      <c r="B56" s="83"/>
      <c r="C56" s="83"/>
      <c r="D56" s="83"/>
      <c r="E56" s="83"/>
      <c r="F56" s="83"/>
      <c r="G56" s="83"/>
      <c r="H56" s="83"/>
      <c r="I56" s="83"/>
      <c r="J56" s="83"/>
      <c r="K56" s="83"/>
      <c r="L56" s="83"/>
      <c r="M56" s="83"/>
      <c r="N56" s="83"/>
      <c r="O56" s="83"/>
      <c r="P56" s="83"/>
      <c r="Q56" s="83"/>
      <c r="R56" s="83"/>
      <c r="S56" s="83"/>
      <c r="T56" s="83"/>
    </row>
    <row r="57" spans="1:20" ht="17.25" customHeight="1" x14ac:dyDescent="0.2">
      <c r="A57" s="53" t="s">
        <v>2848</v>
      </c>
      <c r="B57" s="69"/>
      <c r="C57" s="69"/>
      <c r="L57" s="69"/>
      <c r="M57" s="69"/>
    </row>
    <row r="58" spans="1:20" ht="17.25" customHeight="1" x14ac:dyDescent="0.2">
      <c r="A58" s="322" t="s">
        <v>2525</v>
      </c>
      <c r="B58" s="69"/>
      <c r="C58" s="69"/>
      <c r="K58" s="322" t="s">
        <v>2525</v>
      </c>
      <c r="L58" s="69"/>
      <c r="M58" s="69"/>
    </row>
    <row r="59" spans="1:20" ht="9" customHeight="1" x14ac:dyDescent="0.2">
      <c r="A59" s="322"/>
      <c r="B59" s="69"/>
      <c r="C59" s="69"/>
    </row>
    <row r="60" spans="1:20" ht="17.25" customHeight="1" x14ac:dyDescent="0.2">
      <c r="A60" s="53" t="s">
        <v>2849</v>
      </c>
      <c r="B60" s="69"/>
      <c r="C60" s="69"/>
    </row>
    <row r="61" spans="1:20" ht="9" customHeight="1" x14ac:dyDescent="0.2">
      <c r="A61" s="69"/>
      <c r="B61" s="69"/>
      <c r="C61" s="69"/>
    </row>
    <row r="62" spans="1:20" ht="17.25" customHeight="1" x14ac:dyDescent="0.2">
      <c r="A62" s="53"/>
      <c r="B62" s="53"/>
      <c r="C62" s="70"/>
    </row>
    <row r="63" spans="1:20" ht="17.25" customHeight="1" x14ac:dyDescent="0.2">
      <c r="A63" s="53" t="s">
        <v>2670</v>
      </c>
      <c r="B63" s="53"/>
      <c r="C63" s="69"/>
      <c r="D63" s="69" t="s">
        <v>2850</v>
      </c>
      <c r="E63" s="69"/>
      <c r="F63" s="69"/>
    </row>
    <row r="64" spans="1:20" ht="17.25" customHeight="1" x14ac:dyDescent="0.2">
      <c r="A64" s="53" t="s">
        <v>2527</v>
      </c>
      <c r="B64" s="53"/>
      <c r="C64" s="69"/>
    </row>
    <row r="65" spans="1:3" ht="17.25" customHeight="1" x14ac:dyDescent="0.2">
      <c r="A65" s="53" t="s">
        <v>2851</v>
      </c>
      <c r="B65" s="53"/>
      <c r="C65" s="69"/>
    </row>
    <row r="66" spans="1:3" ht="17.25" customHeight="1" x14ac:dyDescent="0.2">
      <c r="A66" s="53" t="s">
        <v>2647</v>
      </c>
      <c r="B66" s="53"/>
      <c r="C66" s="74"/>
    </row>
    <row r="67" spans="1:3" ht="17.25" customHeight="1" x14ac:dyDescent="0.2">
      <c r="A67" s="53" t="s">
        <v>2528</v>
      </c>
      <c r="B67" s="53"/>
      <c r="C67" s="75"/>
    </row>
    <row r="114" spans="1:10" ht="51" customHeight="1" x14ac:dyDescent="0.25">
      <c r="A114" s="105"/>
      <c r="B114" s="104"/>
      <c r="C114" s="106"/>
      <c r="D114" s="107"/>
      <c r="E114" s="107"/>
      <c r="F114" s="107"/>
      <c r="G114" s="107"/>
      <c r="H114" s="107"/>
      <c r="I114" s="107"/>
      <c r="J114" s="107"/>
    </row>
  </sheetData>
  <mergeCells count="26">
    <mergeCell ref="A6:I6"/>
    <mergeCell ref="H28:I28"/>
    <mergeCell ref="H29:I29"/>
    <mergeCell ref="B22:F22"/>
    <mergeCell ref="B23:F23"/>
    <mergeCell ref="B24:F24"/>
    <mergeCell ref="B25:F25"/>
    <mergeCell ref="B26:F26"/>
    <mergeCell ref="H27:I27"/>
    <mergeCell ref="B21:F21"/>
    <mergeCell ref="A10:B10"/>
    <mergeCell ref="A11:B11"/>
    <mergeCell ref="A12:B12"/>
    <mergeCell ref="A13:B13"/>
    <mergeCell ref="A14:B14"/>
    <mergeCell ref="A15:B15"/>
    <mergeCell ref="B17:F17"/>
    <mergeCell ref="B18:F18"/>
    <mergeCell ref="B19:F19"/>
    <mergeCell ref="B20:F20"/>
    <mergeCell ref="T22:X22"/>
    <mergeCell ref="T17:X17"/>
    <mergeCell ref="T18:X18"/>
    <mergeCell ref="T19:X19"/>
    <mergeCell ref="T20:X20"/>
    <mergeCell ref="T21:X21"/>
  </mergeCells>
  <phoneticPr fontId="16" type="noConversion"/>
  <hyperlinks>
    <hyperlink ref="A66" r:id="rId1" display="mailto:laboratorio@geofal.com.pe" xr:uid="{00000000-0004-0000-1B00-000000000000}"/>
    <hyperlink ref="A67" r:id="rId2" display="http://www.geofal.com.pe/" xr:uid="{00000000-0004-0000-1B00-000001000000}"/>
    <hyperlink ref="D14" r:id="rId3" xr:uid="{00000000-0004-0000-1B00-000002000000}"/>
  </hyperlinks>
  <pageMargins left="1.1811023622047245" right="0.78740157480314965" top="0.39370078740157483" bottom="0.59055118110236227" header="0" footer="0.19685039370078741"/>
  <pageSetup paperSize="274" scale="96" orientation="portrait" horizontalDpi="360" verticalDpi="360" r:id="rId4"/>
  <headerFooter>
    <oddFooter>&amp;Cwww.geofal.com.pe 
Email: laboratorio@geofal.com.pe</oddFooter>
  </headerFooter>
  <drawing r:id="rId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A18D2-9A1A-478C-901A-DFE6328C8F80}">
  <sheetPr codeName="Hoja109">
    <tabColor rgb="FFFFFF00"/>
  </sheetPr>
  <dimension ref="B1:T70"/>
  <sheetViews>
    <sheetView view="pageBreakPreview" topLeftCell="A13" zoomScale="93" zoomScaleNormal="90" zoomScaleSheetLayoutView="93" workbookViewId="0">
      <selection activeCell="I29" sqref="I29"/>
    </sheetView>
  </sheetViews>
  <sheetFormatPr baseColWidth="10" defaultColWidth="11.44140625" defaultRowHeight="15" x14ac:dyDescent="0.3"/>
  <cols>
    <col min="1" max="1" width="2.44140625" style="279" customWidth="1"/>
    <col min="2" max="2" width="14.88671875" style="279" customWidth="1"/>
    <col min="3" max="3" width="14.6640625" style="279" customWidth="1"/>
    <col min="4" max="4" width="13" style="279" customWidth="1"/>
    <col min="5" max="5" width="35.44140625" style="279" customWidth="1"/>
    <col min="6" max="6" width="27.5546875" style="279" customWidth="1"/>
    <col min="7" max="7" width="14" style="279" customWidth="1"/>
    <col min="8" max="8" width="12.6640625" style="279" customWidth="1"/>
    <col min="9" max="9" width="13.5546875" style="279" customWidth="1"/>
    <col min="10" max="10" width="14.6640625" style="279" bestFit="1" customWidth="1"/>
    <col min="11" max="11" width="13.6640625" style="279" customWidth="1"/>
    <col min="12" max="12" width="21.109375" style="279" customWidth="1"/>
    <col min="13" max="16384" width="11.44140625" style="279"/>
  </cols>
  <sheetData>
    <row r="1" spans="2:13" ht="18.75" customHeight="1" x14ac:dyDescent="0.3">
      <c r="K1" s="298" t="s">
        <v>230</v>
      </c>
      <c r="L1" s="298">
        <v>1092</v>
      </c>
    </row>
    <row r="2" spans="2:13" ht="2.4" customHeight="1" x14ac:dyDescent="0.3">
      <c r="K2" s="298"/>
      <c r="L2" s="298"/>
    </row>
    <row r="3" spans="2:13" ht="33" customHeight="1" x14ac:dyDescent="0.3">
      <c r="C3" s="255"/>
      <c r="D3" s="255"/>
      <c r="E3" s="744">
        <v>1177</v>
      </c>
      <c r="F3" s="744"/>
      <c r="G3" s="255"/>
      <c r="H3" s="255"/>
      <c r="I3" s="256"/>
      <c r="K3" s="298"/>
      <c r="L3" s="298"/>
    </row>
    <row r="4" spans="2:13" ht="7.5" customHeight="1" x14ac:dyDescent="0.3">
      <c r="B4" s="257"/>
      <c r="C4" s="257"/>
      <c r="E4" s="252"/>
      <c r="F4" s="252"/>
      <c r="H4" s="395"/>
      <c r="I4" s="395"/>
      <c r="J4" s="252"/>
    </row>
    <row r="5" spans="2:13" ht="47.25" customHeight="1" x14ac:dyDescent="0.3">
      <c r="B5" s="383" t="s">
        <v>2545</v>
      </c>
      <c r="C5" s="768" t="str">
        <f>VLOOKUP($L$1,BD_Clientes,2,FALSE)</f>
        <v>CARRIER &amp; ENTERPRISE NETWORK SOLUTIONS SOCIEDAD ANONIMA CERRADA</v>
      </c>
      <c r="D5" s="768"/>
      <c r="E5" s="768"/>
      <c r="F5" s="431" t="s">
        <v>2586</v>
      </c>
      <c r="G5" s="768" t="str">
        <f>VLOOKUP($L$1,BD_Clientes,9,FALSE)</f>
        <v>LI3104_COMPLEJO HAROLD</v>
      </c>
      <c r="H5" s="768"/>
      <c r="I5" s="768"/>
      <c r="K5" s="746">
        <v>222</v>
      </c>
      <c r="L5" s="746"/>
      <c r="M5" s="392"/>
    </row>
    <row r="6" spans="2:13" ht="17.399999999999999" customHeight="1" x14ac:dyDescent="0.3">
      <c r="B6" s="383" t="s">
        <v>2547</v>
      </c>
      <c r="C6" s="768">
        <f>VLOOKUP($L$1,BD_Clientes,3,FALSE)</f>
        <v>20603657862</v>
      </c>
      <c r="D6" s="768"/>
      <c r="E6" s="768"/>
      <c r="F6" s="373"/>
      <c r="G6" s="433"/>
      <c r="H6" s="433"/>
      <c r="I6" s="433"/>
      <c r="K6" s="744">
        <v>222</v>
      </c>
      <c r="L6" s="744"/>
      <c r="M6" s="553"/>
    </row>
    <row r="7" spans="2:13" ht="63.75" customHeight="1" x14ac:dyDescent="0.3">
      <c r="B7" s="383" t="s">
        <v>2550</v>
      </c>
      <c r="C7" s="768" t="str">
        <f>VLOOKUP($L$1,BD_Clientes,5,FALSE)</f>
        <v>Ing. Frank Segura Chavez</v>
      </c>
      <c r="D7" s="768"/>
      <c r="E7" s="768"/>
      <c r="F7" s="431" t="s">
        <v>2589</v>
      </c>
      <c r="G7" s="768" t="str">
        <f>VLOOKUP($L$1,BD_Clientes,10,FALSE)</f>
        <v>LOTE 03 DE LA MZ. AA - VILLA ISOLINA - EX FUNDO CHUQUITANTA - SAN MARTIN DE PORRES - LIMA</v>
      </c>
      <c r="H7" s="768"/>
      <c r="I7" s="768"/>
      <c r="K7" s="742">
        <v>222</v>
      </c>
      <c r="L7" s="742"/>
      <c r="M7" s="392"/>
    </row>
    <row r="8" spans="2:13" ht="7.95" customHeight="1" x14ac:dyDescent="0.3">
      <c r="B8" s="431"/>
      <c r="C8" s="429"/>
      <c r="D8" s="430"/>
      <c r="E8" s="430"/>
      <c r="F8" s="373"/>
      <c r="G8" s="433"/>
      <c r="H8" s="433"/>
      <c r="I8" s="433"/>
      <c r="K8" s="793">
        <v>223</v>
      </c>
      <c r="L8" s="793"/>
      <c r="M8" s="392"/>
    </row>
    <row r="9" spans="2:13" ht="23.4" customHeight="1" x14ac:dyDescent="0.3">
      <c r="B9" s="383" t="s">
        <v>2553</v>
      </c>
      <c r="C9" s="768">
        <f>VLOOKUP($L$1,BD_Clientes,7,FALSE)</f>
        <v>964312212</v>
      </c>
      <c r="D9" s="768"/>
      <c r="E9" s="768"/>
      <c r="F9" s="439" t="s">
        <v>2551</v>
      </c>
      <c r="G9" s="373" t="s">
        <v>3326</v>
      </c>
      <c r="H9" s="373"/>
      <c r="I9" s="373"/>
      <c r="K9" s="392"/>
      <c r="L9" s="392"/>
      <c r="M9" s="392"/>
    </row>
    <row r="10" spans="2:13" ht="23.25" customHeight="1" x14ac:dyDescent="0.3">
      <c r="B10" s="383" t="s">
        <v>2557</v>
      </c>
      <c r="C10" s="768" t="str">
        <f>VLOOKUP($L$1,BD_Clientes,8,FALSE)</f>
        <v>fsegura@cens.com.pe</v>
      </c>
      <c r="D10" s="768"/>
      <c r="E10" s="768"/>
      <c r="F10" s="438" t="s">
        <v>2553</v>
      </c>
      <c r="G10" s="429">
        <v>982429895</v>
      </c>
      <c r="H10" s="769"/>
      <c r="I10" s="769"/>
    </row>
    <row r="11" spans="2:13" ht="36.75" customHeight="1" x14ac:dyDescent="0.3">
      <c r="B11" s="766" t="s">
        <v>2555</v>
      </c>
      <c r="C11" s="766"/>
      <c r="D11" s="767">
        <v>45863</v>
      </c>
      <c r="E11" s="767"/>
      <c r="F11" s="438" t="s">
        <v>2558</v>
      </c>
      <c r="G11" s="767">
        <v>45868</v>
      </c>
      <c r="H11" s="767"/>
      <c r="I11" s="767"/>
      <c r="L11" s="279" t="s">
        <v>2556</v>
      </c>
    </row>
    <row r="12" spans="2:13" ht="1.95" customHeight="1" x14ac:dyDescent="0.3">
      <c r="B12" s="431"/>
      <c r="C12" s="432"/>
      <c r="D12" s="433"/>
      <c r="E12" s="434"/>
      <c r="F12" s="373"/>
      <c r="G12" s="373"/>
      <c r="H12" s="373"/>
      <c r="I12" s="373"/>
    </row>
    <row r="13" spans="2:13" ht="12" customHeight="1" x14ac:dyDescent="0.3">
      <c r="B13" s="435" t="s">
        <v>4123</v>
      </c>
      <c r="C13" s="436"/>
      <c r="D13" s="430"/>
      <c r="E13" s="430"/>
      <c r="F13" s="430"/>
      <c r="G13" s="430"/>
      <c r="H13" s="373"/>
      <c r="I13" s="373"/>
    </row>
    <row r="14" spans="2:13" ht="4.2"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20" ht="13.95" customHeight="1" x14ac:dyDescent="0.3">
      <c r="B17" s="260"/>
      <c r="C17" s="260"/>
      <c r="D17" s="259"/>
      <c r="E17" s="259"/>
      <c r="F17" s="259"/>
    </row>
    <row r="18" spans="2:20" ht="49.95" customHeight="1" x14ac:dyDescent="0.3">
      <c r="B18" s="421" t="s">
        <v>2561</v>
      </c>
      <c r="C18" s="749" t="s">
        <v>2562</v>
      </c>
      <c r="D18" s="749"/>
      <c r="E18" s="749"/>
      <c r="F18" s="422" t="s">
        <v>2563</v>
      </c>
      <c r="G18" s="421" t="s">
        <v>2564</v>
      </c>
      <c r="H18" s="421" t="s">
        <v>2565</v>
      </c>
      <c r="I18" s="421" t="s">
        <v>2566</v>
      </c>
      <c r="J18" s="371"/>
    </row>
    <row r="19" spans="2:20" ht="28.2" customHeight="1" x14ac:dyDescent="0.3">
      <c r="B19" s="451"/>
      <c r="C19" s="798" t="s">
        <v>5421</v>
      </c>
      <c r="D19" s="798"/>
      <c r="E19" s="798"/>
      <c r="F19" s="424"/>
      <c r="G19" s="425"/>
      <c r="H19" s="424"/>
      <c r="I19" s="426"/>
      <c r="J19" s="371"/>
    </row>
    <row r="20" spans="2:20" ht="28.2" customHeight="1" x14ac:dyDescent="0.3">
      <c r="B20" s="451" t="s">
        <v>2201</v>
      </c>
      <c r="C20" s="799" t="s">
        <v>5922</v>
      </c>
      <c r="D20" s="799"/>
      <c r="E20" s="799"/>
      <c r="F20" s="424" t="str">
        <f t="shared" ref="F20" si="0">+VLOOKUP(B20,SERVICIOENSAYOS,3,FALSE)</f>
        <v>-</v>
      </c>
      <c r="G20" s="457">
        <f>VLOOKUP(B20,ENS.!$B$5:$G$242,6,FALSE)</f>
        <v>250</v>
      </c>
      <c r="H20" s="424">
        <v>1</v>
      </c>
      <c r="I20" s="426">
        <f t="shared" ref="I20:I25" si="1">+G20*H20</f>
        <v>250</v>
      </c>
      <c r="J20" s="371"/>
    </row>
    <row r="21" spans="2:20" ht="28.2" customHeight="1" x14ac:dyDescent="0.3">
      <c r="B21" s="451" t="s">
        <v>2142</v>
      </c>
      <c r="C21" s="754" t="str">
        <f>VLOOKUP(B21,ENS.!$B$5:$F$242,2,FALSE)</f>
        <v>Peso Unitario y Vacío de agregados (*).</v>
      </c>
      <c r="D21" s="755"/>
      <c r="E21" s="756"/>
      <c r="F21" s="451" t="str">
        <f>VLOOKUP(B21,ENS.!$B$5:$F$242,3,FALSE)</f>
        <v>ASTM C29/C29M-23</v>
      </c>
      <c r="G21" s="457">
        <f>VLOOKUP(B21,ENS.!$B$5:$G$242,6,FALSE)</f>
        <v>120</v>
      </c>
      <c r="H21" s="424">
        <v>2</v>
      </c>
      <c r="I21" s="426">
        <f t="shared" si="1"/>
        <v>240</v>
      </c>
      <c r="J21" s="371"/>
    </row>
    <row r="22" spans="2:20" ht="28.2" customHeight="1" x14ac:dyDescent="0.3">
      <c r="B22" s="451" t="s">
        <v>2139</v>
      </c>
      <c r="C22" s="754" t="str">
        <f>VLOOKUP(B22,ENS.!$B$5:$F$242,2,FALSE)</f>
        <v>Contenido de humedad  en agregado (*).</v>
      </c>
      <c r="D22" s="755"/>
      <c r="E22" s="756"/>
      <c r="F22" s="451" t="str">
        <f>VLOOKUP(B22,ENS.!$B$5:$F$242,3,FALSE)</f>
        <v>ASTM C566-19</v>
      </c>
      <c r="G22" s="457">
        <f>VLOOKUP(B22,ENS.!$B$5:$G$242,6,FALSE)</f>
        <v>30</v>
      </c>
      <c r="H22" s="424">
        <v>2</v>
      </c>
      <c r="I22" s="426">
        <f t="shared" si="1"/>
        <v>60</v>
      </c>
      <c r="J22" s="371"/>
    </row>
    <row r="23" spans="2:20" ht="28.2" customHeight="1" x14ac:dyDescent="0.3">
      <c r="B23" s="451" t="s">
        <v>2136</v>
      </c>
      <c r="C23" s="754" t="str">
        <f>VLOOKUP(B23,ENS.!$B$5:$F$242,2,FALSE)</f>
        <v>Análisis granulométrico por tamizado en agregado (*).</v>
      </c>
      <c r="D23" s="755"/>
      <c r="E23" s="756"/>
      <c r="F23" s="451" t="str">
        <f>VLOOKUP(B23,ENS.!$B$5:$F$242,3,FALSE)</f>
        <v>ASTM C136/C136M-19</v>
      </c>
      <c r="G23" s="457">
        <f>VLOOKUP(B23,ENS.!$B$5:$G$242,6,FALSE)</f>
        <v>100</v>
      </c>
      <c r="H23" s="424">
        <v>2</v>
      </c>
      <c r="I23" s="426">
        <f t="shared" si="1"/>
        <v>200</v>
      </c>
      <c r="J23" s="371"/>
    </row>
    <row r="24" spans="2:20" ht="28.2" customHeight="1" x14ac:dyDescent="0.3">
      <c r="B24" s="451" t="s">
        <v>2480</v>
      </c>
      <c r="C24" s="754" t="str">
        <f>VLOOKUP(B24,ENS.!$B$5:$F$242,2,FALSE)</f>
        <v>Gravedad especifica y absorción de agregado grueso (*).</v>
      </c>
      <c r="D24" s="755"/>
      <c r="E24" s="756"/>
      <c r="F24" s="451" t="str">
        <f>VLOOKUP(B24,ENS.!$B$5:$F$242,3,FALSE)</f>
        <v>ASTM C127-24</v>
      </c>
      <c r="G24" s="457">
        <f>VLOOKUP(B24,ENS.!$B$5:$G$242,6,FALSE)</f>
        <v>120</v>
      </c>
      <c r="H24" s="424">
        <v>1</v>
      </c>
      <c r="I24" s="426">
        <f t="shared" si="1"/>
        <v>120</v>
      </c>
      <c r="J24" s="371"/>
    </row>
    <row r="25" spans="2:20" ht="28.2" customHeight="1" x14ac:dyDescent="0.3">
      <c r="B25" s="451" t="s">
        <v>2134</v>
      </c>
      <c r="C25" s="754" t="str">
        <f>VLOOKUP(B25,ENS.!$B$5:$F$242,2,FALSE)</f>
        <v>Gravedad específica y absorción del agregado fino (*).</v>
      </c>
      <c r="D25" s="755"/>
      <c r="E25" s="756"/>
      <c r="F25" s="451" t="str">
        <f>VLOOKUP(B25,ENS.!$B$5:$F$242,3,FALSE)</f>
        <v>ASTM C128-22</v>
      </c>
      <c r="G25" s="457">
        <f>VLOOKUP(B25,ENS.!$B$5:$G$242,6,FALSE)</f>
        <v>150</v>
      </c>
      <c r="H25" s="424">
        <v>1</v>
      </c>
      <c r="I25" s="426">
        <f t="shared" si="1"/>
        <v>150</v>
      </c>
      <c r="J25" s="371"/>
    </row>
    <row r="26" spans="2:20" ht="22.5" customHeight="1" x14ac:dyDescent="0.3">
      <c r="B26" s="550" t="s">
        <v>2516</v>
      </c>
      <c r="C26" s="383"/>
      <c r="D26" s="373"/>
      <c r="E26" s="373"/>
      <c r="F26" s="373"/>
      <c r="G26" s="757" t="s">
        <v>3167</v>
      </c>
      <c r="H26" s="758"/>
      <c r="I26" s="427">
        <f>+SUM(I19:I25)</f>
        <v>1020</v>
      </c>
      <c r="J26" s="274"/>
      <c r="K26" s="538"/>
      <c r="L26" s="171"/>
      <c r="N26" s="171"/>
      <c r="O26" s="171"/>
      <c r="P26" s="171"/>
      <c r="Q26" s="171"/>
      <c r="R26" s="171"/>
      <c r="S26" s="171"/>
      <c r="T26" s="171"/>
    </row>
    <row r="27" spans="2:20" ht="22.5" customHeight="1" x14ac:dyDescent="0.3">
      <c r="B27" s="373"/>
      <c r="C27" s="373"/>
      <c r="D27" s="373"/>
      <c r="E27" s="373"/>
      <c r="F27" s="373"/>
      <c r="G27" s="759" t="s">
        <v>2568</v>
      </c>
      <c r="H27" s="760"/>
      <c r="I27" s="427">
        <f>+I26*0.18</f>
        <v>183.6</v>
      </c>
      <c r="J27" s="274"/>
      <c r="K27" s="538"/>
      <c r="L27" s="171"/>
      <c r="M27" s="171"/>
      <c r="N27" s="171"/>
      <c r="O27" s="171"/>
      <c r="P27" s="171"/>
      <c r="Q27" s="171"/>
      <c r="R27" s="171"/>
      <c r="S27" s="171"/>
      <c r="T27" s="171"/>
    </row>
    <row r="28" spans="2:20" ht="22.5" customHeight="1" x14ac:dyDescent="0.3">
      <c r="B28" s="373"/>
      <c r="C28" s="373"/>
      <c r="D28" s="373"/>
      <c r="E28" s="373"/>
      <c r="F28" s="373"/>
      <c r="G28" s="761" t="s">
        <v>2569</v>
      </c>
      <c r="H28" s="762"/>
      <c r="I28" s="428">
        <f>+I26+I27</f>
        <v>1203.5999999999999</v>
      </c>
      <c r="J28" s="274"/>
      <c r="K28" s="538"/>
      <c r="L28" s="302"/>
      <c r="M28" s="302"/>
      <c r="N28" s="302"/>
      <c r="O28" s="302"/>
      <c r="P28" s="302"/>
      <c r="Q28" s="302"/>
      <c r="R28" s="302"/>
      <c r="S28" s="302"/>
      <c r="T28" s="302"/>
    </row>
    <row r="29" spans="2:20" ht="30.75" customHeight="1" x14ac:dyDescent="0.3">
      <c r="B29" s="316"/>
      <c r="C29" s="316"/>
      <c r="G29" s="371"/>
      <c r="H29" s="371"/>
      <c r="I29" s="372"/>
      <c r="J29" s="274"/>
      <c r="K29" s="538"/>
      <c r="L29" s="302"/>
      <c r="M29" s="302"/>
      <c r="N29" s="302"/>
      <c r="O29" s="302"/>
      <c r="P29" s="302"/>
      <c r="Q29" s="302"/>
      <c r="R29" s="302"/>
      <c r="S29" s="302"/>
      <c r="T29" s="302"/>
    </row>
    <row r="30" spans="2:20" s="373" customFormat="1" ht="29.4" customHeight="1" x14ac:dyDescent="0.3">
      <c r="B30" s="279"/>
      <c r="C30" s="279"/>
      <c r="D30" s="279"/>
      <c r="E30" s="279"/>
      <c r="F30" s="279"/>
      <c r="G30" s="371"/>
      <c r="H30" s="371"/>
      <c r="I30" s="372"/>
      <c r="J30" s="388"/>
      <c r="K30" s="554"/>
      <c r="L30" s="379"/>
      <c r="M30" s="379"/>
      <c r="N30" s="379"/>
      <c r="O30" s="379"/>
      <c r="P30" s="379"/>
      <c r="Q30" s="379"/>
      <c r="R30" s="379"/>
      <c r="S30" s="379"/>
      <c r="T30" s="379"/>
    </row>
    <row r="31" spans="2:20" s="373" customFormat="1" ht="37.950000000000003" customHeight="1" x14ac:dyDescent="0.3">
      <c r="B31" s="732" t="s">
        <v>4119</v>
      </c>
      <c r="C31" s="732"/>
      <c r="D31" s="732"/>
      <c r="E31" s="732"/>
      <c r="F31" s="732"/>
      <c r="G31" s="732"/>
      <c r="H31" s="732"/>
      <c r="I31" s="732"/>
      <c r="J31" s="388"/>
      <c r="K31" s="554"/>
      <c r="L31" s="379"/>
      <c r="M31" s="379"/>
      <c r="N31" s="379"/>
      <c r="O31" s="379"/>
      <c r="P31" s="379"/>
      <c r="Q31" s="379"/>
      <c r="R31" s="379"/>
      <c r="S31" s="379"/>
      <c r="T31" s="379"/>
    </row>
    <row r="32" spans="2:20" s="373" customFormat="1" ht="138.6" customHeight="1" x14ac:dyDescent="0.3">
      <c r="B32" s="714" t="s">
        <v>5912</v>
      </c>
      <c r="C32" s="714"/>
      <c r="D32" s="714"/>
      <c r="E32" s="714"/>
      <c r="F32" s="714"/>
      <c r="G32" s="714"/>
      <c r="H32" s="714"/>
      <c r="I32" s="714"/>
      <c r="J32" s="388"/>
      <c r="K32" s="554"/>
      <c r="L32" s="379"/>
      <c r="M32" s="379"/>
      <c r="N32" s="379"/>
      <c r="O32" s="379"/>
      <c r="P32" s="379"/>
      <c r="Q32" s="379"/>
      <c r="R32" s="379"/>
      <c r="S32" s="379"/>
      <c r="T32" s="379"/>
    </row>
    <row r="33" spans="2:20" s="373" customFormat="1" ht="103.5" customHeight="1" x14ac:dyDescent="0.3">
      <c r="B33" s="715" t="s">
        <v>5913</v>
      </c>
      <c r="C33" s="715"/>
      <c r="D33" s="715"/>
      <c r="E33" s="715"/>
      <c r="F33" s="715"/>
      <c r="G33" s="715"/>
      <c r="H33" s="715"/>
      <c r="I33" s="715"/>
      <c r="J33" s="388"/>
      <c r="K33" s="554"/>
      <c r="L33" s="379"/>
      <c r="M33" s="379"/>
      <c r="N33" s="379"/>
      <c r="O33" s="379"/>
      <c r="P33" s="379"/>
      <c r="Q33" s="379"/>
      <c r="R33" s="379"/>
      <c r="S33" s="379"/>
      <c r="T33" s="379"/>
    </row>
    <row r="34" spans="2:20" ht="117" customHeight="1" x14ac:dyDescent="0.3">
      <c r="B34" s="714" t="s">
        <v>2571</v>
      </c>
      <c r="C34" s="714"/>
      <c r="D34" s="373"/>
      <c r="E34" s="373"/>
      <c r="F34" s="373"/>
      <c r="G34" s="386"/>
      <c r="H34" s="386"/>
      <c r="I34" s="387"/>
      <c r="J34" s="274"/>
      <c r="K34" s="538"/>
      <c r="L34" s="302"/>
      <c r="M34" s="302"/>
      <c r="N34" s="302"/>
      <c r="O34" s="302"/>
      <c r="P34" s="302"/>
      <c r="Q34" s="302"/>
      <c r="R34" s="302"/>
      <c r="S34" s="302"/>
      <c r="T34" s="302"/>
    </row>
    <row r="35" spans="2:20" ht="23.4" customHeight="1" x14ac:dyDescent="0.3">
      <c r="B35" s="316"/>
      <c r="C35" s="316"/>
      <c r="G35" s="371"/>
      <c r="H35" s="371"/>
      <c r="I35" s="372"/>
      <c r="J35" s="274"/>
      <c r="K35" s="538"/>
      <c r="L35" s="302"/>
      <c r="M35" s="302"/>
      <c r="N35" s="302"/>
      <c r="O35" s="302"/>
      <c r="P35" s="302"/>
      <c r="Q35" s="302"/>
      <c r="R35" s="302"/>
      <c r="S35" s="302"/>
      <c r="T35" s="302"/>
    </row>
    <row r="36" spans="2:20" ht="95.25" customHeight="1" x14ac:dyDescent="0.3">
      <c r="B36" s="714" t="s">
        <v>4127</v>
      </c>
      <c r="C36" s="714"/>
      <c r="D36" s="714"/>
      <c r="E36" s="714"/>
      <c r="F36" s="714"/>
      <c r="G36" s="714"/>
      <c r="H36" s="714"/>
      <c r="I36" s="714"/>
      <c r="J36" s="274"/>
      <c r="K36" s="538"/>
      <c r="L36" s="302"/>
      <c r="M36" s="302"/>
      <c r="N36" s="302"/>
      <c r="O36" s="302"/>
      <c r="P36" s="302"/>
      <c r="Q36" s="302"/>
      <c r="R36" s="302"/>
      <c r="S36" s="302"/>
      <c r="T36" s="302"/>
    </row>
    <row r="37" spans="2:20" ht="70.2" customHeight="1" x14ac:dyDescent="0.3">
      <c r="B37" s="714" t="s">
        <v>4128</v>
      </c>
      <c r="C37" s="714"/>
      <c r="D37" s="714"/>
      <c r="E37" s="714"/>
      <c r="F37" s="714"/>
      <c r="G37" s="714"/>
      <c r="H37" s="714"/>
      <c r="I37" s="714"/>
      <c r="J37" s="274"/>
      <c r="K37" s="538"/>
      <c r="L37" s="302"/>
      <c r="M37" s="302"/>
      <c r="N37" s="302"/>
      <c r="O37" s="302"/>
      <c r="P37" s="302"/>
      <c r="Q37" s="302"/>
      <c r="R37" s="302"/>
      <c r="S37" s="302"/>
      <c r="T37" s="302"/>
    </row>
    <row r="38" spans="2:20" ht="82.2" customHeight="1" x14ac:dyDescent="0.3">
      <c r="B38" s="714" t="s">
        <v>4122</v>
      </c>
      <c r="C38" s="714"/>
      <c r="D38" s="714"/>
      <c r="E38" s="714"/>
      <c r="F38" s="714"/>
      <c r="G38" s="714"/>
      <c r="H38" s="714"/>
      <c r="I38" s="714"/>
      <c r="J38" s="304"/>
      <c r="K38" s="305"/>
    </row>
    <row r="39" spans="2:20" ht="132.6" customHeight="1" x14ac:dyDescent="0.3">
      <c r="B39" s="715" t="s">
        <v>4129</v>
      </c>
      <c r="C39" s="715"/>
      <c r="D39" s="715"/>
      <c r="E39" s="715"/>
      <c r="F39" s="715"/>
      <c r="G39" s="715"/>
      <c r="H39" s="715"/>
      <c r="I39" s="715"/>
      <c r="J39" s="304"/>
      <c r="K39" s="305"/>
      <c r="L39" s="306"/>
      <c r="M39" s="307"/>
    </row>
    <row r="40" spans="2:20" ht="63.75" customHeight="1" x14ac:dyDescent="0.3">
      <c r="B40" s="714" t="s">
        <v>4125</v>
      </c>
      <c r="C40" s="714"/>
      <c r="D40" s="714"/>
      <c r="E40" s="714"/>
      <c r="F40" s="714"/>
      <c r="G40" s="714"/>
      <c r="H40" s="714"/>
      <c r="I40" s="714"/>
      <c r="J40" s="304"/>
      <c r="K40" s="305"/>
      <c r="L40" s="306"/>
      <c r="M40" s="307"/>
    </row>
    <row r="41" spans="2:20" ht="0.6" customHeight="1" x14ac:dyDescent="0.3">
      <c r="B41" s="316"/>
      <c r="C41" s="316"/>
      <c r="D41" s="316"/>
      <c r="E41" s="316"/>
      <c r="F41" s="316"/>
      <c r="G41" s="316"/>
      <c r="H41" s="316"/>
      <c r="I41" s="316"/>
      <c r="J41" s="304"/>
      <c r="K41" s="305"/>
      <c r="L41" s="306"/>
      <c r="M41" s="307"/>
    </row>
    <row r="42" spans="2:20" x14ac:dyDescent="0.3">
      <c r="B42" s="317"/>
      <c r="C42" s="317"/>
      <c r="D42" s="317"/>
      <c r="E42" s="317"/>
      <c r="F42" s="317"/>
      <c r="G42" s="317"/>
      <c r="H42" s="317"/>
      <c r="I42" s="317"/>
      <c r="N42" s="261"/>
      <c r="O42" s="261"/>
      <c r="P42" s="261"/>
      <c r="Q42" s="261"/>
      <c r="R42" s="261"/>
      <c r="S42" s="261"/>
      <c r="T42" s="261"/>
    </row>
    <row r="43" spans="2:20" ht="13.95" customHeight="1" x14ac:dyDescent="0.3"/>
    <row r="44" spans="2:20" ht="18" customHeight="1" x14ac:dyDescent="0.3">
      <c r="B44" s="390" t="s">
        <v>3987</v>
      </c>
      <c r="C44" s="373"/>
      <c r="D44" s="373"/>
      <c r="E44" s="373"/>
      <c r="F44" s="373"/>
      <c r="G44" s="373"/>
      <c r="H44" s="373"/>
      <c r="I44" s="373"/>
      <c r="K44" s="279" t="s">
        <v>2574</v>
      </c>
    </row>
    <row r="45" spans="2:20" ht="18" customHeight="1" x14ac:dyDescent="0.3">
      <c r="B45" s="373" t="s">
        <v>4126</v>
      </c>
      <c r="C45" s="373"/>
      <c r="D45" s="373"/>
      <c r="E45" s="373"/>
      <c r="F45" s="373"/>
      <c r="G45" s="373"/>
      <c r="H45" s="373"/>
      <c r="I45" s="373"/>
      <c r="K45" s="279" t="s">
        <v>2575</v>
      </c>
    </row>
    <row r="46" spans="2:20" ht="18" customHeight="1" x14ac:dyDescent="0.3">
      <c r="B46" s="373" t="s">
        <v>2518</v>
      </c>
      <c r="C46" s="373"/>
      <c r="D46" s="373"/>
      <c r="E46" s="373"/>
      <c r="F46" s="373"/>
      <c r="G46" s="373"/>
      <c r="H46" s="373"/>
      <c r="I46" s="373"/>
      <c r="K46" s="279" t="s">
        <v>2576</v>
      </c>
    </row>
    <row r="47" spans="2:20" ht="18" customHeight="1" x14ac:dyDescent="0.3">
      <c r="B47" s="380" t="s">
        <v>2519</v>
      </c>
      <c r="C47" s="373"/>
      <c r="D47" s="373"/>
      <c r="E47" s="373"/>
      <c r="F47" s="373"/>
      <c r="G47" s="373"/>
      <c r="H47" s="373"/>
      <c r="I47" s="373"/>
      <c r="K47" s="279" t="s">
        <v>2577</v>
      </c>
    </row>
    <row r="48" spans="2:20" ht="18" customHeight="1" x14ac:dyDescent="0.3">
      <c r="B48" s="713" t="s">
        <v>2520</v>
      </c>
      <c r="C48" s="713"/>
      <c r="D48" s="713"/>
      <c r="E48" s="713"/>
      <c r="F48" s="713"/>
      <c r="G48" s="713"/>
      <c r="H48" s="713"/>
      <c r="I48" s="713"/>
      <c r="J48" s="300"/>
      <c r="K48" s="279" t="s">
        <v>2573</v>
      </c>
      <c r="M48" s="270"/>
    </row>
    <row r="49" spans="2:13" s="286" customFormat="1" ht="18" customHeight="1" x14ac:dyDescent="0.3">
      <c r="B49" s="380" t="s">
        <v>2578</v>
      </c>
      <c r="C49" s="373"/>
      <c r="D49" s="373"/>
      <c r="E49" s="373"/>
      <c r="F49" s="373"/>
      <c r="G49" s="373"/>
      <c r="H49" s="373"/>
      <c r="I49" s="373"/>
      <c r="J49" s="290"/>
      <c r="K49" s="286" t="s">
        <v>2579</v>
      </c>
      <c r="M49" s="291"/>
    </row>
    <row r="50" spans="2:13" s="286" customFormat="1" ht="18" customHeight="1" x14ac:dyDescent="0.3">
      <c r="B50" s="381" t="s">
        <v>2580</v>
      </c>
      <c r="C50" s="373"/>
      <c r="D50" s="373"/>
      <c r="E50" s="373"/>
      <c r="F50" s="373"/>
      <c r="G50" s="373"/>
      <c r="H50" s="373"/>
      <c r="I50" s="373"/>
      <c r="J50" s="290"/>
      <c r="K50" s="286" t="s">
        <v>2581</v>
      </c>
    </row>
    <row r="51" spans="2:13" s="286" customFormat="1" ht="18" customHeight="1" x14ac:dyDescent="0.3">
      <c r="B51" s="381" t="s">
        <v>2582</v>
      </c>
      <c r="C51" s="373"/>
      <c r="D51" s="373"/>
      <c r="E51" s="373"/>
      <c r="F51" s="373"/>
      <c r="G51" s="373"/>
      <c r="H51" s="373"/>
      <c r="I51" s="373"/>
      <c r="J51" s="290"/>
    </row>
    <row r="52" spans="2:13" s="286" customFormat="1" ht="18" customHeight="1" x14ac:dyDescent="0.3">
      <c r="B52" s="380" t="s">
        <v>2521</v>
      </c>
      <c r="C52" s="373"/>
      <c r="D52" s="373"/>
      <c r="E52" s="373"/>
      <c r="F52" s="373"/>
      <c r="G52" s="373"/>
      <c r="H52" s="373"/>
      <c r="I52" s="373"/>
      <c r="J52" s="290"/>
    </row>
    <row r="53" spans="2:13" s="286" customFormat="1" ht="18" customHeight="1" x14ac:dyDescent="0.3">
      <c r="B53" s="381" t="s">
        <v>3965</v>
      </c>
      <c r="C53" s="373"/>
      <c r="D53" s="373"/>
      <c r="E53" s="373"/>
      <c r="F53" s="373"/>
      <c r="G53" s="373"/>
      <c r="H53" s="373"/>
      <c r="I53" s="373"/>
      <c r="J53" s="290"/>
    </row>
    <row r="54" spans="2:13" s="286" customFormat="1" ht="18" customHeight="1" x14ac:dyDescent="0.3">
      <c r="B54" s="381" t="s">
        <v>3966</v>
      </c>
      <c r="C54" s="373"/>
      <c r="D54" s="373"/>
      <c r="E54" s="373"/>
      <c r="F54" s="373"/>
      <c r="G54" s="373"/>
      <c r="H54" s="373"/>
      <c r="I54" s="373"/>
      <c r="J54" s="290"/>
    </row>
    <row r="55" spans="2:13" s="286" customFormat="1" ht="18" customHeight="1" x14ac:dyDescent="0.3">
      <c r="B55" s="437" t="s">
        <v>4088</v>
      </c>
      <c r="C55" s="373"/>
      <c r="D55" s="373"/>
      <c r="E55" s="373"/>
      <c r="F55" s="373"/>
      <c r="G55" s="373"/>
      <c r="H55" s="373"/>
      <c r="I55" s="373"/>
      <c r="J55" s="290"/>
    </row>
    <row r="56" spans="2:13" s="286" customFormat="1" ht="18" customHeight="1" x14ac:dyDescent="0.3">
      <c r="B56" s="381" t="s">
        <v>4089</v>
      </c>
      <c r="C56" s="373"/>
      <c r="D56" s="373"/>
      <c r="E56" s="373"/>
      <c r="F56" s="373"/>
      <c r="G56" s="373"/>
      <c r="H56" s="373"/>
      <c r="I56" s="373"/>
      <c r="J56" s="290"/>
    </row>
    <row r="57" spans="2:13" s="286" customFormat="1" ht="18" customHeight="1" x14ac:dyDescent="0.3">
      <c r="B57" s="381" t="s">
        <v>4090</v>
      </c>
      <c r="C57" s="373"/>
      <c r="D57" s="373"/>
      <c r="E57" s="373"/>
      <c r="F57" s="373"/>
      <c r="G57" s="373"/>
      <c r="H57" s="373"/>
      <c r="I57" s="373"/>
      <c r="J57" s="290"/>
    </row>
    <row r="58" spans="2:13" s="286" customFormat="1" ht="15.75" customHeight="1" x14ac:dyDescent="0.3">
      <c r="B58" s="289"/>
      <c r="C58" s="279"/>
      <c r="D58" s="279"/>
      <c r="E58" s="279"/>
      <c r="F58" s="279"/>
      <c r="G58" s="279"/>
      <c r="H58" s="279"/>
      <c r="I58" s="279"/>
      <c r="J58" s="290"/>
    </row>
    <row r="59" spans="2:13" ht="16.5" customHeight="1" x14ac:dyDescent="0.3">
      <c r="J59" s="300"/>
      <c r="K59" s="288"/>
    </row>
    <row r="60" spans="2:13" ht="12" customHeight="1" x14ac:dyDescent="0.3">
      <c r="J60" s="300"/>
      <c r="K60" s="289"/>
    </row>
    <row r="61" spans="2:13" ht="58.5" customHeight="1" x14ac:dyDescent="0.3">
      <c r="B61" s="714" t="s">
        <v>3173</v>
      </c>
      <c r="C61" s="714"/>
      <c r="D61" s="714"/>
      <c r="E61" s="714"/>
      <c r="F61" s="714"/>
      <c r="G61" s="714"/>
      <c r="H61" s="714"/>
      <c r="I61" s="714"/>
      <c r="J61" s="300"/>
      <c r="K61" s="289"/>
    </row>
    <row r="62" spans="2:13" ht="24" customHeight="1" x14ac:dyDescent="0.3">
      <c r="B62" s="435" t="s">
        <v>2525</v>
      </c>
      <c r="C62" s="384"/>
      <c r="D62" s="373"/>
      <c r="E62" s="373"/>
      <c r="F62" s="373"/>
      <c r="G62" s="373"/>
      <c r="H62" s="373"/>
      <c r="I62" s="373"/>
      <c r="J62" s="300"/>
    </row>
    <row r="63" spans="2:13" ht="10.5" customHeight="1" x14ac:dyDescent="0.3">
      <c r="B63" s="381"/>
      <c r="C63" s="373"/>
      <c r="D63" s="373"/>
      <c r="E63" s="373"/>
      <c r="F63" s="373"/>
      <c r="G63" s="373"/>
      <c r="H63" s="373"/>
      <c r="I63" s="373"/>
      <c r="J63" s="300"/>
    </row>
    <row r="64" spans="2:13" ht="16.8" x14ac:dyDescent="0.3">
      <c r="B64" s="373" t="s">
        <v>2526</v>
      </c>
      <c r="C64" s="384"/>
      <c r="D64" s="373"/>
      <c r="E64" s="373"/>
      <c r="F64" s="373"/>
      <c r="G64" s="373"/>
      <c r="H64" s="373"/>
      <c r="I64" s="373"/>
      <c r="J64" s="276"/>
    </row>
    <row r="65" spans="2:10" ht="12.75" customHeight="1" x14ac:dyDescent="0.3">
      <c r="B65" s="384"/>
      <c r="C65" s="384"/>
      <c r="D65" s="373"/>
      <c r="E65" s="373"/>
      <c r="F65" s="373"/>
      <c r="G65" s="373"/>
      <c r="H65" s="373"/>
      <c r="I65" s="373"/>
      <c r="J65" s="276"/>
    </row>
    <row r="66" spans="2:10" ht="15" customHeight="1" x14ac:dyDescent="0.3">
      <c r="B66" s="373" t="s">
        <v>2583</v>
      </c>
      <c r="C66" s="373"/>
      <c r="D66" s="384"/>
      <c r="E66" s="384"/>
      <c r="F66" s="384"/>
      <c r="G66" s="384"/>
      <c r="H66" s="373"/>
      <c r="I66" s="373"/>
    </row>
    <row r="67" spans="2:10" ht="15" customHeight="1" x14ac:dyDescent="0.3">
      <c r="B67" s="373" t="s">
        <v>2527</v>
      </c>
      <c r="C67" s="373"/>
      <c r="D67" s="373"/>
      <c r="E67" s="373"/>
      <c r="F67" s="373"/>
      <c r="G67" s="373"/>
      <c r="H67" s="373"/>
      <c r="I67" s="373"/>
    </row>
    <row r="68" spans="2:10" ht="15" customHeight="1" x14ac:dyDescent="0.3">
      <c r="B68" s="373" t="s">
        <v>3982</v>
      </c>
      <c r="C68" s="373"/>
      <c r="D68" s="373"/>
      <c r="E68" s="373"/>
      <c r="F68" s="373"/>
      <c r="G68" s="373"/>
      <c r="H68" s="373"/>
      <c r="I68" s="373"/>
    </row>
    <row r="69" spans="2:10" ht="15" customHeight="1" x14ac:dyDescent="0.3">
      <c r="B69" s="373" t="s">
        <v>2528</v>
      </c>
      <c r="C69" s="373"/>
      <c r="D69" s="373"/>
      <c r="E69" s="373"/>
      <c r="F69" s="373"/>
      <c r="G69" s="373"/>
      <c r="H69" s="373"/>
      <c r="I69" s="373"/>
      <c r="J69" s="261"/>
    </row>
    <row r="70" spans="2:10" ht="111.75" customHeight="1" x14ac:dyDescent="0.3">
      <c r="B70" s="747" t="s">
        <v>2584</v>
      </c>
      <c r="C70" s="747"/>
      <c r="D70" s="575"/>
      <c r="E70" s="575"/>
      <c r="F70" s="575"/>
      <c r="G70" s="575"/>
      <c r="H70" s="748" t="s">
        <v>2529</v>
      </c>
      <c r="I70" s="748"/>
    </row>
  </sheetData>
  <mergeCells count="41">
    <mergeCell ref="E3:F3"/>
    <mergeCell ref="C5:E5"/>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 ref="C18:E18"/>
    <mergeCell ref="B33:I33"/>
    <mergeCell ref="C20:E20"/>
    <mergeCell ref="C21:E21"/>
    <mergeCell ref="C22:E22"/>
    <mergeCell ref="C23:E23"/>
    <mergeCell ref="C24:E24"/>
    <mergeCell ref="C25:E25"/>
    <mergeCell ref="B48:I48"/>
    <mergeCell ref="B61:I61"/>
    <mergeCell ref="B70:C70"/>
    <mergeCell ref="H70:I70"/>
    <mergeCell ref="G5:I5"/>
    <mergeCell ref="B34:C34"/>
    <mergeCell ref="B36:I36"/>
    <mergeCell ref="B37:I37"/>
    <mergeCell ref="B38:I38"/>
    <mergeCell ref="B39:I39"/>
    <mergeCell ref="B40:I40"/>
    <mergeCell ref="G26:H26"/>
    <mergeCell ref="G27:H27"/>
    <mergeCell ref="G28:H28"/>
    <mergeCell ref="B31:I31"/>
    <mergeCell ref="B32:I32"/>
  </mergeCells>
  <hyperlinks>
    <hyperlink ref="B69" r:id="rId1" display="http://www.geofal.com.pe/" xr:uid="{9EE98820-8909-4A02-8F65-611DAB7E8259}"/>
    <hyperlink ref="B38:I38" r:id="rId2" location="8LpXxWsZQWmIW0zmL4DJEGBD3MXzxqJtd8JNJD7mkXs" display="https://mega.nz/file/EWAjHIDa - 8LpXxWsZQWmIW0zmL4DJEGBD3MXzxqJtd8JNJD7mkXs" xr:uid="{369D0C13-8D0E-4C87-9CAC-44A70AB1E7FA}"/>
  </hyperlinks>
  <printOptions horizontalCentered="1"/>
  <pageMargins left="0" right="0" top="1.5748031496062993" bottom="0" header="0" footer="0"/>
  <pageSetup paperSize="9" scale="65" fitToWidth="0" fitToHeight="0" orientation="portrait" r:id="rId3"/>
  <headerFooter>
    <oddHeader>&amp;L
                  &amp;G</oddHeader>
    <oddFooter>&amp;C&amp;G</oddFooter>
  </headerFooter>
  <rowBreaks count="1" manualBreakCount="1">
    <brk id="35" min="1" max="8" man="1"/>
  </rowBreaks>
  <drawing r:id="rId4"/>
  <legacyDrawingHF r:id="rId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E30E0-D95D-4770-A482-2B52449E0CC6}">
  <sheetPr codeName="Hoja110">
    <tabColor rgb="FFFFFF00"/>
  </sheetPr>
  <dimension ref="B1:T77"/>
  <sheetViews>
    <sheetView view="pageBreakPreview" topLeftCell="A13" zoomScale="77" zoomScaleNormal="90" zoomScaleSheetLayoutView="77" workbookViewId="0">
      <selection activeCell="K27" sqref="K27"/>
    </sheetView>
  </sheetViews>
  <sheetFormatPr baseColWidth="10" defaultColWidth="11.44140625" defaultRowHeight="15" x14ac:dyDescent="0.3"/>
  <cols>
    <col min="1" max="1" width="2.44140625" style="279" customWidth="1"/>
    <col min="2" max="2" width="14.88671875" style="279" customWidth="1"/>
    <col min="3" max="3" width="14.6640625" style="279" customWidth="1"/>
    <col min="4" max="4" width="13" style="279" customWidth="1"/>
    <col min="5" max="5" width="35.44140625" style="279" customWidth="1"/>
    <col min="6" max="6" width="27.5546875" style="279" customWidth="1"/>
    <col min="7" max="7" width="14" style="279" customWidth="1"/>
    <col min="8" max="8" width="12.6640625" style="279" customWidth="1"/>
    <col min="9" max="9" width="13.5546875" style="279" customWidth="1"/>
    <col min="10" max="10" width="14.6640625" style="279" bestFit="1" customWidth="1"/>
    <col min="11" max="11" width="13.6640625" style="279" customWidth="1"/>
    <col min="12" max="12" width="21.109375" style="279" customWidth="1"/>
    <col min="13" max="16384" width="11.44140625" style="279"/>
  </cols>
  <sheetData>
    <row r="1" spans="2:13" ht="18.75" customHeight="1" x14ac:dyDescent="0.3">
      <c r="K1" s="298" t="s">
        <v>230</v>
      </c>
      <c r="L1" s="298">
        <v>1101</v>
      </c>
    </row>
    <row r="2" spans="2:13" ht="2.4" customHeight="1" x14ac:dyDescent="0.3">
      <c r="K2" s="298"/>
      <c r="L2" s="298"/>
    </row>
    <row r="3" spans="2:13" ht="33" customHeight="1" x14ac:dyDescent="0.3">
      <c r="C3" s="255"/>
      <c r="D3" s="255"/>
      <c r="E3" s="744">
        <v>1227</v>
      </c>
      <c r="F3" s="744"/>
      <c r="G3" s="255"/>
      <c r="H3" s="255"/>
      <c r="I3" s="256"/>
      <c r="K3" s="298"/>
      <c r="L3" s="298"/>
    </row>
    <row r="4" spans="2:13" ht="7.5" customHeight="1" x14ac:dyDescent="0.3">
      <c r="B4" s="257"/>
      <c r="C4" s="257"/>
      <c r="E4" s="252"/>
      <c r="F4" s="252"/>
      <c r="H4" s="395"/>
      <c r="I4" s="395"/>
      <c r="J4" s="252"/>
    </row>
    <row r="5" spans="2:13" ht="36" customHeight="1" x14ac:dyDescent="0.3">
      <c r="B5" s="383" t="s">
        <v>2545</v>
      </c>
      <c r="C5" s="768" t="str">
        <f>VLOOKUP($L$1,BD_Clientes,2,FALSE)</f>
        <v>TECSUR S.A.</v>
      </c>
      <c r="D5" s="768"/>
      <c r="E5" s="768"/>
      <c r="F5" s="431" t="s">
        <v>2586</v>
      </c>
      <c r="G5" s="768" t="str">
        <f>VLOOKUP($L$1,BD_Clientes,9,FALSE)</f>
        <v>-</v>
      </c>
      <c r="H5" s="768"/>
      <c r="I5" s="768"/>
      <c r="K5" s="746">
        <v>222</v>
      </c>
      <c r="L5" s="746"/>
      <c r="M5" s="392"/>
    </row>
    <row r="6" spans="2:13" ht="17.399999999999999" customHeight="1" x14ac:dyDescent="0.3">
      <c r="B6" s="383" t="s">
        <v>2547</v>
      </c>
      <c r="C6" s="768">
        <f>VLOOKUP($L$1,BD_Clientes,3,FALSE)</f>
        <v>20206018411</v>
      </c>
      <c r="D6" s="768"/>
      <c r="E6" s="768"/>
      <c r="F6" s="373"/>
      <c r="G6" s="433"/>
      <c r="H6" s="433"/>
      <c r="I6" s="433"/>
      <c r="K6" s="744">
        <v>222</v>
      </c>
      <c r="L6" s="744"/>
      <c r="M6" s="553"/>
    </row>
    <row r="7" spans="2:13" ht="41.25" customHeight="1" x14ac:dyDescent="0.3">
      <c r="B7" s="383" t="s">
        <v>2550</v>
      </c>
      <c r="C7" s="768" t="str">
        <f>VLOOKUP($L$1,BD_Clientes,5,FALSE)</f>
        <v>Ing. Clinton Anticona Bailon</v>
      </c>
      <c r="D7" s="768"/>
      <c r="E7" s="768"/>
      <c r="F7" s="431" t="s">
        <v>2589</v>
      </c>
      <c r="G7" s="768" t="str">
        <f>VLOOKUP($L$1,BD_Clientes,10,FALSE)</f>
        <v>-</v>
      </c>
      <c r="H7" s="768"/>
      <c r="I7" s="768"/>
      <c r="K7" s="742">
        <v>222</v>
      </c>
      <c r="L7" s="742"/>
      <c r="M7" s="392"/>
    </row>
    <row r="8" spans="2:13" ht="7.5" hidden="1" customHeight="1" x14ac:dyDescent="0.3">
      <c r="B8" s="431"/>
      <c r="C8" s="429"/>
      <c r="D8" s="430"/>
      <c r="E8" s="430"/>
      <c r="F8" s="373"/>
      <c r="G8" s="433"/>
      <c r="H8" s="433"/>
      <c r="I8" s="433"/>
      <c r="K8" s="793">
        <v>223</v>
      </c>
      <c r="L8" s="793"/>
      <c r="M8" s="392"/>
    </row>
    <row r="9" spans="2:13" ht="23.4" customHeight="1" x14ac:dyDescent="0.3">
      <c r="B9" s="383" t="s">
        <v>2553</v>
      </c>
      <c r="C9" s="768">
        <f>VLOOKUP($L$1,BD_Clientes,7,FALSE)</f>
        <v>924094572</v>
      </c>
      <c r="D9" s="768"/>
      <c r="E9" s="768"/>
      <c r="F9" s="439" t="s">
        <v>2551</v>
      </c>
      <c r="G9" s="373" t="s">
        <v>3326</v>
      </c>
      <c r="H9" s="373"/>
      <c r="I9" s="373"/>
      <c r="K9" s="392"/>
      <c r="L9" s="392"/>
      <c r="M9" s="392"/>
    </row>
    <row r="10" spans="2:13" ht="27" customHeight="1" x14ac:dyDescent="0.3">
      <c r="B10" s="383" t="s">
        <v>2557</v>
      </c>
      <c r="C10" s="768" t="str">
        <f>VLOOKUP($L$1,BD_Clientes,8,FALSE)</f>
        <v>canticona@tecsur.com.pe</v>
      </c>
      <c r="D10" s="768"/>
      <c r="E10" s="768"/>
      <c r="F10" s="438" t="s">
        <v>2553</v>
      </c>
      <c r="G10" s="429">
        <v>982429895</v>
      </c>
      <c r="H10" s="769"/>
      <c r="I10" s="769"/>
    </row>
    <row r="11" spans="2:13" ht="36.75" customHeight="1" x14ac:dyDescent="0.3">
      <c r="B11" s="766" t="s">
        <v>2555</v>
      </c>
      <c r="C11" s="766"/>
      <c r="D11" s="767">
        <v>45876</v>
      </c>
      <c r="E11" s="767"/>
      <c r="F11" s="438" t="s">
        <v>2558</v>
      </c>
      <c r="G11" s="767">
        <v>45876</v>
      </c>
      <c r="H11" s="767"/>
      <c r="I11" s="767"/>
      <c r="L11" s="279" t="s">
        <v>2556</v>
      </c>
    </row>
    <row r="12" spans="2:13" ht="1.95" customHeight="1" x14ac:dyDescent="0.3">
      <c r="B12" s="431"/>
      <c r="C12" s="432"/>
      <c r="D12" s="433"/>
      <c r="E12" s="434"/>
      <c r="F12" s="373"/>
      <c r="G12" s="373"/>
      <c r="H12" s="373"/>
      <c r="I12" s="373"/>
    </row>
    <row r="13" spans="2:13" ht="12" customHeight="1" x14ac:dyDescent="0.3">
      <c r="B13" s="435" t="s">
        <v>4123</v>
      </c>
      <c r="C13" s="436"/>
      <c r="D13" s="430"/>
      <c r="E13" s="430"/>
      <c r="F13" s="430"/>
      <c r="G13" s="430"/>
      <c r="H13" s="373"/>
      <c r="I13" s="373"/>
    </row>
    <row r="14" spans="2:13" ht="4.2"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10" ht="13.95" customHeight="1" x14ac:dyDescent="0.3">
      <c r="B17" s="260"/>
      <c r="C17" s="260"/>
      <c r="D17" s="259"/>
      <c r="E17" s="259"/>
      <c r="F17" s="259"/>
    </row>
    <row r="18" spans="2:10" ht="54" customHeight="1" x14ac:dyDescent="0.3">
      <c r="B18" s="421" t="s">
        <v>2561</v>
      </c>
      <c r="C18" s="749" t="s">
        <v>2562</v>
      </c>
      <c r="D18" s="749"/>
      <c r="E18" s="749"/>
      <c r="F18" s="422" t="s">
        <v>2563</v>
      </c>
      <c r="G18" s="421" t="s">
        <v>2564</v>
      </c>
      <c r="H18" s="421" t="s">
        <v>2565</v>
      </c>
      <c r="I18" s="421" t="s">
        <v>2566</v>
      </c>
      <c r="J18" s="371"/>
    </row>
    <row r="19" spans="2:10" ht="28.2" customHeight="1" x14ac:dyDescent="0.3">
      <c r="B19" s="451"/>
      <c r="C19" s="798" t="s">
        <v>5421</v>
      </c>
      <c r="D19" s="798"/>
      <c r="E19" s="798"/>
      <c r="F19" s="424"/>
      <c r="G19" s="425"/>
      <c r="H19" s="424"/>
      <c r="I19" s="426"/>
      <c r="J19" s="371"/>
    </row>
    <row r="20" spans="2:10" ht="30" customHeight="1" x14ac:dyDescent="0.3">
      <c r="B20" s="451" t="s">
        <v>2201</v>
      </c>
      <c r="C20" s="799" t="s">
        <v>5422</v>
      </c>
      <c r="D20" s="799"/>
      <c r="E20" s="799"/>
      <c r="F20" s="424" t="str">
        <f t="shared" ref="F20" si="0">+VLOOKUP(B20,SERVICIOENSAYOS,3,FALSE)</f>
        <v>-</v>
      </c>
      <c r="G20" s="457">
        <f>VLOOKUP(B20,ENS.!$B$5:$G$242,6,FALSE)</f>
        <v>250</v>
      </c>
      <c r="H20" s="424">
        <v>1</v>
      </c>
      <c r="I20" s="426">
        <f t="shared" ref="I20:I32" si="1">+G20*H20</f>
        <v>250</v>
      </c>
      <c r="J20" s="371"/>
    </row>
    <row r="21" spans="2:10" ht="30" customHeight="1" x14ac:dyDescent="0.3">
      <c r="B21" s="451" t="s">
        <v>2201</v>
      </c>
      <c r="C21" s="799" t="s">
        <v>5946</v>
      </c>
      <c r="D21" s="799"/>
      <c r="E21" s="799"/>
      <c r="F21" s="424" t="str">
        <f t="shared" ref="F21" si="2">+VLOOKUP(B21,SERVICIOENSAYOS,3,FALSE)</f>
        <v>-</v>
      </c>
      <c r="G21" s="457">
        <f>VLOOKUP(B21,ENS.!$B$5:$G$242,6,FALSE)</f>
        <v>250</v>
      </c>
      <c r="H21" s="424">
        <v>1</v>
      </c>
      <c r="I21" s="426">
        <f t="shared" ref="I21" si="3">+G21*H21</f>
        <v>250</v>
      </c>
      <c r="J21" s="371"/>
    </row>
    <row r="22" spans="2:10" ht="30" customHeight="1" x14ac:dyDescent="0.3">
      <c r="B22" s="451"/>
      <c r="C22" s="798" t="s">
        <v>5947</v>
      </c>
      <c r="D22" s="798"/>
      <c r="E22" s="798"/>
      <c r="F22" s="424"/>
      <c r="G22" s="457"/>
      <c r="H22" s="424"/>
      <c r="I22" s="426"/>
      <c r="J22" s="371"/>
    </row>
    <row r="23" spans="2:10" ht="30" customHeight="1" x14ac:dyDescent="0.3">
      <c r="B23" s="451" t="s">
        <v>2142</v>
      </c>
      <c r="C23" s="754" t="str">
        <f>VLOOKUP(B23,ENS.!$B$5:$F$242,2,FALSE)</f>
        <v>Peso Unitario y Vacío de agregados (*).</v>
      </c>
      <c r="D23" s="755"/>
      <c r="E23" s="756"/>
      <c r="F23" s="451" t="str">
        <f>VLOOKUP(B23,ENS.!$B$5:$F$242,3,FALSE)</f>
        <v>ASTM C29/C29M-23</v>
      </c>
      <c r="G23" s="457">
        <f>VLOOKUP(B23,ENS.!$B$5:$G$242,6,FALSE)</f>
        <v>120</v>
      </c>
      <c r="H23" s="424">
        <v>1</v>
      </c>
      <c r="I23" s="426">
        <f t="shared" si="1"/>
        <v>120</v>
      </c>
      <c r="J23" s="371"/>
    </row>
    <row r="24" spans="2:10" ht="30" customHeight="1" x14ac:dyDescent="0.3">
      <c r="B24" s="451" t="s">
        <v>2139</v>
      </c>
      <c r="C24" s="754" t="str">
        <f>VLOOKUP(B24,ENS.!$B$5:$F$242,2,FALSE)</f>
        <v>Contenido de humedad  en agregado (*).</v>
      </c>
      <c r="D24" s="755"/>
      <c r="E24" s="756"/>
      <c r="F24" s="451" t="str">
        <f>VLOOKUP(B24,ENS.!$B$5:$F$242,3,FALSE)</f>
        <v>ASTM C566-19</v>
      </c>
      <c r="G24" s="457">
        <f>VLOOKUP(B24,ENS.!$B$5:$G$242,6,FALSE)</f>
        <v>30</v>
      </c>
      <c r="H24" s="424">
        <v>1</v>
      </c>
      <c r="I24" s="426">
        <f t="shared" si="1"/>
        <v>30</v>
      </c>
      <c r="J24" s="371"/>
    </row>
    <row r="25" spans="2:10" ht="30" customHeight="1" x14ac:dyDescent="0.3">
      <c r="B25" s="451" t="s">
        <v>2136</v>
      </c>
      <c r="C25" s="754" t="str">
        <f>VLOOKUP(B25,ENS.!$B$5:$F$242,2,FALSE)</f>
        <v>Análisis granulométrico por tamizado en agregado (*).</v>
      </c>
      <c r="D25" s="755"/>
      <c r="E25" s="756"/>
      <c r="F25" s="451" t="str">
        <f>VLOOKUP(B25,ENS.!$B$5:$F$242,3,FALSE)</f>
        <v>ASTM C136/C136M-19</v>
      </c>
      <c r="G25" s="457">
        <f>VLOOKUP(B25,ENS.!$B$5:$G$242,6,FALSE)</f>
        <v>100</v>
      </c>
      <c r="H25" s="424">
        <v>1</v>
      </c>
      <c r="I25" s="426">
        <f t="shared" si="1"/>
        <v>100</v>
      </c>
      <c r="J25" s="371"/>
    </row>
    <row r="26" spans="2:10" ht="30" customHeight="1" x14ac:dyDescent="0.3">
      <c r="B26" s="451" t="s">
        <v>2480</v>
      </c>
      <c r="C26" s="754" t="str">
        <f>VLOOKUP(B26,ENS.!$B$5:$F$242,2,FALSE)</f>
        <v>Gravedad especifica y absorción de agregado grueso (*).</v>
      </c>
      <c r="D26" s="755"/>
      <c r="E26" s="756"/>
      <c r="F26" s="451" t="str">
        <f>VLOOKUP(B26,ENS.!$B$5:$F$242,3,FALSE)</f>
        <v>ASTM C127-24</v>
      </c>
      <c r="G26" s="457">
        <f>VLOOKUP(B26,ENS.!$B$5:$G$242,6,FALSE)</f>
        <v>120</v>
      </c>
      <c r="H26" s="424">
        <v>1</v>
      </c>
      <c r="I26" s="426">
        <f t="shared" si="1"/>
        <v>120</v>
      </c>
      <c r="J26" s="371"/>
    </row>
    <row r="27" spans="2:10" ht="30" customHeight="1" x14ac:dyDescent="0.3">
      <c r="B27" s="451"/>
      <c r="C27" s="798" t="s">
        <v>5948</v>
      </c>
      <c r="D27" s="798"/>
      <c r="E27" s="798"/>
      <c r="F27" s="424"/>
      <c r="G27" s="457"/>
      <c r="H27" s="424"/>
      <c r="I27" s="426"/>
      <c r="J27" s="371"/>
    </row>
    <row r="28" spans="2:10" ht="30" customHeight="1" x14ac:dyDescent="0.3">
      <c r="B28" s="451" t="s">
        <v>2142</v>
      </c>
      <c r="C28" s="754" t="str">
        <f>VLOOKUP(B28,ENS.!$B$5:$F$242,2,FALSE)</f>
        <v>Peso Unitario y Vacío de agregados (*).</v>
      </c>
      <c r="D28" s="755"/>
      <c r="E28" s="756"/>
      <c r="F28" s="451" t="str">
        <f>VLOOKUP(B28,ENS.!$B$5:$F$242,3,FALSE)</f>
        <v>ASTM C29/C29M-23</v>
      </c>
      <c r="G28" s="457">
        <f>VLOOKUP(B28,ENS.!$B$5:$G$242,6,FALSE)</f>
        <v>120</v>
      </c>
      <c r="H28" s="424">
        <v>1</v>
      </c>
      <c r="I28" s="426">
        <f t="shared" ref="I28:I31" si="4">+G28*H28</f>
        <v>120</v>
      </c>
      <c r="J28" s="371"/>
    </row>
    <row r="29" spans="2:10" ht="30" customHeight="1" x14ac:dyDescent="0.3">
      <c r="B29" s="451" t="s">
        <v>2139</v>
      </c>
      <c r="C29" s="754" t="str">
        <f>VLOOKUP(B29,ENS.!$B$5:$F$242,2,FALSE)</f>
        <v>Contenido de humedad  en agregado (*).</v>
      </c>
      <c r="D29" s="755"/>
      <c r="E29" s="756"/>
      <c r="F29" s="451" t="str">
        <f>VLOOKUP(B29,ENS.!$B$5:$F$242,3,FALSE)</f>
        <v>ASTM C566-19</v>
      </c>
      <c r="G29" s="457">
        <f>VLOOKUP(B29,ENS.!$B$5:$G$242,6,FALSE)</f>
        <v>30</v>
      </c>
      <c r="H29" s="424">
        <v>1</v>
      </c>
      <c r="I29" s="426">
        <f t="shared" si="4"/>
        <v>30</v>
      </c>
      <c r="J29" s="371"/>
    </row>
    <row r="30" spans="2:10" ht="30" customHeight="1" x14ac:dyDescent="0.3">
      <c r="B30" s="451" t="s">
        <v>2136</v>
      </c>
      <c r="C30" s="754" t="str">
        <f>VLOOKUP(B30,ENS.!$B$5:$F$242,2,FALSE)</f>
        <v>Análisis granulométrico por tamizado en agregado (*).</v>
      </c>
      <c r="D30" s="755"/>
      <c r="E30" s="756"/>
      <c r="F30" s="451" t="str">
        <f>VLOOKUP(B30,ENS.!$B$5:$F$242,3,FALSE)</f>
        <v>ASTM C136/C136M-19</v>
      </c>
      <c r="G30" s="457">
        <f>VLOOKUP(B30,ENS.!$B$5:$G$242,6,FALSE)</f>
        <v>100</v>
      </c>
      <c r="H30" s="424">
        <v>1</v>
      </c>
      <c r="I30" s="426">
        <f t="shared" si="4"/>
        <v>100</v>
      </c>
      <c r="J30" s="371"/>
    </row>
    <row r="31" spans="2:10" ht="30" customHeight="1" x14ac:dyDescent="0.3">
      <c r="B31" s="451" t="s">
        <v>2134</v>
      </c>
      <c r="C31" s="754" t="str">
        <f>VLOOKUP(B31,ENS.!$B$5:$F$242,2,FALSE)</f>
        <v>Gravedad específica y absorción del agregado fino (*).</v>
      </c>
      <c r="D31" s="755"/>
      <c r="E31" s="756"/>
      <c r="F31" s="451" t="str">
        <f>VLOOKUP(B31,ENS.!$B$5:$F$242,3,FALSE)</f>
        <v>ASTM C128-22</v>
      </c>
      <c r="G31" s="457">
        <f>VLOOKUP(B31,ENS.!$B$5:$G$242,6,FALSE)</f>
        <v>150</v>
      </c>
      <c r="H31" s="424">
        <v>1</v>
      </c>
      <c r="I31" s="426">
        <f t="shared" si="4"/>
        <v>150</v>
      </c>
      <c r="J31" s="371"/>
    </row>
    <row r="32" spans="2:10" ht="30" customHeight="1" x14ac:dyDescent="0.3">
      <c r="B32" s="451" t="s">
        <v>2508</v>
      </c>
      <c r="C32" s="754" t="str">
        <f>VLOOKUP(B32,ENS.!$B$5:$F$242,2,FALSE)</f>
        <v>Movilización</v>
      </c>
      <c r="D32" s="755"/>
      <c r="E32" s="756"/>
      <c r="F32" s="451" t="str">
        <f>VLOOKUP(B32,ENS.!$B$5:$F$242,3,FALSE)</f>
        <v>-</v>
      </c>
      <c r="G32" s="457">
        <v>80</v>
      </c>
      <c r="H32" s="424">
        <v>1</v>
      </c>
      <c r="I32" s="426">
        <f t="shared" si="1"/>
        <v>80</v>
      </c>
      <c r="J32" s="371"/>
    </row>
    <row r="33" spans="2:20" ht="22.5" customHeight="1" x14ac:dyDescent="0.3">
      <c r="B33" s="550" t="s">
        <v>2516</v>
      </c>
      <c r="C33" s="383"/>
      <c r="D33" s="373"/>
      <c r="E33" s="373"/>
      <c r="F33" s="373"/>
      <c r="G33" s="757" t="s">
        <v>3167</v>
      </c>
      <c r="H33" s="758"/>
      <c r="I33" s="427">
        <f>+SUM(I19:I32)</f>
        <v>1350</v>
      </c>
      <c r="J33" s="274"/>
      <c r="K33" s="538"/>
      <c r="L33" s="171"/>
      <c r="N33" s="171"/>
      <c r="O33" s="171"/>
      <c r="P33" s="171"/>
      <c r="Q33" s="171"/>
      <c r="R33" s="171"/>
      <c r="S33" s="171"/>
      <c r="T33" s="171"/>
    </row>
    <row r="34" spans="2:20" ht="22.5" customHeight="1" x14ac:dyDescent="0.3">
      <c r="B34" s="373"/>
      <c r="C34" s="373"/>
      <c r="D34" s="373"/>
      <c r="E34" s="373"/>
      <c r="F34" s="373"/>
      <c r="G34" s="759" t="s">
        <v>2568</v>
      </c>
      <c r="H34" s="760"/>
      <c r="I34" s="427">
        <f>+I33*0.18</f>
        <v>243</v>
      </c>
      <c r="J34" s="274"/>
      <c r="K34" s="538"/>
      <c r="L34" s="171"/>
      <c r="M34" s="171"/>
      <c r="N34" s="171"/>
      <c r="O34" s="171"/>
      <c r="P34" s="171"/>
      <c r="Q34" s="171"/>
      <c r="R34" s="171"/>
      <c r="S34" s="171"/>
      <c r="T34" s="171"/>
    </row>
    <row r="35" spans="2:20" ht="22.5" customHeight="1" x14ac:dyDescent="0.3">
      <c r="B35" s="373"/>
      <c r="C35" s="373"/>
      <c r="D35" s="373"/>
      <c r="E35" s="373"/>
      <c r="F35" s="373"/>
      <c r="G35" s="761" t="s">
        <v>2569</v>
      </c>
      <c r="H35" s="762"/>
      <c r="I35" s="428">
        <f>+I33+I34</f>
        <v>1593</v>
      </c>
      <c r="J35" s="274"/>
      <c r="K35" s="538"/>
      <c r="L35" s="302"/>
      <c r="M35" s="302"/>
      <c r="N35" s="302"/>
      <c r="O35" s="302"/>
      <c r="P35" s="302"/>
      <c r="Q35" s="302"/>
      <c r="R35" s="302"/>
      <c r="S35" s="302"/>
      <c r="T35" s="302"/>
    </row>
    <row r="36" spans="2:20" ht="30.75" customHeight="1" x14ac:dyDescent="0.3">
      <c r="B36" s="316"/>
      <c r="C36" s="316"/>
      <c r="G36" s="371"/>
      <c r="H36" s="371"/>
      <c r="I36" s="372"/>
      <c r="J36" s="274"/>
      <c r="K36" s="538"/>
      <c r="L36" s="302"/>
      <c r="M36" s="302"/>
      <c r="N36" s="302"/>
      <c r="O36" s="302"/>
      <c r="P36" s="302"/>
      <c r="Q36" s="302"/>
      <c r="R36" s="302"/>
      <c r="S36" s="302"/>
      <c r="T36" s="302"/>
    </row>
    <row r="37" spans="2:20" s="373" customFormat="1" ht="29.4" customHeight="1" x14ac:dyDescent="0.3">
      <c r="B37" s="279"/>
      <c r="C37" s="279"/>
      <c r="D37" s="279"/>
      <c r="E37" s="279"/>
      <c r="F37" s="279"/>
      <c r="G37" s="371"/>
      <c r="H37" s="371"/>
      <c r="I37" s="372"/>
      <c r="J37" s="388"/>
      <c r="K37" s="554"/>
      <c r="L37" s="379"/>
      <c r="M37" s="379"/>
      <c r="N37" s="379"/>
      <c r="O37" s="379"/>
      <c r="P37" s="379"/>
      <c r="Q37" s="379"/>
      <c r="R37" s="379"/>
      <c r="S37" s="379"/>
      <c r="T37" s="379"/>
    </row>
    <row r="38" spans="2:20" s="373" customFormat="1" ht="27.75" customHeight="1" x14ac:dyDescent="0.3">
      <c r="B38" s="732" t="s">
        <v>4119</v>
      </c>
      <c r="C38" s="732"/>
      <c r="D38" s="732"/>
      <c r="E38" s="732"/>
      <c r="F38" s="732"/>
      <c r="G38" s="732"/>
      <c r="H38" s="732"/>
      <c r="I38" s="732"/>
      <c r="J38" s="388"/>
      <c r="K38" s="554"/>
      <c r="L38" s="379"/>
      <c r="M38" s="379"/>
      <c r="N38" s="379"/>
      <c r="O38" s="379"/>
      <c r="P38" s="379"/>
      <c r="Q38" s="379"/>
      <c r="R38" s="379"/>
      <c r="S38" s="379"/>
      <c r="T38" s="379"/>
    </row>
    <row r="39" spans="2:20" s="373" customFormat="1" ht="138.6" customHeight="1" x14ac:dyDescent="0.3">
      <c r="B39" s="714" t="s">
        <v>5952</v>
      </c>
      <c r="C39" s="714"/>
      <c r="D39" s="714"/>
      <c r="E39" s="714"/>
      <c r="F39" s="714"/>
      <c r="G39" s="714"/>
      <c r="H39" s="714"/>
      <c r="I39" s="714"/>
      <c r="J39" s="388"/>
      <c r="K39" s="554"/>
      <c r="L39" s="379"/>
      <c r="M39" s="379"/>
      <c r="N39" s="379"/>
      <c r="O39" s="379"/>
      <c r="P39" s="379"/>
      <c r="Q39" s="379"/>
      <c r="R39" s="379"/>
      <c r="S39" s="379"/>
      <c r="T39" s="379"/>
    </row>
    <row r="40" spans="2:20" ht="71.25" customHeight="1" x14ac:dyDescent="0.3">
      <c r="B40" s="714" t="s">
        <v>2571</v>
      </c>
      <c r="C40" s="714"/>
      <c r="D40" s="373"/>
      <c r="E40" s="373"/>
      <c r="F40" s="373"/>
      <c r="G40" s="386"/>
      <c r="H40" s="386"/>
      <c r="I40" s="387"/>
      <c r="J40" s="274"/>
      <c r="K40" s="538"/>
      <c r="L40" s="302"/>
      <c r="M40" s="302"/>
      <c r="N40" s="302"/>
      <c r="O40" s="302"/>
      <c r="P40" s="302"/>
      <c r="Q40" s="302"/>
      <c r="R40" s="302"/>
      <c r="S40" s="302"/>
      <c r="T40" s="302"/>
    </row>
    <row r="41" spans="2:20" ht="23.4" customHeight="1" x14ac:dyDescent="0.3">
      <c r="B41" s="316"/>
      <c r="C41" s="316"/>
      <c r="G41" s="371"/>
      <c r="H41" s="371"/>
      <c r="I41" s="372"/>
      <c r="J41" s="274"/>
      <c r="K41" s="538"/>
      <c r="L41" s="302"/>
      <c r="M41" s="302"/>
      <c r="N41" s="302"/>
      <c r="O41" s="302"/>
      <c r="P41" s="302"/>
      <c r="Q41" s="302"/>
      <c r="R41" s="302"/>
      <c r="S41" s="302"/>
      <c r="T41" s="302"/>
    </row>
    <row r="42" spans="2:20" ht="82.5" customHeight="1" x14ac:dyDescent="0.3">
      <c r="B42" s="715" t="s">
        <v>5913</v>
      </c>
      <c r="C42" s="715"/>
      <c r="D42" s="715"/>
      <c r="E42" s="715"/>
      <c r="F42" s="715"/>
      <c r="G42" s="715"/>
      <c r="H42" s="715"/>
      <c r="I42" s="715"/>
      <c r="J42" s="274"/>
      <c r="K42" s="538"/>
      <c r="L42" s="302"/>
      <c r="M42" s="302"/>
      <c r="N42" s="302"/>
      <c r="O42" s="302"/>
      <c r="P42" s="302"/>
      <c r="Q42" s="302"/>
      <c r="R42" s="302"/>
      <c r="S42" s="302"/>
      <c r="T42" s="302"/>
    </row>
    <row r="43" spans="2:20" ht="77.25" customHeight="1" x14ac:dyDescent="0.3">
      <c r="B43" s="714" t="s">
        <v>4127</v>
      </c>
      <c r="C43" s="714"/>
      <c r="D43" s="714"/>
      <c r="E43" s="714"/>
      <c r="F43" s="714"/>
      <c r="G43" s="714"/>
      <c r="H43" s="714"/>
      <c r="I43" s="714"/>
      <c r="J43" s="274"/>
      <c r="K43" s="538"/>
      <c r="L43" s="302"/>
      <c r="M43" s="302"/>
      <c r="N43" s="302"/>
      <c r="O43" s="302"/>
      <c r="P43" s="302"/>
      <c r="Q43" s="302"/>
      <c r="R43" s="302"/>
      <c r="S43" s="302"/>
      <c r="T43" s="302"/>
    </row>
    <row r="44" spans="2:20" ht="70.2" customHeight="1" x14ac:dyDescent="0.3">
      <c r="B44" s="714" t="s">
        <v>4128</v>
      </c>
      <c r="C44" s="714"/>
      <c r="D44" s="714"/>
      <c r="E44" s="714"/>
      <c r="F44" s="714"/>
      <c r="G44" s="714"/>
      <c r="H44" s="714"/>
      <c r="I44" s="714"/>
      <c r="J44" s="274"/>
      <c r="K44" s="538"/>
      <c r="L44" s="302"/>
      <c r="M44" s="302"/>
      <c r="N44" s="302"/>
      <c r="O44" s="302"/>
      <c r="P44" s="302"/>
      <c r="Q44" s="302"/>
      <c r="R44" s="302"/>
      <c r="S44" s="302"/>
      <c r="T44" s="302"/>
    </row>
    <row r="45" spans="2:20" ht="82.2" customHeight="1" x14ac:dyDescent="0.3">
      <c r="B45" s="714" t="s">
        <v>4122</v>
      </c>
      <c r="C45" s="714"/>
      <c r="D45" s="714"/>
      <c r="E45" s="714"/>
      <c r="F45" s="714"/>
      <c r="G45" s="714"/>
      <c r="H45" s="714"/>
      <c r="I45" s="714"/>
      <c r="J45" s="304"/>
      <c r="K45" s="305"/>
    </row>
    <row r="46" spans="2:20" ht="132.6" customHeight="1" x14ac:dyDescent="0.3">
      <c r="B46" s="715" t="s">
        <v>4129</v>
      </c>
      <c r="C46" s="715"/>
      <c r="D46" s="715"/>
      <c r="E46" s="715"/>
      <c r="F46" s="715"/>
      <c r="G46" s="715"/>
      <c r="H46" s="715"/>
      <c r="I46" s="715"/>
      <c r="J46" s="304"/>
      <c r="K46" s="305"/>
      <c r="L46" s="306"/>
      <c r="M46" s="307"/>
    </row>
    <row r="47" spans="2:20" ht="63.75" customHeight="1" x14ac:dyDescent="0.3">
      <c r="B47" s="714" t="s">
        <v>4125</v>
      </c>
      <c r="C47" s="714"/>
      <c r="D47" s="714"/>
      <c r="E47" s="714"/>
      <c r="F47" s="714"/>
      <c r="G47" s="714"/>
      <c r="H47" s="714"/>
      <c r="I47" s="714"/>
      <c r="J47" s="304"/>
      <c r="K47" s="305"/>
      <c r="L47" s="306"/>
      <c r="M47" s="307"/>
    </row>
    <row r="48" spans="2:20" ht="0.6" customHeight="1" x14ac:dyDescent="0.3">
      <c r="B48" s="316"/>
      <c r="C48" s="316"/>
      <c r="D48" s="316"/>
      <c r="E48" s="316"/>
      <c r="F48" s="316"/>
      <c r="G48" s="316"/>
      <c r="H48" s="316"/>
      <c r="I48" s="316"/>
      <c r="J48" s="304"/>
      <c r="K48" s="305"/>
      <c r="L48" s="306"/>
      <c r="M48" s="307"/>
    </row>
    <row r="49" spans="2:20" x14ac:dyDescent="0.3">
      <c r="B49" s="317"/>
      <c r="C49" s="317"/>
      <c r="D49" s="317"/>
      <c r="E49" s="317"/>
      <c r="F49" s="317"/>
      <c r="G49" s="317"/>
      <c r="H49" s="317"/>
      <c r="I49" s="317"/>
      <c r="N49" s="261"/>
      <c r="O49" s="261"/>
      <c r="P49" s="261"/>
      <c r="Q49" s="261"/>
      <c r="R49" s="261"/>
      <c r="S49" s="261"/>
      <c r="T49" s="261"/>
    </row>
    <row r="50" spans="2:20" ht="13.95" customHeight="1" x14ac:dyDescent="0.3"/>
    <row r="51" spans="2:20" ht="18" customHeight="1" x14ac:dyDescent="0.3">
      <c r="B51" s="390" t="s">
        <v>3987</v>
      </c>
      <c r="C51" s="373"/>
      <c r="D51" s="373"/>
      <c r="E51" s="373"/>
      <c r="F51" s="373"/>
      <c r="G51" s="373"/>
      <c r="H51" s="373"/>
      <c r="I51" s="373"/>
      <c r="K51" s="279" t="s">
        <v>2574</v>
      </c>
    </row>
    <row r="52" spans="2:20" ht="18" customHeight="1" x14ac:dyDescent="0.3">
      <c r="B52" s="373" t="s">
        <v>4126</v>
      </c>
      <c r="C52" s="373"/>
      <c r="D52" s="373"/>
      <c r="E52" s="373"/>
      <c r="F52" s="373"/>
      <c r="G52" s="373"/>
      <c r="H52" s="373"/>
      <c r="I52" s="373"/>
      <c r="K52" s="279" t="s">
        <v>2575</v>
      </c>
    </row>
    <row r="53" spans="2:20" ht="18" customHeight="1" x14ac:dyDescent="0.3">
      <c r="B53" s="373" t="s">
        <v>2518</v>
      </c>
      <c r="C53" s="373"/>
      <c r="D53" s="373"/>
      <c r="E53" s="373"/>
      <c r="F53" s="373"/>
      <c r="G53" s="373"/>
      <c r="H53" s="373"/>
      <c r="I53" s="373"/>
      <c r="K53" s="279" t="s">
        <v>2576</v>
      </c>
    </row>
    <row r="54" spans="2:20" ht="18" customHeight="1" x14ac:dyDescent="0.3">
      <c r="B54" s="380" t="s">
        <v>2519</v>
      </c>
      <c r="C54" s="373"/>
      <c r="D54" s="373"/>
      <c r="E54" s="373"/>
      <c r="F54" s="373"/>
      <c r="G54" s="373"/>
      <c r="H54" s="373"/>
      <c r="I54" s="373"/>
      <c r="K54" s="279" t="s">
        <v>2577</v>
      </c>
    </row>
    <row r="55" spans="2:20" ht="18" customHeight="1" x14ac:dyDescent="0.3">
      <c r="B55" s="713" t="s">
        <v>2520</v>
      </c>
      <c r="C55" s="713"/>
      <c r="D55" s="713"/>
      <c r="E55" s="713"/>
      <c r="F55" s="713"/>
      <c r="G55" s="713"/>
      <c r="H55" s="713"/>
      <c r="I55" s="713"/>
      <c r="J55" s="300"/>
      <c r="K55" s="279" t="s">
        <v>2573</v>
      </c>
      <c r="M55" s="270"/>
    </row>
    <row r="56" spans="2:20" s="286" customFormat="1" ht="18" customHeight="1" x14ac:dyDescent="0.3">
      <c r="B56" s="380" t="s">
        <v>2578</v>
      </c>
      <c r="C56" s="373"/>
      <c r="D56" s="373"/>
      <c r="E56" s="373"/>
      <c r="F56" s="373"/>
      <c r="G56" s="373"/>
      <c r="H56" s="373"/>
      <c r="I56" s="373"/>
      <c r="J56" s="290"/>
      <c r="K56" s="286" t="s">
        <v>2579</v>
      </c>
      <c r="M56" s="291"/>
    </row>
    <row r="57" spans="2:20" s="286" customFormat="1" ht="18" customHeight="1" x14ac:dyDescent="0.3">
      <c r="B57" s="381" t="s">
        <v>2580</v>
      </c>
      <c r="C57" s="373"/>
      <c r="D57" s="373"/>
      <c r="E57" s="373"/>
      <c r="F57" s="373"/>
      <c r="G57" s="373"/>
      <c r="H57" s="373"/>
      <c r="I57" s="373"/>
      <c r="J57" s="290"/>
      <c r="K57" s="286" t="s">
        <v>2581</v>
      </c>
    </row>
    <row r="58" spans="2:20" s="286" customFormat="1" ht="18" customHeight="1" x14ac:dyDescent="0.3">
      <c r="B58" s="381" t="s">
        <v>2582</v>
      </c>
      <c r="C58" s="373"/>
      <c r="D58" s="373"/>
      <c r="E58" s="373"/>
      <c r="F58" s="373"/>
      <c r="G58" s="373"/>
      <c r="H58" s="373"/>
      <c r="I58" s="373"/>
      <c r="J58" s="290"/>
    </row>
    <row r="59" spans="2:20" s="286" customFormat="1" ht="18" customHeight="1" x14ac:dyDescent="0.3">
      <c r="B59" s="380" t="s">
        <v>2521</v>
      </c>
      <c r="C59" s="373"/>
      <c r="D59" s="373"/>
      <c r="E59" s="373"/>
      <c r="F59" s="373"/>
      <c r="G59" s="373"/>
      <c r="H59" s="373"/>
      <c r="I59" s="373"/>
      <c r="J59" s="290"/>
    </row>
    <row r="60" spans="2:20" s="286" customFormat="1" ht="18" customHeight="1" x14ac:dyDescent="0.3">
      <c r="B60" s="381" t="s">
        <v>3965</v>
      </c>
      <c r="C60" s="373"/>
      <c r="D60" s="373"/>
      <c r="E60" s="373"/>
      <c r="F60" s="373"/>
      <c r="G60" s="373"/>
      <c r="H60" s="373"/>
      <c r="I60" s="373"/>
      <c r="J60" s="290"/>
    </row>
    <row r="61" spans="2:20" s="286" customFormat="1" ht="18" customHeight="1" x14ac:dyDescent="0.3">
      <c r="B61" s="381" t="s">
        <v>3966</v>
      </c>
      <c r="C61" s="373"/>
      <c r="D61" s="373"/>
      <c r="E61" s="373"/>
      <c r="F61" s="373"/>
      <c r="G61" s="373"/>
      <c r="H61" s="373"/>
      <c r="I61" s="373"/>
      <c r="J61" s="290"/>
    </row>
    <row r="62" spans="2:20" s="286" customFormat="1" ht="18" customHeight="1" x14ac:dyDescent="0.3">
      <c r="B62" s="437" t="s">
        <v>4088</v>
      </c>
      <c r="C62" s="373"/>
      <c r="D62" s="373"/>
      <c r="E62" s="373"/>
      <c r="F62" s="373"/>
      <c r="G62" s="373"/>
      <c r="H62" s="373"/>
      <c r="I62" s="373"/>
      <c r="J62" s="290"/>
    </row>
    <row r="63" spans="2:20" s="286" customFormat="1" ht="18" customHeight="1" x14ac:dyDescent="0.3">
      <c r="B63" s="381" t="s">
        <v>4089</v>
      </c>
      <c r="C63" s="373"/>
      <c r="D63" s="373"/>
      <c r="E63" s="373"/>
      <c r="F63" s="373"/>
      <c r="G63" s="373"/>
      <c r="H63" s="373"/>
      <c r="I63" s="373"/>
      <c r="J63" s="290"/>
    </row>
    <row r="64" spans="2:20" s="286" customFormat="1" ht="18" customHeight="1" x14ac:dyDescent="0.3">
      <c r="B64" s="381" t="s">
        <v>4090</v>
      </c>
      <c r="C64" s="373"/>
      <c r="D64" s="373"/>
      <c r="E64" s="373"/>
      <c r="F64" s="373"/>
      <c r="G64" s="373"/>
      <c r="H64" s="373"/>
      <c r="I64" s="373"/>
      <c r="J64" s="290"/>
    </row>
    <row r="65" spans="2:11" s="286" customFormat="1" ht="15.75" customHeight="1" x14ac:dyDescent="0.3">
      <c r="B65" s="289"/>
      <c r="C65" s="279"/>
      <c r="D65" s="279"/>
      <c r="E65" s="279"/>
      <c r="F65" s="279"/>
      <c r="G65" s="279"/>
      <c r="H65" s="279"/>
      <c r="I65" s="279"/>
      <c r="J65" s="290"/>
    </row>
    <row r="66" spans="2:11" ht="16.5" customHeight="1" x14ac:dyDescent="0.3">
      <c r="J66" s="300"/>
      <c r="K66" s="288"/>
    </row>
    <row r="67" spans="2:11" ht="12" customHeight="1" x14ac:dyDescent="0.3">
      <c r="J67" s="300"/>
      <c r="K67" s="289"/>
    </row>
    <row r="68" spans="2:11" ht="58.5" customHeight="1" x14ac:dyDescent="0.3">
      <c r="B68" s="714" t="s">
        <v>3173</v>
      </c>
      <c r="C68" s="714"/>
      <c r="D68" s="714"/>
      <c r="E68" s="714"/>
      <c r="F68" s="714"/>
      <c r="G68" s="714"/>
      <c r="H68" s="714"/>
      <c r="I68" s="714"/>
      <c r="J68" s="300"/>
      <c r="K68" s="289"/>
    </row>
    <row r="69" spans="2:11" ht="24" customHeight="1" x14ac:dyDescent="0.3">
      <c r="B69" s="435" t="s">
        <v>2525</v>
      </c>
      <c r="C69" s="384"/>
      <c r="D69" s="373"/>
      <c r="E69" s="373"/>
      <c r="F69" s="373"/>
      <c r="G69" s="373"/>
      <c r="H69" s="373"/>
      <c r="I69" s="373"/>
      <c r="J69" s="300"/>
    </row>
    <row r="70" spans="2:11" ht="10.5" customHeight="1" x14ac:dyDescent="0.3">
      <c r="B70" s="381"/>
      <c r="C70" s="373"/>
      <c r="D70" s="373"/>
      <c r="E70" s="373"/>
      <c r="F70" s="373"/>
      <c r="G70" s="373"/>
      <c r="H70" s="373"/>
      <c r="I70" s="373"/>
      <c r="J70" s="300"/>
    </row>
    <row r="71" spans="2:11" ht="16.8" x14ac:dyDescent="0.3">
      <c r="B71" s="373" t="s">
        <v>2526</v>
      </c>
      <c r="C71" s="384"/>
      <c r="D71" s="373"/>
      <c r="E71" s="373"/>
      <c r="F71" s="373"/>
      <c r="G71" s="373"/>
      <c r="H71" s="373"/>
      <c r="I71" s="373"/>
      <c r="J71" s="276"/>
    </row>
    <row r="72" spans="2:11" ht="12.75" customHeight="1" x14ac:dyDescent="0.3">
      <c r="B72" s="384"/>
      <c r="C72" s="384"/>
      <c r="D72" s="373"/>
      <c r="E72" s="373"/>
      <c r="F72" s="373"/>
      <c r="G72" s="373"/>
      <c r="H72" s="373"/>
      <c r="I72" s="373"/>
      <c r="J72" s="276"/>
    </row>
    <row r="73" spans="2:11" ht="15" customHeight="1" x14ac:dyDescent="0.3">
      <c r="B73" s="373" t="s">
        <v>2583</v>
      </c>
      <c r="C73" s="373"/>
      <c r="D73" s="384"/>
      <c r="E73" s="384"/>
      <c r="F73" s="384"/>
      <c r="G73" s="384"/>
      <c r="H73" s="373"/>
      <c r="I73" s="373"/>
    </row>
    <row r="74" spans="2:11" ht="15" customHeight="1" x14ac:dyDescent="0.3">
      <c r="B74" s="373" t="s">
        <v>2527</v>
      </c>
      <c r="C74" s="373"/>
      <c r="D74" s="373"/>
      <c r="E74" s="373"/>
      <c r="F74" s="373"/>
      <c r="G74" s="373"/>
      <c r="H74" s="373"/>
      <c r="I74" s="373"/>
    </row>
    <row r="75" spans="2:11" ht="15" customHeight="1" x14ac:dyDescent="0.3">
      <c r="B75" s="373" t="s">
        <v>3982</v>
      </c>
      <c r="C75" s="373"/>
      <c r="D75" s="373"/>
      <c r="E75" s="373"/>
      <c r="F75" s="373"/>
      <c r="G75" s="373"/>
      <c r="H75" s="373"/>
      <c r="I75" s="373"/>
    </row>
    <row r="76" spans="2:11" ht="15" customHeight="1" x14ac:dyDescent="0.3">
      <c r="B76" s="373" t="s">
        <v>2528</v>
      </c>
      <c r="C76" s="373"/>
      <c r="D76" s="373"/>
      <c r="E76" s="373"/>
      <c r="F76" s="373"/>
      <c r="G76" s="373"/>
      <c r="H76" s="373"/>
      <c r="I76" s="373"/>
      <c r="J76" s="261"/>
    </row>
    <row r="77" spans="2:11" ht="82.5" customHeight="1" x14ac:dyDescent="0.3">
      <c r="B77" s="747" t="s">
        <v>2584</v>
      </c>
      <c r="C77" s="747"/>
      <c r="D77" s="575"/>
      <c r="E77" s="575"/>
      <c r="F77" s="575"/>
      <c r="G77" s="575"/>
      <c r="H77" s="748" t="s">
        <v>2529</v>
      </c>
      <c r="I77" s="748"/>
    </row>
  </sheetData>
  <mergeCells count="48">
    <mergeCell ref="E3:F3"/>
    <mergeCell ref="C5:E5"/>
    <mergeCell ref="C18:E18"/>
    <mergeCell ref="G5:I5"/>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 ref="B39:I39"/>
    <mergeCell ref="C21:E21"/>
    <mergeCell ref="C22:E22"/>
    <mergeCell ref="C27:E27"/>
    <mergeCell ref="C28:E28"/>
    <mergeCell ref="C29:E29"/>
    <mergeCell ref="C30:E30"/>
    <mergeCell ref="C31:E31"/>
    <mergeCell ref="C32:E32"/>
    <mergeCell ref="G33:H33"/>
    <mergeCell ref="G34:H34"/>
    <mergeCell ref="G35:H35"/>
    <mergeCell ref="B38:I38"/>
    <mergeCell ref="C20:E20"/>
    <mergeCell ref="C23:E23"/>
    <mergeCell ref="C24:E24"/>
    <mergeCell ref="C25:E25"/>
    <mergeCell ref="C26:E26"/>
    <mergeCell ref="B55:I55"/>
    <mergeCell ref="B68:I68"/>
    <mergeCell ref="B77:C77"/>
    <mergeCell ref="H77:I77"/>
    <mergeCell ref="B40:C40"/>
    <mergeCell ref="B43:I43"/>
    <mergeCell ref="B44:I44"/>
    <mergeCell ref="B45:I45"/>
    <mergeCell ref="B46:I46"/>
    <mergeCell ref="B47:I47"/>
    <mergeCell ref="B42:I42"/>
  </mergeCells>
  <hyperlinks>
    <hyperlink ref="B76" r:id="rId1" display="http://www.geofal.com.pe/" xr:uid="{E8AB65F8-8481-49F4-B0E7-58716C87718E}"/>
    <hyperlink ref="B45:I45" r:id="rId2" location="8LpXxWsZQWmIW0zmL4DJEGBD3MXzxqJtd8JNJD7mkXs" display="https://mega.nz/file/EWAjHIDa - 8LpXxWsZQWmIW0zmL4DJEGBD3MXzxqJtd8JNJD7mkXs" xr:uid="{E8272169-F050-4034-A4BA-BBF331409B58}"/>
  </hyperlinks>
  <printOptions horizontalCentered="1"/>
  <pageMargins left="0" right="0" top="1.5748031496062993" bottom="0" header="0" footer="0"/>
  <pageSetup paperSize="9" scale="63" fitToWidth="0" fitToHeight="0" orientation="portrait" r:id="rId3"/>
  <headerFooter>
    <oddHeader>&amp;L
                  &amp;G</oddHeader>
    <oddFooter>&amp;C&amp;G</oddFooter>
  </headerFooter>
  <drawing r:id="rId4"/>
  <legacyDrawingHF r:id="rId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F8504-C3AD-4EE6-936D-7B95A4156036}">
  <sheetPr codeName="Hoja111">
    <tabColor theme="2" tint="-0.749992370372631"/>
  </sheetPr>
  <dimension ref="B1:T72"/>
  <sheetViews>
    <sheetView view="pageBreakPreview" topLeftCell="A11" zoomScale="89" zoomScaleNormal="90" zoomScaleSheetLayoutView="89" workbookViewId="0">
      <selection activeCell="G5" sqref="G5:I5"/>
    </sheetView>
  </sheetViews>
  <sheetFormatPr baseColWidth="10" defaultColWidth="11.44140625" defaultRowHeight="15" x14ac:dyDescent="0.3"/>
  <cols>
    <col min="1" max="1" width="2.44140625" style="279" customWidth="1"/>
    <col min="2" max="2" width="13.6640625" style="279" customWidth="1"/>
    <col min="3" max="3" width="14.6640625" style="279" customWidth="1"/>
    <col min="4" max="4" width="13" style="279" customWidth="1"/>
    <col min="5" max="5" width="34.44140625" style="279" customWidth="1"/>
    <col min="6" max="6" width="24" style="279" customWidth="1"/>
    <col min="7" max="7" width="13.44140625" style="279" customWidth="1"/>
    <col min="8" max="8" width="11.5546875" style="279" customWidth="1"/>
    <col min="9" max="9" width="13.5546875" style="279" customWidth="1"/>
    <col min="10" max="10" width="14.6640625" style="279" bestFit="1" customWidth="1"/>
    <col min="11" max="11" width="13.6640625" style="279" customWidth="1"/>
    <col min="12" max="12" width="21.109375" style="279" customWidth="1"/>
    <col min="13" max="16384" width="11.44140625" style="279"/>
  </cols>
  <sheetData>
    <row r="1" spans="2:13" ht="18.75" customHeight="1" x14ac:dyDescent="0.3">
      <c r="K1" s="298" t="s">
        <v>230</v>
      </c>
      <c r="L1" s="476">
        <v>998</v>
      </c>
    </row>
    <row r="2" spans="2:13" ht="2.4" customHeight="1" x14ac:dyDescent="0.3">
      <c r="K2" s="298"/>
      <c r="L2" s="298"/>
    </row>
    <row r="3" spans="2:13" ht="33" customHeight="1" x14ac:dyDescent="0.3">
      <c r="C3" s="255"/>
      <c r="D3" s="255"/>
      <c r="E3" s="746">
        <v>676</v>
      </c>
      <c r="F3" s="746"/>
      <c r="G3" s="255"/>
      <c r="H3" s="255"/>
      <c r="I3" s="256"/>
      <c r="K3" s="298"/>
      <c r="L3" s="298"/>
    </row>
    <row r="4" spans="2:13" ht="3.6" hidden="1" customHeight="1" x14ac:dyDescent="0.3">
      <c r="B4" s="257"/>
      <c r="C4" s="257"/>
      <c r="E4" s="252"/>
      <c r="F4" s="252"/>
      <c r="H4" s="395"/>
      <c r="I4" s="395"/>
      <c r="J4" s="252"/>
    </row>
    <row r="5" spans="2:13" ht="28.2" customHeight="1" x14ac:dyDescent="0.3">
      <c r="B5" s="309" t="s">
        <v>2545</v>
      </c>
      <c r="C5" s="753" t="str">
        <f>VLOOKUP($L$1,BD_Clientes,2,FALSE)</f>
        <v>MICHAEL LUNAZCO MIESES</v>
      </c>
      <c r="D5" s="753"/>
      <c r="E5" s="753"/>
      <c r="F5" s="360" t="s">
        <v>2586</v>
      </c>
      <c r="G5" s="753" t="str">
        <f>VLOOKUP($L$1,BD_Clientes,9,FALSE)</f>
        <v>-</v>
      </c>
      <c r="H5" s="753"/>
      <c r="I5" s="753"/>
      <c r="K5" s="746">
        <v>222</v>
      </c>
      <c r="L5" s="746"/>
      <c r="M5" s="392"/>
    </row>
    <row r="6" spans="2:13" ht="21" customHeight="1" x14ac:dyDescent="0.3">
      <c r="B6" s="309" t="s">
        <v>2547</v>
      </c>
      <c r="C6" s="753" t="str">
        <f>VLOOKUP($L$1,BD_Clientes,3,FALSE)</f>
        <v>-</v>
      </c>
      <c r="D6" s="753"/>
      <c r="E6" s="753"/>
      <c r="F6" s="297"/>
      <c r="G6" s="593"/>
      <c r="H6" s="593"/>
      <c r="I6" s="593"/>
      <c r="K6" s="744">
        <v>222</v>
      </c>
      <c r="L6" s="744"/>
      <c r="M6" s="553"/>
    </row>
    <row r="7" spans="2:13" ht="15.6" customHeight="1" x14ac:dyDescent="0.3">
      <c r="B7" s="309" t="s">
        <v>2550</v>
      </c>
      <c r="C7" s="753" t="str">
        <f>VLOOKUP($L$1,BD_Clientes,5,FALSE)</f>
        <v>MICHAEL LUNAZCO MIESES</v>
      </c>
      <c r="D7" s="753"/>
      <c r="E7" s="753"/>
      <c r="F7" s="360" t="s">
        <v>2589</v>
      </c>
      <c r="G7" s="753" t="str">
        <f>VLOOKUP($L$1,BD_Clientes,10,FALSE)</f>
        <v>-</v>
      </c>
      <c r="H7" s="753"/>
      <c r="I7" s="753"/>
      <c r="K7" s="742">
        <v>222</v>
      </c>
      <c r="L7" s="742"/>
      <c r="M7" s="392"/>
    </row>
    <row r="8" spans="2:13" ht="7.95" customHeight="1" x14ac:dyDescent="0.3">
      <c r="B8" s="360"/>
      <c r="C8" s="452"/>
      <c r="D8" s="359"/>
      <c r="E8" s="359"/>
      <c r="F8" s="297"/>
      <c r="G8" s="753"/>
      <c r="H8" s="753"/>
      <c r="I8" s="753"/>
      <c r="K8" s="793">
        <v>223</v>
      </c>
      <c r="L8" s="793"/>
      <c r="M8" s="392"/>
    </row>
    <row r="9" spans="2:13" ht="23.4" customHeight="1" x14ac:dyDescent="0.3">
      <c r="B9" s="309" t="s">
        <v>2553</v>
      </c>
      <c r="C9" s="753">
        <f>VLOOKUP($L$1,BD_Clientes,7,FALSE)</f>
        <v>939011602</v>
      </c>
      <c r="D9" s="753"/>
      <c r="E9" s="753"/>
      <c r="F9" s="453" t="s">
        <v>2551</v>
      </c>
      <c r="G9" s="297" t="s">
        <v>3326</v>
      </c>
      <c r="H9" s="297"/>
      <c r="I9" s="297"/>
      <c r="K9" s="392"/>
      <c r="L9" s="392"/>
      <c r="M9" s="392"/>
    </row>
    <row r="10" spans="2:13" ht="19.2" customHeight="1" x14ac:dyDescent="0.3">
      <c r="B10" s="309" t="s">
        <v>2557</v>
      </c>
      <c r="C10" s="753" t="str">
        <f>VLOOKUP($L$1,BD_Clientes,8,FALSE)</f>
        <v>malm95angel@gmail.com</v>
      </c>
      <c r="D10" s="753"/>
      <c r="E10" s="753"/>
      <c r="F10" s="454" t="s">
        <v>2553</v>
      </c>
      <c r="G10" s="452">
        <v>982429895</v>
      </c>
      <c r="H10" s="783"/>
      <c r="I10" s="783"/>
    </row>
    <row r="11" spans="2:13" ht="27" customHeight="1" x14ac:dyDescent="0.3">
      <c r="B11" s="778" t="s">
        <v>2555</v>
      </c>
      <c r="C11" s="778"/>
      <c r="D11" s="779">
        <v>45783</v>
      </c>
      <c r="E11" s="779"/>
      <c r="F11" s="454" t="s">
        <v>2558</v>
      </c>
      <c r="G11" s="779">
        <v>45783</v>
      </c>
      <c r="H11" s="779"/>
      <c r="I11" s="779"/>
      <c r="L11" s="279" t="s">
        <v>2556</v>
      </c>
    </row>
    <row r="12" spans="2:13" ht="1.95" customHeight="1" x14ac:dyDescent="0.3">
      <c r="B12" s="360"/>
      <c r="C12" s="401"/>
      <c r="D12" s="398"/>
      <c r="E12" s="402"/>
      <c r="F12" s="297"/>
      <c r="G12" s="297"/>
      <c r="H12" s="297"/>
      <c r="I12" s="297"/>
    </row>
    <row r="13" spans="2:13" ht="12" customHeight="1" x14ac:dyDescent="0.3">
      <c r="B13" s="399" t="s">
        <v>4214</v>
      </c>
      <c r="C13" s="403"/>
      <c r="D13" s="359"/>
      <c r="E13" s="359"/>
      <c r="F13" s="359"/>
      <c r="G13" s="359"/>
      <c r="H13" s="297"/>
      <c r="I13" s="297"/>
    </row>
    <row r="14" spans="2:13" ht="4.2" customHeight="1" x14ac:dyDescent="0.3">
      <c r="B14" s="399"/>
      <c r="C14" s="403"/>
      <c r="D14" s="359"/>
      <c r="E14" s="359"/>
      <c r="F14" s="359"/>
      <c r="G14" s="359"/>
      <c r="H14" s="297"/>
      <c r="I14" s="297"/>
    </row>
    <row r="15" spans="2:13" ht="19.5" customHeight="1" x14ac:dyDescent="0.3">
      <c r="B15" s="765" t="s">
        <v>2560</v>
      </c>
      <c r="C15" s="765"/>
      <c r="D15" s="765"/>
      <c r="E15" s="765"/>
      <c r="F15" s="765"/>
      <c r="G15" s="765"/>
      <c r="H15" s="765"/>
      <c r="I15" s="765"/>
    </row>
    <row r="16" spans="2:13" ht="14.25" customHeight="1" x14ac:dyDescent="0.3">
      <c r="B16" s="765"/>
      <c r="C16" s="765"/>
      <c r="D16" s="765"/>
      <c r="E16" s="765"/>
      <c r="F16" s="765"/>
      <c r="G16" s="765"/>
      <c r="H16" s="765"/>
      <c r="I16" s="765"/>
      <c r="J16" s="261"/>
      <c r="K16" s="261"/>
    </row>
    <row r="17" spans="2:20" ht="24.75" customHeight="1" x14ac:dyDescent="0.3">
      <c r="B17" s="260"/>
      <c r="C17" s="260"/>
      <c r="D17" s="259"/>
      <c r="E17" s="259"/>
      <c r="F17" s="259"/>
    </row>
    <row r="18" spans="2:20" ht="49.95" customHeight="1" x14ac:dyDescent="0.3">
      <c r="B18" s="319" t="s">
        <v>2561</v>
      </c>
      <c r="C18" s="853" t="s">
        <v>2562</v>
      </c>
      <c r="D18" s="853"/>
      <c r="E18" s="853"/>
      <c r="F18" s="249" t="s">
        <v>2563</v>
      </c>
      <c r="G18" s="319" t="s">
        <v>2564</v>
      </c>
      <c r="H18" s="319" t="s">
        <v>2565</v>
      </c>
      <c r="I18" s="319" t="s">
        <v>2566</v>
      </c>
      <c r="J18" s="371"/>
    </row>
    <row r="19" spans="2:20" ht="25.2" customHeight="1" x14ac:dyDescent="0.3">
      <c r="B19" s="440"/>
      <c r="C19" s="919" t="s">
        <v>5479</v>
      </c>
      <c r="D19" s="919"/>
      <c r="E19" s="919"/>
      <c r="F19" s="447"/>
      <c r="G19" s="448"/>
      <c r="H19" s="447"/>
      <c r="I19" s="441"/>
      <c r="J19" s="371"/>
    </row>
    <row r="20" spans="2:20" ht="40.950000000000003" customHeight="1" x14ac:dyDescent="0.3">
      <c r="B20" s="440" t="s">
        <v>2415</v>
      </c>
      <c r="C20" s="775" t="s">
        <v>5481</v>
      </c>
      <c r="D20" s="776"/>
      <c r="E20" s="777"/>
      <c r="F20" s="440" t="str">
        <f>VLOOKUP(B20,ENS.!$B$5:$F$242,3,FALSE)</f>
        <v>MTC E 504</v>
      </c>
      <c r="G20" s="544">
        <v>350</v>
      </c>
      <c r="H20" s="447">
        <v>1</v>
      </c>
      <c r="I20" s="441">
        <f t="shared" ref="I20" si="0">+G20*H20</f>
        <v>350</v>
      </c>
      <c r="J20" s="371"/>
    </row>
    <row r="21" spans="2:20" ht="40.950000000000003" customHeight="1" x14ac:dyDescent="0.3">
      <c r="B21" s="440" t="s">
        <v>2415</v>
      </c>
      <c r="C21" s="775" t="s">
        <v>5482</v>
      </c>
      <c r="D21" s="776"/>
      <c r="E21" s="777"/>
      <c r="F21" s="440" t="str">
        <f>VLOOKUP(B21,ENS.!$B$5:$F$242,3,FALSE)</f>
        <v>MTC E 504</v>
      </c>
      <c r="G21" s="544">
        <v>350</v>
      </c>
      <c r="H21" s="447">
        <v>1</v>
      </c>
      <c r="I21" s="441">
        <f t="shared" ref="I21" si="1">+G21*H21</f>
        <v>350</v>
      </c>
      <c r="J21" s="371"/>
    </row>
    <row r="22" spans="2:20" ht="40.950000000000003" customHeight="1" x14ac:dyDescent="0.3">
      <c r="B22" s="440" t="s">
        <v>2415</v>
      </c>
      <c r="C22" s="775" t="s">
        <v>5483</v>
      </c>
      <c r="D22" s="776"/>
      <c r="E22" s="777"/>
      <c r="F22" s="440" t="str">
        <f>VLOOKUP(B22,ENS.!$B$5:$F$242,3,FALSE)</f>
        <v>MTC E 504</v>
      </c>
      <c r="G22" s="544">
        <v>350</v>
      </c>
      <c r="H22" s="447">
        <v>1</v>
      </c>
      <c r="I22" s="441">
        <f t="shared" ref="I22" si="2">+G22*H22</f>
        <v>350</v>
      </c>
      <c r="J22" s="371"/>
    </row>
    <row r="23" spans="2:20" ht="40.950000000000003" customHeight="1" x14ac:dyDescent="0.3">
      <c r="B23" s="440" t="s">
        <v>2415</v>
      </c>
      <c r="C23" s="775" t="s">
        <v>5484</v>
      </c>
      <c r="D23" s="776"/>
      <c r="E23" s="777"/>
      <c r="F23" s="440" t="str">
        <f>VLOOKUP(B23,ENS.!$B$5:$F$242,3,FALSE)</f>
        <v>MTC E 504</v>
      </c>
      <c r="G23" s="544">
        <v>350</v>
      </c>
      <c r="H23" s="447">
        <v>1</v>
      </c>
      <c r="I23" s="441">
        <f t="shared" ref="I23" si="3">+G23*H23</f>
        <v>350</v>
      </c>
      <c r="J23" s="371"/>
    </row>
    <row r="24" spans="2:20" ht="40.950000000000003" customHeight="1" x14ac:dyDescent="0.3">
      <c r="B24" s="440" t="s">
        <v>2415</v>
      </c>
      <c r="C24" s="775" t="s">
        <v>5485</v>
      </c>
      <c r="D24" s="776"/>
      <c r="E24" s="777"/>
      <c r="F24" s="440" t="str">
        <f>VLOOKUP(B24,ENS.!$B$5:$F$242,3,FALSE)</f>
        <v>MTC E 504</v>
      </c>
      <c r="G24" s="544">
        <v>350</v>
      </c>
      <c r="H24" s="447">
        <v>1</v>
      </c>
      <c r="I24" s="441">
        <f t="shared" ref="I24" si="4">+G24*H24</f>
        <v>350</v>
      </c>
      <c r="J24" s="371"/>
    </row>
    <row r="25" spans="2:20" ht="40.950000000000003" customHeight="1" x14ac:dyDescent="0.3">
      <c r="B25" s="440" t="s">
        <v>2415</v>
      </c>
      <c r="C25" s="775" t="s">
        <v>5486</v>
      </c>
      <c r="D25" s="776"/>
      <c r="E25" s="777"/>
      <c r="F25" s="440" t="str">
        <f>VLOOKUP(B25,ENS.!$B$5:$F$242,3,FALSE)</f>
        <v>MTC E 504</v>
      </c>
      <c r="G25" s="544">
        <v>350</v>
      </c>
      <c r="H25" s="447">
        <v>1</v>
      </c>
      <c r="I25" s="441">
        <f t="shared" ref="I25" si="5">+G25*H25</f>
        <v>350</v>
      </c>
      <c r="J25" s="371"/>
    </row>
    <row r="26" spans="2:20" ht="25.2" customHeight="1" x14ac:dyDescent="0.3">
      <c r="B26" s="440"/>
      <c r="C26" s="918" t="s">
        <v>5476</v>
      </c>
      <c r="D26" s="918"/>
      <c r="E26" s="918"/>
      <c r="F26" s="447"/>
      <c r="G26" s="544"/>
      <c r="H26" s="447"/>
      <c r="I26" s="441"/>
      <c r="J26" s="371"/>
    </row>
    <row r="27" spans="2:20" ht="31.2" customHeight="1" x14ac:dyDescent="0.3">
      <c r="B27" s="440" t="s">
        <v>2136</v>
      </c>
      <c r="C27" s="775" t="str">
        <f>VLOOKUP(B27,ENS.!$B$5:$F$242,2,FALSE)</f>
        <v>Análisis granulométrico por tamizado en agregado (*).</v>
      </c>
      <c r="D27" s="776"/>
      <c r="E27" s="777"/>
      <c r="F27" s="440" t="str">
        <f>VLOOKUP(B27,ENS.!$B$5:$F$242,3,FALSE)</f>
        <v>ASTM C136/C136M-19</v>
      </c>
      <c r="G27" s="544">
        <f>VLOOKUP(B27,ENS.!$B$5:$G$242,6,FALSE)</f>
        <v>100</v>
      </c>
      <c r="H27" s="447">
        <v>2</v>
      </c>
      <c r="I27" s="441">
        <f t="shared" ref="I27:I29" si="6">+G27*H27</f>
        <v>200</v>
      </c>
      <c r="J27" s="371"/>
    </row>
    <row r="28" spans="2:20" ht="31.2" customHeight="1" x14ac:dyDescent="0.3">
      <c r="B28" s="440" t="s">
        <v>2480</v>
      </c>
      <c r="C28" s="775" t="str">
        <f>VLOOKUP(B28,ENS.!$B$5:$F$242,2,FALSE)</f>
        <v>Gravedad especifica y absorción de agregado grueso (*).</v>
      </c>
      <c r="D28" s="776"/>
      <c r="E28" s="777"/>
      <c r="F28" s="440" t="str">
        <f>VLOOKUP(B28,ENS.!$B$5:$F$242,3,FALSE)</f>
        <v>ASTM C127-24</v>
      </c>
      <c r="G28" s="544">
        <f>VLOOKUP(B28,ENS.!$B$5:$G$242,6,FALSE)</f>
        <v>120</v>
      </c>
      <c r="H28" s="447">
        <v>1</v>
      </c>
      <c r="I28" s="441">
        <f t="shared" si="6"/>
        <v>120</v>
      </c>
      <c r="J28" s="371"/>
    </row>
    <row r="29" spans="2:20" ht="31.2" customHeight="1" x14ac:dyDescent="0.3">
      <c r="B29" s="440" t="s">
        <v>2134</v>
      </c>
      <c r="C29" s="775" t="str">
        <f>VLOOKUP(B29,ENS.!$B$5:$F$242,2,FALSE)</f>
        <v>Gravedad específica y absorción del agregado fino (*).</v>
      </c>
      <c r="D29" s="776"/>
      <c r="E29" s="777"/>
      <c r="F29" s="440" t="str">
        <f>VLOOKUP(B29,ENS.!$B$5:$F$242,3,FALSE)</f>
        <v>ASTM C128-22</v>
      </c>
      <c r="G29" s="544">
        <f>VLOOKUP(B29,ENS.!$B$5:$G$242,6,FALSE)</f>
        <v>150</v>
      </c>
      <c r="H29" s="447">
        <v>1</v>
      </c>
      <c r="I29" s="441">
        <f t="shared" si="6"/>
        <v>150</v>
      </c>
      <c r="J29" s="371"/>
    </row>
    <row r="30" spans="2:20" ht="18" customHeight="1" x14ac:dyDescent="0.3">
      <c r="B30" s="551" t="s">
        <v>2516</v>
      </c>
      <c r="C30" s="309"/>
      <c r="D30" s="297"/>
      <c r="E30" s="297"/>
      <c r="F30" s="297"/>
      <c r="G30" s="820" t="s">
        <v>3167</v>
      </c>
      <c r="H30" s="821"/>
      <c r="I30" s="449">
        <f>+SUM(I19:I29)</f>
        <v>2570</v>
      </c>
      <c r="J30" s="274"/>
      <c r="K30" s="538"/>
      <c r="L30" s="171"/>
      <c r="N30" s="171"/>
      <c r="O30" s="171"/>
      <c r="P30" s="171"/>
      <c r="Q30" s="171"/>
      <c r="R30" s="171"/>
      <c r="S30" s="171"/>
      <c r="T30" s="171"/>
    </row>
    <row r="31" spans="2:20" ht="18" customHeight="1" x14ac:dyDescent="0.3">
      <c r="B31" s="297"/>
      <c r="C31" s="297"/>
      <c r="D31" s="297"/>
      <c r="E31" s="297"/>
      <c r="F31" s="297"/>
      <c r="G31" s="822" t="s">
        <v>2568</v>
      </c>
      <c r="H31" s="823"/>
      <c r="I31" s="449">
        <f>+I30*0.18</f>
        <v>462.59999999999997</v>
      </c>
      <c r="J31" s="274"/>
      <c r="K31" s="538"/>
      <c r="L31" s="171"/>
      <c r="M31" s="171"/>
      <c r="N31" s="171"/>
      <c r="O31" s="171"/>
      <c r="P31" s="171"/>
      <c r="Q31" s="171"/>
      <c r="R31" s="171"/>
      <c r="S31" s="171"/>
      <c r="T31" s="171"/>
    </row>
    <row r="32" spans="2:20" ht="18" customHeight="1" x14ac:dyDescent="0.3">
      <c r="B32" s="297"/>
      <c r="C32" s="297"/>
      <c r="D32" s="297"/>
      <c r="E32" s="297"/>
      <c r="F32" s="297"/>
      <c r="G32" s="780" t="s">
        <v>2569</v>
      </c>
      <c r="H32" s="782"/>
      <c r="I32" s="450">
        <f>+I30+I31</f>
        <v>3032.6</v>
      </c>
      <c r="J32" s="274"/>
      <c r="K32" s="538"/>
      <c r="L32" s="302"/>
      <c r="M32" s="302"/>
      <c r="N32" s="302"/>
      <c r="O32" s="302"/>
      <c r="P32" s="302"/>
      <c r="Q32" s="302"/>
      <c r="R32" s="302"/>
      <c r="S32" s="302"/>
      <c r="T32" s="302"/>
    </row>
    <row r="33" spans="2:20" ht="30.75" customHeight="1" x14ac:dyDescent="0.3">
      <c r="B33" s="316"/>
      <c r="C33" s="316"/>
      <c r="G33" s="371"/>
      <c r="H33" s="371"/>
      <c r="I33" s="372"/>
      <c r="J33" s="274"/>
      <c r="K33" s="538"/>
      <c r="L33" s="302"/>
      <c r="M33" s="302"/>
      <c r="N33" s="302"/>
      <c r="O33" s="302"/>
      <c r="P33" s="302"/>
      <c r="Q33" s="302"/>
      <c r="R33" s="302"/>
      <c r="S33" s="302"/>
      <c r="T33" s="302"/>
    </row>
    <row r="34" spans="2:20" s="373" customFormat="1" ht="29.4" customHeight="1" x14ac:dyDescent="0.3">
      <c r="B34" s="279"/>
      <c r="C34" s="279"/>
      <c r="D34" s="279"/>
      <c r="E34" s="279"/>
      <c r="F34" s="279"/>
      <c r="G34" s="371"/>
      <c r="H34" s="371"/>
      <c r="I34" s="372"/>
      <c r="J34" s="388"/>
      <c r="K34" s="554"/>
      <c r="L34" s="379"/>
      <c r="M34" s="379"/>
      <c r="N34" s="379"/>
      <c r="O34" s="379"/>
      <c r="P34" s="379"/>
      <c r="Q34" s="379"/>
      <c r="R34" s="379"/>
      <c r="S34" s="379"/>
      <c r="T34" s="379"/>
    </row>
    <row r="35" spans="2:20" s="373" customFormat="1" ht="37.950000000000003" customHeight="1" x14ac:dyDescent="0.3">
      <c r="B35" s="741" t="s">
        <v>4093</v>
      </c>
      <c r="C35" s="741"/>
      <c r="D35" s="741"/>
      <c r="E35" s="741"/>
      <c r="F35" s="741"/>
      <c r="G35" s="741"/>
      <c r="H35" s="741"/>
      <c r="I35" s="741"/>
      <c r="J35" s="388"/>
      <c r="K35" s="554"/>
      <c r="L35" s="379"/>
      <c r="M35" s="379"/>
      <c r="N35" s="379"/>
      <c r="O35" s="379"/>
      <c r="P35" s="379"/>
      <c r="Q35" s="379"/>
      <c r="R35" s="379"/>
      <c r="S35" s="379"/>
      <c r="T35" s="379"/>
    </row>
    <row r="36" spans="2:20" s="373" customFormat="1" ht="112.2" customHeight="1" x14ac:dyDescent="0.3">
      <c r="B36" s="712" t="s">
        <v>5487</v>
      </c>
      <c r="C36" s="712"/>
      <c r="D36" s="712"/>
      <c r="E36" s="712"/>
      <c r="F36" s="712"/>
      <c r="G36" s="712"/>
      <c r="H36" s="712"/>
      <c r="I36" s="712"/>
      <c r="J36" s="388"/>
      <c r="K36" s="554"/>
      <c r="L36" s="379"/>
      <c r="M36" s="379"/>
      <c r="N36" s="379"/>
      <c r="O36" s="379"/>
      <c r="P36" s="379"/>
      <c r="Q36" s="379"/>
      <c r="R36" s="379"/>
      <c r="S36" s="379"/>
      <c r="T36" s="379"/>
    </row>
    <row r="37" spans="2:20" s="373" customFormat="1" ht="79.95" customHeight="1" x14ac:dyDescent="0.3">
      <c r="B37" s="712" t="s">
        <v>2571</v>
      </c>
      <c r="C37" s="712"/>
      <c r="D37" s="316"/>
      <c r="E37" s="316"/>
      <c r="F37" s="316"/>
      <c r="G37" s="316"/>
      <c r="H37" s="316"/>
      <c r="I37" s="316"/>
      <c r="J37" s="388"/>
      <c r="K37" s="554"/>
      <c r="L37" s="379"/>
      <c r="M37" s="379"/>
      <c r="N37" s="379"/>
      <c r="O37" s="379"/>
      <c r="P37" s="379"/>
      <c r="Q37" s="379"/>
      <c r="R37" s="379"/>
      <c r="S37" s="379"/>
      <c r="T37" s="379"/>
    </row>
    <row r="38" spans="2:20" s="373" customFormat="1" ht="82.2" customHeight="1" x14ac:dyDescent="0.3">
      <c r="B38" s="726" t="s">
        <v>5488</v>
      </c>
      <c r="C38" s="726"/>
      <c r="D38" s="726"/>
      <c r="E38" s="726"/>
      <c r="F38" s="726"/>
      <c r="G38" s="726"/>
      <c r="H38" s="726"/>
      <c r="I38" s="726"/>
      <c r="J38" s="388"/>
      <c r="K38" s="554"/>
      <c r="L38" s="379"/>
      <c r="M38" s="379"/>
      <c r="N38" s="379"/>
      <c r="O38" s="379"/>
      <c r="P38" s="379"/>
      <c r="Q38" s="379"/>
      <c r="R38" s="379"/>
      <c r="S38" s="379"/>
      <c r="T38" s="379"/>
    </row>
    <row r="39" spans="2:20" ht="64.2" customHeight="1" x14ac:dyDescent="0.3">
      <c r="B39" s="712" t="s">
        <v>2926</v>
      </c>
      <c r="C39" s="712"/>
      <c r="D39" s="712"/>
      <c r="E39" s="712"/>
      <c r="F39" s="712"/>
      <c r="G39" s="712"/>
      <c r="H39" s="712"/>
      <c r="I39" s="712"/>
      <c r="J39" s="274"/>
      <c r="K39" s="538"/>
      <c r="L39" s="261"/>
      <c r="M39" s="261"/>
      <c r="N39" s="261"/>
      <c r="O39" s="261"/>
      <c r="P39" s="261"/>
      <c r="Q39" s="261"/>
      <c r="R39" s="261"/>
      <c r="S39" s="261"/>
      <c r="T39" s="261"/>
    </row>
    <row r="40" spans="2:20" ht="57.6" customHeight="1" x14ac:dyDescent="0.3">
      <c r="B40" s="712" t="s">
        <v>2925</v>
      </c>
      <c r="C40" s="712"/>
      <c r="D40" s="712"/>
      <c r="E40" s="712"/>
      <c r="F40" s="712"/>
      <c r="G40" s="712"/>
      <c r="H40" s="712"/>
      <c r="I40" s="712"/>
      <c r="J40" s="274"/>
      <c r="K40" s="538"/>
      <c r="L40" s="302"/>
      <c r="M40" s="302"/>
      <c r="N40" s="302"/>
      <c r="O40" s="302"/>
      <c r="P40" s="302"/>
      <c r="Q40" s="302"/>
      <c r="R40" s="302"/>
      <c r="S40" s="302"/>
      <c r="T40" s="302"/>
    </row>
    <row r="41" spans="2:20" ht="66.599999999999994" customHeight="1" x14ac:dyDescent="0.3">
      <c r="B41" s="712" t="s">
        <v>3065</v>
      </c>
      <c r="C41" s="712"/>
      <c r="D41" s="712"/>
      <c r="E41" s="712"/>
      <c r="F41" s="712"/>
      <c r="G41" s="712"/>
      <c r="H41" s="712"/>
      <c r="I41" s="712"/>
      <c r="J41" s="304"/>
      <c r="K41" s="305"/>
    </row>
    <row r="42" spans="2:20" ht="132.6" customHeight="1" x14ac:dyDescent="0.3">
      <c r="B42" s="726" t="s">
        <v>2927</v>
      </c>
      <c r="C42" s="726"/>
      <c r="D42" s="726"/>
      <c r="E42" s="726"/>
      <c r="F42" s="726"/>
      <c r="G42" s="726"/>
      <c r="H42" s="726"/>
      <c r="I42" s="726"/>
      <c r="J42" s="304"/>
      <c r="K42" s="305"/>
      <c r="L42" s="306"/>
      <c r="M42" s="307"/>
    </row>
    <row r="43" spans="2:20" ht="63.75" customHeight="1" x14ac:dyDescent="0.3">
      <c r="B43" s="712" t="s">
        <v>2572</v>
      </c>
      <c r="C43" s="712"/>
      <c r="D43" s="712"/>
      <c r="E43" s="712"/>
      <c r="F43" s="712"/>
      <c r="G43" s="712"/>
      <c r="H43" s="712"/>
      <c r="I43" s="712"/>
      <c r="J43" s="304"/>
      <c r="K43" s="305"/>
      <c r="L43" s="306"/>
      <c r="M43" s="307"/>
    </row>
    <row r="44" spans="2:20" ht="0.6" customHeight="1" x14ac:dyDescent="0.3">
      <c r="B44" s="316"/>
      <c r="C44" s="316"/>
      <c r="D44" s="316"/>
      <c r="E44" s="316"/>
      <c r="F44" s="316"/>
      <c r="G44" s="316"/>
      <c r="H44" s="316"/>
      <c r="I44" s="316"/>
      <c r="J44" s="304"/>
      <c r="K44" s="305"/>
      <c r="L44" s="306"/>
      <c r="M44" s="307"/>
    </row>
    <row r="45" spans="2:20" x14ac:dyDescent="0.3">
      <c r="B45" s="317"/>
      <c r="C45" s="317"/>
      <c r="D45" s="317"/>
      <c r="E45" s="317"/>
      <c r="F45" s="317"/>
      <c r="G45" s="317"/>
      <c r="H45" s="317"/>
      <c r="I45" s="317"/>
      <c r="N45" s="261"/>
      <c r="O45" s="261"/>
      <c r="P45" s="261"/>
      <c r="Q45" s="261"/>
      <c r="R45" s="261"/>
      <c r="S45" s="261"/>
      <c r="T45" s="261"/>
    </row>
    <row r="46" spans="2:20" ht="13.95" customHeight="1" x14ac:dyDescent="0.3"/>
    <row r="47" spans="2:20" ht="21.75" customHeight="1" x14ac:dyDescent="0.3">
      <c r="B47" s="279" t="s">
        <v>2576</v>
      </c>
      <c r="K47" s="279" t="s">
        <v>2574</v>
      </c>
    </row>
    <row r="48" spans="2:20" ht="19.5" customHeight="1" x14ac:dyDescent="0.3">
      <c r="B48" s="279" t="s">
        <v>2517</v>
      </c>
      <c r="K48" s="279" t="s">
        <v>2575</v>
      </c>
    </row>
    <row r="49" spans="2:13" ht="16.2" customHeight="1" x14ac:dyDescent="0.3">
      <c r="B49" s="279" t="s">
        <v>2518</v>
      </c>
      <c r="K49" s="279" t="s">
        <v>2576</v>
      </c>
    </row>
    <row r="50" spans="2:13" ht="16.2" customHeight="1" x14ac:dyDescent="0.3">
      <c r="B50" s="288" t="s">
        <v>2519</v>
      </c>
      <c r="K50" s="279" t="s">
        <v>2577</v>
      </c>
    </row>
    <row r="51" spans="2:13" ht="16.2" customHeight="1" x14ac:dyDescent="0.3">
      <c r="B51" s="737" t="s">
        <v>2520</v>
      </c>
      <c r="C51" s="737"/>
      <c r="D51" s="737"/>
      <c r="E51" s="737"/>
      <c r="F51" s="737"/>
      <c r="G51" s="737"/>
      <c r="H51" s="737"/>
      <c r="I51" s="737"/>
      <c r="J51" s="300"/>
      <c r="K51" s="279" t="s">
        <v>2573</v>
      </c>
      <c r="M51" s="270"/>
    </row>
    <row r="52" spans="2:13" s="286" customFormat="1" ht="16.2" customHeight="1" x14ac:dyDescent="0.3">
      <c r="B52" s="288" t="s">
        <v>2578</v>
      </c>
      <c r="C52" s="279"/>
      <c r="D52" s="279"/>
      <c r="E52" s="279"/>
      <c r="F52" s="279"/>
      <c r="G52" s="279"/>
      <c r="H52" s="279"/>
      <c r="I52" s="279"/>
      <c r="J52" s="290"/>
      <c r="K52" s="286" t="s">
        <v>2579</v>
      </c>
      <c r="M52" s="291"/>
    </row>
    <row r="53" spans="2:13" s="286" customFormat="1" ht="16.2" customHeight="1" x14ac:dyDescent="0.3">
      <c r="B53" s="289" t="s">
        <v>2580</v>
      </c>
      <c r="C53" s="279"/>
      <c r="D53" s="279"/>
      <c r="E53" s="279"/>
      <c r="F53" s="279"/>
      <c r="G53" s="279"/>
      <c r="H53" s="279"/>
      <c r="I53" s="279"/>
      <c r="J53" s="290"/>
      <c r="K53" s="286" t="s">
        <v>2581</v>
      </c>
    </row>
    <row r="54" spans="2:13" s="286" customFormat="1" ht="16.2" customHeight="1" x14ac:dyDescent="0.3">
      <c r="B54" s="289" t="s">
        <v>2582</v>
      </c>
      <c r="C54" s="279"/>
      <c r="D54" s="279"/>
      <c r="E54" s="279"/>
      <c r="F54" s="279"/>
      <c r="G54" s="279"/>
      <c r="H54" s="279"/>
      <c r="I54" s="279"/>
      <c r="J54" s="290"/>
    </row>
    <row r="55" spans="2:13" s="286" customFormat="1" ht="16.2" customHeight="1" x14ac:dyDescent="0.3">
      <c r="B55" s="288" t="s">
        <v>2521</v>
      </c>
      <c r="C55" s="279"/>
      <c r="D55" s="279"/>
      <c r="E55" s="279"/>
      <c r="F55" s="279"/>
      <c r="G55" s="279"/>
      <c r="H55" s="279"/>
      <c r="I55" s="279"/>
      <c r="J55" s="290"/>
    </row>
    <row r="56" spans="2:13" s="286" customFormat="1" ht="16.2" customHeight="1" x14ac:dyDescent="0.3">
      <c r="B56" s="289" t="s">
        <v>3965</v>
      </c>
      <c r="C56" s="279"/>
      <c r="D56" s="279"/>
      <c r="E56" s="279"/>
      <c r="F56" s="279"/>
      <c r="G56" s="279"/>
      <c r="H56" s="279"/>
      <c r="I56" s="279"/>
      <c r="J56" s="290"/>
    </row>
    <row r="57" spans="2:13" s="286" customFormat="1" ht="16.2" customHeight="1" x14ac:dyDescent="0.3">
      <c r="B57" s="289" t="s">
        <v>3966</v>
      </c>
      <c r="C57" s="279"/>
      <c r="D57" s="279"/>
      <c r="E57" s="279"/>
      <c r="F57" s="279"/>
      <c r="G57" s="279"/>
      <c r="H57" s="279"/>
      <c r="I57" s="279"/>
      <c r="J57" s="290"/>
    </row>
    <row r="58" spans="2:13" s="286" customFormat="1" ht="16.2" customHeight="1" x14ac:dyDescent="0.3">
      <c r="B58" s="370" t="s">
        <v>4088</v>
      </c>
      <c r="C58" s="279"/>
      <c r="D58" s="279"/>
      <c r="E58" s="279"/>
      <c r="F58" s="279"/>
      <c r="G58" s="279"/>
      <c r="H58" s="279"/>
      <c r="I58" s="279"/>
      <c r="J58" s="290"/>
    </row>
    <row r="59" spans="2:13" s="286" customFormat="1" ht="16.2" customHeight="1" x14ac:dyDescent="0.3">
      <c r="B59" s="289" t="s">
        <v>4089</v>
      </c>
      <c r="C59" s="279"/>
      <c r="D59" s="279"/>
      <c r="E59" s="279"/>
      <c r="F59" s="279"/>
      <c r="G59" s="279"/>
      <c r="H59" s="279"/>
      <c r="I59" s="279"/>
      <c r="J59" s="290"/>
    </row>
    <row r="60" spans="2:13" s="286" customFormat="1" ht="30" customHeight="1" x14ac:dyDescent="0.3">
      <c r="B60" s="289" t="s">
        <v>4090</v>
      </c>
      <c r="C60" s="279"/>
      <c r="D60" s="279"/>
      <c r="E60" s="279"/>
      <c r="F60" s="279"/>
      <c r="G60" s="279"/>
      <c r="H60" s="279"/>
      <c r="I60" s="279"/>
      <c r="J60" s="290"/>
    </row>
    <row r="61" spans="2:13" ht="16.5" customHeight="1" x14ac:dyDescent="0.3">
      <c r="J61" s="300"/>
      <c r="K61" s="288"/>
    </row>
    <row r="62" spans="2:13" ht="12" customHeight="1" x14ac:dyDescent="0.3">
      <c r="J62" s="300"/>
      <c r="K62" s="289"/>
    </row>
    <row r="63" spans="2:13" ht="58.5" customHeight="1" x14ac:dyDescent="0.3">
      <c r="B63" s="712" t="s">
        <v>3173</v>
      </c>
      <c r="C63" s="712"/>
      <c r="D63" s="712"/>
      <c r="E63" s="712"/>
      <c r="F63" s="712"/>
      <c r="G63" s="712"/>
      <c r="H63" s="712"/>
      <c r="I63" s="712"/>
      <c r="J63" s="300"/>
      <c r="K63" s="289"/>
    </row>
    <row r="64" spans="2:13" ht="24" customHeight="1" x14ac:dyDescent="0.3">
      <c r="B64" s="317" t="s">
        <v>2525</v>
      </c>
      <c r="C64" s="292"/>
      <c r="J64" s="300"/>
    </row>
    <row r="65" spans="2:10" ht="10.5" customHeight="1" x14ac:dyDescent="0.3">
      <c r="B65" s="289"/>
      <c r="J65" s="300"/>
    </row>
    <row r="66" spans="2:10" x14ac:dyDescent="0.3">
      <c r="B66" s="279" t="s">
        <v>2526</v>
      </c>
      <c r="C66" s="292"/>
      <c r="J66" s="276"/>
    </row>
    <row r="67" spans="2:10" ht="12.75" customHeight="1" x14ac:dyDescent="0.3">
      <c r="B67" s="292"/>
      <c r="C67" s="292"/>
      <c r="J67" s="276"/>
    </row>
    <row r="68" spans="2:10" ht="15" customHeight="1" x14ac:dyDescent="0.3">
      <c r="B68" s="279" t="s">
        <v>2583</v>
      </c>
      <c r="D68" s="292"/>
      <c r="E68" s="292"/>
      <c r="F68" s="292"/>
      <c r="G68" s="292"/>
    </row>
    <row r="69" spans="2:10" ht="15" customHeight="1" x14ac:dyDescent="0.3">
      <c r="B69" s="279" t="s">
        <v>2527</v>
      </c>
    </row>
    <row r="70" spans="2:10" ht="15" customHeight="1" x14ac:dyDescent="0.3">
      <c r="B70" s="279" t="s">
        <v>3982</v>
      </c>
    </row>
    <row r="71" spans="2:10" ht="15" customHeight="1" x14ac:dyDescent="0.3">
      <c r="B71" s="279" t="s">
        <v>2528</v>
      </c>
      <c r="J71" s="261"/>
    </row>
    <row r="72" spans="2:10" ht="84.6" customHeight="1" x14ac:dyDescent="0.3">
      <c r="B72" s="712" t="s">
        <v>2584</v>
      </c>
      <c r="C72" s="712"/>
      <c r="H72" s="790" t="s">
        <v>2529</v>
      </c>
      <c r="I72" s="790"/>
    </row>
  </sheetData>
  <mergeCells count="45">
    <mergeCell ref="E3:F3"/>
    <mergeCell ref="C5:E5"/>
    <mergeCell ref="G5:I5"/>
    <mergeCell ref="K5:L5"/>
    <mergeCell ref="C6:E6"/>
    <mergeCell ref="K6:L6"/>
    <mergeCell ref="C19:E19"/>
    <mergeCell ref="C7:E7"/>
    <mergeCell ref="G7:I8"/>
    <mergeCell ref="K7:L7"/>
    <mergeCell ref="K8:L8"/>
    <mergeCell ref="C9:E9"/>
    <mergeCell ref="C10:E10"/>
    <mergeCell ref="H10:I10"/>
    <mergeCell ref="B11:C11"/>
    <mergeCell ref="D11:E11"/>
    <mergeCell ref="G11:I11"/>
    <mergeCell ref="B15:I16"/>
    <mergeCell ref="C18:E18"/>
    <mergeCell ref="G32:H32"/>
    <mergeCell ref="C20:E20"/>
    <mergeCell ref="C21:E21"/>
    <mergeCell ref="C26:E26"/>
    <mergeCell ref="C22:E22"/>
    <mergeCell ref="C23:E23"/>
    <mergeCell ref="C24:E24"/>
    <mergeCell ref="C25:E25"/>
    <mergeCell ref="C27:E27"/>
    <mergeCell ref="C28:E28"/>
    <mergeCell ref="C29:E29"/>
    <mergeCell ref="G30:H30"/>
    <mergeCell ref="G31:H31"/>
    <mergeCell ref="B72:C72"/>
    <mergeCell ref="H72:I72"/>
    <mergeCell ref="B35:I35"/>
    <mergeCell ref="B36:I36"/>
    <mergeCell ref="B38:I38"/>
    <mergeCell ref="B37:C37"/>
    <mergeCell ref="B39:I39"/>
    <mergeCell ref="B40:I40"/>
    <mergeCell ref="B41:I41"/>
    <mergeCell ref="B42:I42"/>
    <mergeCell ref="B43:I43"/>
    <mergeCell ref="B51:I51"/>
    <mergeCell ref="B63:I63"/>
  </mergeCells>
  <hyperlinks>
    <hyperlink ref="B71" r:id="rId1" display="http://www.geofal.com.pe/" xr:uid="{F8F9834B-223C-4B5A-BFB7-74E9AACBC7A2}"/>
    <hyperlink ref="B41:I41" r:id="rId2" location="8LpXxWsZQWmIW0zmL4DJEGBD3MXzxqJtd8JNJD7mkXs" display="https://mega.nz/file/EWAjHIDa - 8LpXxWsZQWmIW0zmL4DJEGBD3MXzxqJtd8JNJD7mkXs" xr:uid="{B2F80883-FC08-45E4-A09B-066BB889B301}"/>
  </hyperlinks>
  <printOptions horizontalCentered="1"/>
  <pageMargins left="0" right="0" top="1.5748031496062993" bottom="0" header="0" footer="0"/>
  <pageSetup paperSize="9" scale="65" fitToWidth="0" fitToHeight="0" orientation="portrait" r:id="rId3"/>
  <headerFooter>
    <oddHeader>&amp;L
                  &amp;G</oddHeader>
    <oddFooter>&amp;C&amp;G</oddFooter>
  </headerFooter>
  <rowBreaks count="1" manualBreakCount="1">
    <brk id="37" min="1" max="8" man="1"/>
  </rowBreaks>
  <drawing r:id="rId4"/>
  <legacyDrawingHF r:id="rId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B09AC-AC40-4AFC-AEFA-DD9AD53267CD}">
  <sheetPr codeName="Hoja38">
    <tabColor rgb="FF7030A0"/>
  </sheetPr>
  <dimension ref="B1:BD69"/>
  <sheetViews>
    <sheetView view="pageBreakPreview" zoomScale="80" zoomScaleNormal="81" zoomScaleSheetLayoutView="80" workbookViewId="0">
      <selection activeCell="B29" sqref="B29:I29"/>
    </sheetView>
  </sheetViews>
  <sheetFormatPr baseColWidth="10" defaultColWidth="11.44140625" defaultRowHeight="15" x14ac:dyDescent="0.3"/>
  <cols>
    <col min="1" max="1" width="2.44140625" style="279" customWidth="1"/>
    <col min="2" max="2" width="16.5546875" style="279" customWidth="1"/>
    <col min="3" max="3" width="17.44140625" style="279" customWidth="1"/>
    <col min="4" max="4" width="13" style="279" customWidth="1"/>
    <col min="5" max="5" width="21" style="279" customWidth="1"/>
    <col min="6" max="6" width="27.5546875" style="279" customWidth="1"/>
    <col min="7" max="9" width="13.6640625" style="279" customWidth="1"/>
    <col min="10" max="10" width="5.88671875" style="279" customWidth="1"/>
    <col min="11" max="11" width="12.44140625" style="279" customWidth="1"/>
    <col min="12" max="12" width="16.6640625" style="279" customWidth="1"/>
    <col min="13" max="16384" width="11.44140625" style="279"/>
  </cols>
  <sheetData>
    <row r="1" spans="2:13" ht="12.75" customHeight="1" x14ac:dyDescent="0.3">
      <c r="K1" s="298" t="s">
        <v>230</v>
      </c>
      <c r="L1" s="298">
        <v>1075</v>
      </c>
    </row>
    <row r="2" spans="2:13" ht="6" customHeight="1" x14ac:dyDescent="0.3">
      <c r="K2" s="344"/>
      <c r="L2" s="344"/>
    </row>
    <row r="3" spans="2:13" ht="33.6" customHeight="1" x14ac:dyDescent="0.3">
      <c r="C3" s="255"/>
      <c r="D3" s="255"/>
      <c r="E3" s="746">
        <v>1136</v>
      </c>
      <c r="F3" s="746"/>
      <c r="G3" s="255"/>
      <c r="H3" s="255"/>
      <c r="I3" s="256"/>
    </row>
    <row r="4" spans="2:13" ht="18.75" customHeight="1" x14ac:dyDescent="0.3">
      <c r="B4" s="257"/>
      <c r="C4" s="257"/>
      <c r="E4" s="252"/>
      <c r="F4" s="252"/>
      <c r="G4" s="148"/>
      <c r="H4" s="148"/>
      <c r="I4" s="148"/>
      <c r="J4" s="252"/>
    </row>
    <row r="5" spans="2:13" ht="27" customHeight="1" x14ac:dyDescent="0.3">
      <c r="B5" s="383" t="s">
        <v>2545</v>
      </c>
      <c r="C5" s="768" t="str">
        <f>VLOOKUP($L$1,BD_Clientes,2,FALSE)</f>
        <v>PREFABRICADOS CALYTEC S.A.C.</v>
      </c>
      <c r="D5" s="768"/>
      <c r="E5" s="768"/>
      <c r="F5" s="431" t="s">
        <v>2586</v>
      </c>
      <c r="G5" s="768" t="str">
        <f>VLOOKUP($L$1,BD_Clientes,9,FALSE)</f>
        <v>Control Interno</v>
      </c>
      <c r="H5" s="768"/>
      <c r="I5" s="768"/>
      <c r="K5" s="773">
        <v>222</v>
      </c>
      <c r="L5" s="773"/>
    </row>
    <row r="6" spans="2:13" ht="39.6" customHeight="1" x14ac:dyDescent="0.3">
      <c r="B6" s="383" t="s">
        <v>2547</v>
      </c>
      <c r="C6" s="768">
        <f>VLOOKUP($L$1,BD_Clientes,3,FALSE)</f>
        <v>20608386760</v>
      </c>
      <c r="D6" s="768"/>
      <c r="E6" s="768"/>
      <c r="F6" s="373"/>
      <c r="G6" s="433"/>
      <c r="H6" s="433"/>
      <c r="I6" s="433"/>
      <c r="K6" s="774">
        <v>222</v>
      </c>
      <c r="L6" s="774"/>
      <c r="M6" s="301"/>
    </row>
    <row r="7" spans="2:13" ht="16.95" customHeight="1" x14ac:dyDescent="0.3">
      <c r="B7" s="383" t="s">
        <v>2550</v>
      </c>
      <c r="C7" s="768" t="str">
        <f>VLOOKUP($L$1,BD_Clientes,5,FALSE)</f>
        <v>Ing. Davies Huarcaya</v>
      </c>
      <c r="D7" s="768"/>
      <c r="E7" s="768"/>
      <c r="F7" s="431" t="s">
        <v>2589</v>
      </c>
      <c r="G7" s="768" t="str">
        <f>VLOOKUP($L$1,BD_Clientes,10,FALSE)</f>
        <v>Puente Piedra, Lima</v>
      </c>
      <c r="H7" s="768"/>
      <c r="I7" s="768"/>
      <c r="K7" s="771">
        <v>222</v>
      </c>
      <c r="L7" s="771"/>
    </row>
    <row r="8" spans="2:13" ht="4.95" customHeight="1" x14ac:dyDescent="0.3">
      <c r="B8" s="431"/>
      <c r="C8" s="429"/>
      <c r="D8" s="430"/>
      <c r="E8" s="430"/>
      <c r="F8" s="373"/>
      <c r="G8" s="768"/>
      <c r="H8" s="768"/>
      <c r="I8" s="768"/>
      <c r="K8" s="772">
        <v>223</v>
      </c>
      <c r="L8" s="772"/>
    </row>
    <row r="9" spans="2:13" ht="21.75" customHeight="1" x14ac:dyDescent="0.3">
      <c r="B9" s="383" t="s">
        <v>2553</v>
      </c>
      <c r="C9" s="768">
        <f>VLOOKUP($L$1,BD_Clientes,7,FALSE)</f>
        <v>908846411</v>
      </c>
      <c r="D9" s="768"/>
      <c r="E9" s="768"/>
      <c r="F9" s="439" t="s">
        <v>2551</v>
      </c>
      <c r="G9" s="373" t="s">
        <v>3326</v>
      </c>
      <c r="H9" s="373"/>
      <c r="I9" s="373"/>
    </row>
    <row r="10" spans="2:13" ht="25.2" customHeight="1" x14ac:dyDescent="0.3">
      <c r="B10" s="383" t="s">
        <v>2557</v>
      </c>
      <c r="C10" s="768" t="str">
        <f>VLOOKUP($L$1,BD_Clientes,8,FALSE)</f>
        <v>dhuarcaya@prefabricadoscalytec.com.pe</v>
      </c>
      <c r="D10" s="768"/>
      <c r="E10" s="768"/>
      <c r="F10" s="438" t="s">
        <v>2553</v>
      </c>
      <c r="G10" s="429">
        <v>982429895</v>
      </c>
      <c r="H10" s="769"/>
      <c r="I10" s="769"/>
    </row>
    <row r="11" spans="2:13" ht="25.95" customHeight="1" x14ac:dyDescent="0.3">
      <c r="B11" s="766" t="s">
        <v>2555</v>
      </c>
      <c r="C11" s="766"/>
      <c r="D11" s="767">
        <v>45857</v>
      </c>
      <c r="E11" s="767"/>
      <c r="F11" s="438" t="s">
        <v>2558</v>
      </c>
      <c r="G11" s="767">
        <v>45857</v>
      </c>
      <c r="H11" s="767"/>
      <c r="I11" s="767"/>
      <c r="L11" s="279" t="s">
        <v>2556</v>
      </c>
    </row>
    <row r="12" spans="2:13" ht="12.75" customHeight="1" x14ac:dyDescent="0.3">
      <c r="B12" s="431"/>
      <c r="C12" s="432"/>
      <c r="D12" s="433"/>
      <c r="E12" s="434"/>
      <c r="F12" s="373"/>
      <c r="G12" s="373"/>
      <c r="H12" s="373"/>
      <c r="I12" s="373"/>
    </row>
    <row r="13" spans="2:13" ht="13.5" customHeight="1" x14ac:dyDescent="0.3">
      <c r="B13" s="435" t="s">
        <v>4123</v>
      </c>
      <c r="C13" s="436"/>
      <c r="D13" s="430"/>
      <c r="E13" s="430"/>
      <c r="F13" s="430"/>
      <c r="G13" s="430"/>
      <c r="H13" s="373"/>
      <c r="I13" s="373"/>
    </row>
    <row r="14" spans="2:13" ht="1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56" ht="26.25" customHeight="1" x14ac:dyDescent="0.3">
      <c r="B17" s="436"/>
      <c r="C17" s="436"/>
      <c r="D17" s="430"/>
      <c r="E17" s="430"/>
      <c r="F17" s="430"/>
      <c r="G17" s="373"/>
      <c r="H17" s="373"/>
      <c r="I17" s="373"/>
    </row>
    <row r="18" spans="2:56" ht="55.2" customHeight="1" x14ac:dyDescent="0.3">
      <c r="B18" s="421" t="s">
        <v>2561</v>
      </c>
      <c r="C18" s="749" t="s">
        <v>2562</v>
      </c>
      <c r="D18" s="749"/>
      <c r="E18" s="749"/>
      <c r="F18" s="422" t="s">
        <v>2563</v>
      </c>
      <c r="G18" s="423" t="s">
        <v>2564</v>
      </c>
      <c r="H18" s="421" t="s">
        <v>2565</v>
      </c>
      <c r="I18" s="421" t="s">
        <v>2566</v>
      </c>
      <c r="J18" s="371"/>
    </row>
    <row r="19" spans="2:56" ht="25.2" customHeight="1" x14ac:dyDescent="0.3">
      <c r="B19" s="415" t="s">
        <v>2199</v>
      </c>
      <c r="C19" s="920" t="s">
        <v>3554</v>
      </c>
      <c r="D19" s="921"/>
      <c r="E19" s="922"/>
      <c r="F19" s="368"/>
      <c r="G19" s="394"/>
      <c r="H19" s="393"/>
      <c r="I19" s="393"/>
      <c r="J19" s="371"/>
    </row>
    <row r="20" spans="2:56" ht="111.6" customHeight="1" x14ac:dyDescent="0.3">
      <c r="B20" s="263"/>
      <c r="C20" s="717" t="s">
        <v>4350</v>
      </c>
      <c r="D20" s="718"/>
      <c r="E20" s="719"/>
      <c r="F20" s="263" t="s">
        <v>125</v>
      </c>
      <c r="G20" s="397">
        <v>370</v>
      </c>
      <c r="H20" s="414">
        <v>1</v>
      </c>
      <c r="I20" s="265">
        <f>+G20*H20</f>
        <v>370</v>
      </c>
      <c r="J20" s="371"/>
    </row>
    <row r="21" spans="2:56" ht="18" customHeight="1" x14ac:dyDescent="0.3">
      <c r="B21" s="545" t="s">
        <v>2516</v>
      </c>
      <c r="C21" s="270"/>
      <c r="G21" s="923" t="s">
        <v>2567</v>
      </c>
      <c r="H21" s="924"/>
      <c r="I21" s="272">
        <f>+SUM(I20:I20)</f>
        <v>370</v>
      </c>
      <c r="J21" s="274"/>
      <c r="K21" s="353"/>
      <c r="L21" s="299"/>
      <c r="M21" s="353"/>
      <c r="N21" s="353"/>
      <c r="O21" s="354"/>
      <c r="P21" s="171"/>
      <c r="Q21" s="171"/>
      <c r="R21" s="171"/>
      <c r="S21" s="171"/>
      <c r="T21" s="171"/>
    </row>
    <row r="22" spans="2:56" ht="18" customHeight="1" x14ac:dyDescent="0.3">
      <c r="B22" s="317"/>
      <c r="C22" s="270"/>
      <c r="G22" s="735" t="s">
        <v>2568</v>
      </c>
      <c r="H22" s="736"/>
      <c r="I22" s="369">
        <f>I21*0.18</f>
        <v>66.599999999999994</v>
      </c>
      <c r="J22" s="274"/>
      <c r="K22" s="353"/>
      <c r="L22" s="299"/>
      <c r="M22" s="353"/>
      <c r="N22" s="353"/>
      <c r="O22" s="354"/>
      <c r="P22" s="171"/>
      <c r="Q22" s="171"/>
      <c r="R22" s="171"/>
      <c r="S22" s="171"/>
      <c r="T22" s="171"/>
    </row>
    <row r="23" spans="2:56" ht="18" customHeight="1" x14ac:dyDescent="0.3">
      <c r="B23" s="317"/>
      <c r="C23" s="270"/>
      <c r="G23" s="720" t="s">
        <v>2569</v>
      </c>
      <c r="H23" s="722"/>
      <c r="I23" s="272">
        <f>I21+I22</f>
        <v>436.6</v>
      </c>
      <c r="J23" s="274"/>
      <c r="K23" s="538"/>
      <c r="L23" s="302"/>
      <c r="M23" s="302"/>
      <c r="N23" s="302"/>
      <c r="O23" s="302"/>
      <c r="P23" s="302"/>
      <c r="Q23" s="302"/>
      <c r="R23" s="302"/>
      <c r="S23" s="302"/>
      <c r="T23" s="302"/>
    </row>
    <row r="24" spans="2:56" ht="18" customHeight="1" x14ac:dyDescent="0.3">
      <c r="B24" s="317"/>
      <c r="C24" s="270"/>
      <c r="G24" s="371"/>
      <c r="H24" s="371"/>
      <c r="I24" s="372"/>
      <c r="J24" s="274"/>
      <c r="K24" s="538"/>
      <c r="L24" s="302"/>
      <c r="M24" s="302"/>
      <c r="N24" s="302"/>
      <c r="O24" s="302"/>
      <c r="P24" s="302"/>
      <c r="Q24" s="302"/>
      <c r="R24" s="302"/>
      <c r="S24" s="302"/>
      <c r="T24" s="302"/>
    </row>
    <row r="25" spans="2:56" ht="21" customHeight="1" x14ac:dyDescent="0.3">
      <c r="B25" s="275"/>
      <c r="C25" s="276"/>
      <c r="D25" s="276"/>
      <c r="E25" s="276"/>
      <c r="F25" s="276"/>
      <c r="G25" s="276"/>
      <c r="H25" s="276"/>
      <c r="I25" s="276"/>
      <c r="J25" s="276"/>
      <c r="K25" s="538"/>
      <c r="L25" s="538"/>
      <c r="N25" s="540"/>
    </row>
    <row r="26" spans="2:56" ht="21" customHeight="1" x14ac:dyDescent="0.3">
      <c r="C26" s="276"/>
      <c r="D26" s="276"/>
      <c r="E26" s="276"/>
      <c r="F26" s="276"/>
      <c r="G26" s="276"/>
      <c r="H26" s="276"/>
      <c r="I26" s="280"/>
      <c r="J26" s="280"/>
    </row>
    <row r="27" spans="2:56" ht="29.4" customHeight="1" x14ac:dyDescent="0.3">
      <c r="B27" s="732" t="s">
        <v>4130</v>
      </c>
      <c r="C27" s="732"/>
      <c r="D27" s="732"/>
      <c r="E27" s="732"/>
      <c r="F27" s="732"/>
      <c r="G27" s="732"/>
      <c r="H27" s="732"/>
      <c r="I27" s="732"/>
      <c r="J27" s="280"/>
      <c r="L27" s="341"/>
      <c r="U27" s="341"/>
      <c r="AD27" s="341"/>
      <c r="AM27" s="341"/>
      <c r="AV27" s="341"/>
    </row>
    <row r="28" spans="2:56" ht="123" customHeight="1" x14ac:dyDescent="0.3">
      <c r="B28" s="714" t="s">
        <v>5889</v>
      </c>
      <c r="C28" s="714"/>
      <c r="D28" s="714"/>
      <c r="E28" s="714"/>
      <c r="F28" s="714"/>
      <c r="G28" s="714"/>
      <c r="H28" s="714"/>
      <c r="I28" s="714"/>
      <c r="J28" s="280"/>
      <c r="L28" s="712"/>
      <c r="M28" s="712"/>
      <c r="N28" s="712"/>
      <c r="O28" s="712"/>
      <c r="P28" s="712"/>
      <c r="Q28" s="712"/>
      <c r="R28" s="712"/>
      <c r="S28" s="712"/>
      <c r="T28" s="712"/>
      <c r="U28" s="712"/>
      <c r="V28" s="712"/>
      <c r="W28" s="712"/>
      <c r="X28" s="712"/>
      <c r="Y28" s="712"/>
      <c r="Z28" s="712"/>
      <c r="AA28" s="712"/>
      <c r="AB28" s="712"/>
      <c r="AC28" s="712"/>
      <c r="AD28" s="712"/>
      <c r="AE28" s="712"/>
      <c r="AF28" s="712"/>
      <c r="AG28" s="712"/>
      <c r="AH28" s="712"/>
      <c r="AI28" s="712"/>
      <c r="AJ28" s="712"/>
      <c r="AK28" s="712"/>
      <c r="AL28" s="712"/>
      <c r="AM28" s="726"/>
      <c r="AN28" s="726"/>
      <c r="AO28" s="726"/>
      <c r="AP28" s="726"/>
      <c r="AQ28" s="726"/>
      <c r="AR28" s="726"/>
      <c r="AS28" s="726"/>
      <c r="AT28" s="726"/>
      <c r="AU28" s="726"/>
      <c r="AV28" s="712"/>
      <c r="AW28" s="712"/>
      <c r="AX28" s="712"/>
      <c r="AY28" s="712"/>
      <c r="AZ28" s="712"/>
      <c r="BA28" s="712"/>
      <c r="BB28" s="712"/>
      <c r="BC28" s="712"/>
      <c r="BD28" s="712"/>
    </row>
    <row r="29" spans="2:56" ht="102.75" customHeight="1" x14ac:dyDescent="0.3">
      <c r="B29" s="715" t="s">
        <v>5888</v>
      </c>
      <c r="C29" s="715"/>
      <c r="D29" s="715"/>
      <c r="E29" s="715"/>
      <c r="F29" s="715"/>
      <c r="G29" s="715"/>
      <c r="H29" s="715"/>
      <c r="I29" s="715"/>
      <c r="J29" s="280"/>
      <c r="L29" s="726"/>
      <c r="M29" s="726"/>
      <c r="N29" s="726"/>
      <c r="O29" s="726"/>
      <c r="P29" s="726"/>
      <c r="Q29" s="726"/>
      <c r="R29" s="726"/>
      <c r="S29" s="726"/>
      <c r="T29" s="726"/>
      <c r="U29" s="316"/>
      <c r="V29" s="316"/>
      <c r="W29" s="316"/>
      <c r="X29" s="316"/>
      <c r="Y29" s="316"/>
      <c r="Z29" s="316"/>
      <c r="AA29" s="316"/>
      <c r="AB29" s="316"/>
      <c r="AC29" s="316"/>
      <c r="AD29" s="316"/>
      <c r="AE29" s="316"/>
      <c r="AF29" s="316"/>
      <c r="AG29" s="316"/>
      <c r="AH29" s="316"/>
      <c r="AI29" s="316"/>
      <c r="AJ29" s="316"/>
      <c r="AK29" s="316"/>
      <c r="AL29" s="316"/>
      <c r="AM29" s="315"/>
      <c r="AN29" s="315"/>
      <c r="AO29" s="315"/>
      <c r="AP29" s="315"/>
      <c r="AQ29" s="315"/>
      <c r="AR29" s="315"/>
      <c r="AS29" s="315"/>
      <c r="AT29" s="315"/>
      <c r="AU29" s="315"/>
      <c r="AV29" s="316"/>
      <c r="AW29" s="316"/>
      <c r="AX29" s="316"/>
      <c r="AY29" s="316"/>
      <c r="AZ29" s="316"/>
      <c r="BA29" s="316"/>
      <c r="BB29" s="316"/>
      <c r="BC29" s="316"/>
      <c r="BD29" s="316"/>
    </row>
    <row r="30" spans="2:56" s="297" customFormat="1" ht="79.95" customHeight="1" x14ac:dyDescent="0.3">
      <c r="B30" s="714" t="s">
        <v>4121</v>
      </c>
      <c r="C30" s="714"/>
      <c r="D30" s="714"/>
      <c r="E30" s="714"/>
      <c r="F30" s="714"/>
      <c r="G30" s="714"/>
      <c r="H30" s="714"/>
      <c r="I30" s="714"/>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119.25" customHeight="1" x14ac:dyDescent="0.3">
      <c r="B31" s="714" t="s">
        <v>2571</v>
      </c>
      <c r="C31" s="714"/>
      <c r="D31" s="337"/>
      <c r="E31" s="337"/>
      <c r="F31" s="337"/>
      <c r="G31" s="337"/>
      <c r="H31" s="337"/>
      <c r="I31" s="337"/>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8.25" customHeight="1" x14ac:dyDescent="0.3">
      <c r="J32" s="336"/>
    </row>
    <row r="33" spans="2:20" s="297" customFormat="1" ht="97.95" customHeight="1" x14ac:dyDescent="0.3">
      <c r="B33" s="714" t="s">
        <v>4122</v>
      </c>
      <c r="C33" s="714"/>
      <c r="D33" s="714"/>
      <c r="E33" s="714"/>
      <c r="F33" s="714"/>
      <c r="G33" s="714"/>
      <c r="H33" s="714"/>
      <c r="I33" s="714"/>
      <c r="J33" s="336"/>
      <c r="K33" s="348"/>
    </row>
    <row r="34" spans="2:20" s="297" customFormat="1" ht="160.5" customHeight="1" x14ac:dyDescent="0.3">
      <c r="B34" s="714" t="s">
        <v>4124</v>
      </c>
      <c r="C34" s="714"/>
      <c r="D34" s="714"/>
      <c r="E34" s="714"/>
      <c r="F34" s="714"/>
      <c r="G34" s="714"/>
      <c r="H34" s="714"/>
      <c r="I34" s="714"/>
      <c r="J34" s="336"/>
      <c r="K34" s="348"/>
      <c r="L34" s="349"/>
      <c r="M34" s="350"/>
    </row>
    <row r="35" spans="2:20" s="297" customFormat="1" ht="50.25" customHeight="1" x14ac:dyDescent="0.3">
      <c r="B35" s="714" t="s">
        <v>4125</v>
      </c>
      <c r="C35" s="714"/>
      <c r="D35" s="714"/>
      <c r="E35" s="714"/>
      <c r="F35" s="714"/>
      <c r="G35" s="714"/>
      <c r="H35" s="714"/>
      <c r="I35" s="714"/>
      <c r="J35" s="336"/>
      <c r="K35" s="348"/>
      <c r="L35" s="349"/>
      <c r="M35" s="350"/>
    </row>
    <row r="36" spans="2:20" s="297" customFormat="1" ht="8.25" customHeight="1" x14ac:dyDescent="0.3">
      <c r="B36" s="420"/>
      <c r="C36" s="420"/>
      <c r="D36" s="420"/>
      <c r="E36" s="420"/>
      <c r="F36" s="420"/>
      <c r="G36" s="420"/>
      <c r="H36" s="420"/>
      <c r="I36" s="420"/>
      <c r="J36" s="336"/>
      <c r="K36" s="348"/>
      <c r="L36" s="349"/>
      <c r="M36" s="350"/>
    </row>
    <row r="37" spans="2:20" s="297" customFormat="1" ht="16.2" customHeight="1" x14ac:dyDescent="0.3">
      <c r="B37" s="373"/>
      <c r="C37" s="373"/>
      <c r="D37" s="373"/>
      <c r="E37" s="373"/>
      <c r="F37" s="373"/>
      <c r="G37" s="373"/>
      <c r="H37" s="373"/>
      <c r="I37" s="373"/>
    </row>
    <row r="38" spans="2:20" s="297" customFormat="1" ht="16.2" customHeight="1" x14ac:dyDescent="0.3">
      <c r="B38" s="732"/>
      <c r="C38" s="732"/>
      <c r="D38" s="732"/>
      <c r="E38" s="732"/>
      <c r="F38" s="732"/>
      <c r="G38" s="732"/>
      <c r="H38" s="732"/>
      <c r="I38" s="732"/>
      <c r="N38" s="351"/>
      <c r="O38" s="351"/>
      <c r="P38" s="351"/>
      <c r="Q38" s="351"/>
      <c r="R38" s="351"/>
      <c r="S38" s="351"/>
      <c r="T38" s="351"/>
    </row>
    <row r="39" spans="2:20" s="297" customFormat="1" ht="16.2" customHeight="1" x14ac:dyDescent="0.3">
      <c r="B39" s="373"/>
      <c r="C39" s="373"/>
      <c r="D39" s="373"/>
      <c r="E39" s="373"/>
      <c r="F39" s="373"/>
      <c r="G39" s="373"/>
      <c r="H39" s="373"/>
      <c r="I39" s="373"/>
    </row>
    <row r="40" spans="2:20" s="297" customFormat="1" ht="18.899999999999999" customHeight="1" x14ac:dyDescent="0.3">
      <c r="B40" s="373" t="s">
        <v>3984</v>
      </c>
      <c r="C40" s="373"/>
      <c r="D40" s="373"/>
      <c r="E40" s="373"/>
      <c r="F40" s="373"/>
      <c r="G40" s="373"/>
      <c r="H40" s="373"/>
      <c r="I40" s="373"/>
      <c r="K40" s="309" t="s">
        <v>2574</v>
      </c>
    </row>
    <row r="41" spans="2:20" s="297" customFormat="1" ht="18.899999999999999" customHeight="1" x14ac:dyDescent="0.3">
      <c r="B41" s="373" t="s">
        <v>4126</v>
      </c>
      <c r="C41" s="373"/>
      <c r="D41" s="373"/>
      <c r="E41" s="373"/>
      <c r="F41" s="373"/>
      <c r="G41" s="373"/>
      <c r="H41" s="373"/>
      <c r="I41" s="373"/>
      <c r="K41" s="297" t="s">
        <v>3458</v>
      </c>
    </row>
    <row r="42" spans="2:20" s="297" customFormat="1" ht="18.899999999999999" customHeight="1" x14ac:dyDescent="0.3">
      <c r="B42" s="373" t="s">
        <v>2518</v>
      </c>
      <c r="C42" s="373"/>
      <c r="D42" s="373"/>
      <c r="E42" s="373"/>
      <c r="F42" s="373"/>
      <c r="G42" s="373"/>
      <c r="H42" s="373"/>
      <c r="I42" s="373"/>
      <c r="K42" s="297" t="s">
        <v>3290</v>
      </c>
    </row>
    <row r="43" spans="2:20" s="297" customFormat="1" ht="18.899999999999999" customHeight="1" x14ac:dyDescent="0.3">
      <c r="B43" s="380" t="s">
        <v>2519</v>
      </c>
      <c r="C43" s="373"/>
      <c r="D43" s="373"/>
      <c r="E43" s="373"/>
      <c r="F43" s="373"/>
      <c r="G43" s="373"/>
      <c r="H43" s="373"/>
      <c r="I43" s="373"/>
      <c r="K43" s="297" t="s">
        <v>3459</v>
      </c>
    </row>
    <row r="44" spans="2:20" s="297" customFormat="1" ht="18.899999999999999" customHeight="1" x14ac:dyDescent="0.3">
      <c r="B44" s="381" t="s">
        <v>2520</v>
      </c>
      <c r="C44" s="373"/>
      <c r="D44" s="373"/>
      <c r="E44" s="373"/>
      <c r="F44" s="373"/>
      <c r="G44" s="373"/>
      <c r="H44" s="373"/>
      <c r="I44" s="373"/>
      <c r="J44" s="352"/>
      <c r="K44" s="297" t="s">
        <v>3460</v>
      </c>
      <c r="M44" s="309"/>
    </row>
    <row r="45" spans="2:20" s="297" customFormat="1" ht="18.899999999999999" customHeight="1" x14ac:dyDescent="0.3">
      <c r="B45" s="380" t="s">
        <v>2578</v>
      </c>
      <c r="C45" s="373"/>
      <c r="D45" s="373"/>
      <c r="E45" s="373"/>
      <c r="F45" s="373"/>
      <c r="G45" s="373"/>
      <c r="H45" s="373"/>
      <c r="I45" s="373"/>
      <c r="J45" s="352"/>
      <c r="K45" s="297" t="s">
        <v>3355</v>
      </c>
      <c r="M45" s="309"/>
    </row>
    <row r="46" spans="2:20" s="297" customFormat="1" ht="18.899999999999999" customHeight="1" x14ac:dyDescent="0.3">
      <c r="B46" s="381" t="s">
        <v>2580</v>
      </c>
      <c r="C46" s="373"/>
      <c r="D46" s="373"/>
      <c r="E46" s="373"/>
      <c r="F46" s="373"/>
      <c r="G46" s="373"/>
      <c r="H46" s="373"/>
      <c r="I46" s="373"/>
      <c r="J46" s="352"/>
      <c r="K46" s="297" t="s">
        <v>3461</v>
      </c>
    </row>
    <row r="47" spans="2:20" s="297" customFormat="1" ht="18.899999999999999" customHeight="1" x14ac:dyDescent="0.3">
      <c r="B47" s="381" t="s">
        <v>2582</v>
      </c>
      <c r="C47" s="373"/>
      <c r="D47" s="373"/>
      <c r="E47" s="373"/>
      <c r="F47" s="373"/>
      <c r="G47" s="373"/>
      <c r="H47" s="373"/>
      <c r="I47" s="373"/>
      <c r="J47" s="352"/>
    </row>
    <row r="48" spans="2:20" s="297" customFormat="1" ht="18.899999999999999" customHeight="1" x14ac:dyDescent="0.3">
      <c r="B48" s="437" t="s">
        <v>2521</v>
      </c>
      <c r="C48" s="373"/>
      <c r="D48" s="373"/>
      <c r="E48" s="373"/>
      <c r="F48" s="373"/>
      <c r="G48" s="373"/>
      <c r="H48" s="373"/>
      <c r="I48" s="373"/>
      <c r="J48" s="352"/>
    </row>
    <row r="49" spans="2:15" s="297" customFormat="1" ht="18.899999999999999" customHeight="1" x14ac:dyDescent="0.3">
      <c r="B49" s="381" t="s">
        <v>3965</v>
      </c>
      <c r="C49" s="373"/>
      <c r="D49" s="373"/>
      <c r="E49" s="373"/>
      <c r="F49" s="373"/>
      <c r="G49" s="373"/>
      <c r="H49" s="373"/>
      <c r="I49" s="373"/>
      <c r="J49" s="352"/>
    </row>
    <row r="50" spans="2:15" s="297" customFormat="1" ht="18.899999999999999" customHeight="1" x14ac:dyDescent="0.3">
      <c r="B50" s="381" t="s">
        <v>3966</v>
      </c>
      <c r="C50" s="373"/>
      <c r="D50" s="373"/>
      <c r="E50" s="373"/>
      <c r="F50" s="373"/>
      <c r="G50" s="373"/>
      <c r="H50" s="373"/>
      <c r="I50" s="373"/>
      <c r="J50" s="352"/>
    </row>
    <row r="51" spans="2:15" s="297" customFormat="1" ht="18.899999999999999" customHeight="1" x14ac:dyDescent="0.3">
      <c r="B51" s="437" t="s">
        <v>4088</v>
      </c>
      <c r="C51" s="373"/>
      <c r="D51" s="373"/>
      <c r="E51" s="373"/>
      <c r="F51" s="373"/>
      <c r="G51" s="373"/>
      <c r="H51" s="373"/>
      <c r="I51" s="373"/>
      <c r="J51" s="352"/>
    </row>
    <row r="52" spans="2:15" s="297" customFormat="1" ht="18.899999999999999" customHeight="1" x14ac:dyDescent="0.3">
      <c r="B52" s="381" t="s">
        <v>4089</v>
      </c>
      <c r="C52" s="373"/>
      <c r="D52" s="373"/>
      <c r="E52" s="373"/>
      <c r="F52" s="373"/>
      <c r="G52" s="373"/>
      <c r="H52" s="373"/>
      <c r="I52" s="373"/>
      <c r="J52" s="352"/>
    </row>
    <row r="53" spans="2:15" s="297" customFormat="1" ht="18.899999999999999" customHeight="1" x14ac:dyDescent="0.3">
      <c r="B53" s="381" t="s">
        <v>4090</v>
      </c>
      <c r="C53" s="373"/>
      <c r="D53" s="373"/>
      <c r="E53" s="373"/>
      <c r="F53" s="373"/>
      <c r="G53" s="373"/>
      <c r="H53" s="373"/>
      <c r="I53" s="373"/>
      <c r="J53" s="352"/>
    </row>
    <row r="54" spans="2:15" s="297" customFormat="1" ht="23.25" customHeight="1" x14ac:dyDescent="0.3">
      <c r="B54" s="373"/>
      <c r="C54" s="373"/>
      <c r="D54" s="373"/>
      <c r="E54" s="373"/>
      <c r="F54" s="373"/>
      <c r="G54" s="373"/>
      <c r="H54" s="373"/>
      <c r="I54" s="373"/>
      <c r="J54" s="352"/>
      <c r="K54" s="345"/>
    </row>
    <row r="55" spans="2:15" s="297" customFormat="1" ht="16.2" customHeight="1" x14ac:dyDescent="0.3">
      <c r="B55" s="373"/>
      <c r="C55" s="373"/>
      <c r="D55" s="373"/>
      <c r="E55" s="373"/>
      <c r="F55" s="373"/>
      <c r="G55" s="373"/>
      <c r="H55" s="373"/>
      <c r="I55" s="373"/>
      <c r="J55" s="352"/>
      <c r="K55" s="346"/>
    </row>
    <row r="56" spans="2:15" s="297" customFormat="1" ht="11.25" customHeight="1" x14ac:dyDescent="0.3">
      <c r="B56" s="373"/>
      <c r="C56" s="373"/>
      <c r="D56" s="373"/>
      <c r="E56" s="373"/>
      <c r="F56" s="373"/>
      <c r="G56" s="373"/>
      <c r="H56" s="373"/>
      <c r="I56" s="373"/>
      <c r="J56" s="352"/>
      <c r="K56" s="346"/>
    </row>
    <row r="57" spans="2:15" s="297" customFormat="1" ht="52.5" customHeight="1" x14ac:dyDescent="0.3">
      <c r="B57" s="714" t="s">
        <v>2524</v>
      </c>
      <c r="C57" s="714"/>
      <c r="D57" s="714"/>
      <c r="E57" s="714"/>
      <c r="F57" s="714"/>
      <c r="G57" s="714"/>
      <c r="H57" s="714"/>
      <c r="I57" s="714"/>
      <c r="J57" s="352"/>
    </row>
    <row r="58" spans="2:15" s="297" customFormat="1" ht="13.5" customHeight="1" x14ac:dyDescent="0.3">
      <c r="B58" s="435" t="s">
        <v>2525</v>
      </c>
      <c r="C58" s="384"/>
      <c r="D58" s="373"/>
      <c r="E58" s="373"/>
      <c r="F58" s="373"/>
      <c r="G58" s="373"/>
      <c r="H58" s="373"/>
      <c r="I58" s="373"/>
      <c r="J58" s="352"/>
      <c r="K58" s="380"/>
      <c r="L58" s="373"/>
      <c r="M58" s="373"/>
      <c r="N58" s="373"/>
      <c r="O58" s="373"/>
    </row>
    <row r="59" spans="2:15" s="297" customFormat="1" ht="13.5" customHeight="1" x14ac:dyDescent="0.3">
      <c r="B59" s="381"/>
      <c r="C59" s="373"/>
      <c r="D59" s="373"/>
      <c r="E59" s="373"/>
      <c r="F59" s="373"/>
      <c r="G59" s="373"/>
      <c r="H59" s="373"/>
      <c r="I59" s="373"/>
      <c r="J59" s="352"/>
      <c r="K59" s="381"/>
      <c r="L59" s="373"/>
      <c r="M59" s="373"/>
      <c r="N59" s="373"/>
      <c r="O59" s="373"/>
    </row>
    <row r="60" spans="2:15" s="297" customFormat="1" ht="13.5" customHeight="1" x14ac:dyDescent="0.3">
      <c r="B60" s="381"/>
      <c r="C60" s="373"/>
      <c r="D60" s="373"/>
      <c r="E60" s="373"/>
      <c r="F60" s="373"/>
      <c r="G60" s="373"/>
      <c r="H60" s="373"/>
      <c r="I60" s="373"/>
      <c r="J60" s="352"/>
      <c r="K60" s="381"/>
      <c r="L60" s="373"/>
      <c r="M60" s="373"/>
      <c r="N60" s="373"/>
      <c r="O60" s="373"/>
    </row>
    <row r="61" spans="2:15" ht="20.25" customHeight="1" x14ac:dyDescent="0.3">
      <c r="B61" s="373" t="s">
        <v>2526</v>
      </c>
      <c r="C61" s="384"/>
      <c r="D61" s="373"/>
      <c r="E61" s="373"/>
      <c r="F61" s="373"/>
      <c r="G61" s="373"/>
      <c r="H61" s="373"/>
      <c r="I61" s="373"/>
      <c r="J61" s="276"/>
    </row>
    <row r="62" spans="2:15" ht="15.75" customHeight="1" x14ac:dyDescent="0.3">
      <c r="B62" s="384"/>
      <c r="C62" s="384"/>
      <c r="D62" s="373"/>
      <c r="E62" s="373"/>
      <c r="F62" s="373"/>
      <c r="G62" s="373"/>
      <c r="H62" s="373"/>
      <c r="I62" s="373"/>
      <c r="J62" s="276"/>
    </row>
    <row r="63" spans="2:15" ht="16.2" customHeight="1" x14ac:dyDescent="0.3">
      <c r="B63" s="373" t="s">
        <v>2583</v>
      </c>
      <c r="C63" s="373"/>
      <c r="D63" s="384"/>
      <c r="E63" s="384"/>
      <c r="F63" s="384"/>
      <c r="G63" s="384"/>
      <c r="H63" s="373"/>
      <c r="I63" s="373"/>
    </row>
    <row r="64" spans="2:15" ht="16.2" customHeight="1" x14ac:dyDescent="0.3">
      <c r="B64" s="373" t="s">
        <v>2527</v>
      </c>
      <c r="C64" s="373"/>
      <c r="D64" s="373"/>
      <c r="E64" s="373"/>
      <c r="F64" s="373"/>
      <c r="G64" s="373"/>
      <c r="H64" s="373"/>
      <c r="I64" s="373"/>
    </row>
    <row r="65" spans="2:13" ht="16.2" customHeight="1" x14ac:dyDescent="0.3">
      <c r="B65" s="373" t="s">
        <v>3982</v>
      </c>
      <c r="C65" s="373"/>
      <c r="D65" s="373"/>
      <c r="E65" s="373"/>
      <c r="F65" s="373"/>
      <c r="G65" s="373"/>
      <c r="H65" s="373"/>
      <c r="I65" s="373"/>
    </row>
    <row r="66" spans="2:13" ht="16.2" customHeight="1" x14ac:dyDescent="0.3">
      <c r="B66" s="373" t="s">
        <v>2528</v>
      </c>
      <c r="C66" s="373"/>
      <c r="D66" s="373"/>
      <c r="E66" s="373"/>
      <c r="F66" s="373"/>
      <c r="G66" s="373"/>
      <c r="H66" s="373"/>
      <c r="I66" s="373"/>
      <c r="J66" s="261"/>
    </row>
    <row r="67" spans="2:13" ht="34.5" customHeight="1" x14ac:dyDescent="0.3">
      <c r="B67" s="726"/>
      <c r="C67" s="726"/>
      <c r="H67" s="790"/>
      <c r="I67" s="790"/>
      <c r="L67" s="292"/>
      <c r="M67" s="292"/>
    </row>
    <row r="68" spans="2:13" x14ac:dyDescent="0.3">
      <c r="B68" s="315"/>
      <c r="C68" s="315"/>
      <c r="H68" s="543"/>
      <c r="I68" s="543"/>
      <c r="L68" s="292"/>
      <c r="M68" s="292"/>
    </row>
    <row r="69" spans="2:13" ht="82.2" customHeight="1" x14ac:dyDescent="0.3">
      <c r="B69" s="712" t="s">
        <v>2584</v>
      </c>
      <c r="C69" s="712"/>
      <c r="H69" s="790" t="s">
        <v>2529</v>
      </c>
      <c r="I69" s="790"/>
    </row>
  </sheetData>
  <mergeCells count="43">
    <mergeCell ref="B57:I57"/>
    <mergeCell ref="B67:C67"/>
    <mergeCell ref="H67:I67"/>
    <mergeCell ref="B69:C69"/>
    <mergeCell ref="H69:I69"/>
    <mergeCell ref="B38:I38"/>
    <mergeCell ref="U28:AC28"/>
    <mergeCell ref="AD28:AL28"/>
    <mergeCell ref="AM28:AU28"/>
    <mergeCell ref="AV28:BD28"/>
    <mergeCell ref="B29:I29"/>
    <mergeCell ref="L29:T29"/>
    <mergeCell ref="L28:T28"/>
    <mergeCell ref="B30:I30"/>
    <mergeCell ref="B31:C31"/>
    <mergeCell ref="B33:I33"/>
    <mergeCell ref="B34:I34"/>
    <mergeCell ref="B35:I35"/>
    <mergeCell ref="G21:H21"/>
    <mergeCell ref="G22:H22"/>
    <mergeCell ref="G23:H23"/>
    <mergeCell ref="B27:I27"/>
    <mergeCell ref="B28:I28"/>
    <mergeCell ref="C20:E20"/>
    <mergeCell ref="C7:E7"/>
    <mergeCell ref="G7:I8"/>
    <mergeCell ref="K7:L7"/>
    <mergeCell ref="K8:L8"/>
    <mergeCell ref="C9:E9"/>
    <mergeCell ref="C10:E10"/>
    <mergeCell ref="H10:I10"/>
    <mergeCell ref="B11:C11"/>
    <mergeCell ref="D11:E11"/>
    <mergeCell ref="G11:I11"/>
    <mergeCell ref="B15:I16"/>
    <mergeCell ref="C18:E18"/>
    <mergeCell ref="C19:E19"/>
    <mergeCell ref="E3:F3"/>
    <mergeCell ref="C5:E5"/>
    <mergeCell ref="K5:L5"/>
    <mergeCell ref="C6:E6"/>
    <mergeCell ref="K6:L6"/>
    <mergeCell ref="G5:I5"/>
  </mergeCells>
  <hyperlinks>
    <hyperlink ref="B66" r:id="rId1" display="http://www.geofal.com.pe/" xr:uid="{ADC69F9B-AAFB-4ED0-B64A-83909955E929}"/>
    <hyperlink ref="B33:I33" r:id="rId2" location="8LpXxWsZQWmIW0zmL4DJEGBD3MXzxqJtd8JNJD7mkXs" display="https://mega.nz/file/EWAjHIDa - 8LpXxWsZQWmIW0zmL4DJEGBD3MXzxqJtd8JNJD7mkXs" xr:uid="{E66D1327-72B2-4460-8A8F-956A016F83BA}"/>
  </hyperlinks>
  <printOptions horizontalCentered="1"/>
  <pageMargins left="0" right="0" top="1.6535433070866143" bottom="0" header="0" footer="0"/>
  <pageSetup paperSize="9" scale="67" fitToWidth="0" fitToHeight="0" orientation="portrait" r:id="rId3"/>
  <headerFooter>
    <oddHeader>&amp;L
                  &amp;G</oddHeader>
    <oddFooter>&amp;C&amp;G</oddFooter>
  </headerFooter>
  <rowBreaks count="1" manualBreakCount="1">
    <brk id="31" min="1" max="9" man="1"/>
  </rowBreaks>
  <drawing r:id="rId4"/>
  <legacyDrawingHF r:id="rId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9C81A-422B-4A58-88D6-6FBD914516C1}">
  <sheetPr codeName="Hoja112">
    <tabColor rgb="FF7030A0"/>
  </sheetPr>
  <dimension ref="B1:BD68"/>
  <sheetViews>
    <sheetView view="pageBreakPreview" zoomScale="80" zoomScaleNormal="81" zoomScaleSheetLayoutView="80" workbookViewId="0">
      <selection activeCell="M26" sqref="M26"/>
    </sheetView>
  </sheetViews>
  <sheetFormatPr baseColWidth="10" defaultColWidth="11.44140625" defaultRowHeight="15" x14ac:dyDescent="0.3"/>
  <cols>
    <col min="1" max="1" width="2.44140625" style="279" customWidth="1"/>
    <col min="2" max="2" width="16.5546875" style="279" customWidth="1"/>
    <col min="3" max="3" width="17.44140625" style="279" customWidth="1"/>
    <col min="4" max="4" width="13" style="279" customWidth="1"/>
    <col min="5" max="5" width="20.33203125" style="279" customWidth="1"/>
    <col min="6" max="6" width="27.5546875" style="279" customWidth="1"/>
    <col min="7" max="9" width="13.6640625" style="279" customWidth="1"/>
    <col min="10" max="10" width="5.88671875" style="279" customWidth="1"/>
    <col min="11" max="11" width="12.44140625" style="279" customWidth="1"/>
    <col min="12" max="12" width="16.6640625" style="279" customWidth="1"/>
    <col min="13" max="16384" width="11.44140625" style="279"/>
  </cols>
  <sheetData>
    <row r="1" spans="2:13" ht="12.75" customHeight="1" x14ac:dyDescent="0.3">
      <c r="K1" s="298" t="s">
        <v>230</v>
      </c>
      <c r="L1" s="298">
        <v>975</v>
      </c>
    </row>
    <row r="2" spans="2:13" ht="6" customHeight="1" x14ac:dyDescent="0.3">
      <c r="K2" s="344"/>
      <c r="L2" s="344"/>
    </row>
    <row r="3" spans="2:13" ht="33.6" customHeight="1" x14ac:dyDescent="0.3">
      <c r="C3" s="255"/>
      <c r="D3" s="255"/>
      <c r="E3" s="746">
        <v>890</v>
      </c>
      <c r="F3" s="746"/>
      <c r="G3" s="255"/>
      <c r="H3" s="255"/>
      <c r="I3" s="256"/>
    </row>
    <row r="4" spans="2:13" ht="18.75" customHeight="1" x14ac:dyDescent="0.3">
      <c r="B4" s="257"/>
      <c r="C4" s="257"/>
      <c r="E4" s="252"/>
      <c r="F4" s="252"/>
      <c r="G4" s="148"/>
      <c r="H4" s="148"/>
      <c r="I4" s="148"/>
      <c r="J4" s="252"/>
    </row>
    <row r="5" spans="2:13" ht="15.75" customHeight="1" x14ac:dyDescent="0.3">
      <c r="B5" s="383" t="s">
        <v>2545</v>
      </c>
      <c r="C5" s="768" t="str">
        <f>VLOOKUP($L$1,BD_Clientes,2,FALSE)</f>
        <v>MECHANICAL AND PIPING SOLUTIONS SAC</v>
      </c>
      <c r="D5" s="768"/>
      <c r="E5" s="768"/>
      <c r="F5" s="431" t="s">
        <v>2586</v>
      </c>
      <c r="G5" s="768" t="str">
        <f>VLOOKUP($L$1,BD_Clientes,9,FALSE)</f>
        <v>Paquete de trabajo 5: rehabilitación del pavimento de pista y renovación del sistema AGL asociado (WP5)</v>
      </c>
      <c r="H5" s="768"/>
      <c r="I5" s="768"/>
      <c r="K5" s="773">
        <v>222</v>
      </c>
      <c r="L5" s="773"/>
    </row>
    <row r="6" spans="2:13" ht="40.200000000000003" customHeight="1" x14ac:dyDescent="0.3">
      <c r="B6" s="383" t="s">
        <v>2547</v>
      </c>
      <c r="C6" s="768">
        <f>VLOOKUP($L$1,BD_Clientes,3,FALSE)</f>
        <v>20601323525</v>
      </c>
      <c r="D6" s="768"/>
      <c r="E6" s="768"/>
      <c r="F6" s="373"/>
      <c r="G6" s="768"/>
      <c r="H6" s="768"/>
      <c r="I6" s="768"/>
      <c r="K6" s="774">
        <v>222</v>
      </c>
      <c r="L6" s="774"/>
      <c r="M6" s="301"/>
    </row>
    <row r="7" spans="2:13" ht="16.95" customHeight="1" x14ac:dyDescent="0.3">
      <c r="B7" s="383" t="s">
        <v>2550</v>
      </c>
      <c r="C7" s="768" t="str">
        <f>VLOOKUP($L$1,BD_Clientes,5,FALSE)</f>
        <v>Ing. Jonatan Paredes Tenorio</v>
      </c>
      <c r="D7" s="768"/>
      <c r="E7" s="768"/>
      <c r="F7" s="431" t="s">
        <v>2589</v>
      </c>
      <c r="G7" s="768" t="str">
        <f>VLOOKUP($L$1,BD_Clientes,10,FALSE)</f>
        <v>-</v>
      </c>
      <c r="H7" s="768"/>
      <c r="I7" s="768"/>
      <c r="K7" s="771">
        <v>222</v>
      </c>
      <c r="L7" s="771"/>
    </row>
    <row r="8" spans="2:13" ht="4.95" customHeight="1" x14ac:dyDescent="0.3">
      <c r="B8" s="431"/>
      <c r="C8" s="429"/>
      <c r="D8" s="430"/>
      <c r="E8" s="430"/>
      <c r="F8" s="373"/>
      <c r="G8" s="768"/>
      <c r="H8" s="768"/>
      <c r="I8" s="768"/>
      <c r="K8" s="772">
        <v>223</v>
      </c>
      <c r="L8" s="772"/>
    </row>
    <row r="9" spans="2:13" ht="21.75" customHeight="1" x14ac:dyDescent="0.3">
      <c r="B9" s="383" t="s">
        <v>2553</v>
      </c>
      <c r="C9" s="768">
        <f>VLOOKUP($L$1,BD_Clientes,7,FALSE)</f>
        <v>970125368</v>
      </c>
      <c r="D9" s="768"/>
      <c r="E9" s="768"/>
      <c r="F9" s="439" t="s">
        <v>2551</v>
      </c>
      <c r="G9" s="373" t="s">
        <v>3326</v>
      </c>
      <c r="H9" s="373"/>
      <c r="I9" s="373"/>
    </row>
    <row r="10" spans="2:13" ht="25.2" customHeight="1" x14ac:dyDescent="0.3">
      <c r="B10" s="383" t="s">
        <v>2557</v>
      </c>
      <c r="C10" s="768" t="str">
        <f>VLOOKUP($L$1,BD_Clientes,8,FALSE)</f>
        <v>jeparedes@mp-solutions.net</v>
      </c>
      <c r="D10" s="768"/>
      <c r="E10" s="768"/>
      <c r="F10" s="438" t="s">
        <v>2553</v>
      </c>
      <c r="G10" s="429">
        <v>982429895</v>
      </c>
      <c r="H10" s="769"/>
      <c r="I10" s="769"/>
    </row>
    <row r="11" spans="2:13" ht="25.95" customHeight="1" x14ac:dyDescent="0.3">
      <c r="B11" s="766" t="s">
        <v>2555</v>
      </c>
      <c r="C11" s="766"/>
      <c r="D11" s="767">
        <v>45819</v>
      </c>
      <c r="E11" s="767"/>
      <c r="F11" s="438" t="s">
        <v>2558</v>
      </c>
      <c r="G11" s="767">
        <v>45819</v>
      </c>
      <c r="H11" s="767"/>
      <c r="I11" s="767"/>
      <c r="L11" s="279" t="s">
        <v>2556</v>
      </c>
    </row>
    <row r="12" spans="2:13" ht="12.75" customHeight="1" x14ac:dyDescent="0.3">
      <c r="B12" s="431"/>
      <c r="C12" s="432"/>
      <c r="D12" s="433"/>
      <c r="E12" s="434"/>
      <c r="F12" s="373"/>
      <c r="G12" s="373"/>
      <c r="H12" s="373"/>
      <c r="I12" s="373"/>
    </row>
    <row r="13" spans="2:13" ht="13.5" customHeight="1" x14ac:dyDescent="0.3">
      <c r="B13" s="435" t="s">
        <v>4123</v>
      </c>
      <c r="C13" s="436"/>
      <c r="D13" s="430"/>
      <c r="E13" s="430"/>
      <c r="F13" s="430"/>
      <c r="G13" s="430"/>
      <c r="H13" s="373"/>
      <c r="I13" s="373"/>
    </row>
    <row r="14" spans="2:13" ht="4.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56" ht="30.6" customHeight="1" x14ac:dyDescent="0.3">
      <c r="B17" s="436"/>
      <c r="C17" s="436"/>
      <c r="D17" s="430"/>
      <c r="E17" s="430"/>
      <c r="F17" s="430"/>
      <c r="G17" s="373"/>
      <c r="H17" s="373"/>
      <c r="I17" s="373"/>
    </row>
    <row r="18" spans="2:56" ht="55.2" customHeight="1" x14ac:dyDescent="0.3">
      <c r="B18" s="421" t="s">
        <v>2561</v>
      </c>
      <c r="C18" s="749" t="s">
        <v>2562</v>
      </c>
      <c r="D18" s="749"/>
      <c r="E18" s="749"/>
      <c r="F18" s="422" t="s">
        <v>2563</v>
      </c>
      <c r="G18" s="423" t="s">
        <v>2564</v>
      </c>
      <c r="H18" s="421" t="s">
        <v>2565</v>
      </c>
      <c r="I18" s="421" t="s">
        <v>2566</v>
      </c>
      <c r="J18" s="371"/>
    </row>
    <row r="19" spans="2:56" ht="25.2" customHeight="1" x14ac:dyDescent="0.3">
      <c r="B19" s="609" t="s">
        <v>125</v>
      </c>
      <c r="C19" s="927" t="s">
        <v>3554</v>
      </c>
      <c r="D19" s="928"/>
      <c r="E19" s="929"/>
      <c r="F19" s="422"/>
      <c r="G19" s="423"/>
      <c r="H19" s="421"/>
      <c r="I19" s="421"/>
      <c r="J19" s="371"/>
    </row>
    <row r="20" spans="2:56" ht="103.95" customHeight="1" x14ac:dyDescent="0.3">
      <c r="B20" s="424"/>
      <c r="C20" s="754" t="s">
        <v>5662</v>
      </c>
      <c r="D20" s="755"/>
      <c r="E20" s="756"/>
      <c r="F20" s="424" t="s">
        <v>125</v>
      </c>
      <c r="G20" s="425">
        <v>400</v>
      </c>
      <c r="H20" s="451">
        <v>1</v>
      </c>
      <c r="I20" s="426">
        <f>+G20*H20</f>
        <v>400</v>
      </c>
      <c r="J20" s="371"/>
    </row>
    <row r="21" spans="2:56" ht="18" customHeight="1" x14ac:dyDescent="0.3">
      <c r="B21" s="551" t="s">
        <v>2516</v>
      </c>
      <c r="C21" s="270"/>
      <c r="G21" s="925" t="s">
        <v>2567</v>
      </c>
      <c r="H21" s="926"/>
      <c r="I21" s="428">
        <f>+SUM(I20:I20)</f>
        <v>400</v>
      </c>
      <c r="J21" s="274"/>
      <c r="K21" s="353"/>
      <c r="L21" s="299"/>
      <c r="M21" s="353"/>
      <c r="N21" s="353"/>
      <c r="O21" s="354"/>
      <c r="P21" s="171"/>
      <c r="Q21" s="171"/>
      <c r="R21" s="171"/>
      <c r="S21" s="171"/>
      <c r="T21" s="171"/>
    </row>
    <row r="22" spans="2:56" ht="18" customHeight="1" x14ac:dyDescent="0.3">
      <c r="B22" s="317"/>
      <c r="C22" s="270"/>
      <c r="G22" s="759" t="s">
        <v>2568</v>
      </c>
      <c r="H22" s="760"/>
      <c r="I22" s="427">
        <f>I21*0.18</f>
        <v>72</v>
      </c>
      <c r="J22" s="274"/>
      <c r="K22" s="353"/>
      <c r="L22" s="299"/>
      <c r="M22" s="353"/>
      <c r="N22" s="353"/>
      <c r="O22" s="354"/>
      <c r="P22" s="171"/>
      <c r="Q22" s="171"/>
      <c r="R22" s="171"/>
      <c r="S22" s="171"/>
      <c r="T22" s="171"/>
    </row>
    <row r="23" spans="2:56" ht="18" customHeight="1" x14ac:dyDescent="0.3">
      <c r="B23" s="317"/>
      <c r="C23" s="270"/>
      <c r="G23" s="761" t="s">
        <v>2569</v>
      </c>
      <c r="H23" s="762"/>
      <c r="I23" s="428">
        <f>I21+I22</f>
        <v>472</v>
      </c>
      <c r="J23" s="274"/>
      <c r="K23" s="538"/>
      <c r="L23" s="302"/>
      <c r="M23" s="302"/>
      <c r="N23" s="302"/>
      <c r="O23" s="302"/>
      <c r="P23" s="302"/>
      <c r="Q23" s="302"/>
      <c r="R23" s="302"/>
      <c r="S23" s="302"/>
      <c r="T23" s="302"/>
    </row>
    <row r="24" spans="2:56" ht="18" customHeight="1" x14ac:dyDescent="0.3">
      <c r="B24" s="317"/>
      <c r="C24" s="270"/>
      <c r="G24" s="371"/>
      <c r="H24" s="371"/>
      <c r="I24" s="372"/>
      <c r="J24" s="274"/>
      <c r="K24" s="538"/>
      <c r="L24" s="302"/>
      <c r="M24" s="302"/>
      <c r="N24" s="302"/>
      <c r="O24" s="302"/>
      <c r="P24" s="302"/>
      <c r="Q24" s="302"/>
      <c r="R24" s="302"/>
      <c r="S24" s="302"/>
      <c r="T24" s="302"/>
    </row>
    <row r="25" spans="2:56" ht="21" customHeight="1" x14ac:dyDescent="0.3">
      <c r="B25" s="275"/>
      <c r="C25" s="276"/>
      <c r="D25" s="276"/>
      <c r="E25" s="276"/>
      <c r="F25" s="276"/>
      <c r="G25" s="276"/>
      <c r="H25" s="276"/>
      <c r="I25" s="276"/>
      <c r="J25" s="276"/>
      <c r="K25" s="538"/>
      <c r="L25" s="538"/>
      <c r="N25" s="540"/>
    </row>
    <row r="26" spans="2:56" ht="21" customHeight="1" x14ac:dyDescent="0.3">
      <c r="C26" s="276"/>
      <c r="D26" s="276"/>
      <c r="E26" s="276"/>
      <c r="F26" s="276"/>
      <c r="G26" s="276"/>
      <c r="H26" s="276"/>
      <c r="I26" s="280"/>
      <c r="J26" s="280"/>
    </row>
    <row r="27" spans="2:56" ht="29.4" customHeight="1" x14ac:dyDescent="0.3">
      <c r="B27" s="732" t="s">
        <v>4130</v>
      </c>
      <c r="C27" s="732"/>
      <c r="D27" s="732"/>
      <c r="E27" s="732"/>
      <c r="F27" s="732"/>
      <c r="G27" s="732"/>
      <c r="H27" s="732"/>
      <c r="I27" s="732"/>
      <c r="J27" s="280"/>
      <c r="L27" s="341"/>
      <c r="U27" s="341"/>
      <c r="AD27" s="341"/>
      <c r="AM27" s="341"/>
      <c r="AV27" s="341"/>
    </row>
    <row r="28" spans="2:56" ht="111" customHeight="1" x14ac:dyDescent="0.3">
      <c r="B28" s="714" t="s">
        <v>5675</v>
      </c>
      <c r="C28" s="714"/>
      <c r="D28" s="714"/>
      <c r="E28" s="714"/>
      <c r="F28" s="714"/>
      <c r="G28" s="714"/>
      <c r="H28" s="714"/>
      <c r="I28" s="714"/>
      <c r="J28" s="280"/>
      <c r="L28" s="712"/>
      <c r="M28" s="712"/>
      <c r="N28" s="712"/>
      <c r="O28" s="712"/>
      <c r="P28" s="712"/>
      <c r="Q28" s="712"/>
      <c r="R28" s="712"/>
      <c r="S28" s="712"/>
      <c r="T28" s="712"/>
      <c r="U28" s="712"/>
      <c r="V28" s="712"/>
      <c r="W28" s="712"/>
      <c r="X28" s="712"/>
      <c r="Y28" s="712"/>
      <c r="Z28" s="712"/>
      <c r="AA28" s="712"/>
      <c r="AB28" s="712"/>
      <c r="AC28" s="712"/>
      <c r="AD28" s="712"/>
      <c r="AE28" s="712"/>
      <c r="AF28" s="712"/>
      <c r="AG28" s="712"/>
      <c r="AH28" s="712"/>
      <c r="AI28" s="712"/>
      <c r="AJ28" s="712"/>
      <c r="AK28" s="712"/>
      <c r="AL28" s="712"/>
      <c r="AM28" s="726"/>
      <c r="AN28" s="726"/>
      <c r="AO28" s="726"/>
      <c r="AP28" s="726"/>
      <c r="AQ28" s="726"/>
      <c r="AR28" s="726"/>
      <c r="AS28" s="726"/>
      <c r="AT28" s="726"/>
      <c r="AU28" s="726"/>
      <c r="AV28" s="712"/>
      <c r="AW28" s="712"/>
      <c r="AX28" s="712"/>
      <c r="AY28" s="712"/>
      <c r="AZ28" s="712"/>
      <c r="BA28" s="712"/>
      <c r="BB28" s="712"/>
      <c r="BC28" s="712"/>
      <c r="BD28" s="712"/>
    </row>
    <row r="29" spans="2:56" ht="81.599999999999994" customHeight="1" x14ac:dyDescent="0.3">
      <c r="B29" s="715" t="s">
        <v>4351</v>
      </c>
      <c r="C29" s="715"/>
      <c r="D29" s="715"/>
      <c r="E29" s="715"/>
      <c r="F29" s="715"/>
      <c r="G29" s="715"/>
      <c r="H29" s="715"/>
      <c r="I29" s="715"/>
      <c r="J29" s="280"/>
      <c r="L29" s="726"/>
      <c r="M29" s="726"/>
      <c r="N29" s="726"/>
      <c r="O29" s="726"/>
      <c r="P29" s="726"/>
      <c r="Q29" s="726"/>
      <c r="R29" s="726"/>
      <c r="S29" s="726"/>
      <c r="T29" s="726"/>
      <c r="U29" s="316"/>
      <c r="V29" s="316"/>
      <c r="W29" s="316"/>
      <c r="X29" s="316"/>
      <c r="Y29" s="316"/>
      <c r="Z29" s="316"/>
      <c r="AA29" s="316"/>
      <c r="AB29" s="316"/>
      <c r="AC29" s="316"/>
      <c r="AD29" s="316"/>
      <c r="AE29" s="316"/>
      <c r="AF29" s="316"/>
      <c r="AG29" s="316"/>
      <c r="AH29" s="316"/>
      <c r="AI29" s="316"/>
      <c r="AJ29" s="316"/>
      <c r="AK29" s="316"/>
      <c r="AL29" s="316"/>
      <c r="AM29" s="315"/>
      <c r="AN29" s="315"/>
      <c r="AO29" s="315"/>
      <c r="AP29" s="315"/>
      <c r="AQ29" s="315"/>
      <c r="AR29" s="315"/>
      <c r="AS29" s="315"/>
      <c r="AT29" s="315"/>
      <c r="AU29" s="315"/>
      <c r="AV29" s="316"/>
      <c r="AW29" s="316"/>
      <c r="AX29" s="316"/>
      <c r="AY29" s="316"/>
      <c r="AZ29" s="316"/>
      <c r="BA29" s="316"/>
      <c r="BB29" s="316"/>
      <c r="BC29" s="316"/>
      <c r="BD29" s="316"/>
    </row>
    <row r="30" spans="2:56" s="297" customFormat="1" ht="79.95" customHeight="1" x14ac:dyDescent="0.3">
      <c r="B30" s="714" t="s">
        <v>4121</v>
      </c>
      <c r="C30" s="714"/>
      <c r="D30" s="714"/>
      <c r="E30" s="714"/>
      <c r="F30" s="714"/>
      <c r="G30" s="714"/>
      <c r="H30" s="714"/>
      <c r="I30" s="714"/>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101.4" customHeight="1" x14ac:dyDescent="0.3">
      <c r="B31" s="714" t="s">
        <v>2571</v>
      </c>
      <c r="C31" s="714"/>
      <c r="D31" s="337"/>
      <c r="E31" s="337"/>
      <c r="F31" s="337"/>
      <c r="G31" s="337"/>
      <c r="H31" s="337"/>
      <c r="I31" s="337"/>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8.25" customHeight="1" x14ac:dyDescent="0.3">
      <c r="J32" s="336"/>
    </row>
    <row r="33" spans="2:20" s="297" customFormat="1" ht="97.95" customHeight="1" x14ac:dyDescent="0.3">
      <c r="B33" s="714" t="s">
        <v>4122</v>
      </c>
      <c r="C33" s="714"/>
      <c r="D33" s="714"/>
      <c r="E33" s="714"/>
      <c r="F33" s="714"/>
      <c r="G33" s="714"/>
      <c r="H33" s="714"/>
      <c r="I33" s="714"/>
      <c r="J33" s="336"/>
      <c r="K33" s="348"/>
    </row>
    <row r="34" spans="2:20" s="297" customFormat="1" ht="154.5" customHeight="1" x14ac:dyDescent="0.3">
      <c r="B34" s="714" t="s">
        <v>4124</v>
      </c>
      <c r="C34" s="714"/>
      <c r="D34" s="714"/>
      <c r="E34" s="714"/>
      <c r="F34" s="714"/>
      <c r="G34" s="714"/>
      <c r="H34" s="714"/>
      <c r="I34" s="714"/>
      <c r="J34" s="336"/>
      <c r="K34" s="348"/>
      <c r="L34" s="349"/>
      <c r="M34" s="350"/>
    </row>
    <row r="35" spans="2:20" s="297" customFormat="1" ht="50.25" customHeight="1" x14ac:dyDescent="0.3">
      <c r="B35" s="714" t="s">
        <v>4125</v>
      </c>
      <c r="C35" s="714"/>
      <c r="D35" s="714"/>
      <c r="E35" s="714"/>
      <c r="F35" s="714"/>
      <c r="G35" s="714"/>
      <c r="H35" s="714"/>
      <c r="I35" s="714"/>
      <c r="J35" s="336"/>
      <c r="K35" s="348"/>
      <c r="L35" s="349"/>
      <c r="M35" s="350"/>
    </row>
    <row r="36" spans="2:20" s="297" customFormat="1" ht="16.2" customHeight="1" x14ac:dyDescent="0.3">
      <c r="B36" s="373"/>
      <c r="C36" s="373"/>
      <c r="D36" s="373"/>
      <c r="E36" s="373"/>
      <c r="F36" s="373"/>
      <c r="G36" s="373"/>
      <c r="H36" s="373"/>
      <c r="I36" s="373"/>
    </row>
    <row r="37" spans="2:20" s="297" customFormat="1" ht="16.2" customHeight="1" x14ac:dyDescent="0.3">
      <c r="B37" s="732"/>
      <c r="C37" s="732"/>
      <c r="D37" s="732"/>
      <c r="E37" s="732"/>
      <c r="F37" s="732"/>
      <c r="G37" s="732"/>
      <c r="H37" s="732"/>
      <c r="I37" s="732"/>
      <c r="N37" s="351"/>
      <c r="O37" s="351"/>
      <c r="P37" s="351"/>
      <c r="Q37" s="351"/>
      <c r="R37" s="351"/>
      <c r="S37" s="351"/>
      <c r="T37" s="351"/>
    </row>
    <row r="38" spans="2:20" s="297" customFormat="1" ht="16.2" customHeight="1" x14ac:dyDescent="0.3">
      <c r="B38" s="373"/>
      <c r="C38" s="373"/>
      <c r="D38" s="373"/>
      <c r="E38" s="373"/>
      <c r="F38" s="373"/>
      <c r="G38" s="373"/>
      <c r="H38" s="373"/>
      <c r="I38" s="373"/>
    </row>
    <row r="39" spans="2:20" s="297" customFormat="1" ht="18" customHeight="1" x14ac:dyDescent="0.3">
      <c r="B39" s="373" t="s">
        <v>3984</v>
      </c>
      <c r="C39" s="373"/>
      <c r="D39" s="373"/>
      <c r="E39" s="373"/>
      <c r="F39" s="373"/>
      <c r="G39" s="373"/>
      <c r="H39" s="373"/>
      <c r="I39" s="373"/>
      <c r="K39" s="309" t="s">
        <v>2574</v>
      </c>
    </row>
    <row r="40" spans="2:20" s="297" customFormat="1" ht="18" customHeight="1" x14ac:dyDescent="0.3">
      <c r="B40" s="373" t="s">
        <v>4126</v>
      </c>
      <c r="C40" s="373"/>
      <c r="D40" s="373"/>
      <c r="E40" s="373"/>
      <c r="F40" s="373"/>
      <c r="G40" s="373"/>
      <c r="H40" s="373"/>
      <c r="I40" s="373"/>
      <c r="K40" s="297" t="s">
        <v>3458</v>
      </c>
    </row>
    <row r="41" spans="2:20" s="297" customFormat="1" ht="18" customHeight="1" x14ac:dyDescent="0.3">
      <c r="B41" s="373" t="s">
        <v>2518</v>
      </c>
      <c r="C41" s="373"/>
      <c r="D41" s="373"/>
      <c r="E41" s="373"/>
      <c r="F41" s="373"/>
      <c r="G41" s="373"/>
      <c r="H41" s="373"/>
      <c r="I41" s="373"/>
      <c r="K41" s="297" t="s">
        <v>3290</v>
      </c>
    </row>
    <row r="42" spans="2:20" s="297" customFormat="1" ht="18" customHeight="1" x14ac:dyDescent="0.3">
      <c r="B42" s="380" t="s">
        <v>2519</v>
      </c>
      <c r="C42" s="373"/>
      <c r="D42" s="373"/>
      <c r="E42" s="373"/>
      <c r="F42" s="373"/>
      <c r="G42" s="373"/>
      <c r="H42" s="373"/>
      <c r="I42" s="373"/>
      <c r="K42" s="297" t="s">
        <v>3459</v>
      </c>
    </row>
    <row r="43" spans="2:20" s="297" customFormat="1" ht="18" customHeight="1" x14ac:dyDescent="0.3">
      <c r="B43" s="381" t="s">
        <v>2520</v>
      </c>
      <c r="C43" s="373"/>
      <c r="D43" s="373"/>
      <c r="E43" s="373"/>
      <c r="F43" s="373"/>
      <c r="G43" s="373"/>
      <c r="H43" s="373"/>
      <c r="I43" s="373"/>
      <c r="J43" s="352"/>
      <c r="K43" s="297" t="s">
        <v>3460</v>
      </c>
      <c r="M43" s="309"/>
    </row>
    <row r="44" spans="2:20" s="297" customFormat="1" ht="18" customHeight="1" x14ac:dyDescent="0.3">
      <c r="B44" s="380" t="s">
        <v>2578</v>
      </c>
      <c r="C44" s="373"/>
      <c r="D44" s="373"/>
      <c r="E44" s="373"/>
      <c r="F44" s="373"/>
      <c r="G44" s="373"/>
      <c r="H44" s="373"/>
      <c r="I44" s="373"/>
      <c r="J44" s="352"/>
      <c r="K44" s="297" t="s">
        <v>3355</v>
      </c>
      <c r="M44" s="309"/>
    </row>
    <row r="45" spans="2:20" s="297" customFormat="1" ht="18" customHeight="1" x14ac:dyDescent="0.3">
      <c r="B45" s="381" t="s">
        <v>2580</v>
      </c>
      <c r="C45" s="373"/>
      <c r="D45" s="373"/>
      <c r="E45" s="373"/>
      <c r="F45" s="373"/>
      <c r="G45" s="373"/>
      <c r="H45" s="373"/>
      <c r="I45" s="373"/>
      <c r="J45" s="352"/>
      <c r="K45" s="297" t="s">
        <v>3461</v>
      </c>
    </row>
    <row r="46" spans="2:20" s="297" customFormat="1" ht="18" customHeight="1" x14ac:dyDescent="0.3">
      <c r="B46" s="381" t="s">
        <v>2582</v>
      </c>
      <c r="C46" s="373"/>
      <c r="D46" s="373"/>
      <c r="E46" s="373"/>
      <c r="F46" s="373"/>
      <c r="G46" s="373"/>
      <c r="H46" s="373"/>
      <c r="I46" s="373"/>
      <c r="J46" s="352"/>
    </row>
    <row r="47" spans="2:20" s="297" customFormat="1" ht="18" customHeight="1" x14ac:dyDescent="0.3">
      <c r="B47" s="437" t="s">
        <v>2521</v>
      </c>
      <c r="C47" s="373"/>
      <c r="D47" s="373"/>
      <c r="E47" s="373"/>
      <c r="F47" s="373"/>
      <c r="G47" s="373"/>
      <c r="H47" s="373"/>
      <c r="I47" s="373"/>
      <c r="J47" s="352"/>
    </row>
    <row r="48" spans="2:20" s="297" customFormat="1" ht="18" customHeight="1" x14ac:dyDescent="0.3">
      <c r="B48" s="381" t="s">
        <v>3965</v>
      </c>
      <c r="C48" s="373"/>
      <c r="D48" s="373"/>
      <c r="E48" s="373"/>
      <c r="F48" s="373"/>
      <c r="G48" s="373"/>
      <c r="H48" s="373"/>
      <c r="I48" s="373"/>
      <c r="J48" s="352"/>
    </row>
    <row r="49" spans="2:15" s="297" customFormat="1" ht="18" customHeight="1" x14ac:dyDescent="0.3">
      <c r="B49" s="381" t="s">
        <v>3966</v>
      </c>
      <c r="C49" s="373"/>
      <c r="D49" s="373"/>
      <c r="E49" s="373"/>
      <c r="F49" s="373"/>
      <c r="G49" s="373"/>
      <c r="H49" s="373"/>
      <c r="I49" s="373"/>
      <c r="J49" s="352"/>
    </row>
    <row r="50" spans="2:15" s="297" customFormat="1" ht="18" customHeight="1" x14ac:dyDescent="0.3">
      <c r="B50" s="437" t="s">
        <v>4088</v>
      </c>
      <c r="C50" s="373"/>
      <c r="D50" s="373"/>
      <c r="E50" s="373"/>
      <c r="F50" s="373"/>
      <c r="G50" s="373"/>
      <c r="H50" s="373"/>
      <c r="I50" s="373"/>
      <c r="J50" s="352"/>
    </row>
    <row r="51" spans="2:15" s="297" customFormat="1" ht="18" customHeight="1" x14ac:dyDescent="0.3">
      <c r="B51" s="381" t="s">
        <v>4089</v>
      </c>
      <c r="C51" s="373"/>
      <c r="D51" s="373"/>
      <c r="E51" s="373"/>
      <c r="F51" s="373"/>
      <c r="G51" s="373"/>
      <c r="H51" s="373"/>
      <c r="I51" s="373"/>
      <c r="J51" s="352"/>
    </row>
    <row r="52" spans="2:15" s="297" customFormat="1" ht="18" customHeight="1" x14ac:dyDescent="0.3">
      <c r="B52" s="381" t="s">
        <v>4090</v>
      </c>
      <c r="C52" s="373"/>
      <c r="D52" s="373"/>
      <c r="E52" s="373"/>
      <c r="F52" s="373"/>
      <c r="G52" s="373"/>
      <c r="H52" s="373"/>
      <c r="I52" s="373"/>
      <c r="J52" s="352"/>
    </row>
    <row r="53" spans="2:15" s="297" customFormat="1" ht="23.25" customHeight="1" x14ac:dyDescent="0.3">
      <c r="B53" s="373"/>
      <c r="C53" s="373"/>
      <c r="D53" s="373"/>
      <c r="E53" s="373"/>
      <c r="F53" s="373"/>
      <c r="G53" s="373"/>
      <c r="H53" s="373"/>
      <c r="I53" s="373"/>
      <c r="J53" s="352"/>
      <c r="K53" s="345"/>
    </row>
    <row r="54" spans="2:15" s="297" customFormat="1" ht="16.2" customHeight="1" x14ac:dyDescent="0.3">
      <c r="B54" s="373"/>
      <c r="C54" s="373"/>
      <c r="D54" s="373"/>
      <c r="E54" s="373"/>
      <c r="F54" s="373"/>
      <c r="G54" s="373"/>
      <c r="H54" s="373"/>
      <c r="I54" s="373"/>
      <c r="J54" s="352"/>
      <c r="K54" s="346"/>
    </row>
    <row r="55" spans="2:15" s="297" customFormat="1" ht="11.25" customHeight="1" x14ac:dyDescent="0.3">
      <c r="B55" s="373"/>
      <c r="C55" s="373"/>
      <c r="D55" s="373"/>
      <c r="E55" s="373"/>
      <c r="F55" s="373"/>
      <c r="G55" s="373"/>
      <c r="H55" s="373"/>
      <c r="I55" s="373"/>
      <c r="J55" s="352"/>
      <c r="K55" s="346"/>
    </row>
    <row r="56" spans="2:15" s="297" customFormat="1" ht="52.5" customHeight="1" x14ac:dyDescent="0.3">
      <c r="B56" s="714" t="s">
        <v>2524</v>
      </c>
      <c r="C56" s="714"/>
      <c r="D56" s="714"/>
      <c r="E56" s="714"/>
      <c r="F56" s="714"/>
      <c r="G56" s="714"/>
      <c r="H56" s="714"/>
      <c r="I56" s="714"/>
      <c r="J56" s="352"/>
    </row>
    <row r="57" spans="2:15" s="297" customFormat="1" ht="13.5" customHeight="1" x14ac:dyDescent="0.3">
      <c r="B57" s="435" t="s">
        <v>2525</v>
      </c>
      <c r="C57" s="384"/>
      <c r="D57" s="373"/>
      <c r="E57" s="373"/>
      <c r="F57" s="373"/>
      <c r="G57" s="373"/>
      <c r="H57" s="373"/>
      <c r="I57" s="373"/>
      <c r="J57" s="352"/>
      <c r="K57" s="380"/>
      <c r="L57" s="373"/>
      <c r="M57" s="373"/>
      <c r="N57" s="373"/>
      <c r="O57" s="373"/>
    </row>
    <row r="58" spans="2:15" s="297" customFormat="1" ht="13.5" customHeight="1" x14ac:dyDescent="0.3">
      <c r="B58" s="381"/>
      <c r="C58" s="373"/>
      <c r="D58" s="373"/>
      <c r="E58" s="373"/>
      <c r="F58" s="373"/>
      <c r="G58" s="373"/>
      <c r="H58" s="373"/>
      <c r="I58" s="373"/>
      <c r="J58" s="352"/>
      <c r="K58" s="381"/>
      <c r="L58" s="373"/>
      <c r="M58" s="373"/>
      <c r="N58" s="373"/>
      <c r="O58" s="373"/>
    </row>
    <row r="59" spans="2:15" s="297" customFormat="1" ht="13.5" customHeight="1" x14ac:dyDescent="0.3">
      <c r="B59" s="381"/>
      <c r="C59" s="373"/>
      <c r="D59" s="373"/>
      <c r="E59" s="373"/>
      <c r="F59" s="373"/>
      <c r="G59" s="373"/>
      <c r="H59" s="373"/>
      <c r="I59" s="373"/>
      <c r="J59" s="352"/>
      <c r="K59" s="381"/>
      <c r="L59" s="373"/>
      <c r="M59" s="373"/>
      <c r="N59" s="373"/>
      <c r="O59" s="373"/>
    </row>
    <row r="60" spans="2:15" ht="20.25" customHeight="1" x14ac:dyDescent="0.3">
      <c r="B60" s="373" t="s">
        <v>2526</v>
      </c>
      <c r="C60" s="384"/>
      <c r="D60" s="373"/>
      <c r="E60" s="373"/>
      <c r="F60" s="373"/>
      <c r="G60" s="373"/>
      <c r="H60" s="373"/>
      <c r="I60" s="373"/>
      <c r="J60" s="276"/>
    </row>
    <row r="61" spans="2:15" ht="15.75" customHeight="1" x14ac:dyDescent="0.3">
      <c r="B61" s="384"/>
      <c r="C61" s="384"/>
      <c r="D61" s="373"/>
      <c r="E61" s="373"/>
      <c r="F61" s="373"/>
      <c r="G61" s="373"/>
      <c r="H61" s="373"/>
      <c r="I61" s="373"/>
      <c r="J61" s="276"/>
    </row>
    <row r="62" spans="2:15" ht="16.2" customHeight="1" x14ac:dyDescent="0.3">
      <c r="B62" s="373" t="s">
        <v>2583</v>
      </c>
      <c r="C62" s="373"/>
      <c r="D62" s="384"/>
      <c r="E62" s="384"/>
      <c r="F62" s="384"/>
      <c r="G62" s="384"/>
      <c r="H62" s="373"/>
      <c r="I62" s="373"/>
    </row>
    <row r="63" spans="2:15" ht="16.2" customHeight="1" x14ac:dyDescent="0.3">
      <c r="B63" s="373" t="s">
        <v>2527</v>
      </c>
      <c r="C63" s="373"/>
      <c r="D63" s="373"/>
      <c r="E63" s="373"/>
      <c r="F63" s="373"/>
      <c r="G63" s="373"/>
      <c r="H63" s="373"/>
      <c r="I63" s="373"/>
    </row>
    <row r="64" spans="2:15" ht="16.2" customHeight="1" x14ac:dyDescent="0.3">
      <c r="B64" s="373" t="s">
        <v>3982</v>
      </c>
      <c r="C64" s="373"/>
      <c r="D64" s="373"/>
      <c r="E64" s="373"/>
      <c r="F64" s="373"/>
      <c r="G64" s="373"/>
      <c r="H64" s="373"/>
      <c r="I64" s="373"/>
    </row>
    <row r="65" spans="2:13" ht="16.2" customHeight="1" x14ac:dyDescent="0.3">
      <c r="B65" s="373" t="s">
        <v>2528</v>
      </c>
      <c r="C65" s="373"/>
      <c r="D65" s="373"/>
      <c r="E65" s="373"/>
      <c r="F65" s="373"/>
      <c r="G65" s="373"/>
      <c r="H65" s="373"/>
      <c r="I65" s="373"/>
      <c r="J65" s="261"/>
    </row>
    <row r="66" spans="2:13" ht="34.5" customHeight="1" x14ac:dyDescent="0.3">
      <c r="B66" s="726"/>
      <c r="C66" s="726"/>
      <c r="H66" s="790"/>
      <c r="I66" s="790"/>
      <c r="L66" s="292"/>
      <c r="M66" s="292"/>
    </row>
    <row r="67" spans="2:13" x14ac:dyDescent="0.3">
      <c r="B67" s="315"/>
      <c r="C67" s="315"/>
      <c r="H67" s="543"/>
      <c r="I67" s="543"/>
      <c r="L67" s="292"/>
      <c r="M67" s="292"/>
    </row>
    <row r="68" spans="2:13" ht="82.2" customHeight="1" x14ac:dyDescent="0.3">
      <c r="B68" s="712" t="s">
        <v>2584</v>
      </c>
      <c r="C68" s="712"/>
      <c r="H68" s="790" t="s">
        <v>2529</v>
      </c>
      <c r="I68" s="790"/>
    </row>
  </sheetData>
  <mergeCells count="43">
    <mergeCell ref="B56:I56"/>
    <mergeCell ref="B66:C66"/>
    <mergeCell ref="H66:I66"/>
    <mergeCell ref="B68:C68"/>
    <mergeCell ref="H68:I68"/>
    <mergeCell ref="C19:E19"/>
    <mergeCell ref="B30:I30"/>
    <mergeCell ref="B31:C31"/>
    <mergeCell ref="B33:I33"/>
    <mergeCell ref="B34:I34"/>
    <mergeCell ref="C20:E20"/>
    <mergeCell ref="B35:I35"/>
    <mergeCell ref="B37:I37"/>
    <mergeCell ref="U28:AC28"/>
    <mergeCell ref="AD28:AL28"/>
    <mergeCell ref="AM28:AU28"/>
    <mergeCell ref="AV28:BD28"/>
    <mergeCell ref="B29:I29"/>
    <mergeCell ref="L29:T29"/>
    <mergeCell ref="G21:H21"/>
    <mergeCell ref="G22:H22"/>
    <mergeCell ref="G23:H23"/>
    <mergeCell ref="B27:I27"/>
    <mergeCell ref="B28:I28"/>
    <mergeCell ref="L28:T28"/>
    <mergeCell ref="B11:C11"/>
    <mergeCell ref="D11:E11"/>
    <mergeCell ref="G11:I11"/>
    <mergeCell ref="B15:I16"/>
    <mergeCell ref="C18:E18"/>
    <mergeCell ref="E3:F3"/>
    <mergeCell ref="C5:E5"/>
    <mergeCell ref="G5:I6"/>
    <mergeCell ref="C7:E7"/>
    <mergeCell ref="G7:I8"/>
    <mergeCell ref="K5:L5"/>
    <mergeCell ref="C6:E6"/>
    <mergeCell ref="K6:L6"/>
    <mergeCell ref="C10:E10"/>
    <mergeCell ref="H10:I10"/>
    <mergeCell ref="K7:L7"/>
    <mergeCell ref="K8:L8"/>
    <mergeCell ref="C9:E9"/>
  </mergeCells>
  <hyperlinks>
    <hyperlink ref="B65" r:id="rId1" display="http://www.geofal.com.pe/" xr:uid="{F4309EFE-70CA-46CB-B7D2-CE039525461E}"/>
    <hyperlink ref="B33:I33" r:id="rId2" location="8LpXxWsZQWmIW0zmL4DJEGBD3MXzxqJtd8JNJD7mkXs" display="https://mega.nz/file/EWAjHIDa - 8LpXxWsZQWmIW0zmL4DJEGBD3MXzxqJtd8JNJD7mkXs" xr:uid="{3A8629E6-8DB3-4D83-BCC6-EF9C8961599C}"/>
  </hyperlinks>
  <printOptions horizontalCentered="1"/>
  <pageMargins left="0" right="0" top="1.6535433070866143" bottom="0" header="0" footer="0"/>
  <pageSetup paperSize="9" scale="67" fitToWidth="0" fitToHeight="0" orientation="portrait" r:id="rId3"/>
  <headerFooter>
    <oddHeader>&amp;L
                  &amp;G</oddHeader>
    <oddFooter>&amp;C&amp;G</oddFooter>
  </headerFooter>
  <rowBreaks count="1" manualBreakCount="1">
    <brk id="31" min="1" max="9" man="1"/>
  </rowBreaks>
  <drawing r:id="rId4"/>
  <legacyDrawingHF r:id="rId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5D6D-046B-46CE-841E-B1AE81F437AE}">
  <sheetPr codeName="Hoja130">
    <tabColor rgb="FF7030A0"/>
  </sheetPr>
  <dimension ref="B1:BD68"/>
  <sheetViews>
    <sheetView view="pageBreakPreview" zoomScale="80" zoomScaleNormal="81" zoomScaleSheetLayoutView="80" workbookViewId="0">
      <selection activeCell="L18" sqref="L18"/>
    </sheetView>
  </sheetViews>
  <sheetFormatPr baseColWidth="10" defaultColWidth="11.44140625" defaultRowHeight="15" x14ac:dyDescent="0.3"/>
  <cols>
    <col min="1" max="1" width="2.44140625" style="279" customWidth="1"/>
    <col min="2" max="2" width="16.5546875" style="279" customWidth="1"/>
    <col min="3" max="3" width="17.44140625" style="279" customWidth="1"/>
    <col min="4" max="4" width="13" style="279" customWidth="1"/>
    <col min="5" max="5" width="25.33203125" style="279" customWidth="1"/>
    <col min="6" max="6" width="27.5546875" style="279" customWidth="1"/>
    <col min="7" max="9" width="13.6640625" style="279" customWidth="1"/>
    <col min="10" max="10" width="5.88671875" style="279" customWidth="1"/>
    <col min="11" max="11" width="12.44140625" style="279" customWidth="1"/>
    <col min="12" max="12" width="16.6640625" style="279" customWidth="1"/>
    <col min="13" max="16384" width="11.44140625" style="279"/>
  </cols>
  <sheetData>
    <row r="1" spans="2:13" ht="12.75" customHeight="1" x14ac:dyDescent="0.3">
      <c r="K1" s="298" t="s">
        <v>230</v>
      </c>
      <c r="L1" s="298">
        <v>975</v>
      </c>
    </row>
    <row r="2" spans="2:13" ht="6" customHeight="1" x14ac:dyDescent="0.3">
      <c r="K2" s="344"/>
      <c r="L2" s="344"/>
    </row>
    <row r="3" spans="2:13" ht="33.6" customHeight="1" x14ac:dyDescent="0.3">
      <c r="C3" s="255"/>
      <c r="D3" s="255"/>
      <c r="E3" s="746">
        <v>1469</v>
      </c>
      <c r="F3" s="746"/>
      <c r="G3" s="255"/>
      <c r="H3" s="255"/>
      <c r="I3" s="256"/>
    </row>
    <row r="4" spans="2:13" ht="18.75" customHeight="1" x14ac:dyDescent="0.3">
      <c r="B4" s="257"/>
      <c r="C4" s="257"/>
      <c r="E4" s="252"/>
      <c r="F4" s="252"/>
      <c r="G4" s="148"/>
      <c r="H4" s="148"/>
      <c r="I4" s="148"/>
      <c r="J4" s="252"/>
    </row>
    <row r="5" spans="2:13" ht="15.75" customHeight="1" x14ac:dyDescent="0.3">
      <c r="B5" s="383" t="s">
        <v>2545</v>
      </c>
      <c r="C5" s="768" t="str">
        <f>VLOOKUP($L$1,BD_Clientes,2,FALSE)</f>
        <v>MECHANICAL AND PIPING SOLUTIONS SAC</v>
      </c>
      <c r="D5" s="768"/>
      <c r="E5" s="768"/>
      <c r="F5" s="431" t="s">
        <v>2586</v>
      </c>
      <c r="G5" s="768" t="str">
        <f>VLOOKUP($L$1,BD_Clientes,9,FALSE)</f>
        <v>Paquete de trabajo 5: rehabilitación del pavimento de pista y renovación del sistema AGL asociado (WP5)</v>
      </c>
      <c r="H5" s="768"/>
      <c r="I5" s="768"/>
      <c r="K5" s="773">
        <v>222</v>
      </c>
      <c r="L5" s="773"/>
    </row>
    <row r="6" spans="2:13" ht="51" customHeight="1" x14ac:dyDescent="0.3">
      <c r="B6" s="383" t="s">
        <v>2547</v>
      </c>
      <c r="C6" s="768">
        <f>VLOOKUP($L$1,BD_Clientes,3,FALSE)</f>
        <v>20601323525</v>
      </c>
      <c r="D6" s="768"/>
      <c r="E6" s="768"/>
      <c r="F6" s="373"/>
      <c r="G6" s="768"/>
      <c r="H6" s="768"/>
      <c r="I6" s="768"/>
      <c r="K6" s="774">
        <v>222</v>
      </c>
      <c r="L6" s="774"/>
      <c r="M6" s="301"/>
    </row>
    <row r="7" spans="2:13" ht="16.95" customHeight="1" x14ac:dyDescent="0.3">
      <c r="B7" s="383" t="s">
        <v>2550</v>
      </c>
      <c r="C7" s="768" t="str">
        <f>VLOOKUP($L$1,BD_Clientes,5,FALSE)</f>
        <v>Ing. Jonatan Paredes Tenorio</v>
      </c>
      <c r="D7" s="768"/>
      <c r="E7" s="768"/>
      <c r="F7" s="431" t="s">
        <v>2589</v>
      </c>
      <c r="G7" s="768" t="str">
        <f>VLOOKUP($L$1,BD_Clientes,10,FALSE)</f>
        <v>-</v>
      </c>
      <c r="H7" s="768"/>
      <c r="I7" s="768"/>
      <c r="K7" s="771">
        <v>222</v>
      </c>
      <c r="L7" s="771"/>
    </row>
    <row r="8" spans="2:13" ht="4.95" customHeight="1" x14ac:dyDescent="0.3">
      <c r="B8" s="431"/>
      <c r="C8" s="429"/>
      <c r="D8" s="430"/>
      <c r="E8" s="430"/>
      <c r="F8" s="373"/>
      <c r="G8" s="768"/>
      <c r="H8" s="768"/>
      <c r="I8" s="768"/>
      <c r="K8" s="772">
        <v>223</v>
      </c>
      <c r="L8" s="772"/>
    </row>
    <row r="9" spans="2:13" ht="21.75" customHeight="1" x14ac:dyDescent="0.3">
      <c r="B9" s="383" t="s">
        <v>2553</v>
      </c>
      <c r="C9" s="768">
        <f>VLOOKUP($L$1,BD_Clientes,7,FALSE)</f>
        <v>970125368</v>
      </c>
      <c r="D9" s="768"/>
      <c r="E9" s="768"/>
      <c r="F9" s="439" t="s">
        <v>2551</v>
      </c>
      <c r="G9" s="373" t="s">
        <v>3326</v>
      </c>
      <c r="H9" s="373"/>
      <c r="I9" s="373"/>
    </row>
    <row r="10" spans="2:13" ht="25.2" customHeight="1" x14ac:dyDescent="0.3">
      <c r="B10" s="383" t="s">
        <v>2557</v>
      </c>
      <c r="C10" s="768" t="str">
        <f>VLOOKUP($L$1,BD_Clientes,8,FALSE)</f>
        <v>jeparedes@mp-solutions.net</v>
      </c>
      <c r="D10" s="768"/>
      <c r="E10" s="768"/>
      <c r="F10" s="438" t="s">
        <v>2553</v>
      </c>
      <c r="G10" s="429">
        <v>982429895</v>
      </c>
      <c r="H10" s="769"/>
      <c r="I10" s="769"/>
    </row>
    <row r="11" spans="2:13" ht="25.95" customHeight="1" x14ac:dyDescent="0.3">
      <c r="B11" s="766" t="s">
        <v>2555</v>
      </c>
      <c r="C11" s="766"/>
      <c r="D11" s="767">
        <v>45916</v>
      </c>
      <c r="E11" s="767"/>
      <c r="F11" s="438" t="s">
        <v>2558</v>
      </c>
      <c r="G11" s="767">
        <v>45916</v>
      </c>
      <c r="H11" s="767"/>
      <c r="I11" s="767"/>
      <c r="L11" s="279" t="s">
        <v>2556</v>
      </c>
    </row>
    <row r="12" spans="2:13" ht="12.75" customHeight="1" x14ac:dyDescent="0.3">
      <c r="B12" s="431"/>
      <c r="C12" s="432"/>
      <c r="D12" s="433"/>
      <c r="E12" s="434"/>
      <c r="F12" s="373"/>
      <c r="G12" s="373"/>
      <c r="H12" s="373"/>
      <c r="I12" s="373"/>
    </row>
    <row r="13" spans="2:13" ht="13.5" customHeight="1" x14ac:dyDescent="0.3">
      <c r="B13" s="435" t="s">
        <v>4123</v>
      </c>
      <c r="C13" s="436"/>
      <c r="D13" s="430"/>
      <c r="E13" s="430"/>
      <c r="F13" s="430"/>
      <c r="G13" s="430"/>
      <c r="H13" s="373"/>
      <c r="I13" s="373"/>
    </row>
    <row r="14" spans="2:13" ht="4.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56" ht="30.6" customHeight="1" x14ac:dyDescent="0.3">
      <c r="B17" s="436"/>
      <c r="C17" s="436"/>
      <c r="D17" s="430"/>
      <c r="E17" s="430"/>
      <c r="F17" s="430"/>
      <c r="G17" s="373"/>
      <c r="H17" s="373"/>
      <c r="I17" s="373"/>
    </row>
    <row r="18" spans="2:56" ht="55.2" customHeight="1" x14ac:dyDescent="0.3">
      <c r="B18" s="421" t="s">
        <v>2561</v>
      </c>
      <c r="C18" s="749" t="s">
        <v>2562</v>
      </c>
      <c r="D18" s="749"/>
      <c r="E18" s="749"/>
      <c r="F18" s="422" t="s">
        <v>2563</v>
      </c>
      <c r="G18" s="423" t="s">
        <v>2564</v>
      </c>
      <c r="H18" s="421" t="s">
        <v>2565</v>
      </c>
      <c r="I18" s="421" t="s">
        <v>2566</v>
      </c>
      <c r="J18" s="371"/>
    </row>
    <row r="19" spans="2:56" ht="25.2" customHeight="1" x14ac:dyDescent="0.3">
      <c r="B19" s="609" t="s">
        <v>125</v>
      </c>
      <c r="C19" s="927" t="s">
        <v>3554</v>
      </c>
      <c r="D19" s="928"/>
      <c r="E19" s="929"/>
      <c r="F19" s="422"/>
      <c r="G19" s="423"/>
      <c r="H19" s="421"/>
      <c r="I19" s="421"/>
      <c r="J19" s="371"/>
    </row>
    <row r="20" spans="2:56" ht="103.95" customHeight="1" x14ac:dyDescent="0.3">
      <c r="B20" s="424"/>
      <c r="C20" s="754" t="s">
        <v>5662</v>
      </c>
      <c r="D20" s="755"/>
      <c r="E20" s="756"/>
      <c r="F20" s="424" t="s">
        <v>125</v>
      </c>
      <c r="G20" s="425">
        <v>400</v>
      </c>
      <c r="H20" s="451">
        <v>1</v>
      </c>
      <c r="I20" s="426">
        <f>+G20*H20</f>
        <v>400</v>
      </c>
      <c r="J20" s="371"/>
    </row>
    <row r="21" spans="2:56" ht="18" customHeight="1" x14ac:dyDescent="0.3">
      <c r="B21" s="551" t="s">
        <v>2516</v>
      </c>
      <c r="C21" s="270"/>
      <c r="G21" s="925" t="s">
        <v>2567</v>
      </c>
      <c r="H21" s="926"/>
      <c r="I21" s="428">
        <f>+SUM(I20:I20)</f>
        <v>400</v>
      </c>
      <c r="J21" s="274"/>
      <c r="K21" s="353"/>
      <c r="L21" s="299"/>
      <c r="M21" s="353"/>
      <c r="N21" s="353"/>
      <c r="O21" s="354"/>
      <c r="P21" s="171"/>
      <c r="Q21" s="171"/>
      <c r="R21" s="171"/>
      <c r="S21" s="171"/>
      <c r="T21" s="171"/>
    </row>
    <row r="22" spans="2:56" ht="18" customHeight="1" x14ac:dyDescent="0.3">
      <c r="B22" s="317"/>
      <c r="C22" s="270"/>
      <c r="G22" s="759" t="s">
        <v>2568</v>
      </c>
      <c r="H22" s="760"/>
      <c r="I22" s="427">
        <f>I21*0.18</f>
        <v>72</v>
      </c>
      <c r="J22" s="274"/>
      <c r="K22" s="353"/>
      <c r="L22" s="299"/>
      <c r="M22" s="353"/>
      <c r="N22" s="353"/>
      <c r="O22" s="354"/>
      <c r="P22" s="171"/>
      <c r="Q22" s="171"/>
      <c r="R22" s="171"/>
      <c r="S22" s="171"/>
      <c r="T22" s="171"/>
    </row>
    <row r="23" spans="2:56" ht="18" customHeight="1" x14ac:dyDescent="0.3">
      <c r="B23" s="317"/>
      <c r="C23" s="270"/>
      <c r="G23" s="761" t="s">
        <v>2569</v>
      </c>
      <c r="H23" s="762"/>
      <c r="I23" s="428">
        <f>I21+I22</f>
        <v>472</v>
      </c>
      <c r="J23" s="274"/>
      <c r="K23" s="538"/>
      <c r="L23" s="302"/>
      <c r="M23" s="302"/>
      <c r="N23" s="302"/>
      <c r="O23" s="302"/>
      <c r="P23" s="302"/>
      <c r="Q23" s="302"/>
      <c r="R23" s="302"/>
      <c r="S23" s="302"/>
      <c r="T23" s="302"/>
    </row>
    <row r="24" spans="2:56" ht="18" customHeight="1" x14ac:dyDescent="0.3">
      <c r="B24" s="317"/>
      <c r="C24" s="270"/>
      <c r="G24" s="371"/>
      <c r="H24" s="371"/>
      <c r="I24" s="372"/>
      <c r="J24" s="274"/>
      <c r="K24" s="538"/>
      <c r="L24" s="302"/>
      <c r="M24" s="302"/>
      <c r="N24" s="302"/>
      <c r="O24" s="302"/>
      <c r="P24" s="302"/>
      <c r="Q24" s="302"/>
      <c r="R24" s="302"/>
      <c r="S24" s="302"/>
      <c r="T24" s="302"/>
    </row>
    <row r="25" spans="2:56" ht="21" customHeight="1" x14ac:dyDescent="0.3">
      <c r="B25" s="275"/>
      <c r="C25" s="276"/>
      <c r="D25" s="276"/>
      <c r="E25" s="276"/>
      <c r="F25" s="276"/>
      <c r="G25" s="276"/>
      <c r="H25" s="276"/>
      <c r="I25" s="276"/>
      <c r="J25" s="276"/>
      <c r="K25" s="538"/>
      <c r="L25" s="538"/>
      <c r="N25" s="540"/>
    </row>
    <row r="26" spans="2:56" ht="21" customHeight="1" x14ac:dyDescent="0.3">
      <c r="C26" s="276"/>
      <c r="D26" s="276"/>
      <c r="E26" s="276"/>
      <c r="F26" s="276"/>
      <c r="G26" s="276"/>
      <c r="H26" s="276"/>
      <c r="I26" s="280"/>
      <c r="J26" s="280"/>
    </row>
    <row r="27" spans="2:56" ht="29.4" customHeight="1" x14ac:dyDescent="0.3">
      <c r="B27" s="732" t="s">
        <v>4130</v>
      </c>
      <c r="C27" s="732"/>
      <c r="D27" s="732"/>
      <c r="E27" s="732"/>
      <c r="F27" s="732"/>
      <c r="G27" s="732"/>
      <c r="H27" s="732"/>
      <c r="I27" s="732"/>
      <c r="J27" s="280"/>
      <c r="L27" s="341"/>
      <c r="U27" s="341"/>
      <c r="AD27" s="341"/>
      <c r="AM27" s="341"/>
      <c r="AV27" s="341"/>
    </row>
    <row r="28" spans="2:56" ht="111" customHeight="1" x14ac:dyDescent="0.3">
      <c r="B28" s="714" t="s">
        <v>5990</v>
      </c>
      <c r="C28" s="714"/>
      <c r="D28" s="714"/>
      <c r="E28" s="714"/>
      <c r="F28" s="714"/>
      <c r="G28" s="714"/>
      <c r="H28" s="714"/>
      <c r="I28" s="714"/>
      <c r="J28" s="280"/>
      <c r="L28" s="712"/>
      <c r="M28" s="712"/>
      <c r="N28" s="712"/>
      <c r="O28" s="712"/>
      <c r="P28" s="712"/>
      <c r="Q28" s="712"/>
      <c r="R28" s="712"/>
      <c r="S28" s="712"/>
      <c r="T28" s="712"/>
      <c r="U28" s="712"/>
      <c r="V28" s="712"/>
      <c r="W28" s="712"/>
      <c r="X28" s="712"/>
      <c r="Y28" s="712"/>
      <c r="Z28" s="712"/>
      <c r="AA28" s="712"/>
      <c r="AB28" s="712"/>
      <c r="AC28" s="712"/>
      <c r="AD28" s="712"/>
      <c r="AE28" s="712"/>
      <c r="AF28" s="712"/>
      <c r="AG28" s="712"/>
      <c r="AH28" s="712"/>
      <c r="AI28" s="712"/>
      <c r="AJ28" s="712"/>
      <c r="AK28" s="712"/>
      <c r="AL28" s="712"/>
      <c r="AM28" s="726"/>
      <c r="AN28" s="726"/>
      <c r="AO28" s="726"/>
      <c r="AP28" s="726"/>
      <c r="AQ28" s="726"/>
      <c r="AR28" s="726"/>
      <c r="AS28" s="726"/>
      <c r="AT28" s="726"/>
      <c r="AU28" s="726"/>
      <c r="AV28" s="712"/>
      <c r="AW28" s="712"/>
      <c r="AX28" s="712"/>
      <c r="AY28" s="712"/>
      <c r="AZ28" s="712"/>
      <c r="BA28" s="712"/>
      <c r="BB28" s="712"/>
      <c r="BC28" s="712"/>
      <c r="BD28" s="712"/>
    </row>
    <row r="29" spans="2:56" ht="81.599999999999994" customHeight="1" x14ac:dyDescent="0.3">
      <c r="B29" s="715" t="s">
        <v>4351</v>
      </c>
      <c r="C29" s="715"/>
      <c r="D29" s="715"/>
      <c r="E29" s="715"/>
      <c r="F29" s="715"/>
      <c r="G29" s="715"/>
      <c r="H29" s="715"/>
      <c r="I29" s="715"/>
      <c r="J29" s="280"/>
      <c r="L29" s="726"/>
      <c r="M29" s="726"/>
      <c r="N29" s="726"/>
      <c r="O29" s="726"/>
      <c r="P29" s="726"/>
      <c r="Q29" s="726"/>
      <c r="R29" s="726"/>
      <c r="S29" s="726"/>
      <c r="T29" s="726"/>
      <c r="U29" s="316"/>
      <c r="V29" s="316"/>
      <c r="W29" s="316"/>
      <c r="X29" s="316"/>
      <c r="Y29" s="316"/>
      <c r="Z29" s="316"/>
      <c r="AA29" s="316"/>
      <c r="AB29" s="316"/>
      <c r="AC29" s="316"/>
      <c r="AD29" s="316"/>
      <c r="AE29" s="316"/>
      <c r="AF29" s="316"/>
      <c r="AG29" s="316"/>
      <c r="AH29" s="316"/>
      <c r="AI29" s="316"/>
      <c r="AJ29" s="316"/>
      <c r="AK29" s="316"/>
      <c r="AL29" s="316"/>
      <c r="AM29" s="315"/>
      <c r="AN29" s="315"/>
      <c r="AO29" s="315"/>
      <c r="AP29" s="315"/>
      <c r="AQ29" s="315"/>
      <c r="AR29" s="315"/>
      <c r="AS29" s="315"/>
      <c r="AT29" s="315"/>
      <c r="AU29" s="315"/>
      <c r="AV29" s="316"/>
      <c r="AW29" s="316"/>
      <c r="AX29" s="316"/>
      <c r="AY29" s="316"/>
      <c r="AZ29" s="316"/>
      <c r="BA29" s="316"/>
      <c r="BB29" s="316"/>
      <c r="BC29" s="316"/>
      <c r="BD29" s="316"/>
    </row>
    <row r="30" spans="2:56" s="297" customFormat="1" ht="79.95" customHeight="1" x14ac:dyDescent="0.3">
      <c r="B30" s="714" t="s">
        <v>4121</v>
      </c>
      <c r="C30" s="714"/>
      <c r="D30" s="714"/>
      <c r="E30" s="714"/>
      <c r="F30" s="714"/>
      <c r="G30" s="714"/>
      <c r="H30" s="714"/>
      <c r="I30" s="714"/>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101.4" customHeight="1" x14ac:dyDescent="0.3">
      <c r="B31" s="714" t="s">
        <v>2571</v>
      </c>
      <c r="C31" s="714"/>
      <c r="D31" s="337"/>
      <c r="E31" s="337"/>
      <c r="F31" s="337"/>
      <c r="G31" s="337"/>
      <c r="H31" s="337"/>
      <c r="I31" s="337"/>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8.25" customHeight="1" x14ac:dyDescent="0.3">
      <c r="J32" s="336"/>
    </row>
    <row r="33" spans="2:20" s="297" customFormat="1" ht="97.95" customHeight="1" x14ac:dyDescent="0.3">
      <c r="B33" s="714" t="s">
        <v>4122</v>
      </c>
      <c r="C33" s="714"/>
      <c r="D33" s="714"/>
      <c r="E33" s="714"/>
      <c r="F33" s="714"/>
      <c r="G33" s="714"/>
      <c r="H33" s="714"/>
      <c r="I33" s="714"/>
      <c r="J33" s="336"/>
      <c r="K33" s="348"/>
    </row>
    <row r="34" spans="2:20" s="297" customFormat="1" ht="154.5" customHeight="1" x14ac:dyDescent="0.3">
      <c r="B34" s="714" t="s">
        <v>4124</v>
      </c>
      <c r="C34" s="714"/>
      <c r="D34" s="714"/>
      <c r="E34" s="714"/>
      <c r="F34" s="714"/>
      <c r="G34" s="714"/>
      <c r="H34" s="714"/>
      <c r="I34" s="714"/>
      <c r="J34" s="336"/>
      <c r="K34" s="348"/>
      <c r="L34" s="349"/>
      <c r="M34" s="350"/>
    </row>
    <row r="35" spans="2:20" s="297" customFormat="1" ht="50.25" customHeight="1" x14ac:dyDescent="0.3">
      <c r="B35" s="714" t="s">
        <v>4125</v>
      </c>
      <c r="C35" s="714"/>
      <c r="D35" s="714"/>
      <c r="E35" s="714"/>
      <c r="F35" s="714"/>
      <c r="G35" s="714"/>
      <c r="H35" s="714"/>
      <c r="I35" s="714"/>
      <c r="J35" s="336"/>
      <c r="K35" s="348"/>
      <c r="L35" s="349"/>
      <c r="M35" s="350"/>
    </row>
    <row r="36" spans="2:20" s="297" customFormat="1" ht="16.2" customHeight="1" x14ac:dyDescent="0.3">
      <c r="B36" s="373"/>
      <c r="C36" s="373"/>
      <c r="D36" s="373"/>
      <c r="E36" s="373"/>
      <c r="F36" s="373"/>
      <c r="G36" s="373"/>
      <c r="H36" s="373"/>
      <c r="I36" s="373"/>
    </row>
    <row r="37" spans="2:20" s="297" customFormat="1" ht="16.2" customHeight="1" x14ac:dyDescent="0.3">
      <c r="B37" s="732"/>
      <c r="C37" s="732"/>
      <c r="D37" s="732"/>
      <c r="E37" s="732"/>
      <c r="F37" s="732"/>
      <c r="G37" s="732"/>
      <c r="H37" s="732"/>
      <c r="I37" s="732"/>
      <c r="N37" s="351"/>
      <c r="O37" s="351"/>
      <c r="P37" s="351"/>
      <c r="Q37" s="351"/>
      <c r="R37" s="351"/>
      <c r="S37" s="351"/>
      <c r="T37" s="351"/>
    </row>
    <row r="38" spans="2:20" s="297" customFormat="1" ht="16.2" customHeight="1" x14ac:dyDescent="0.3">
      <c r="B38" s="373"/>
      <c r="C38" s="373"/>
      <c r="D38" s="373"/>
      <c r="E38" s="373"/>
      <c r="F38" s="373"/>
      <c r="G38" s="373"/>
      <c r="H38" s="373"/>
      <c r="I38" s="373"/>
    </row>
    <row r="39" spans="2:20" s="297" customFormat="1" ht="18" customHeight="1" x14ac:dyDescent="0.3">
      <c r="B39" s="373" t="s">
        <v>3988</v>
      </c>
      <c r="C39" s="373"/>
      <c r="D39" s="373"/>
      <c r="E39" s="373"/>
      <c r="F39" s="373"/>
      <c r="G39" s="373"/>
      <c r="H39" s="373"/>
      <c r="I39" s="373"/>
      <c r="K39" s="309" t="s">
        <v>2574</v>
      </c>
    </row>
    <row r="40" spans="2:20" s="297" customFormat="1" ht="18" customHeight="1" x14ac:dyDescent="0.3">
      <c r="B40" s="373" t="s">
        <v>4126</v>
      </c>
      <c r="C40" s="373"/>
      <c r="D40" s="373"/>
      <c r="E40" s="373"/>
      <c r="F40" s="373"/>
      <c r="G40" s="373"/>
      <c r="H40" s="373"/>
      <c r="I40" s="373"/>
      <c r="K40" s="297" t="s">
        <v>3458</v>
      </c>
    </row>
    <row r="41" spans="2:20" s="297" customFormat="1" ht="18" customHeight="1" x14ac:dyDescent="0.3">
      <c r="B41" s="373" t="s">
        <v>2518</v>
      </c>
      <c r="C41" s="373"/>
      <c r="D41" s="373"/>
      <c r="E41" s="373"/>
      <c r="F41" s="373"/>
      <c r="G41" s="373"/>
      <c r="H41" s="373"/>
      <c r="I41" s="373"/>
      <c r="K41" s="297" t="s">
        <v>3290</v>
      </c>
    </row>
    <row r="42" spans="2:20" s="297" customFormat="1" ht="18" customHeight="1" x14ac:dyDescent="0.3">
      <c r="B42" s="380" t="s">
        <v>2519</v>
      </c>
      <c r="C42" s="373"/>
      <c r="D42" s="373"/>
      <c r="E42" s="373"/>
      <c r="F42" s="373"/>
      <c r="G42" s="373"/>
      <c r="H42" s="373"/>
      <c r="I42" s="373"/>
      <c r="K42" s="297" t="s">
        <v>3459</v>
      </c>
    </row>
    <row r="43" spans="2:20" s="297" customFormat="1" ht="18" customHeight="1" x14ac:dyDescent="0.3">
      <c r="B43" s="381" t="s">
        <v>2520</v>
      </c>
      <c r="C43" s="373"/>
      <c r="D43" s="373"/>
      <c r="E43" s="373"/>
      <c r="F43" s="373"/>
      <c r="G43" s="373"/>
      <c r="H43" s="373"/>
      <c r="I43" s="373"/>
      <c r="J43" s="352"/>
      <c r="K43" s="297" t="s">
        <v>3460</v>
      </c>
      <c r="M43" s="309"/>
    </row>
    <row r="44" spans="2:20" s="297" customFormat="1" ht="18" customHeight="1" x14ac:dyDescent="0.3">
      <c r="B44" s="380" t="s">
        <v>2578</v>
      </c>
      <c r="C44" s="373"/>
      <c r="D44" s="373"/>
      <c r="E44" s="373"/>
      <c r="F44" s="373"/>
      <c r="G44" s="373"/>
      <c r="H44" s="373"/>
      <c r="I44" s="373"/>
      <c r="J44" s="352"/>
      <c r="K44" s="297" t="s">
        <v>3355</v>
      </c>
      <c r="M44" s="309"/>
    </row>
    <row r="45" spans="2:20" s="297" customFormat="1" ht="18" customHeight="1" x14ac:dyDescent="0.3">
      <c r="B45" s="381" t="s">
        <v>2580</v>
      </c>
      <c r="C45" s="373"/>
      <c r="D45" s="373"/>
      <c r="E45" s="373"/>
      <c r="F45" s="373"/>
      <c r="G45" s="373"/>
      <c r="H45" s="373"/>
      <c r="I45" s="373"/>
      <c r="J45" s="352"/>
      <c r="K45" s="297" t="s">
        <v>3461</v>
      </c>
    </row>
    <row r="46" spans="2:20" s="297" customFormat="1" ht="18" customHeight="1" x14ac:dyDescent="0.3">
      <c r="B46" s="381" t="s">
        <v>2582</v>
      </c>
      <c r="C46" s="373"/>
      <c r="D46" s="373"/>
      <c r="E46" s="373"/>
      <c r="F46" s="373"/>
      <c r="G46" s="373"/>
      <c r="H46" s="373"/>
      <c r="I46" s="373"/>
      <c r="J46" s="352"/>
    </row>
    <row r="47" spans="2:20" s="297" customFormat="1" ht="18" customHeight="1" x14ac:dyDescent="0.3">
      <c r="B47" s="437" t="s">
        <v>2521</v>
      </c>
      <c r="C47" s="373"/>
      <c r="D47" s="373"/>
      <c r="E47" s="373"/>
      <c r="F47" s="373"/>
      <c r="G47" s="373"/>
      <c r="H47" s="373"/>
      <c r="I47" s="373"/>
      <c r="J47" s="352"/>
    </row>
    <row r="48" spans="2:20" s="297" customFormat="1" ht="18" customHeight="1" x14ac:dyDescent="0.3">
      <c r="B48" s="381" t="s">
        <v>3965</v>
      </c>
      <c r="C48" s="373"/>
      <c r="D48" s="373"/>
      <c r="E48" s="373"/>
      <c r="F48" s="373"/>
      <c r="G48" s="373"/>
      <c r="H48" s="373"/>
      <c r="I48" s="373"/>
      <c r="J48" s="352"/>
    </row>
    <row r="49" spans="2:15" s="297" customFormat="1" ht="18" customHeight="1" x14ac:dyDescent="0.3">
      <c r="B49" s="381" t="s">
        <v>3966</v>
      </c>
      <c r="C49" s="373"/>
      <c r="D49" s="373"/>
      <c r="E49" s="373"/>
      <c r="F49" s="373"/>
      <c r="G49" s="373"/>
      <c r="H49" s="373"/>
      <c r="I49" s="373"/>
      <c r="J49" s="352"/>
    </row>
    <row r="50" spans="2:15" s="297" customFormat="1" ht="18" customHeight="1" x14ac:dyDescent="0.3">
      <c r="B50" s="437" t="s">
        <v>4088</v>
      </c>
      <c r="C50" s="373"/>
      <c r="D50" s="373"/>
      <c r="E50" s="373"/>
      <c r="F50" s="373"/>
      <c r="G50" s="373"/>
      <c r="H50" s="373"/>
      <c r="I50" s="373"/>
      <c r="J50" s="352"/>
    </row>
    <row r="51" spans="2:15" s="297" customFormat="1" ht="18" customHeight="1" x14ac:dyDescent="0.3">
      <c r="B51" s="381" t="s">
        <v>4089</v>
      </c>
      <c r="C51" s="373"/>
      <c r="D51" s="373"/>
      <c r="E51" s="373"/>
      <c r="F51" s="373"/>
      <c r="G51" s="373"/>
      <c r="H51" s="373"/>
      <c r="I51" s="373"/>
      <c r="J51" s="352"/>
    </row>
    <row r="52" spans="2:15" s="297" customFormat="1" ht="18" customHeight="1" x14ac:dyDescent="0.3">
      <c r="B52" s="381" t="s">
        <v>4090</v>
      </c>
      <c r="C52" s="373"/>
      <c r="D52" s="373"/>
      <c r="E52" s="373"/>
      <c r="F52" s="373"/>
      <c r="G52" s="373"/>
      <c r="H52" s="373"/>
      <c r="I52" s="373"/>
      <c r="J52" s="352"/>
    </row>
    <row r="53" spans="2:15" s="297" customFormat="1" ht="23.25" customHeight="1" x14ac:dyDescent="0.3">
      <c r="B53" s="373"/>
      <c r="C53" s="373"/>
      <c r="D53" s="373"/>
      <c r="E53" s="373"/>
      <c r="F53" s="373"/>
      <c r="G53" s="373"/>
      <c r="H53" s="373"/>
      <c r="I53" s="373"/>
      <c r="J53" s="352"/>
      <c r="K53" s="345"/>
    </row>
    <row r="54" spans="2:15" s="297" customFormat="1" ht="16.2" customHeight="1" x14ac:dyDescent="0.3">
      <c r="B54" s="373"/>
      <c r="C54" s="373"/>
      <c r="D54" s="373"/>
      <c r="E54" s="373"/>
      <c r="F54" s="373"/>
      <c r="G54" s="373"/>
      <c r="H54" s="373"/>
      <c r="I54" s="373"/>
      <c r="J54" s="352"/>
      <c r="K54" s="346"/>
    </row>
    <row r="55" spans="2:15" s="297" customFormat="1" ht="11.25" customHeight="1" x14ac:dyDescent="0.3">
      <c r="B55" s="373"/>
      <c r="C55" s="373"/>
      <c r="D55" s="373"/>
      <c r="E55" s="373"/>
      <c r="F55" s="373"/>
      <c r="G55" s="373"/>
      <c r="H55" s="373"/>
      <c r="I55" s="373"/>
      <c r="J55" s="352"/>
      <c r="K55" s="346"/>
    </row>
    <row r="56" spans="2:15" s="297" customFormat="1" ht="52.5" customHeight="1" x14ac:dyDescent="0.3">
      <c r="B56" s="714" t="s">
        <v>2524</v>
      </c>
      <c r="C56" s="714"/>
      <c r="D56" s="714"/>
      <c r="E56" s="714"/>
      <c r="F56" s="714"/>
      <c r="G56" s="714"/>
      <c r="H56" s="714"/>
      <c r="I56" s="714"/>
      <c r="J56" s="352"/>
    </row>
    <row r="57" spans="2:15" s="297" customFormat="1" ht="13.5" customHeight="1" x14ac:dyDescent="0.3">
      <c r="B57" s="435" t="s">
        <v>2525</v>
      </c>
      <c r="C57" s="384"/>
      <c r="D57" s="373"/>
      <c r="E57" s="373"/>
      <c r="F57" s="373"/>
      <c r="G57" s="373"/>
      <c r="H57" s="373"/>
      <c r="I57" s="373"/>
      <c r="J57" s="352"/>
      <c r="K57" s="380"/>
      <c r="L57" s="373"/>
      <c r="M57" s="373"/>
      <c r="N57" s="373"/>
      <c r="O57" s="373"/>
    </row>
    <row r="58" spans="2:15" s="297" customFormat="1" ht="13.5" customHeight="1" x14ac:dyDescent="0.3">
      <c r="B58" s="381"/>
      <c r="C58" s="373"/>
      <c r="D58" s="373"/>
      <c r="E58" s="373"/>
      <c r="F58" s="373"/>
      <c r="G58" s="373"/>
      <c r="H58" s="373"/>
      <c r="I58" s="373"/>
      <c r="J58" s="352"/>
      <c r="K58" s="381"/>
      <c r="L58" s="373"/>
      <c r="M58" s="373"/>
      <c r="N58" s="373"/>
      <c r="O58" s="373"/>
    </row>
    <row r="59" spans="2:15" s="297" customFormat="1" ht="13.5" customHeight="1" x14ac:dyDescent="0.3">
      <c r="B59" s="381"/>
      <c r="C59" s="373"/>
      <c r="D59" s="373"/>
      <c r="E59" s="373"/>
      <c r="F59" s="373"/>
      <c r="G59" s="373"/>
      <c r="H59" s="373"/>
      <c r="I59" s="373"/>
      <c r="J59" s="352"/>
      <c r="K59" s="381"/>
      <c r="L59" s="373"/>
      <c r="M59" s="373"/>
      <c r="N59" s="373"/>
      <c r="O59" s="373"/>
    </row>
    <row r="60" spans="2:15" ht="20.25" customHeight="1" x14ac:dyDescent="0.3">
      <c r="B60" s="373" t="s">
        <v>2526</v>
      </c>
      <c r="C60" s="384"/>
      <c r="D60" s="373"/>
      <c r="E60" s="373"/>
      <c r="F60" s="373"/>
      <c r="G60" s="373"/>
      <c r="H60" s="373"/>
      <c r="I60" s="373"/>
      <c r="J60" s="276"/>
    </row>
    <row r="61" spans="2:15" ht="15.75" customHeight="1" x14ac:dyDescent="0.3">
      <c r="B61" s="384"/>
      <c r="C61" s="384"/>
      <c r="D61" s="373"/>
      <c r="E61" s="373"/>
      <c r="F61" s="373"/>
      <c r="G61" s="373"/>
      <c r="H61" s="373"/>
      <c r="I61" s="373"/>
      <c r="J61" s="276"/>
    </row>
    <row r="62" spans="2:15" ht="16.2" customHeight="1" x14ac:dyDescent="0.3">
      <c r="B62" s="373" t="s">
        <v>2583</v>
      </c>
      <c r="C62" s="373"/>
      <c r="D62" s="384"/>
      <c r="E62" s="384"/>
      <c r="F62" s="384"/>
      <c r="G62" s="384"/>
      <c r="H62" s="373"/>
      <c r="I62" s="373"/>
    </row>
    <row r="63" spans="2:15" ht="16.2" customHeight="1" x14ac:dyDescent="0.3">
      <c r="B63" s="373" t="s">
        <v>2527</v>
      </c>
      <c r="C63" s="373"/>
      <c r="D63" s="373"/>
      <c r="E63" s="373"/>
      <c r="F63" s="373"/>
      <c r="G63" s="373"/>
      <c r="H63" s="373"/>
      <c r="I63" s="373"/>
    </row>
    <row r="64" spans="2:15" ht="16.2" customHeight="1" x14ac:dyDescent="0.3">
      <c r="B64" s="373" t="s">
        <v>3982</v>
      </c>
      <c r="C64" s="373"/>
      <c r="D64" s="373"/>
      <c r="E64" s="373"/>
      <c r="F64" s="373"/>
      <c r="G64" s="373"/>
      <c r="H64" s="373"/>
      <c r="I64" s="373"/>
    </row>
    <row r="65" spans="2:13" ht="16.2" customHeight="1" x14ac:dyDescent="0.3">
      <c r="B65" s="373" t="s">
        <v>2528</v>
      </c>
      <c r="C65" s="373"/>
      <c r="D65" s="373"/>
      <c r="E65" s="373"/>
      <c r="F65" s="373"/>
      <c r="G65" s="373"/>
      <c r="H65" s="373"/>
      <c r="I65" s="373"/>
      <c r="J65" s="261"/>
    </row>
    <row r="66" spans="2:13" ht="34.5" customHeight="1" x14ac:dyDescent="0.3">
      <c r="B66" s="726"/>
      <c r="C66" s="726"/>
      <c r="H66" s="790"/>
      <c r="I66" s="790"/>
      <c r="L66" s="292"/>
      <c r="M66" s="292"/>
    </row>
    <row r="67" spans="2:13" ht="16.8" x14ac:dyDescent="0.3">
      <c r="B67" s="628"/>
      <c r="C67" s="628"/>
      <c r="D67" s="373"/>
      <c r="E67" s="373"/>
      <c r="F67" s="373"/>
      <c r="G67" s="373"/>
      <c r="H67" s="629"/>
      <c r="I67" s="629"/>
      <c r="L67" s="292"/>
      <c r="M67" s="292"/>
    </row>
    <row r="68" spans="2:13" ht="82.2" customHeight="1" x14ac:dyDescent="0.3">
      <c r="B68" s="747" t="s">
        <v>2584</v>
      </c>
      <c r="C68" s="747"/>
      <c r="D68" s="575"/>
      <c r="E68" s="575"/>
      <c r="F68" s="575"/>
      <c r="G68" s="575"/>
      <c r="H68" s="748" t="s">
        <v>2529</v>
      </c>
      <c r="I68" s="748"/>
    </row>
  </sheetData>
  <mergeCells count="43">
    <mergeCell ref="B56:I56"/>
    <mergeCell ref="B66:C66"/>
    <mergeCell ref="H66:I66"/>
    <mergeCell ref="B68:C68"/>
    <mergeCell ref="H68:I68"/>
    <mergeCell ref="B37:I37"/>
    <mergeCell ref="L28:T28"/>
    <mergeCell ref="U28:AC28"/>
    <mergeCell ref="AD28:AL28"/>
    <mergeCell ref="AM28:AU28"/>
    <mergeCell ref="B30:I30"/>
    <mergeCell ref="B31:C31"/>
    <mergeCell ref="B33:I33"/>
    <mergeCell ref="B34:I34"/>
    <mergeCell ref="B35:I35"/>
    <mergeCell ref="AV28:BD28"/>
    <mergeCell ref="B29:I29"/>
    <mergeCell ref="L29:T29"/>
    <mergeCell ref="C20:E20"/>
    <mergeCell ref="G21:H21"/>
    <mergeCell ref="G22:H22"/>
    <mergeCell ref="G23:H23"/>
    <mergeCell ref="B27:I27"/>
    <mergeCell ref="B28:I28"/>
    <mergeCell ref="C19:E19"/>
    <mergeCell ref="C7:E7"/>
    <mergeCell ref="G7:I8"/>
    <mergeCell ref="K7:L7"/>
    <mergeCell ref="K8:L8"/>
    <mergeCell ref="C9:E9"/>
    <mergeCell ref="C10:E10"/>
    <mergeCell ref="H10:I10"/>
    <mergeCell ref="B11:C11"/>
    <mergeCell ref="D11:E11"/>
    <mergeCell ref="G11:I11"/>
    <mergeCell ref="B15:I16"/>
    <mergeCell ref="C18:E18"/>
    <mergeCell ref="E3:F3"/>
    <mergeCell ref="C5:E5"/>
    <mergeCell ref="G5:I6"/>
    <mergeCell ref="K5:L5"/>
    <mergeCell ref="C6:E6"/>
    <mergeCell ref="K6:L6"/>
  </mergeCells>
  <hyperlinks>
    <hyperlink ref="B65" r:id="rId1" display="http://www.geofal.com.pe/" xr:uid="{D01B466D-14EB-400F-A311-E6F3A4254409}"/>
    <hyperlink ref="B33:I33" r:id="rId2" location="8LpXxWsZQWmIW0zmL4DJEGBD3MXzxqJtd8JNJD7mkXs" display="https://mega.nz/file/EWAjHIDa - 8LpXxWsZQWmIW0zmL4DJEGBD3MXzxqJtd8JNJD7mkXs" xr:uid="{C421EB2B-BF3B-436D-9835-E24EF10F65A4}"/>
  </hyperlinks>
  <printOptions horizontalCentered="1"/>
  <pageMargins left="0" right="0" top="1.6535433070866143" bottom="0" header="0" footer="0"/>
  <pageSetup paperSize="9" scale="67" fitToWidth="0" fitToHeight="0" orientation="portrait" r:id="rId3"/>
  <headerFooter>
    <oddHeader>&amp;L
                  &amp;G</oddHeader>
    <oddFooter>&amp;C&amp;G</oddFooter>
  </headerFooter>
  <rowBreaks count="1" manualBreakCount="1">
    <brk id="31" min="1" max="9" man="1"/>
  </rowBreaks>
  <drawing r:id="rId4"/>
  <legacyDrawingHF r:id="rId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8F2E-798B-4EE8-B2A8-9F25A5746E2C}">
  <sheetPr codeName="Hoja113">
    <tabColor rgb="FFFF00FF"/>
  </sheetPr>
  <dimension ref="B1:BD68"/>
  <sheetViews>
    <sheetView view="pageBreakPreview" zoomScale="80" zoomScaleNormal="96" zoomScaleSheetLayoutView="80" workbookViewId="0">
      <selection activeCell="L26" sqref="L26"/>
    </sheetView>
  </sheetViews>
  <sheetFormatPr baseColWidth="10" defaultColWidth="11.44140625" defaultRowHeight="15" x14ac:dyDescent="0.3"/>
  <cols>
    <col min="1" max="1" width="2.44140625" style="279" customWidth="1"/>
    <col min="2" max="2" width="14.5546875" style="279" customWidth="1"/>
    <col min="3" max="3" width="15.6640625" style="279" customWidth="1"/>
    <col min="4" max="4" width="13" style="279" customWidth="1"/>
    <col min="5" max="5" width="20.44140625" style="279" customWidth="1"/>
    <col min="6" max="6" width="24.33203125" style="279" customWidth="1"/>
    <col min="7" max="7" width="12.5546875" style="279" customWidth="1"/>
    <col min="8" max="8" width="12.6640625" style="279" customWidth="1"/>
    <col min="9" max="9" width="14.6640625" style="279" customWidth="1"/>
    <col min="10" max="10" width="5.88671875" style="279" customWidth="1"/>
    <col min="11" max="11" width="12.44140625" style="279" customWidth="1"/>
    <col min="12" max="12" width="16.6640625" style="279" customWidth="1"/>
    <col min="13" max="16384" width="11.44140625" style="279"/>
  </cols>
  <sheetData>
    <row r="1" spans="2:13" ht="17.399999999999999" customHeight="1" x14ac:dyDescent="0.3">
      <c r="K1" s="298" t="s">
        <v>230</v>
      </c>
      <c r="L1" s="298">
        <v>959</v>
      </c>
    </row>
    <row r="2" spans="2:13" ht="7.2" customHeight="1" x14ac:dyDescent="0.3">
      <c r="K2" s="344"/>
      <c r="L2" s="344"/>
    </row>
    <row r="3" spans="2:13" ht="24" customHeight="1" x14ac:dyDescent="0.3">
      <c r="B3" s="297"/>
      <c r="C3" s="355"/>
      <c r="D3" s="355"/>
      <c r="E3" s="744">
        <v>344</v>
      </c>
      <c r="F3" s="744"/>
      <c r="G3" s="355"/>
      <c r="H3" s="355"/>
      <c r="I3" s="356"/>
    </row>
    <row r="4" spans="2:13" ht="17.399999999999999" customHeight="1" x14ac:dyDescent="0.3">
      <c r="B4" s="357"/>
      <c r="C4" s="357"/>
      <c r="D4" s="297"/>
      <c r="E4" s="358"/>
      <c r="F4" s="358"/>
      <c r="G4" s="351"/>
      <c r="H4" s="351"/>
      <c r="I4" s="351"/>
      <c r="J4" s="252"/>
    </row>
    <row r="5" spans="2:13" ht="40.950000000000003" customHeight="1" x14ac:dyDescent="0.3">
      <c r="B5" s="270" t="s">
        <v>2545</v>
      </c>
      <c r="C5" s="710" t="str">
        <f>VLOOKUP($L$1,BD_Clientes,2,FALSE)</f>
        <v>TECNOMIN DATA S.A.C.</v>
      </c>
      <c r="D5" s="710"/>
      <c r="E5" s="710"/>
      <c r="F5" s="363" t="s">
        <v>2586</v>
      </c>
      <c r="G5" s="753" t="str">
        <f>VLOOKUP($L$1,BD_Clientes,9,FALSE)</f>
        <v>SUBCONTRATO DE CONSTRUCCION DE VIAS DE ACCESO, MUROS DE CONCRETO ARMADO, MUROS DE SUELO REFORSADO Y BARRERAS NEW JERSEY</v>
      </c>
      <c r="H5" s="753"/>
      <c r="I5" s="753"/>
      <c r="K5" s="773">
        <v>222</v>
      </c>
      <c r="L5" s="773"/>
    </row>
    <row r="6" spans="2:13" ht="13.95" customHeight="1" x14ac:dyDescent="0.3">
      <c r="B6" s="270" t="s">
        <v>2547</v>
      </c>
      <c r="C6" s="710">
        <f>VLOOKUP($L$1,BD_Clientes,3,FALSE)</f>
        <v>20221259581</v>
      </c>
      <c r="D6" s="710"/>
      <c r="E6" s="710"/>
      <c r="G6" s="753"/>
      <c r="H6" s="753"/>
      <c r="I6" s="753"/>
      <c r="K6" s="774">
        <v>222</v>
      </c>
      <c r="L6" s="774"/>
      <c r="M6" s="301"/>
    </row>
    <row r="7" spans="2:13" ht="24" customHeight="1" x14ac:dyDescent="0.3">
      <c r="B7" s="270" t="s">
        <v>2550</v>
      </c>
      <c r="C7" s="710" t="str">
        <f>VLOOKUP($L$1,BD_Clientes,5,FALSE)</f>
        <v>Abram Huamani</v>
      </c>
      <c r="D7" s="710"/>
      <c r="E7" s="710"/>
      <c r="F7" s="363" t="s">
        <v>2589</v>
      </c>
      <c r="G7" s="710" t="str">
        <f>VLOOKUP($L$1,BD_Clientes,10,FALSE)</f>
        <v>PANAMERICANA NORTE KM 80 - CHANCAY</v>
      </c>
      <c r="H7" s="710"/>
      <c r="I7" s="710"/>
      <c r="K7" s="771">
        <v>222</v>
      </c>
      <c r="L7" s="771"/>
    </row>
    <row r="8" spans="2:13" ht="17.399999999999999" customHeight="1" x14ac:dyDescent="0.3">
      <c r="B8" s="363"/>
      <c r="C8" s="396"/>
      <c r="D8" s="259"/>
      <c r="E8" s="259"/>
      <c r="G8" s="710"/>
      <c r="H8" s="710"/>
      <c r="I8" s="710"/>
      <c r="K8" s="772">
        <v>223</v>
      </c>
      <c r="L8" s="772"/>
    </row>
    <row r="9" spans="2:13" ht="22.2" customHeight="1" x14ac:dyDescent="0.3">
      <c r="B9" s="270" t="s">
        <v>2553</v>
      </c>
      <c r="C9" s="710">
        <f>VLOOKUP($L$1,BD_Clientes,7,FALSE)</f>
        <v>924873841</v>
      </c>
      <c r="D9" s="710"/>
      <c r="E9" s="710"/>
      <c r="F9" s="364" t="s">
        <v>2551</v>
      </c>
      <c r="G9" s="279" t="s">
        <v>3326</v>
      </c>
    </row>
    <row r="10" spans="2:13" ht="29.4" customHeight="1" x14ac:dyDescent="0.3">
      <c r="B10" s="270" t="s">
        <v>2557</v>
      </c>
      <c r="C10" s="710" t="str">
        <f>VLOOKUP($L$1,BD_Clientes,8,FALSE)</f>
        <v>abram_huamani@tecnomindata.com</v>
      </c>
      <c r="D10" s="710"/>
      <c r="E10" s="710"/>
      <c r="F10" s="365" t="s">
        <v>2553</v>
      </c>
      <c r="G10" s="396">
        <v>982429895</v>
      </c>
      <c r="H10" s="724"/>
      <c r="I10" s="724"/>
    </row>
    <row r="11" spans="2:13" ht="19.95" customHeight="1" x14ac:dyDescent="0.3">
      <c r="B11" s="728" t="s">
        <v>2555</v>
      </c>
      <c r="C11" s="728"/>
      <c r="D11" s="727">
        <v>45727</v>
      </c>
      <c r="E11" s="727"/>
      <c r="F11" s="365" t="s">
        <v>2558</v>
      </c>
      <c r="G11" s="727">
        <v>45729</v>
      </c>
      <c r="H11" s="727"/>
      <c r="I11" s="727"/>
      <c r="L11" s="279" t="s">
        <v>2556</v>
      </c>
    </row>
    <row r="12" spans="2:13" ht="9.75" customHeight="1" x14ac:dyDescent="0.3">
      <c r="B12" s="363"/>
      <c r="C12" s="366"/>
      <c r="D12" s="395"/>
      <c r="E12" s="367"/>
    </row>
    <row r="13" spans="2:13" ht="15.75" customHeight="1" x14ac:dyDescent="0.3">
      <c r="B13" s="317" t="s">
        <v>3981</v>
      </c>
      <c r="C13" s="260"/>
      <c r="D13" s="259"/>
      <c r="E13" s="259"/>
      <c r="F13" s="259"/>
      <c r="G13" s="259"/>
    </row>
    <row r="14" spans="2:13" ht="6.7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56" ht="9" customHeight="1" x14ac:dyDescent="0.3">
      <c r="B17" s="260"/>
      <c r="C17" s="260"/>
      <c r="D17" s="259"/>
      <c r="E17" s="259"/>
      <c r="F17" s="259"/>
    </row>
    <row r="18" spans="2:56" ht="54" customHeight="1" x14ac:dyDescent="0.3">
      <c r="B18" s="393" t="s">
        <v>2561</v>
      </c>
      <c r="C18" s="725" t="s">
        <v>2562</v>
      </c>
      <c r="D18" s="725"/>
      <c r="E18" s="725"/>
      <c r="F18" s="368" t="s">
        <v>2563</v>
      </c>
      <c r="G18" s="394" t="s">
        <v>2564</v>
      </c>
      <c r="H18" s="393" t="s">
        <v>2565</v>
      </c>
      <c r="I18" s="393" t="s">
        <v>2566</v>
      </c>
      <c r="J18" s="371"/>
    </row>
    <row r="19" spans="2:56" ht="34.200000000000003" customHeight="1" x14ac:dyDescent="0.3">
      <c r="B19" s="263" t="s">
        <v>2328</v>
      </c>
      <c r="C19" s="717" t="str">
        <f>VLOOKUP(B19,ENS.!$B$5:$F$242,2,FALSE)</f>
        <v>Determinacion del Coeficiente de Resistencia al Deslizamiento (Péndulo).</v>
      </c>
      <c r="D19" s="718"/>
      <c r="E19" s="719"/>
      <c r="F19" s="414" t="str">
        <f>VLOOKUP(B19,ENS.!$B$5:$F$242,3,FALSE)</f>
        <v>MTC E 1004</v>
      </c>
      <c r="G19" s="455">
        <f>VLOOKUP(B19,ENS.!$B$5:$G$242,6,FALSE)</f>
        <v>150</v>
      </c>
      <c r="H19" s="263">
        <v>16</v>
      </c>
      <c r="I19" s="265">
        <f>+G19*H19</f>
        <v>2400</v>
      </c>
      <c r="J19" s="371"/>
    </row>
    <row r="20" spans="2:56" ht="34.200000000000003" customHeight="1" x14ac:dyDescent="0.3">
      <c r="B20" s="263" t="s">
        <v>2506</v>
      </c>
      <c r="C20" s="717" t="str">
        <f>VLOOKUP(B20,ENS.!$B$5:$F$242,2,FALSE)</f>
        <v>Movilización de personal y equipo.</v>
      </c>
      <c r="D20" s="718"/>
      <c r="E20" s="719"/>
      <c r="F20" s="263" t="str">
        <f t="shared" ref="F20" si="0">+VLOOKUP(B20,SERVICIOENSAYOS,3,FALSE)</f>
        <v>-</v>
      </c>
      <c r="G20" s="397">
        <v>250</v>
      </c>
      <c r="H20" s="263">
        <v>1</v>
      </c>
      <c r="I20" s="265">
        <f>+G20*H20</f>
        <v>250</v>
      </c>
      <c r="J20" s="371"/>
    </row>
    <row r="21" spans="2:56" ht="18.75" customHeight="1" x14ac:dyDescent="0.3">
      <c r="B21" s="555" t="s">
        <v>2516</v>
      </c>
      <c r="C21" s="270"/>
      <c r="G21" s="735" t="s">
        <v>2567</v>
      </c>
      <c r="H21" s="736"/>
      <c r="I21" s="369">
        <f>SUM(I19:I20)</f>
        <v>2650</v>
      </c>
      <c r="J21" s="274"/>
      <c r="K21" s="540"/>
      <c r="L21" s="343"/>
      <c r="M21" s="171"/>
      <c r="N21" s="171"/>
      <c r="O21" s="171"/>
      <c r="P21" s="171"/>
      <c r="Q21" s="171"/>
      <c r="R21" s="171"/>
      <c r="S21" s="171"/>
      <c r="T21" s="171"/>
    </row>
    <row r="22" spans="2:56" ht="15.6" x14ac:dyDescent="0.3">
      <c r="B22" s="317"/>
      <c r="C22" s="270"/>
      <c r="G22" s="735" t="s">
        <v>2568</v>
      </c>
      <c r="H22" s="736"/>
      <c r="I22" s="369">
        <f>I21*0.18</f>
        <v>477</v>
      </c>
      <c r="J22" s="274"/>
      <c r="K22" s="538"/>
      <c r="L22" s="171"/>
      <c r="M22" s="171"/>
      <c r="N22" s="171"/>
      <c r="O22" s="171"/>
      <c r="P22" s="171"/>
      <c r="Q22" s="171"/>
      <c r="R22" s="171"/>
      <c r="S22" s="171"/>
      <c r="T22" s="171"/>
    </row>
    <row r="23" spans="2:56" ht="16.5" customHeight="1" x14ac:dyDescent="0.3">
      <c r="B23" s="317"/>
      <c r="C23" s="270"/>
      <c r="G23" s="720" t="s">
        <v>2569</v>
      </c>
      <c r="H23" s="722"/>
      <c r="I23" s="272">
        <f>I21+I22</f>
        <v>3127</v>
      </c>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546"/>
      <c r="L24" s="546"/>
      <c r="N24" s="547"/>
    </row>
    <row r="25" spans="2:56" s="297" customFormat="1" ht="21" customHeight="1" x14ac:dyDescent="0.3">
      <c r="C25" s="362"/>
      <c r="D25" s="362"/>
      <c r="E25" s="362"/>
      <c r="F25" s="362"/>
      <c r="G25" s="362"/>
      <c r="H25" s="362"/>
      <c r="I25" s="310"/>
      <c r="J25" s="310"/>
    </row>
    <row r="26" spans="2:56" s="297" customFormat="1" ht="21" customHeight="1" x14ac:dyDescent="0.3">
      <c r="B26" s="741" t="s">
        <v>2570</v>
      </c>
      <c r="C26" s="741"/>
      <c r="D26" s="741"/>
      <c r="E26" s="741"/>
      <c r="F26" s="741"/>
      <c r="G26" s="741"/>
      <c r="H26" s="741"/>
      <c r="I26" s="741"/>
      <c r="J26" s="310"/>
      <c r="L26" s="552"/>
      <c r="U26" s="552"/>
      <c r="AD26" s="552"/>
      <c r="AM26" s="552"/>
      <c r="AV26" s="552"/>
    </row>
    <row r="27" spans="2:56" s="297" customFormat="1" ht="115.2" customHeight="1" x14ac:dyDescent="0.3">
      <c r="B27" s="712" t="s">
        <v>4044</v>
      </c>
      <c r="C27" s="712"/>
      <c r="D27" s="712"/>
      <c r="E27" s="712"/>
      <c r="F27" s="712"/>
      <c r="G27" s="712"/>
      <c r="H27" s="712"/>
      <c r="I27" s="712"/>
      <c r="J27" s="310"/>
      <c r="L27" s="738"/>
      <c r="M27" s="738"/>
      <c r="N27" s="738"/>
      <c r="O27" s="738"/>
      <c r="P27" s="738"/>
      <c r="Q27" s="738"/>
      <c r="R27" s="738"/>
      <c r="S27" s="738"/>
      <c r="T27" s="738"/>
      <c r="U27" s="738"/>
      <c r="V27" s="738"/>
      <c r="W27" s="738"/>
      <c r="X27" s="738"/>
      <c r="Y27" s="738"/>
      <c r="Z27" s="738"/>
      <c r="AA27" s="738"/>
      <c r="AB27" s="738"/>
      <c r="AC27" s="738"/>
      <c r="AD27" s="738"/>
      <c r="AE27" s="738"/>
      <c r="AF27" s="738"/>
      <c r="AG27" s="738"/>
      <c r="AH27" s="738"/>
      <c r="AI27" s="738"/>
      <c r="AJ27" s="738"/>
      <c r="AK27" s="738"/>
      <c r="AL27" s="738"/>
      <c r="AM27" s="765"/>
      <c r="AN27" s="765"/>
      <c r="AO27" s="765"/>
      <c r="AP27" s="765"/>
      <c r="AQ27" s="765"/>
      <c r="AR27" s="765"/>
      <c r="AS27" s="765"/>
      <c r="AT27" s="765"/>
      <c r="AU27" s="765"/>
      <c r="AV27" s="738"/>
      <c r="AW27" s="738"/>
      <c r="AX27" s="738"/>
      <c r="AY27" s="738"/>
      <c r="AZ27" s="738"/>
      <c r="BA27" s="738"/>
      <c r="BB27" s="738"/>
      <c r="BC27" s="738"/>
      <c r="BD27" s="738"/>
    </row>
    <row r="28" spans="2:56" s="297" customFormat="1" ht="70.2" customHeight="1" x14ac:dyDescent="0.3">
      <c r="B28" s="726" t="s">
        <v>4038</v>
      </c>
      <c r="C28" s="726"/>
      <c r="D28" s="726"/>
      <c r="E28" s="726"/>
      <c r="F28" s="726"/>
      <c r="G28" s="726"/>
      <c r="H28" s="726"/>
      <c r="I28" s="726"/>
      <c r="J28" s="310"/>
      <c r="L28" s="765"/>
      <c r="M28" s="765"/>
      <c r="N28" s="765"/>
      <c r="O28" s="765"/>
      <c r="P28" s="765"/>
      <c r="Q28" s="765"/>
      <c r="R28" s="765"/>
      <c r="S28" s="765"/>
      <c r="T28" s="765"/>
      <c r="U28" s="338"/>
      <c r="V28" s="338"/>
      <c r="W28" s="338"/>
      <c r="X28" s="338"/>
      <c r="Y28" s="338"/>
      <c r="Z28" s="338"/>
      <c r="AA28" s="338"/>
      <c r="AB28" s="338"/>
      <c r="AC28" s="338"/>
      <c r="AD28" s="338"/>
      <c r="AE28" s="338"/>
      <c r="AF28" s="338"/>
      <c r="AG28" s="338"/>
      <c r="AH28" s="338"/>
      <c r="AI28" s="338"/>
      <c r="AJ28" s="338"/>
      <c r="AK28" s="338"/>
      <c r="AL28" s="338"/>
      <c r="AM28" s="337"/>
      <c r="AN28" s="337"/>
      <c r="AO28" s="337"/>
      <c r="AP28" s="337"/>
      <c r="AQ28" s="337"/>
      <c r="AR28" s="337"/>
      <c r="AS28" s="337"/>
      <c r="AT28" s="337"/>
      <c r="AU28" s="337"/>
      <c r="AV28" s="338"/>
      <c r="AW28" s="338"/>
      <c r="AX28" s="338"/>
      <c r="AY28" s="338"/>
      <c r="AZ28" s="338"/>
      <c r="BA28" s="338"/>
      <c r="BB28" s="338"/>
      <c r="BC28" s="338"/>
      <c r="BD28" s="338"/>
    </row>
    <row r="29" spans="2:56" s="297" customFormat="1" ht="73.95" customHeight="1" x14ac:dyDescent="0.3">
      <c r="B29" s="712" t="s">
        <v>3999</v>
      </c>
      <c r="C29" s="712"/>
      <c r="D29" s="712"/>
      <c r="E29" s="712"/>
      <c r="F29" s="712"/>
      <c r="G29" s="712"/>
      <c r="H29" s="712"/>
      <c r="I29" s="712"/>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82.2" customHeight="1" x14ac:dyDescent="0.3">
      <c r="B30" s="738" t="s">
        <v>2571</v>
      </c>
      <c r="C30" s="738"/>
      <c r="D30" s="337"/>
      <c r="E30" s="337"/>
      <c r="F30" s="337"/>
      <c r="G30" s="337"/>
      <c r="H30" s="337"/>
      <c r="I30" s="337"/>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95" customHeight="1" x14ac:dyDescent="0.3">
      <c r="J31" s="336"/>
    </row>
    <row r="32" spans="2:56" s="297" customFormat="1" ht="4.95" customHeight="1" x14ac:dyDescent="0.3">
      <c r="J32" s="336"/>
    </row>
    <row r="33" spans="2:20" s="297" customFormat="1" ht="81" customHeight="1" x14ac:dyDescent="0.3">
      <c r="B33" s="712" t="s">
        <v>3065</v>
      </c>
      <c r="C33" s="712"/>
      <c r="D33" s="712"/>
      <c r="E33" s="712"/>
      <c r="F33" s="712"/>
      <c r="G33" s="712"/>
      <c r="H33" s="712"/>
      <c r="I33" s="712"/>
      <c r="J33" s="336"/>
      <c r="K33" s="348"/>
    </row>
    <row r="34" spans="2:20" ht="162.6" customHeight="1" x14ac:dyDescent="0.3">
      <c r="B34" s="712" t="s">
        <v>4000</v>
      </c>
      <c r="C34" s="712"/>
      <c r="D34" s="712"/>
      <c r="E34" s="712"/>
      <c r="F34" s="712"/>
      <c r="G34" s="712"/>
      <c r="H34" s="712"/>
      <c r="I34" s="712"/>
      <c r="J34" s="304"/>
      <c r="K34" s="305"/>
      <c r="L34" s="306"/>
      <c r="M34" s="307"/>
    </row>
    <row r="35" spans="2:20" ht="57" customHeight="1" x14ac:dyDescent="0.3">
      <c r="B35" s="712" t="s">
        <v>2572</v>
      </c>
      <c r="C35" s="712"/>
      <c r="D35" s="712"/>
      <c r="E35" s="712"/>
      <c r="F35" s="712"/>
      <c r="G35" s="712"/>
      <c r="H35" s="712"/>
      <c r="I35" s="712"/>
      <c r="J35" s="304"/>
      <c r="K35" s="305"/>
      <c r="L35" s="306"/>
      <c r="M35" s="307"/>
    </row>
    <row r="36" spans="2:20" ht="16.2" customHeight="1" x14ac:dyDescent="0.3"/>
    <row r="37" spans="2:20" ht="16.2" customHeight="1" x14ac:dyDescent="0.3">
      <c r="B37" s="741"/>
      <c r="C37" s="741"/>
      <c r="D37" s="741"/>
      <c r="E37" s="741"/>
      <c r="F37" s="741"/>
      <c r="G37" s="741"/>
      <c r="H37" s="741"/>
      <c r="I37" s="741"/>
      <c r="N37" s="261"/>
      <c r="O37" s="261"/>
      <c r="P37" s="261"/>
      <c r="Q37" s="261"/>
      <c r="R37" s="261"/>
      <c r="S37" s="261"/>
      <c r="T37" s="261"/>
    </row>
    <row r="38" spans="2:20" ht="16.2" customHeight="1" x14ac:dyDescent="0.3"/>
    <row r="39" spans="2:20" ht="17.7" customHeight="1" x14ac:dyDescent="0.3">
      <c r="B39" s="279" t="s">
        <v>4037</v>
      </c>
      <c r="K39" s="279" t="s">
        <v>2574</v>
      </c>
    </row>
    <row r="40" spans="2:20" ht="17.7" customHeight="1" x14ac:dyDescent="0.3">
      <c r="B40" s="279" t="s">
        <v>2517</v>
      </c>
      <c r="K40" s="279" t="s">
        <v>2575</v>
      </c>
    </row>
    <row r="41" spans="2:20" ht="17.7" customHeight="1" x14ac:dyDescent="0.3">
      <c r="B41" s="279" t="s">
        <v>2518</v>
      </c>
      <c r="K41" s="279" t="s">
        <v>2576</v>
      </c>
    </row>
    <row r="42" spans="2:20" ht="17.7" customHeight="1" x14ac:dyDescent="0.3">
      <c r="B42" s="288" t="s">
        <v>2519</v>
      </c>
      <c r="K42" s="279" t="s">
        <v>2577</v>
      </c>
    </row>
    <row r="43" spans="2:20" ht="17.7" customHeight="1" x14ac:dyDescent="0.3">
      <c r="B43" s="289" t="s">
        <v>2520</v>
      </c>
      <c r="J43" s="300"/>
      <c r="K43" s="279" t="s">
        <v>2573</v>
      </c>
      <c r="M43" s="270"/>
    </row>
    <row r="44" spans="2:20" ht="17.7" customHeight="1" x14ac:dyDescent="0.3">
      <c r="B44" s="288" t="s">
        <v>2578</v>
      </c>
      <c r="J44" s="300"/>
      <c r="K44" s="279" t="s">
        <v>2579</v>
      </c>
      <c r="M44" s="270"/>
    </row>
    <row r="45" spans="2:20" ht="17.7" customHeight="1" x14ac:dyDescent="0.3">
      <c r="B45" s="289" t="s">
        <v>2580</v>
      </c>
      <c r="J45" s="300"/>
      <c r="K45" s="279" t="s">
        <v>2581</v>
      </c>
    </row>
    <row r="46" spans="2:20" ht="17.7" customHeight="1" x14ac:dyDescent="0.3">
      <c r="B46" s="289" t="s">
        <v>2582</v>
      </c>
      <c r="J46" s="300"/>
    </row>
    <row r="47" spans="2:20" ht="17.7" customHeight="1" x14ac:dyDescent="0.3">
      <c r="B47" s="370" t="s">
        <v>2521</v>
      </c>
      <c r="J47" s="300"/>
    </row>
    <row r="48" spans="2:20" ht="17.7" customHeight="1" x14ac:dyDescent="0.3">
      <c r="B48" s="289" t="s">
        <v>3965</v>
      </c>
      <c r="J48" s="300"/>
    </row>
    <row r="49" spans="2:11" ht="17.7" customHeight="1" x14ac:dyDescent="0.3">
      <c r="B49" s="289" t="s">
        <v>3966</v>
      </c>
      <c r="J49" s="300"/>
    </row>
    <row r="50" spans="2:11" ht="17.7" customHeight="1" x14ac:dyDescent="0.3">
      <c r="B50" s="437" t="s">
        <v>4088</v>
      </c>
      <c r="C50" s="373"/>
      <c r="D50" s="373"/>
      <c r="E50" s="373"/>
      <c r="F50" s="373"/>
      <c r="J50" s="300"/>
    </row>
    <row r="51" spans="2:11" ht="17.7" customHeight="1" x14ac:dyDescent="0.3">
      <c r="B51" s="381" t="s">
        <v>4089</v>
      </c>
      <c r="C51" s="373"/>
      <c r="D51" s="373"/>
      <c r="E51" s="373"/>
      <c r="F51" s="373"/>
      <c r="J51" s="300"/>
    </row>
    <row r="52" spans="2:11" ht="17.7" customHeight="1" x14ac:dyDescent="0.3">
      <c r="B52" s="381" t="s">
        <v>4090</v>
      </c>
      <c r="C52" s="373"/>
      <c r="D52" s="373"/>
      <c r="E52" s="373"/>
      <c r="F52" s="373"/>
      <c r="J52" s="300"/>
    </row>
    <row r="53" spans="2:11" ht="23.25" customHeight="1" x14ac:dyDescent="0.3">
      <c r="J53" s="300"/>
      <c r="K53" s="288" t="s">
        <v>2521</v>
      </c>
    </row>
    <row r="54" spans="2:11" ht="16.2" customHeight="1" x14ac:dyDescent="0.3">
      <c r="J54" s="300"/>
      <c r="K54" s="289" t="s">
        <v>2522</v>
      </c>
    </row>
    <row r="55" spans="2:11" ht="11.25" customHeight="1" x14ac:dyDescent="0.3">
      <c r="J55" s="300"/>
      <c r="K55" s="289" t="s">
        <v>2523</v>
      </c>
    </row>
    <row r="56" spans="2:11" ht="52.5" customHeight="1" x14ac:dyDescent="0.3">
      <c r="B56" s="712" t="s">
        <v>2524</v>
      </c>
      <c r="C56" s="712"/>
      <c r="D56" s="712"/>
      <c r="E56" s="712"/>
      <c r="F56" s="712"/>
      <c r="G56" s="712"/>
      <c r="H56" s="712"/>
      <c r="I56" s="712"/>
      <c r="J56" s="300"/>
    </row>
    <row r="57" spans="2:11" ht="13.5" customHeight="1" x14ac:dyDescent="0.3">
      <c r="B57" s="317" t="s">
        <v>2525</v>
      </c>
      <c r="C57" s="292"/>
      <c r="J57" s="300"/>
    </row>
    <row r="58" spans="2:11" ht="13.5" customHeight="1" x14ac:dyDescent="0.3">
      <c r="B58" s="289"/>
      <c r="J58" s="300"/>
    </row>
    <row r="59" spans="2:11" ht="13.5" customHeight="1" x14ac:dyDescent="0.3">
      <c r="B59" s="289"/>
      <c r="J59" s="300"/>
    </row>
    <row r="60" spans="2:11" ht="20.25" customHeight="1" x14ac:dyDescent="0.3">
      <c r="B60" s="279" t="s">
        <v>2526</v>
      </c>
      <c r="C60" s="292"/>
      <c r="J60" s="276"/>
    </row>
    <row r="61" spans="2:11" ht="15.75" customHeight="1" x14ac:dyDescent="0.3">
      <c r="B61" s="292"/>
      <c r="C61" s="292"/>
      <c r="J61" s="276"/>
    </row>
    <row r="62" spans="2:11" ht="16.2" customHeight="1" x14ac:dyDescent="0.3">
      <c r="B62" s="279" t="s">
        <v>2583</v>
      </c>
      <c r="D62" s="292"/>
      <c r="E62" s="292"/>
      <c r="F62" s="292"/>
      <c r="G62" s="292"/>
    </row>
    <row r="63" spans="2:11" ht="16.2" customHeight="1" x14ac:dyDescent="0.3">
      <c r="B63" s="279" t="s">
        <v>2527</v>
      </c>
    </row>
    <row r="64" spans="2:11" ht="16.2" customHeight="1" x14ac:dyDescent="0.3">
      <c r="B64" s="279" t="s">
        <v>3982</v>
      </c>
    </row>
    <row r="65" spans="2:13" ht="16.2" customHeight="1" x14ac:dyDescent="0.3">
      <c r="B65" s="279" t="s">
        <v>2528</v>
      </c>
      <c r="J65" s="261"/>
    </row>
    <row r="66" spans="2:13" ht="34.5" customHeight="1" x14ac:dyDescent="0.3">
      <c r="B66" s="726"/>
      <c r="C66" s="726"/>
      <c r="H66" s="790"/>
      <c r="I66" s="790"/>
      <c r="L66" s="292"/>
      <c r="M66" s="292"/>
    </row>
    <row r="67" spans="2:13" s="297" customFormat="1" ht="13.8" x14ac:dyDescent="0.3">
      <c r="B67" s="337"/>
      <c r="C67" s="337"/>
      <c r="H67" s="549"/>
      <c r="I67" s="549"/>
      <c r="L67" s="347"/>
      <c r="M67" s="347"/>
    </row>
    <row r="68" spans="2:13" s="297" customFormat="1" ht="90" customHeight="1" x14ac:dyDescent="0.3">
      <c r="B68" s="738" t="s">
        <v>2584</v>
      </c>
      <c r="C68" s="738"/>
      <c r="H68" s="791" t="s">
        <v>2529</v>
      </c>
      <c r="I68" s="791"/>
    </row>
  </sheetData>
  <mergeCells count="43">
    <mergeCell ref="C9:E9"/>
    <mergeCell ref="E3:F3"/>
    <mergeCell ref="C5:E5"/>
    <mergeCell ref="K5:L5"/>
    <mergeCell ref="K6:L6"/>
    <mergeCell ref="G7:I8"/>
    <mergeCell ref="K7:L7"/>
    <mergeCell ref="K8:L8"/>
    <mergeCell ref="C6:E6"/>
    <mergeCell ref="C7:E7"/>
    <mergeCell ref="G21:H21"/>
    <mergeCell ref="G22:H22"/>
    <mergeCell ref="C10:E10"/>
    <mergeCell ref="H10:I10"/>
    <mergeCell ref="B11:C11"/>
    <mergeCell ref="D11:E11"/>
    <mergeCell ref="G11:I11"/>
    <mergeCell ref="B15:I16"/>
    <mergeCell ref="AM27:AU27"/>
    <mergeCell ref="AV27:BD27"/>
    <mergeCell ref="B28:I28"/>
    <mergeCell ref="L28:T28"/>
    <mergeCell ref="B29:I29"/>
    <mergeCell ref="B27:I27"/>
    <mergeCell ref="L27:T27"/>
    <mergeCell ref="U27:AC27"/>
    <mergeCell ref="AD27:AL27"/>
    <mergeCell ref="B68:C68"/>
    <mergeCell ref="H68:I68"/>
    <mergeCell ref="G5:I6"/>
    <mergeCell ref="C19:E19"/>
    <mergeCell ref="B30:C30"/>
    <mergeCell ref="B34:I34"/>
    <mergeCell ref="B35:I35"/>
    <mergeCell ref="B37:I37"/>
    <mergeCell ref="B56:I56"/>
    <mergeCell ref="B66:C66"/>
    <mergeCell ref="H66:I66"/>
    <mergeCell ref="B33:I33"/>
    <mergeCell ref="G23:H23"/>
    <mergeCell ref="B26:I26"/>
    <mergeCell ref="C18:E18"/>
    <mergeCell ref="C20:E20"/>
  </mergeCells>
  <hyperlinks>
    <hyperlink ref="B65" r:id="rId1" display="http://www.geofal.com.pe/" xr:uid="{8FB1DB69-611D-4907-ADCB-D3E345DC6BF0}"/>
    <hyperlink ref="B33:I33" r:id="rId2" location="8LpXxWsZQWmIW0zmL4DJEGBD3MXzxqJtd8JNJD7mkXs" display="https://mega.nz/file/EWAjHIDa - 8LpXxWsZQWmIW0zmL4DJEGBD3MXzxqJtd8JNJD7mkXs" xr:uid="{4311375F-77D0-4582-AD06-177A46188E96}"/>
  </hyperlinks>
  <printOptions horizontalCentered="1"/>
  <pageMargins left="0" right="0" top="1.6535433070866143" bottom="0" header="0" footer="0"/>
  <pageSetup paperSize="9" scale="70"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59">
    <tabColor rgb="FFFF0000"/>
  </sheetPr>
  <dimension ref="A1:AV76"/>
  <sheetViews>
    <sheetView view="pageBreakPreview" zoomScale="78" zoomScaleNormal="90" zoomScaleSheetLayoutView="78" workbookViewId="0">
      <selection activeCell="L16" sqref="L16"/>
    </sheetView>
  </sheetViews>
  <sheetFormatPr baseColWidth="10" defaultColWidth="11.44140625" defaultRowHeight="15" x14ac:dyDescent="0.3"/>
  <cols>
    <col min="1" max="1" width="2.44140625" style="279" customWidth="1"/>
    <col min="2" max="2" width="14.44140625" style="279" customWidth="1"/>
    <col min="3" max="3" width="16.44140625" style="279" customWidth="1"/>
    <col min="4" max="4" width="12.6640625" style="279" customWidth="1"/>
    <col min="5" max="5" width="30.44140625" style="279" customWidth="1"/>
    <col min="6" max="6" width="26.6640625" style="279" customWidth="1"/>
    <col min="7" max="7" width="14.44140625" style="279" customWidth="1"/>
    <col min="8" max="8" width="11.88671875" style="279" customWidth="1"/>
    <col min="9" max="9" width="12.5546875" style="279" customWidth="1"/>
    <col min="10" max="10" width="5.88671875" style="279" customWidth="1"/>
    <col min="11" max="11" width="13.33203125" style="279" customWidth="1"/>
    <col min="12" max="12" width="24.6640625" style="279" customWidth="1"/>
    <col min="13" max="16" width="11.44140625" style="279"/>
    <col min="17" max="17" width="14.109375" style="279" bestFit="1" customWidth="1"/>
    <col min="18" max="16384" width="11.44140625" style="279"/>
  </cols>
  <sheetData>
    <row r="1" spans="2:16" ht="10.5" customHeight="1" x14ac:dyDescent="0.3">
      <c r="K1" s="298" t="s">
        <v>230</v>
      </c>
      <c r="L1" s="298">
        <v>560</v>
      </c>
    </row>
    <row r="2" spans="2:16" ht="6.75" customHeight="1" x14ac:dyDescent="0.3">
      <c r="K2" s="344"/>
      <c r="L2" s="344"/>
    </row>
    <row r="3" spans="2:16" ht="37.200000000000003" customHeight="1" x14ac:dyDescent="0.3">
      <c r="C3" s="255"/>
      <c r="D3" s="255"/>
      <c r="E3" s="729">
        <v>1483</v>
      </c>
      <c r="F3" s="729"/>
      <c r="G3" s="255"/>
      <c r="H3" s="255"/>
      <c r="I3" s="256"/>
    </row>
    <row r="4" spans="2:16" ht="22.2" customHeight="1" x14ac:dyDescent="0.3">
      <c r="B4" s="257"/>
      <c r="C4" s="257"/>
      <c r="E4" s="252"/>
      <c r="F4" s="252"/>
      <c r="G4" s="252"/>
      <c r="H4" s="252"/>
      <c r="I4" s="252"/>
      <c r="J4" s="252"/>
    </row>
    <row r="5" spans="2:16" ht="42.75" customHeight="1" x14ac:dyDescent="0.3">
      <c r="B5" s="270" t="s">
        <v>2545</v>
      </c>
      <c r="C5" s="710" t="str">
        <f>VLOOKUP($L$1,BD_Clientes,2,FALSE)</f>
        <v>GEOFAL SAC</v>
      </c>
      <c r="D5" s="710"/>
      <c r="E5" s="710"/>
      <c r="F5" s="270" t="s">
        <v>3466</v>
      </c>
      <c r="G5" s="710" t="s">
        <v>6276</v>
      </c>
      <c r="H5" s="710"/>
      <c r="I5" s="710"/>
      <c r="K5" s="729">
        <v>222</v>
      </c>
      <c r="L5" s="729"/>
      <c r="N5" s="710"/>
      <c r="O5" s="710"/>
      <c r="P5" s="710"/>
    </row>
    <row r="6" spans="2:16" ht="29.4" customHeight="1" x14ac:dyDescent="0.3">
      <c r="B6" s="270" t="s">
        <v>2547</v>
      </c>
      <c r="C6" s="710">
        <f>VLOOKUP($L$1,BD_Clientes,3,FALSE)</f>
        <v>20549356762</v>
      </c>
      <c r="D6" s="710"/>
      <c r="E6" s="710"/>
      <c r="F6" s="270"/>
      <c r="G6" s="395"/>
      <c r="H6" s="395"/>
      <c r="I6" s="395"/>
      <c r="K6" s="730">
        <v>222</v>
      </c>
      <c r="L6" s="730"/>
      <c r="M6" s="301"/>
      <c r="N6" s="710"/>
      <c r="O6" s="710"/>
      <c r="P6" s="710"/>
    </row>
    <row r="7" spans="2:16" ht="21.6" customHeight="1" x14ac:dyDescent="0.3">
      <c r="B7" s="270" t="s">
        <v>2550</v>
      </c>
      <c r="C7" s="710" t="str">
        <f>VLOOKUP($L$1,BD_Clientes,5,FALSE)</f>
        <v>Brenda Vilca Calla</v>
      </c>
      <c r="D7" s="710"/>
      <c r="E7" s="710"/>
      <c r="F7" s="270" t="s">
        <v>2549</v>
      </c>
      <c r="G7" s="395" t="s">
        <v>125</v>
      </c>
      <c r="H7" s="395"/>
      <c r="I7" s="395"/>
      <c r="K7" s="731">
        <v>222</v>
      </c>
      <c r="L7" s="731"/>
      <c r="N7" s="710"/>
      <c r="O7" s="710"/>
      <c r="P7" s="710"/>
    </row>
    <row r="8" spans="2:16" ht="21.75" customHeight="1" x14ac:dyDescent="0.3">
      <c r="B8" s="270" t="s">
        <v>2553</v>
      </c>
      <c r="C8" s="710">
        <f>VLOOKUP($L$1,BD_Clientes,7,FALSE)</f>
        <v>944435392</v>
      </c>
      <c r="D8" s="710"/>
      <c r="E8" s="710"/>
      <c r="F8" s="661" t="s">
        <v>2551</v>
      </c>
      <c r="G8" s="279" t="s">
        <v>3326</v>
      </c>
      <c r="K8" s="535"/>
      <c r="L8" s="535"/>
    </row>
    <row r="9" spans="2:16" ht="21.75" customHeight="1" x14ac:dyDescent="0.3">
      <c r="B9" s="270" t="s">
        <v>2557</v>
      </c>
      <c r="C9" s="710" t="str">
        <f>VLOOKUP($L$1,BD_Clientes,8,FALSE)</f>
        <v>ingenieria@geofal.com.pe</v>
      </c>
      <c r="D9" s="710"/>
      <c r="E9" s="710"/>
      <c r="F9" s="365" t="s">
        <v>2553</v>
      </c>
      <c r="G9" s="396">
        <v>982429895</v>
      </c>
      <c r="H9" s="724"/>
      <c r="I9" s="724"/>
    </row>
    <row r="10" spans="2:16" ht="27" customHeight="1" x14ac:dyDescent="0.3">
      <c r="B10" s="728" t="s">
        <v>2555</v>
      </c>
      <c r="C10" s="728"/>
      <c r="D10" s="419">
        <v>45917</v>
      </c>
      <c r="E10" s="419"/>
      <c r="F10" s="365" t="s">
        <v>2558</v>
      </c>
      <c r="G10" s="727">
        <v>45917</v>
      </c>
      <c r="H10" s="727"/>
      <c r="I10" s="727"/>
      <c r="L10" s="279" t="s">
        <v>2556</v>
      </c>
    </row>
    <row r="11" spans="2:16" ht="9" customHeight="1" x14ac:dyDescent="0.3">
      <c r="B11" s="363"/>
      <c r="C11" s="366"/>
      <c r="D11" s="395"/>
      <c r="E11" s="367"/>
      <c r="J11" s="273"/>
    </row>
    <row r="12" spans="2:16" ht="15" customHeight="1" x14ac:dyDescent="0.3">
      <c r="B12" s="317" t="s">
        <v>3981</v>
      </c>
      <c r="C12" s="260"/>
      <c r="D12" s="259"/>
      <c r="E12" s="259"/>
      <c r="F12" s="259"/>
      <c r="G12" s="259"/>
    </row>
    <row r="13" spans="2:16" ht="12" customHeight="1" x14ac:dyDescent="0.3">
      <c r="B13" s="317"/>
      <c r="C13" s="260"/>
      <c r="D13" s="259"/>
      <c r="E13" s="259"/>
      <c r="F13" s="259"/>
      <c r="G13" s="259"/>
    </row>
    <row r="14" spans="2:16" ht="19.5" customHeight="1" x14ac:dyDescent="0.3">
      <c r="B14" s="726" t="s">
        <v>2560</v>
      </c>
      <c r="C14" s="726"/>
      <c r="D14" s="726"/>
      <c r="E14" s="726"/>
      <c r="F14" s="726"/>
      <c r="G14" s="726"/>
      <c r="H14" s="726"/>
      <c r="I14" s="726"/>
    </row>
    <row r="15" spans="2:16" ht="27.75" customHeight="1" x14ac:dyDescent="0.3">
      <c r="B15" s="726"/>
      <c r="C15" s="726"/>
      <c r="D15" s="726"/>
      <c r="E15" s="726"/>
      <c r="F15" s="726"/>
      <c r="G15" s="726"/>
      <c r="H15" s="726"/>
      <c r="I15" s="726"/>
      <c r="J15" s="261"/>
      <c r="K15" s="261"/>
    </row>
    <row r="16" spans="2:16" ht="15.75" customHeight="1" x14ac:dyDescent="0.3">
      <c r="B16" s="260"/>
      <c r="C16" s="260"/>
      <c r="D16" s="259"/>
      <c r="E16" s="259"/>
      <c r="F16" s="259"/>
    </row>
    <row r="17" spans="2:10" ht="52.95" customHeight="1" x14ac:dyDescent="0.3">
      <c r="B17" s="393" t="s">
        <v>2561</v>
      </c>
      <c r="C17" s="725" t="s">
        <v>2562</v>
      </c>
      <c r="D17" s="725"/>
      <c r="E17" s="725"/>
      <c r="F17" s="368" t="s">
        <v>2563</v>
      </c>
      <c r="G17" s="394" t="s">
        <v>2564</v>
      </c>
      <c r="H17" s="393" t="s">
        <v>2565</v>
      </c>
      <c r="I17" s="393" t="s">
        <v>2566</v>
      </c>
      <c r="J17" s="371"/>
    </row>
    <row r="18" spans="2:10" ht="24" customHeight="1" x14ac:dyDescent="0.3">
      <c r="B18" s="319"/>
      <c r="C18" s="720" t="s">
        <v>1004</v>
      </c>
      <c r="D18" s="721"/>
      <c r="E18" s="722"/>
      <c r="F18" s="249"/>
      <c r="G18" s="417">
        <v>900</v>
      </c>
      <c r="H18" s="415">
        <v>1</v>
      </c>
      <c r="I18" s="265">
        <f>+G18*H18</f>
        <v>900</v>
      </c>
      <c r="J18" s="371"/>
    </row>
    <row r="19" spans="2:10" ht="27" customHeight="1" x14ac:dyDescent="0.3">
      <c r="B19" s="414" t="s">
        <v>2033</v>
      </c>
      <c r="C19" s="723" t="str">
        <f>VLOOKUP(B19,ENS.!$B$5:$F$242,2,FALSE)</f>
        <v>Análisis granulométrico por tamizado en Suelo (*).</v>
      </c>
      <c r="D19" s="723"/>
      <c r="E19" s="723"/>
      <c r="F19" s="414" t="str">
        <f>VLOOKUP(B19,ENS.!$B$5:$F$242,3,FALSE)</f>
        <v>ASTM D6913/D6913M-17</v>
      </c>
      <c r="G19" s="418"/>
      <c r="H19" s="415">
        <v>1</v>
      </c>
      <c r="I19" s="462"/>
      <c r="J19" s="371"/>
    </row>
    <row r="20" spans="2:10" ht="27" customHeight="1" x14ac:dyDescent="0.3">
      <c r="B20" s="414" t="s">
        <v>2031</v>
      </c>
      <c r="C20" s="717" t="str">
        <f>VLOOKUP(B20,ENS.!$B$5:$F$242,2,FALSE)</f>
        <v>Límite líquido y Límite Plástico del Suelo (*).</v>
      </c>
      <c r="D20" s="718"/>
      <c r="E20" s="719"/>
      <c r="F20" s="414" t="str">
        <f>VLOOKUP(B20,ENS.!$B$5:$F$242,3,FALSE)</f>
        <v>ASTM D4318-17ε1</v>
      </c>
      <c r="G20" s="418"/>
      <c r="H20" s="415">
        <v>1</v>
      </c>
      <c r="I20" s="462"/>
      <c r="J20" s="371"/>
    </row>
    <row r="21" spans="2:10" ht="27" customHeight="1" x14ac:dyDescent="0.3">
      <c r="B21" s="414" t="s">
        <v>2022</v>
      </c>
      <c r="C21" s="717" t="str">
        <f>VLOOKUP(B21,ENS.!$B$5:$F$242,2,FALSE)</f>
        <v>Contenido de humedad en suelos (*).</v>
      </c>
      <c r="D21" s="718"/>
      <c r="E21" s="719"/>
      <c r="F21" s="414" t="str">
        <f>VLOOKUP(B21,ENS.!$B$5:$F$242,3,FALSE)</f>
        <v>ASTM D2216-19</v>
      </c>
      <c r="G21" s="418"/>
      <c r="H21" s="415">
        <v>1</v>
      </c>
      <c r="I21" s="462"/>
      <c r="J21" s="371"/>
    </row>
    <row r="22" spans="2:10" ht="43.95" customHeight="1" x14ac:dyDescent="0.3">
      <c r="B22" s="414" t="s">
        <v>2028</v>
      </c>
      <c r="C22" s="717" t="str">
        <f>VLOOKUP(B22,ENS.!$B$5:$F$242,2,FALSE)</f>
        <v>Clasificación suelo SUCS - AASHTO (*).</v>
      </c>
      <c r="D22" s="718"/>
      <c r="E22" s="719"/>
      <c r="F22" s="414" t="str">
        <f>VLOOKUP(B22,ENS.!$B$5:$F$242,3,FALSE)</f>
        <v>ASTM D2487-17 (Reapproved 2025) / ASTM D3282-24</v>
      </c>
      <c r="G22" s="418"/>
      <c r="H22" s="415">
        <v>1</v>
      </c>
      <c r="I22" s="462"/>
      <c r="J22" s="371"/>
    </row>
    <row r="23" spans="2:10" ht="27" customHeight="1" x14ac:dyDescent="0.3">
      <c r="B23" s="414" t="s">
        <v>2002</v>
      </c>
      <c r="C23" s="717" t="str">
        <f>VLOOKUP(B23,ENS.!$B$5:$F$242,2,FALSE)</f>
        <v>Sales solubles en Suelos y Agua.</v>
      </c>
      <c r="D23" s="718"/>
      <c r="E23" s="719"/>
      <c r="F23" s="414" t="str">
        <f>VLOOKUP(B23,ENS.!$B$5:$F$242,3,FALSE)</f>
        <v>NTP 339.152</v>
      </c>
      <c r="G23" s="418"/>
      <c r="H23" s="415">
        <v>1</v>
      </c>
      <c r="I23" s="462"/>
      <c r="J23" s="371"/>
    </row>
    <row r="24" spans="2:10" ht="27" customHeight="1" x14ac:dyDescent="0.3">
      <c r="B24" s="414" t="s">
        <v>2005</v>
      </c>
      <c r="C24" s="717" t="str">
        <f>VLOOKUP(B24,ENS.!$B$5:$F$242,2,FALSE)</f>
        <v>Cloruros Solubles en Suelos y Agua.</v>
      </c>
      <c r="D24" s="718"/>
      <c r="E24" s="719"/>
      <c r="F24" s="414" t="str">
        <f>VLOOKUP(B24,ENS.!$B$5:$F$242,3,FALSE)</f>
        <v>NTP 339.177</v>
      </c>
      <c r="G24" s="418"/>
      <c r="H24" s="415">
        <v>1</v>
      </c>
      <c r="I24" s="462"/>
      <c r="J24" s="371"/>
    </row>
    <row r="25" spans="2:10" ht="27" customHeight="1" x14ac:dyDescent="0.3">
      <c r="B25" s="414" t="s">
        <v>2008</v>
      </c>
      <c r="C25" s="717" t="str">
        <f>VLOOKUP(B25,ENS.!$B$5:$F$242,2,FALSE)</f>
        <v>Sulfatos Solubles en Suelos y Agua.</v>
      </c>
      <c r="D25" s="718"/>
      <c r="E25" s="719"/>
      <c r="F25" s="414" t="str">
        <f>VLOOKUP(B25,ENS.!$B$5:$F$242,3,FALSE)</f>
        <v>NTP 339.178</v>
      </c>
      <c r="G25" s="418"/>
      <c r="H25" s="415">
        <v>1</v>
      </c>
      <c r="I25" s="462"/>
      <c r="J25" s="371"/>
    </row>
    <row r="26" spans="2:10" ht="27" customHeight="1" x14ac:dyDescent="0.3">
      <c r="B26" s="414" t="s">
        <v>1959</v>
      </c>
      <c r="C26" s="717" t="str">
        <f>VLOOKUP(B26,ENS.!$B$5:$F$242,2,FALSE)</f>
        <v>Determinación del PH en Suelo y Agua.</v>
      </c>
      <c r="D26" s="718"/>
      <c r="E26" s="719"/>
      <c r="F26" s="414" t="str">
        <f>VLOOKUP(B26,ENS.!$B$5:$F$242,3,FALSE)</f>
        <v>NTP 339.176</v>
      </c>
      <c r="G26" s="418"/>
      <c r="H26" s="415">
        <v>1</v>
      </c>
      <c r="I26" s="462"/>
      <c r="J26" s="371"/>
    </row>
    <row r="27" spans="2:10" ht="27" hidden="1" customHeight="1" x14ac:dyDescent="0.3">
      <c r="B27" s="463" t="s">
        <v>1967</v>
      </c>
      <c r="C27" s="717" t="str">
        <f>VLOOKUP(B27,ENS.!$B$5:$F$242,2,FALSE)</f>
        <v>Corte Directo.</v>
      </c>
      <c r="D27" s="718"/>
      <c r="E27" s="719"/>
      <c r="F27" s="414" t="str">
        <f>VLOOKUP(B27,ENS.!$B$5:$F$242,3,FALSE)</f>
        <v>NTP 339.171</v>
      </c>
      <c r="G27" s="418"/>
      <c r="H27" s="415"/>
      <c r="I27" s="462"/>
      <c r="J27" s="371"/>
    </row>
    <row r="28" spans="2:10" ht="27" hidden="1" customHeight="1" x14ac:dyDescent="0.3">
      <c r="B28" s="463" t="s">
        <v>2480</v>
      </c>
      <c r="C28" s="717" t="str">
        <f>VLOOKUP(B28,ENS.!$B$5:$F$242,2,FALSE)</f>
        <v>Gravedad especifica y absorción de agregado grueso (*).</v>
      </c>
      <c r="D28" s="718"/>
      <c r="E28" s="719"/>
      <c r="F28" s="414" t="str">
        <f>VLOOKUP(B28,ENS.!$B$5:$F$242,3,FALSE)</f>
        <v>ASTM C127-24</v>
      </c>
      <c r="G28" s="418"/>
      <c r="H28" s="415"/>
      <c r="I28" s="462"/>
      <c r="J28" s="371"/>
    </row>
    <row r="29" spans="2:10" ht="27" hidden="1" customHeight="1" x14ac:dyDescent="0.3">
      <c r="B29" s="463" t="s">
        <v>2501</v>
      </c>
      <c r="C29" s="717" t="str">
        <f>VLOOKUP(B29,ENS.!$B$5:$F$242,2,FALSE)</f>
        <v>Gravedad especifica y absorción de roca.</v>
      </c>
      <c r="D29" s="718"/>
      <c r="E29" s="719"/>
      <c r="F29" s="414" t="str">
        <f>VLOOKUP(B29,ENS.!$B$5:$F$242,3,FALSE)</f>
        <v>ASTM D 6473</v>
      </c>
      <c r="G29" s="418"/>
      <c r="H29" s="415"/>
      <c r="I29" s="462"/>
      <c r="J29" s="371"/>
    </row>
    <row r="30" spans="2:10" ht="27" hidden="1" customHeight="1" x14ac:dyDescent="0.3">
      <c r="B30" s="463" t="s">
        <v>2305</v>
      </c>
      <c r="C30" s="717" t="str">
        <f>VLOOKUP(B30,ENS.!$B$5:$F$242,2,FALSE)</f>
        <v>Carga Puntual (incluye tallado y ensayo 10 especimenes).</v>
      </c>
      <c r="D30" s="718"/>
      <c r="E30" s="719"/>
      <c r="F30" s="414" t="str">
        <f>VLOOKUP(B30,ENS.!$B$5:$F$242,3,FALSE)</f>
        <v>ASTM D 5731</v>
      </c>
      <c r="G30" s="418"/>
      <c r="H30" s="415"/>
      <c r="I30" s="462"/>
      <c r="J30" s="371"/>
    </row>
    <row r="31" spans="2:10" ht="30" customHeight="1" x14ac:dyDescent="0.3">
      <c r="B31" s="463" t="s">
        <v>2438</v>
      </c>
      <c r="C31" s="717" t="str">
        <f>VLOOKUP(B31,ENS.!$B$5:$F$242,2,FALSE)</f>
        <v>Compresión no confinada.</v>
      </c>
      <c r="D31" s="718"/>
      <c r="E31" s="719"/>
      <c r="F31" s="414" t="str">
        <f>VLOOKUP(B31,ENS.!$B$5:$F$242,3,FALSE)</f>
        <v>NTP 339.167</v>
      </c>
      <c r="G31" s="418"/>
      <c r="H31" s="415">
        <v>1</v>
      </c>
      <c r="I31" s="462"/>
      <c r="J31" s="371"/>
    </row>
    <row r="32" spans="2:10" s="536" customFormat="1" ht="31.5" hidden="1" customHeight="1" x14ac:dyDescent="0.3">
      <c r="B32" s="414" t="s">
        <v>1970</v>
      </c>
      <c r="C32" s="717" t="str">
        <f>VLOOKUP(B32,ENS.!$B$5:$F$242,2,FALSE)</f>
        <v>Densidad del suelo IN-SITU, Cono de Arena 6" (*).</v>
      </c>
      <c r="D32" s="718"/>
      <c r="E32" s="719"/>
      <c r="F32" s="414" t="str">
        <f>VLOOKUP(B32,ENS.!$B$5:$F$242,3,FALSE)</f>
        <v>NTP 339.143:1999 (revisada el 2019)</v>
      </c>
      <c r="G32" s="464"/>
      <c r="H32" s="415"/>
      <c r="I32" s="462"/>
      <c r="J32" s="461"/>
    </row>
    <row r="33" spans="1:48" ht="19.95" customHeight="1" x14ac:dyDescent="0.3">
      <c r="B33" s="610" t="s">
        <v>2516</v>
      </c>
      <c r="C33" s="465"/>
      <c r="D33" s="537"/>
      <c r="E33" s="537"/>
      <c r="F33" s="537"/>
      <c r="G33" s="733" t="s">
        <v>2567</v>
      </c>
      <c r="H33" s="734"/>
      <c r="I33" s="466">
        <f>+I18</f>
        <v>900</v>
      </c>
      <c r="J33" s="274"/>
      <c r="K33" s="538"/>
      <c r="L33" s="171"/>
      <c r="M33" s="171"/>
      <c r="N33" s="171"/>
      <c r="O33" s="171"/>
      <c r="P33" s="171"/>
      <c r="Q33" s="171"/>
      <c r="R33" s="171"/>
      <c r="S33" s="171"/>
      <c r="T33" s="171"/>
    </row>
    <row r="34" spans="1:48" ht="19.95" customHeight="1" x14ac:dyDescent="0.3">
      <c r="C34" s="286"/>
      <c r="D34" s="286"/>
      <c r="E34" s="286"/>
      <c r="G34" s="735" t="s">
        <v>2568</v>
      </c>
      <c r="H34" s="736"/>
      <c r="I34" s="369">
        <f>I33*0.18</f>
        <v>162</v>
      </c>
      <c r="J34" s="274"/>
      <c r="K34" s="538"/>
      <c r="L34" s="171"/>
      <c r="M34" s="171"/>
      <c r="N34" s="171"/>
      <c r="O34" s="171"/>
      <c r="P34" s="171"/>
      <c r="Q34" s="171"/>
      <c r="R34" s="171"/>
      <c r="S34" s="171"/>
      <c r="T34" s="171"/>
    </row>
    <row r="35" spans="1:48" ht="19.95" customHeight="1" x14ac:dyDescent="0.3">
      <c r="G35" s="720" t="s">
        <v>2569</v>
      </c>
      <c r="H35" s="722"/>
      <c r="I35" s="272">
        <f>I33+I34</f>
        <v>1062</v>
      </c>
      <c r="J35" s="274"/>
      <c r="K35" s="538"/>
      <c r="L35" s="302"/>
      <c r="M35" s="302"/>
      <c r="N35" s="302"/>
      <c r="O35" s="302"/>
      <c r="P35" s="302"/>
      <c r="Q35" s="302"/>
      <c r="R35" s="302"/>
      <c r="S35" s="302"/>
      <c r="T35" s="302"/>
    </row>
    <row r="36" spans="1:48" ht="9.6" customHeight="1" x14ac:dyDescent="0.3">
      <c r="B36" s="315"/>
      <c r="C36" s="315"/>
      <c r="G36" s="273"/>
      <c r="H36" s="273"/>
      <c r="I36" s="274"/>
      <c r="J36" s="274"/>
      <c r="K36" s="538"/>
      <c r="L36" s="538"/>
      <c r="M36" s="539"/>
      <c r="N36" s="540"/>
    </row>
    <row r="37" spans="1:48" ht="16.2" customHeight="1" x14ac:dyDescent="0.3">
      <c r="B37" s="275"/>
      <c r="C37" s="276"/>
      <c r="D37" s="276"/>
      <c r="E37" s="276"/>
      <c r="F37" s="276"/>
      <c r="G37" s="276"/>
      <c r="H37" s="276"/>
      <c r="I37" s="276"/>
      <c r="J37" s="276"/>
      <c r="K37" s="538"/>
      <c r="L37" s="538"/>
      <c r="N37" s="540"/>
    </row>
    <row r="38" spans="1:48" ht="8.25" customHeight="1" x14ac:dyDescent="0.3">
      <c r="C38" s="276"/>
      <c r="D38" s="276"/>
      <c r="E38" s="276"/>
      <c r="F38" s="276"/>
      <c r="G38" s="276"/>
      <c r="H38" s="276"/>
      <c r="I38" s="280"/>
      <c r="J38" s="280"/>
    </row>
    <row r="39" spans="1:48" s="406" customFormat="1" ht="20.399999999999999" customHeight="1" x14ac:dyDescent="0.3">
      <c r="B39" s="732" t="s">
        <v>5353</v>
      </c>
      <c r="C39" s="732"/>
      <c r="D39" s="732"/>
      <c r="E39" s="732"/>
      <c r="F39" s="732"/>
      <c r="G39" s="732"/>
      <c r="H39" s="732"/>
      <c r="I39" s="732"/>
      <c r="J39" s="413"/>
      <c r="L39" s="541"/>
      <c r="U39" s="541"/>
      <c r="AD39" s="541"/>
      <c r="AM39" s="541"/>
      <c r="AV39" s="541"/>
    </row>
    <row r="40" spans="1:48" s="406" customFormat="1" ht="124.95" customHeight="1" x14ac:dyDescent="0.3">
      <c r="B40" s="714" t="s">
        <v>5354</v>
      </c>
      <c r="C40" s="714"/>
      <c r="D40" s="714"/>
      <c r="E40" s="714"/>
      <c r="F40" s="714"/>
      <c r="G40" s="714"/>
      <c r="H40" s="714"/>
      <c r="I40" s="714"/>
      <c r="J40" s="413"/>
      <c r="L40" s="541"/>
      <c r="U40" s="541"/>
      <c r="AD40" s="541"/>
      <c r="AM40" s="541"/>
      <c r="AV40" s="541"/>
    </row>
    <row r="41" spans="1:48" s="406" customFormat="1" ht="116.4" customHeight="1" x14ac:dyDescent="0.3">
      <c r="B41" s="712" t="s">
        <v>2571</v>
      </c>
      <c r="C41" s="712"/>
      <c r="D41" s="315"/>
      <c r="E41" s="315"/>
      <c r="F41" s="315"/>
      <c r="G41" s="315"/>
      <c r="H41" s="315"/>
      <c r="I41" s="315"/>
      <c r="J41" s="413"/>
      <c r="L41" s="541"/>
      <c r="U41" s="541"/>
      <c r="AD41" s="541"/>
      <c r="AM41" s="541"/>
      <c r="AV41" s="541"/>
    </row>
    <row r="42" spans="1:48" s="406" customFormat="1" ht="75" customHeight="1" x14ac:dyDescent="0.3">
      <c r="B42" s="715" t="s">
        <v>5355</v>
      </c>
      <c r="C42" s="715"/>
      <c r="D42" s="715"/>
      <c r="E42" s="715"/>
      <c r="F42" s="715"/>
      <c r="G42" s="715"/>
      <c r="H42" s="715"/>
      <c r="I42" s="715"/>
      <c r="J42" s="413"/>
      <c r="L42" s="541"/>
      <c r="U42" s="541"/>
      <c r="AD42" s="541"/>
      <c r="AM42" s="541"/>
      <c r="AV42" s="541"/>
    </row>
    <row r="43" spans="1:48" s="406" customFormat="1" ht="79.95" customHeight="1" x14ac:dyDescent="0.3">
      <c r="A43" s="279"/>
      <c r="B43" s="714" t="s">
        <v>5356</v>
      </c>
      <c r="C43" s="714"/>
      <c r="D43" s="714"/>
      <c r="E43" s="714"/>
      <c r="F43" s="714"/>
      <c r="G43" s="714"/>
      <c r="H43" s="714"/>
      <c r="I43" s="714"/>
      <c r="J43" s="404"/>
    </row>
    <row r="44" spans="1:48" s="406" customFormat="1" ht="70.95" customHeight="1" x14ac:dyDescent="0.3">
      <c r="A44" s="279"/>
      <c r="B44" s="714" t="s">
        <v>4128</v>
      </c>
      <c r="C44" s="714"/>
      <c r="D44" s="714"/>
      <c r="E44" s="714"/>
      <c r="F44" s="714"/>
      <c r="G44" s="714"/>
      <c r="H44" s="714"/>
      <c r="I44" s="714"/>
      <c r="J44" s="404"/>
    </row>
    <row r="45" spans="1:48" s="406" customFormat="1" ht="73.2" customHeight="1" x14ac:dyDescent="0.3">
      <c r="A45" s="279"/>
      <c r="B45" s="714" t="s">
        <v>4122</v>
      </c>
      <c r="C45" s="714"/>
      <c r="D45" s="714"/>
      <c r="E45" s="714"/>
      <c r="F45" s="714"/>
      <c r="G45" s="714"/>
      <c r="H45" s="714"/>
      <c r="I45" s="714"/>
      <c r="J45" s="404"/>
      <c r="K45" s="405"/>
    </row>
    <row r="46" spans="1:48" s="406" customFormat="1" ht="139.19999999999999" customHeight="1" x14ac:dyDescent="0.3">
      <c r="A46" s="279"/>
      <c r="B46" s="715" t="s">
        <v>4129</v>
      </c>
      <c r="C46" s="715"/>
      <c r="D46" s="715"/>
      <c r="E46" s="715"/>
      <c r="F46" s="715"/>
      <c r="G46" s="715"/>
      <c r="H46" s="715"/>
      <c r="I46" s="715"/>
      <c r="J46" s="404"/>
      <c r="K46" s="405"/>
      <c r="L46" s="407"/>
      <c r="M46" s="408"/>
    </row>
    <row r="47" spans="1:48" s="406" customFormat="1" ht="52.5" customHeight="1" x14ac:dyDescent="0.3">
      <c r="A47" s="279"/>
      <c r="B47" s="714" t="s">
        <v>4125</v>
      </c>
      <c r="C47" s="714"/>
      <c r="D47" s="714"/>
      <c r="E47" s="714"/>
      <c r="F47" s="714"/>
      <c r="G47" s="714"/>
      <c r="H47" s="714"/>
      <c r="I47" s="714"/>
      <c r="J47" s="404"/>
      <c r="K47" s="405"/>
      <c r="L47" s="407"/>
      <c r="M47" s="408"/>
    </row>
    <row r="48" spans="1:48" s="406" customFormat="1" x14ac:dyDescent="0.3">
      <c r="A48" s="279"/>
      <c r="B48" s="317"/>
      <c r="C48" s="317"/>
      <c r="D48" s="317"/>
      <c r="E48" s="317"/>
      <c r="F48" s="317"/>
      <c r="G48" s="317"/>
      <c r="H48" s="317"/>
      <c r="I48" s="317"/>
      <c r="N48" s="409"/>
      <c r="O48" s="409"/>
      <c r="P48" s="409"/>
      <c r="Q48" s="409"/>
      <c r="R48" s="409"/>
      <c r="S48" s="409"/>
      <c r="T48" s="409"/>
    </row>
    <row r="49" spans="1:13" s="406" customFormat="1" ht="21.75" customHeight="1" x14ac:dyDescent="0.3">
      <c r="A49" s="279"/>
      <c r="B49" s="279"/>
      <c r="C49" s="279"/>
      <c r="D49" s="279"/>
      <c r="E49" s="279"/>
      <c r="F49" s="279"/>
      <c r="G49" s="279"/>
      <c r="H49" s="279"/>
      <c r="I49" s="279"/>
    </row>
    <row r="50" spans="1:13" s="406" customFormat="1" ht="18.600000000000001" customHeight="1" x14ac:dyDescent="0.3">
      <c r="A50" s="279"/>
      <c r="B50" s="373" t="s">
        <v>3984</v>
      </c>
      <c r="C50" s="373"/>
      <c r="D50" s="373"/>
      <c r="E50" s="373"/>
      <c r="F50" s="373"/>
      <c r="G50" s="373"/>
      <c r="H50" s="373"/>
      <c r="I50" s="373"/>
      <c r="K50" s="406" t="s">
        <v>2574</v>
      </c>
    </row>
    <row r="51" spans="1:13" s="406" customFormat="1" ht="21" customHeight="1" x14ac:dyDescent="0.3">
      <c r="A51" s="279"/>
      <c r="B51" s="373" t="s">
        <v>4126</v>
      </c>
      <c r="C51" s="373"/>
      <c r="D51" s="373"/>
      <c r="E51" s="373"/>
      <c r="F51" s="373"/>
      <c r="G51" s="373"/>
      <c r="H51" s="373"/>
      <c r="I51" s="373"/>
      <c r="K51" s="406" t="s">
        <v>4112</v>
      </c>
    </row>
    <row r="52" spans="1:13" s="406" customFormat="1" ht="15.45" customHeight="1" x14ac:dyDescent="0.3">
      <c r="A52" s="279"/>
      <c r="B52" s="373" t="s">
        <v>2518</v>
      </c>
      <c r="C52" s="373"/>
      <c r="D52" s="373"/>
      <c r="E52" s="373"/>
      <c r="F52" s="373"/>
      <c r="G52" s="373"/>
      <c r="H52" s="373"/>
      <c r="I52" s="373"/>
      <c r="K52" s="406" t="s">
        <v>4111</v>
      </c>
    </row>
    <row r="53" spans="1:13" s="406" customFormat="1" ht="15.45" customHeight="1" x14ac:dyDescent="0.3">
      <c r="A53" s="279"/>
      <c r="B53" s="380" t="s">
        <v>2519</v>
      </c>
      <c r="C53" s="373"/>
      <c r="D53" s="373"/>
      <c r="E53" s="373"/>
      <c r="F53" s="373"/>
      <c r="G53" s="373"/>
      <c r="H53" s="373"/>
      <c r="I53" s="373"/>
      <c r="K53" s="406" t="s">
        <v>4113</v>
      </c>
    </row>
    <row r="54" spans="1:13" s="406" customFormat="1" ht="15.45" customHeight="1" x14ac:dyDescent="0.3">
      <c r="A54" s="279"/>
      <c r="B54" s="713" t="s">
        <v>2520</v>
      </c>
      <c r="C54" s="713"/>
      <c r="D54" s="713"/>
      <c r="E54" s="713"/>
      <c r="F54" s="713"/>
      <c r="G54" s="713"/>
      <c r="H54" s="713"/>
      <c r="I54" s="713"/>
      <c r="J54" s="410"/>
      <c r="K54" s="406" t="s">
        <v>4114</v>
      </c>
      <c r="M54" s="411"/>
    </row>
    <row r="55" spans="1:13" s="406" customFormat="1" ht="15.45" customHeight="1" x14ac:dyDescent="0.3">
      <c r="A55" s="279"/>
      <c r="B55" s="380" t="s">
        <v>2578</v>
      </c>
      <c r="C55" s="373"/>
      <c r="D55" s="373"/>
      <c r="E55" s="373"/>
      <c r="F55" s="373"/>
      <c r="G55" s="373"/>
      <c r="H55" s="373"/>
      <c r="I55" s="373"/>
      <c r="J55" s="410"/>
      <c r="K55" s="406" t="s">
        <v>4115</v>
      </c>
      <c r="M55" s="411"/>
    </row>
    <row r="56" spans="1:13" s="406" customFormat="1" ht="15.45" customHeight="1" x14ac:dyDescent="0.3">
      <c r="A56" s="279"/>
      <c r="B56" s="381" t="s">
        <v>2580</v>
      </c>
      <c r="C56" s="373"/>
      <c r="D56" s="373"/>
      <c r="E56" s="373"/>
      <c r="F56" s="373"/>
      <c r="G56" s="373"/>
      <c r="H56" s="373"/>
      <c r="I56" s="373"/>
      <c r="J56" s="410"/>
      <c r="K56" s="406" t="s">
        <v>4116</v>
      </c>
    </row>
    <row r="57" spans="1:13" s="406" customFormat="1" ht="15.45" customHeight="1" x14ac:dyDescent="0.3">
      <c r="A57" s="279"/>
      <c r="B57" s="381" t="s">
        <v>2582</v>
      </c>
      <c r="C57" s="373"/>
      <c r="D57" s="373"/>
      <c r="E57" s="373"/>
      <c r="F57" s="373"/>
      <c r="G57" s="373"/>
      <c r="H57" s="373"/>
      <c r="I57" s="373"/>
      <c r="J57" s="410"/>
    </row>
    <row r="58" spans="1:13" s="406" customFormat="1" ht="15.45" customHeight="1" x14ac:dyDescent="0.3">
      <c r="A58" s="279"/>
      <c r="B58" s="437" t="s">
        <v>2521</v>
      </c>
      <c r="C58" s="373"/>
      <c r="D58" s="373"/>
      <c r="E58" s="373"/>
      <c r="F58" s="373"/>
      <c r="G58" s="373"/>
      <c r="H58" s="373"/>
      <c r="I58" s="373"/>
      <c r="J58" s="410"/>
    </row>
    <row r="59" spans="1:13" s="406" customFormat="1" ht="15.45" customHeight="1" x14ac:dyDescent="0.3">
      <c r="A59" s="279"/>
      <c r="B59" s="381" t="s">
        <v>3965</v>
      </c>
      <c r="C59" s="373"/>
      <c r="D59" s="373"/>
      <c r="E59" s="373"/>
      <c r="F59" s="373"/>
      <c r="G59" s="373"/>
      <c r="H59" s="373"/>
      <c r="I59" s="373"/>
      <c r="J59" s="410"/>
    </row>
    <row r="60" spans="1:13" s="406" customFormat="1" ht="15.45" customHeight="1" x14ac:dyDescent="0.3">
      <c r="A60" s="279"/>
      <c r="B60" s="381" t="s">
        <v>3966</v>
      </c>
      <c r="C60" s="373"/>
      <c r="D60" s="373"/>
      <c r="E60" s="373"/>
      <c r="F60" s="373"/>
      <c r="G60" s="373"/>
      <c r="H60" s="373"/>
      <c r="I60" s="373"/>
      <c r="J60" s="410"/>
    </row>
    <row r="61" spans="1:13" s="406" customFormat="1" ht="15.45" customHeight="1" x14ac:dyDescent="0.3">
      <c r="A61" s="279"/>
      <c r="B61" s="437" t="s">
        <v>4088</v>
      </c>
      <c r="C61" s="373"/>
      <c r="D61" s="373"/>
      <c r="E61" s="373"/>
      <c r="F61" s="373"/>
      <c r="G61" s="373"/>
      <c r="H61" s="373"/>
      <c r="I61" s="373"/>
      <c r="J61" s="410"/>
    </row>
    <row r="62" spans="1:13" s="406" customFormat="1" ht="15.45" customHeight="1" x14ac:dyDescent="0.3">
      <c r="A62" s="279"/>
      <c r="B62" s="381" t="s">
        <v>4089</v>
      </c>
      <c r="C62" s="373"/>
      <c r="D62" s="373"/>
      <c r="E62" s="373"/>
      <c r="F62" s="373"/>
      <c r="G62" s="373"/>
      <c r="H62" s="373"/>
      <c r="I62" s="373"/>
      <c r="J62" s="410"/>
    </row>
    <row r="63" spans="1:13" s="406" customFormat="1" ht="15.45" customHeight="1" x14ac:dyDescent="0.3">
      <c r="A63" s="279"/>
      <c r="B63" s="381" t="s">
        <v>4090</v>
      </c>
      <c r="C63" s="373"/>
      <c r="D63" s="373"/>
      <c r="E63" s="373"/>
      <c r="F63" s="373"/>
      <c r="G63" s="373"/>
      <c r="H63" s="373"/>
      <c r="I63" s="373"/>
      <c r="J63" s="410"/>
    </row>
    <row r="64" spans="1:13" s="406" customFormat="1" ht="10.199999999999999" customHeight="1" x14ac:dyDescent="0.3">
      <c r="A64" s="279"/>
      <c r="B64" s="289"/>
      <c r="C64" s="279"/>
      <c r="D64" s="279"/>
      <c r="E64" s="279"/>
      <c r="F64" s="279"/>
      <c r="G64" s="279"/>
      <c r="H64" s="279"/>
      <c r="I64" s="279"/>
      <c r="J64" s="410"/>
    </row>
    <row r="65" spans="1:13" s="406" customFormat="1" ht="18.75" customHeight="1" x14ac:dyDescent="0.3">
      <c r="A65" s="279"/>
      <c r="B65" s="279"/>
      <c r="C65" s="279"/>
      <c r="D65" s="279"/>
      <c r="E65" s="279"/>
      <c r="F65" s="279"/>
      <c r="G65" s="279"/>
      <c r="H65" s="279"/>
      <c r="I65" s="279"/>
      <c r="J65" s="410"/>
    </row>
    <row r="66" spans="1:13" s="406" customFormat="1" ht="16.2" customHeight="1" x14ac:dyDescent="0.3">
      <c r="A66" s="279"/>
      <c r="B66" s="279"/>
      <c r="C66" s="279"/>
      <c r="D66" s="279"/>
      <c r="E66" s="279"/>
      <c r="F66" s="279"/>
      <c r="G66" s="279"/>
      <c r="H66" s="279"/>
      <c r="I66" s="279"/>
      <c r="J66" s="410"/>
    </row>
    <row r="67" spans="1:13" s="406" customFormat="1" ht="48" customHeight="1" x14ac:dyDescent="0.3">
      <c r="A67" s="279"/>
      <c r="B67" s="714" t="s">
        <v>2524</v>
      </c>
      <c r="C67" s="714"/>
      <c r="D67" s="714"/>
      <c r="E67" s="714"/>
      <c r="F67" s="714"/>
      <c r="G67" s="714"/>
      <c r="H67" s="714"/>
      <c r="I67" s="714"/>
      <c r="J67" s="410"/>
    </row>
    <row r="68" spans="1:13" s="406" customFormat="1" ht="18.600000000000001" customHeight="1" x14ac:dyDescent="0.3">
      <c r="A68" s="279"/>
      <c r="B68" s="435" t="s">
        <v>2525</v>
      </c>
      <c r="C68" s="384"/>
      <c r="D68" s="373"/>
      <c r="E68" s="373"/>
      <c r="F68" s="373"/>
      <c r="G68" s="373"/>
      <c r="H68" s="373"/>
      <c r="I68" s="373"/>
      <c r="J68" s="410"/>
    </row>
    <row r="69" spans="1:13" s="406" customFormat="1" ht="12.75" customHeight="1" x14ac:dyDescent="0.3">
      <c r="A69" s="279"/>
      <c r="B69" s="381"/>
      <c r="C69" s="373"/>
      <c r="D69" s="373"/>
      <c r="E69" s="373"/>
      <c r="F69" s="373"/>
      <c r="G69" s="373"/>
      <c r="H69" s="373"/>
      <c r="I69" s="373"/>
      <c r="J69" s="410"/>
    </row>
    <row r="70" spans="1:13" s="406" customFormat="1" ht="16.8" x14ac:dyDescent="0.3">
      <c r="A70" s="279"/>
      <c r="B70" s="373" t="s">
        <v>2526</v>
      </c>
      <c r="C70" s="384"/>
      <c r="D70" s="373"/>
      <c r="E70" s="373"/>
      <c r="F70" s="373"/>
      <c r="G70" s="373"/>
      <c r="H70" s="373"/>
      <c r="I70" s="373"/>
      <c r="J70" s="542"/>
    </row>
    <row r="71" spans="1:13" s="406" customFormat="1" ht="12.75" customHeight="1" x14ac:dyDescent="0.3">
      <c r="A71" s="279"/>
      <c r="B71" s="384"/>
      <c r="C71" s="384"/>
      <c r="D71" s="373"/>
      <c r="E71" s="373"/>
      <c r="F71" s="373"/>
      <c r="G71" s="373"/>
      <c r="H71" s="373"/>
      <c r="I71" s="373"/>
      <c r="J71" s="542"/>
    </row>
    <row r="72" spans="1:13" s="406" customFormat="1" ht="16.2" customHeight="1" x14ac:dyDescent="0.3">
      <c r="A72" s="279"/>
      <c r="B72" s="373" t="s">
        <v>2583</v>
      </c>
      <c r="C72" s="373"/>
      <c r="D72" s="384"/>
      <c r="E72" s="384"/>
      <c r="F72" s="384"/>
      <c r="G72" s="384"/>
      <c r="H72" s="373"/>
      <c r="I72" s="373"/>
    </row>
    <row r="73" spans="1:13" s="406" customFormat="1" ht="16.2" customHeight="1" x14ac:dyDescent="0.3">
      <c r="A73" s="279"/>
      <c r="B73" s="373" t="s">
        <v>3255</v>
      </c>
      <c r="C73" s="373"/>
      <c r="D73" s="373"/>
      <c r="E73" s="373"/>
      <c r="F73" s="373"/>
      <c r="G73" s="373"/>
      <c r="H73" s="373"/>
      <c r="I73" s="373"/>
    </row>
    <row r="74" spans="1:13" s="406" customFormat="1" ht="16.2" customHeight="1" x14ac:dyDescent="0.3">
      <c r="A74" s="279"/>
      <c r="B74" s="373" t="s">
        <v>4110</v>
      </c>
      <c r="C74" s="373"/>
      <c r="D74" s="373"/>
      <c r="E74" s="373"/>
      <c r="F74" s="373"/>
      <c r="G74" s="373"/>
      <c r="H74" s="373"/>
      <c r="I74" s="373"/>
    </row>
    <row r="75" spans="1:13" s="406" customFormat="1" ht="14.4" customHeight="1" x14ac:dyDescent="0.3">
      <c r="A75" s="279"/>
      <c r="B75" s="715"/>
      <c r="C75" s="715"/>
      <c r="D75" s="373"/>
      <c r="E75" s="373"/>
      <c r="F75" s="373"/>
      <c r="G75" s="373"/>
      <c r="H75" s="716"/>
      <c r="I75" s="716"/>
      <c r="L75" s="412"/>
      <c r="M75" s="412"/>
    </row>
    <row r="76" spans="1:13" s="406" customFormat="1" ht="66.599999999999994" customHeight="1" x14ac:dyDescent="0.3">
      <c r="B76" s="712" t="s">
        <v>2584</v>
      </c>
      <c r="C76" s="712"/>
      <c r="H76" s="711" t="s">
        <v>2529</v>
      </c>
      <c r="I76" s="711"/>
    </row>
  </sheetData>
  <mergeCells count="50">
    <mergeCell ref="B42:I42"/>
    <mergeCell ref="B40:I40"/>
    <mergeCell ref="B41:C41"/>
    <mergeCell ref="B43:I43"/>
    <mergeCell ref="B44:I44"/>
    <mergeCell ref="C27:E27"/>
    <mergeCell ref="C31:E31"/>
    <mergeCell ref="C32:E32"/>
    <mergeCell ref="B39:I39"/>
    <mergeCell ref="G33:H33"/>
    <mergeCell ref="G34:H34"/>
    <mergeCell ref="G35:H35"/>
    <mergeCell ref="C28:E28"/>
    <mergeCell ref="C30:E30"/>
    <mergeCell ref="C29:E29"/>
    <mergeCell ref="K5:L5"/>
    <mergeCell ref="K6:L6"/>
    <mergeCell ref="K7:L7"/>
    <mergeCell ref="G5:I5"/>
    <mergeCell ref="E3:F3"/>
    <mergeCell ref="C5:E5"/>
    <mergeCell ref="C6:E6"/>
    <mergeCell ref="C7:E7"/>
    <mergeCell ref="H9:I9"/>
    <mergeCell ref="C17:E17"/>
    <mergeCell ref="B14:I15"/>
    <mergeCell ref="C9:E9"/>
    <mergeCell ref="G10:I10"/>
    <mergeCell ref="B10:C10"/>
    <mergeCell ref="C24:E24"/>
    <mergeCell ref="C25:E25"/>
    <mergeCell ref="C20:E20"/>
    <mergeCell ref="C21:E21"/>
    <mergeCell ref="C22:E22"/>
    <mergeCell ref="N5:P6"/>
    <mergeCell ref="N7:P7"/>
    <mergeCell ref="H76:I76"/>
    <mergeCell ref="B76:C76"/>
    <mergeCell ref="B54:I54"/>
    <mergeCell ref="B45:I45"/>
    <mergeCell ref="B46:I46"/>
    <mergeCell ref="B47:I47"/>
    <mergeCell ref="B75:C75"/>
    <mergeCell ref="H75:I75"/>
    <mergeCell ref="B67:I67"/>
    <mergeCell ref="C23:E23"/>
    <mergeCell ref="C8:E8"/>
    <mergeCell ref="C18:E18"/>
    <mergeCell ref="C19:E19"/>
    <mergeCell ref="C26:E26"/>
  </mergeCells>
  <hyperlinks>
    <hyperlink ref="B45:I45" r:id="rId1" location="8LpXxWsZQWmIW0zmL4DJEGBD3MXzxqJtd8JNJD7mkXs" display="https://mega.nz/file/EWAjHIDa - 8LpXxWsZQWmIW0zmL4DJEGBD3MXzxqJtd8JNJD7mkXs" xr:uid="{73A0DEB9-81DD-4535-BBEC-9E387D079967}"/>
  </hyperlinks>
  <printOptions horizontalCentered="1"/>
  <pageMargins left="0" right="0" top="1.6535433070866143" bottom="0" header="0" footer="0"/>
  <pageSetup paperSize="9" scale="65" fitToWidth="0" fitToHeight="0" orientation="portrait" r:id="rId2"/>
  <headerFooter>
    <oddHeader>&amp;L
                  &amp;G</oddHeader>
    <oddFooter>&amp;C&amp;G</oddFooter>
  </headerFooter>
  <rowBreaks count="1" manualBreakCount="1">
    <brk id="41" min="1" max="8" man="1"/>
  </rowBreaks>
  <drawing r:id="rId3"/>
  <legacyDrawingHF r:id="rId4"/>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1FDB7-D5FE-49F9-BB1E-658C69A321E3}">
  <sheetPr codeName="Hoja116">
    <tabColor rgb="FFFF00FF"/>
  </sheetPr>
  <dimension ref="B1:BD73"/>
  <sheetViews>
    <sheetView view="pageBreakPreview" topLeftCell="A7" zoomScale="95" zoomScaleNormal="96" zoomScaleSheetLayoutView="95" workbookViewId="0">
      <selection activeCell="F27" sqref="F27"/>
    </sheetView>
  </sheetViews>
  <sheetFormatPr baseColWidth="10" defaultColWidth="11.44140625" defaultRowHeight="15" x14ac:dyDescent="0.3"/>
  <cols>
    <col min="1" max="1" width="2.44140625" style="279" customWidth="1"/>
    <col min="2" max="2" width="15.5546875" style="279" customWidth="1"/>
    <col min="3" max="3" width="16.5546875" style="279" customWidth="1"/>
    <col min="4" max="4" width="12.6640625" style="279" customWidth="1"/>
    <col min="5" max="5" width="28.6640625" style="279" customWidth="1"/>
    <col min="6" max="6" width="27.5546875" style="279" customWidth="1"/>
    <col min="7" max="9" width="15.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298">
        <v>892</v>
      </c>
    </row>
    <row r="2" spans="2:13" ht="6.6" customHeight="1" x14ac:dyDescent="0.3">
      <c r="K2" s="344"/>
      <c r="L2" s="344"/>
    </row>
    <row r="3" spans="2:13" ht="24" customHeight="1" x14ac:dyDescent="0.3">
      <c r="B3" s="297"/>
      <c r="C3" s="355"/>
      <c r="D3" s="355"/>
      <c r="E3" s="746">
        <v>1160</v>
      </c>
      <c r="F3" s="746"/>
      <c r="G3" s="355"/>
      <c r="H3" s="355"/>
      <c r="I3" s="356"/>
    </row>
    <row r="4" spans="2:13" ht="24.6" customHeight="1" x14ac:dyDescent="0.3">
      <c r="B4" s="357"/>
      <c r="C4" s="357"/>
      <c r="D4" s="297"/>
      <c r="E4" s="358"/>
      <c r="F4" s="358"/>
      <c r="G4" s="351"/>
      <c r="H4" s="351"/>
      <c r="I4" s="351"/>
      <c r="J4" s="252"/>
    </row>
    <row r="5" spans="2:13" ht="18" customHeight="1" x14ac:dyDescent="0.3">
      <c r="B5" s="383" t="s">
        <v>2545</v>
      </c>
      <c r="C5" s="768" t="str">
        <f>VLOOKUP($L$1,BD_Clientes,2,FALSE)</f>
        <v>IPC SUCURSAL DEL PERU</v>
      </c>
      <c r="D5" s="768"/>
      <c r="E5" s="768"/>
      <c r="F5" s="431" t="s">
        <v>2586</v>
      </c>
      <c r="G5" s="745" t="str">
        <f>VLOOKUP($L$1,BD_Clientes,9,FALSE)</f>
        <v>Ejecución del sector II del saldo de obra del proyecto de inversión denominado Mejoramiento y Ampliación de la Capacidad Operativa y Logística de la Base Aeronaval del Callao</v>
      </c>
      <c r="H5" s="745"/>
      <c r="I5" s="745"/>
      <c r="K5" s="746">
        <v>222</v>
      </c>
      <c r="L5" s="746"/>
    </row>
    <row r="6" spans="2:13" ht="73.95" customHeight="1" x14ac:dyDescent="0.3">
      <c r="B6" s="383" t="s">
        <v>2547</v>
      </c>
      <c r="C6" s="768">
        <f>VLOOKUP($L$1,BD_Clientes,3,FALSE)</f>
        <v>20606454229</v>
      </c>
      <c r="D6" s="768"/>
      <c r="E6" s="768"/>
      <c r="F6" s="373"/>
      <c r="G6" s="745"/>
      <c r="H6" s="745"/>
      <c r="I6" s="745"/>
      <c r="K6" s="744">
        <v>222</v>
      </c>
      <c r="L6" s="744"/>
      <c r="M6" s="301"/>
    </row>
    <row r="7" spans="2:13" ht="21.6" customHeight="1" x14ac:dyDescent="0.3">
      <c r="B7" s="383" t="s">
        <v>2550</v>
      </c>
      <c r="C7" s="768" t="str">
        <f>VLOOKUP($L$1,BD_Clientes,5,FALSE)</f>
        <v xml:space="preserve">Ing. Katherine Marreros Vargas </v>
      </c>
      <c r="D7" s="768"/>
      <c r="E7" s="768"/>
      <c r="F7" s="431" t="s">
        <v>2589</v>
      </c>
      <c r="G7" s="433" t="str">
        <f>VLOOKUP($L$1,BD_Clientes,10,FALSE)</f>
        <v>Callao</v>
      </c>
      <c r="H7" s="433"/>
      <c r="I7" s="433"/>
      <c r="K7" s="742">
        <v>222</v>
      </c>
      <c r="L7" s="742"/>
    </row>
    <row r="8" spans="2:13" ht="21.6" customHeight="1" x14ac:dyDescent="0.3">
      <c r="B8" s="431"/>
      <c r="C8" s="429"/>
      <c r="D8" s="430"/>
      <c r="E8" s="430"/>
      <c r="F8" s="373"/>
      <c r="G8" s="433"/>
      <c r="H8" s="433"/>
      <c r="I8" s="433"/>
      <c r="K8" s="743">
        <v>223</v>
      </c>
      <c r="L8" s="743"/>
    </row>
    <row r="9" spans="2:13" ht="21" customHeight="1" x14ac:dyDescent="0.3">
      <c r="B9" s="383" t="s">
        <v>2553</v>
      </c>
      <c r="C9" s="768">
        <f>VLOOKUP($L$1,BD_Clientes,7,FALSE)</f>
        <v>999963699</v>
      </c>
      <c r="D9" s="768"/>
      <c r="E9" s="768"/>
      <c r="F9" s="439" t="s">
        <v>2551</v>
      </c>
      <c r="G9" s="373" t="s">
        <v>3326</v>
      </c>
      <c r="H9" s="373"/>
      <c r="I9" s="373"/>
    </row>
    <row r="10" spans="2:13" ht="29.4" customHeight="1" x14ac:dyDescent="0.3">
      <c r="B10" s="383" t="s">
        <v>2557</v>
      </c>
      <c r="C10" s="768" t="str">
        <f>VLOOKUP($L$1,BD_Clientes,8,FALSE)</f>
        <v>ipcperu.calidad@gmail.com</v>
      </c>
      <c r="D10" s="768"/>
      <c r="E10" s="768"/>
      <c r="F10" s="438" t="s">
        <v>2553</v>
      </c>
      <c r="G10" s="429">
        <v>982429895</v>
      </c>
      <c r="H10" s="769"/>
      <c r="I10" s="769"/>
    </row>
    <row r="11" spans="2:13" ht="19.95" customHeight="1" x14ac:dyDescent="0.3">
      <c r="B11" s="766" t="s">
        <v>2555</v>
      </c>
      <c r="C11" s="766"/>
      <c r="D11" s="767">
        <v>45860</v>
      </c>
      <c r="E11" s="767"/>
      <c r="F11" s="438" t="s">
        <v>2558</v>
      </c>
      <c r="G11" s="767">
        <v>45860</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48" ht="19.95" customHeight="1" x14ac:dyDescent="0.3">
      <c r="B17" s="260"/>
      <c r="C17" s="260"/>
      <c r="D17" s="259"/>
      <c r="E17" s="259"/>
      <c r="F17" s="259"/>
    </row>
    <row r="18" spans="2:48" ht="62.4" customHeight="1" x14ac:dyDescent="0.3">
      <c r="B18" s="421" t="s">
        <v>2561</v>
      </c>
      <c r="C18" s="749" t="s">
        <v>2562</v>
      </c>
      <c r="D18" s="749"/>
      <c r="E18" s="749"/>
      <c r="F18" s="422" t="s">
        <v>2563</v>
      </c>
      <c r="G18" s="423" t="s">
        <v>2564</v>
      </c>
      <c r="H18" s="421" t="s">
        <v>2565</v>
      </c>
      <c r="I18" s="421" t="s">
        <v>2566</v>
      </c>
      <c r="J18" s="371"/>
    </row>
    <row r="19" spans="2:48" ht="25.2" customHeight="1" x14ac:dyDescent="0.3">
      <c r="B19" s="424"/>
      <c r="C19" s="761" t="s">
        <v>4286</v>
      </c>
      <c r="D19" s="786"/>
      <c r="E19" s="762"/>
      <c r="F19" s="424"/>
      <c r="G19" s="425"/>
      <c r="H19" s="424"/>
      <c r="I19" s="426"/>
      <c r="J19" s="371"/>
    </row>
    <row r="20" spans="2:48" ht="34.950000000000003" customHeight="1" x14ac:dyDescent="0.3">
      <c r="B20" s="424" t="s">
        <v>2258</v>
      </c>
      <c r="C20" s="754" t="str">
        <f>VLOOKUP(B20,ENS.!$B$5:$F$242,2,FALSE)</f>
        <v>Extraccíón cuantitativa de asfalto en mezclas para pavimentos (Lavado asfaltico), incl. Granulometría.</v>
      </c>
      <c r="D20" s="755"/>
      <c r="E20" s="756"/>
      <c r="F20" s="451" t="str">
        <f>VLOOKUP(B20,ENS.!$B$5:$F$242,3,FALSE)</f>
        <v>ASTM D 2172 / MTC502</v>
      </c>
      <c r="G20" s="457">
        <f>VLOOKUP(B20,ENS.!$B$5:$G$242,6,FALSE)</f>
        <v>450</v>
      </c>
      <c r="H20" s="424">
        <v>2</v>
      </c>
      <c r="I20" s="426">
        <f t="shared" ref="I20:I21" si="0">+G20*H20</f>
        <v>900</v>
      </c>
      <c r="J20" s="371"/>
    </row>
    <row r="21" spans="2:48" ht="53.4" customHeight="1" x14ac:dyDescent="0.3">
      <c r="B21" s="424" t="s">
        <v>2261</v>
      </c>
      <c r="C21" s="754" t="str">
        <f>VLOOKUP(B21,ENS.!$B$5:$F$242,2,FALSE)</f>
        <v>Determinación de la resistencia de mezclas bituminosas empleando el aparato Marshall , incluye ensayo Rice y peso específico.</v>
      </c>
      <c r="D21" s="755"/>
      <c r="E21" s="756"/>
      <c r="F21" s="451" t="str">
        <f>VLOOKUP(B21,ENS.!$B$5:$F$242,3,FALSE)</f>
        <v>-</v>
      </c>
      <c r="G21" s="457">
        <f>VLOOKUP(B21,ENS.!$B$5:$G$242,6,FALSE)</f>
        <v>790</v>
      </c>
      <c r="H21" s="424">
        <v>2</v>
      </c>
      <c r="I21" s="426">
        <f t="shared" si="0"/>
        <v>1580</v>
      </c>
      <c r="J21" s="371"/>
    </row>
    <row r="22" spans="2:48" ht="30" customHeight="1" x14ac:dyDescent="0.3">
      <c r="B22" s="424" t="s">
        <v>2508</v>
      </c>
      <c r="C22" s="931" t="s">
        <v>4287</v>
      </c>
      <c r="D22" s="931"/>
      <c r="E22" s="931"/>
      <c r="F22" s="424" t="str">
        <f t="shared" ref="F22" si="1">+VLOOKUP(B22,SERVICIOENSAYOS,3,FALSE)</f>
        <v>-</v>
      </c>
      <c r="G22" s="457">
        <v>200</v>
      </c>
      <c r="H22" s="424">
        <v>1</v>
      </c>
      <c r="I22" s="426">
        <f t="shared" ref="I22" si="2">+G22*H22</f>
        <v>200</v>
      </c>
      <c r="J22" s="371"/>
    </row>
    <row r="23" spans="2:48" ht="30" customHeight="1" x14ac:dyDescent="0.3">
      <c r="B23" s="424"/>
      <c r="C23" s="930" t="s">
        <v>5903</v>
      </c>
      <c r="D23" s="930"/>
      <c r="E23" s="930"/>
      <c r="F23" s="424"/>
      <c r="G23" s="425"/>
      <c r="H23" s="424"/>
      <c r="I23" s="426"/>
      <c r="J23" s="371"/>
    </row>
    <row r="24" spans="2:48" ht="22.95" customHeight="1" x14ac:dyDescent="0.3">
      <c r="B24" s="551" t="s">
        <v>2516</v>
      </c>
      <c r="C24" s="270"/>
      <c r="G24" s="759" t="s">
        <v>2567</v>
      </c>
      <c r="H24" s="760"/>
      <c r="I24" s="427">
        <f>SUM(I19:I23)</f>
        <v>2680</v>
      </c>
      <c r="J24" s="274"/>
      <c r="K24" s="540"/>
      <c r="L24" s="343"/>
      <c r="M24" s="171"/>
      <c r="N24" s="171"/>
      <c r="O24" s="171"/>
      <c r="P24" s="171"/>
      <c r="Q24" s="171"/>
      <c r="R24" s="171"/>
      <c r="S24" s="171"/>
      <c r="T24" s="171"/>
    </row>
    <row r="25" spans="2:48" ht="22.95" customHeight="1" x14ac:dyDescent="0.3">
      <c r="B25" s="317"/>
      <c r="C25" s="270"/>
      <c r="G25" s="759" t="s">
        <v>2568</v>
      </c>
      <c r="H25" s="760"/>
      <c r="I25" s="427">
        <f>I24*0.18</f>
        <v>482.4</v>
      </c>
      <c r="J25" s="274"/>
      <c r="K25" s="538"/>
      <c r="L25" s="171"/>
      <c r="M25" s="171"/>
      <c r="N25" s="171"/>
      <c r="O25" s="171"/>
      <c r="P25" s="171"/>
      <c r="Q25" s="171"/>
      <c r="R25" s="171"/>
      <c r="S25" s="171"/>
      <c r="T25" s="171"/>
    </row>
    <row r="26" spans="2:48" ht="22.95" customHeight="1" x14ac:dyDescent="0.3">
      <c r="B26" s="317"/>
      <c r="C26" s="270"/>
      <c r="G26" s="761" t="s">
        <v>2569</v>
      </c>
      <c r="H26" s="762"/>
      <c r="I26" s="428">
        <f>I24+I25</f>
        <v>3162.4</v>
      </c>
      <c r="J26" s="274"/>
      <c r="K26" s="538"/>
      <c r="L26" s="302"/>
      <c r="M26" s="302"/>
      <c r="N26" s="302"/>
      <c r="O26" s="302"/>
      <c r="P26" s="302"/>
      <c r="Q26" s="302"/>
      <c r="R26" s="302"/>
      <c r="S26" s="302"/>
      <c r="T26" s="302"/>
    </row>
    <row r="27" spans="2:48" ht="19.95" customHeight="1" x14ac:dyDescent="0.3">
      <c r="B27" s="317"/>
      <c r="C27" s="270"/>
      <c r="G27" s="371"/>
      <c r="H27" s="371"/>
      <c r="I27" s="372"/>
      <c r="J27" s="274"/>
      <c r="K27" s="538"/>
      <c r="L27" s="302"/>
      <c r="M27" s="302"/>
      <c r="N27" s="302"/>
      <c r="O27" s="302"/>
      <c r="P27" s="302"/>
      <c r="Q27" s="302"/>
      <c r="R27" s="302"/>
      <c r="S27" s="302"/>
      <c r="T27" s="302"/>
    </row>
    <row r="28" spans="2:48" s="297" customFormat="1" ht="21" customHeight="1" x14ac:dyDescent="0.3">
      <c r="B28" s="361"/>
      <c r="C28" s="362"/>
      <c r="D28" s="362"/>
      <c r="E28" s="362"/>
      <c r="F28" s="362"/>
      <c r="G28" s="362"/>
      <c r="H28" s="362"/>
      <c r="I28" s="362"/>
      <c r="J28" s="362"/>
      <c r="K28" s="546"/>
      <c r="L28" s="546"/>
      <c r="N28" s="547"/>
    </row>
    <row r="29" spans="2:48" s="297" customFormat="1" ht="21" customHeight="1" x14ac:dyDescent="0.3">
      <c r="C29" s="362"/>
      <c r="D29" s="362"/>
      <c r="E29" s="362"/>
      <c r="F29" s="362"/>
      <c r="G29" s="362"/>
      <c r="H29" s="362"/>
      <c r="I29" s="310"/>
      <c r="J29" s="310"/>
    </row>
    <row r="30" spans="2:48" s="297" customFormat="1" ht="18" customHeight="1" x14ac:dyDescent="0.3">
      <c r="B30" s="373"/>
      <c r="C30" s="385"/>
      <c r="D30" s="385"/>
      <c r="E30" s="385"/>
      <c r="F30" s="385"/>
      <c r="G30" s="385"/>
      <c r="H30" s="385"/>
      <c r="I30" s="374"/>
      <c r="J30" s="310"/>
    </row>
    <row r="31" spans="2:48" s="297" customFormat="1" ht="19.95" customHeight="1" x14ac:dyDescent="0.3">
      <c r="B31" s="732" t="s">
        <v>4119</v>
      </c>
      <c r="C31" s="732"/>
      <c r="D31" s="732"/>
      <c r="E31" s="732"/>
      <c r="F31" s="732"/>
      <c r="G31" s="732"/>
      <c r="H31" s="732"/>
      <c r="I31" s="732"/>
      <c r="J31" s="310"/>
      <c r="L31" s="552"/>
      <c r="U31" s="552"/>
      <c r="AD31" s="552"/>
      <c r="AM31" s="552"/>
      <c r="AV31" s="552"/>
    </row>
    <row r="32" spans="2:48" s="297" customFormat="1" ht="9" customHeight="1" x14ac:dyDescent="0.3">
      <c r="B32" s="435"/>
      <c r="C32" s="435"/>
      <c r="D32" s="435"/>
      <c r="E32" s="435"/>
      <c r="F32" s="435"/>
      <c r="G32" s="435"/>
      <c r="H32" s="435"/>
      <c r="I32" s="435"/>
      <c r="J32" s="310"/>
      <c r="L32" s="552"/>
      <c r="U32" s="552"/>
      <c r="AD32" s="552"/>
      <c r="AM32" s="552"/>
      <c r="AV32" s="552"/>
    </row>
    <row r="33" spans="2:56" s="297" customFormat="1" ht="120.6" customHeight="1" x14ac:dyDescent="0.3">
      <c r="B33" s="714" t="s">
        <v>4358</v>
      </c>
      <c r="C33" s="714"/>
      <c r="D33" s="714"/>
      <c r="E33" s="714"/>
      <c r="F33" s="714"/>
      <c r="G33" s="714"/>
      <c r="H33" s="714"/>
      <c r="I33" s="714"/>
      <c r="J33" s="310"/>
      <c r="L33" s="738"/>
      <c r="M33" s="738"/>
      <c r="N33" s="738"/>
      <c r="O33" s="738"/>
      <c r="P33" s="738"/>
      <c r="Q33" s="738"/>
      <c r="R33" s="738"/>
      <c r="S33" s="738"/>
      <c r="T33" s="738"/>
      <c r="U33" s="738"/>
      <c r="V33" s="738"/>
      <c r="W33" s="738"/>
      <c r="X33" s="738"/>
      <c r="Y33" s="738"/>
      <c r="Z33" s="738"/>
      <c r="AA33" s="738"/>
      <c r="AB33" s="738"/>
      <c r="AC33" s="738"/>
      <c r="AD33" s="738"/>
      <c r="AE33" s="738"/>
      <c r="AF33" s="738"/>
      <c r="AG33" s="738"/>
      <c r="AH33" s="738"/>
      <c r="AI33" s="738"/>
      <c r="AJ33" s="738"/>
      <c r="AK33" s="738"/>
      <c r="AL33" s="738"/>
      <c r="AM33" s="765"/>
      <c r="AN33" s="765"/>
      <c r="AO33" s="765"/>
      <c r="AP33" s="765"/>
      <c r="AQ33" s="765"/>
      <c r="AR33" s="765"/>
      <c r="AS33" s="765"/>
      <c r="AT33" s="765"/>
      <c r="AU33" s="765"/>
      <c r="AV33" s="738"/>
      <c r="AW33" s="738"/>
      <c r="AX33" s="738"/>
      <c r="AY33" s="738"/>
      <c r="AZ33" s="738"/>
      <c r="BA33" s="738"/>
      <c r="BB33" s="738"/>
      <c r="BC33" s="738"/>
      <c r="BD33" s="738"/>
    </row>
    <row r="34" spans="2:56" s="297" customFormat="1" ht="120.6" customHeight="1" x14ac:dyDescent="0.3">
      <c r="B34" s="715" t="s">
        <v>4359</v>
      </c>
      <c r="C34" s="715"/>
      <c r="D34" s="715"/>
      <c r="E34" s="715"/>
      <c r="F34" s="715"/>
      <c r="G34" s="715"/>
      <c r="H34" s="715"/>
      <c r="I34" s="715"/>
      <c r="J34" s="310"/>
      <c r="L34" s="338"/>
      <c r="M34" s="338"/>
      <c r="N34" s="338"/>
      <c r="O34" s="338"/>
      <c r="P34" s="338"/>
      <c r="Q34" s="338"/>
      <c r="R34" s="338"/>
      <c r="S34" s="338"/>
      <c r="T34" s="338"/>
      <c r="U34" s="338"/>
      <c r="V34" s="338"/>
      <c r="W34" s="338"/>
      <c r="X34" s="338"/>
      <c r="Y34" s="338"/>
      <c r="Z34" s="338"/>
      <c r="AA34" s="338"/>
      <c r="AB34" s="338"/>
      <c r="AC34" s="338"/>
      <c r="AD34" s="338"/>
      <c r="AE34" s="338"/>
      <c r="AF34" s="338"/>
      <c r="AG34" s="338"/>
      <c r="AH34" s="338"/>
      <c r="AI34" s="338"/>
      <c r="AJ34" s="338"/>
      <c r="AK34" s="338"/>
      <c r="AL34" s="338"/>
      <c r="AM34" s="337"/>
      <c r="AN34" s="337"/>
      <c r="AO34" s="337"/>
      <c r="AP34" s="337"/>
      <c r="AQ34" s="337"/>
      <c r="AR34" s="337"/>
      <c r="AS34" s="337"/>
      <c r="AT34" s="337"/>
      <c r="AU34" s="337"/>
      <c r="AV34" s="338"/>
      <c r="AW34" s="338"/>
      <c r="AX34" s="338"/>
      <c r="AY34" s="338"/>
      <c r="AZ34" s="338"/>
      <c r="BA34" s="338"/>
      <c r="BB34" s="338"/>
      <c r="BC34" s="338"/>
      <c r="BD34" s="338"/>
    </row>
    <row r="35" spans="2:56" s="297" customFormat="1" ht="88.95" customHeight="1" x14ac:dyDescent="0.3">
      <c r="B35" s="712" t="s">
        <v>2571</v>
      </c>
      <c r="C35" s="712"/>
      <c r="D35" s="337"/>
      <c r="E35" s="337"/>
      <c r="F35" s="337"/>
      <c r="G35" s="337"/>
      <c r="H35" s="337"/>
      <c r="I35" s="337"/>
      <c r="J35" s="310"/>
      <c r="L35" s="338"/>
      <c r="M35" s="338"/>
      <c r="N35" s="338"/>
      <c r="O35" s="338"/>
      <c r="P35" s="338"/>
      <c r="Q35" s="338"/>
      <c r="R35" s="338"/>
      <c r="S35" s="338"/>
      <c r="T35" s="338"/>
      <c r="U35" s="338"/>
      <c r="V35" s="338"/>
      <c r="W35" s="338"/>
      <c r="X35" s="338"/>
      <c r="Y35" s="338"/>
      <c r="Z35" s="338"/>
      <c r="AA35" s="338"/>
      <c r="AB35" s="338"/>
      <c r="AC35" s="338"/>
      <c r="AD35" s="338"/>
      <c r="AE35" s="338"/>
      <c r="AF35" s="338"/>
      <c r="AG35" s="338"/>
      <c r="AH35" s="338"/>
      <c r="AI35" s="338"/>
      <c r="AJ35" s="338"/>
      <c r="AK35" s="338"/>
      <c r="AL35" s="338"/>
      <c r="AM35" s="337"/>
      <c r="AN35" s="337"/>
      <c r="AO35" s="337"/>
      <c r="AP35" s="337"/>
      <c r="AQ35" s="337"/>
      <c r="AR35" s="337"/>
      <c r="AS35" s="337"/>
      <c r="AT35" s="337"/>
      <c r="AU35" s="337"/>
      <c r="AV35" s="338"/>
      <c r="AW35" s="338"/>
      <c r="AX35" s="338"/>
      <c r="AY35" s="338"/>
      <c r="AZ35" s="338"/>
      <c r="BA35" s="338"/>
      <c r="BB35" s="338"/>
      <c r="BC35" s="338"/>
      <c r="BD35" s="338"/>
    </row>
    <row r="36" spans="2:56" s="297" customFormat="1" ht="41.4" customHeight="1" x14ac:dyDescent="0.3">
      <c r="B36" s="316"/>
      <c r="C36" s="316"/>
      <c r="D36" s="337"/>
      <c r="E36" s="337"/>
      <c r="F36" s="337"/>
      <c r="G36" s="337"/>
      <c r="H36" s="337"/>
      <c r="I36" s="337"/>
      <c r="J36" s="310"/>
      <c r="L36" s="338"/>
      <c r="M36" s="338"/>
      <c r="N36" s="338"/>
      <c r="O36" s="338"/>
      <c r="P36" s="338"/>
      <c r="Q36" s="338"/>
      <c r="R36" s="338"/>
      <c r="S36" s="338"/>
      <c r="T36" s="338"/>
      <c r="U36" s="338"/>
      <c r="V36" s="338"/>
      <c r="W36" s="338"/>
      <c r="X36" s="338"/>
      <c r="Y36" s="338"/>
      <c r="Z36" s="338"/>
      <c r="AA36" s="338"/>
      <c r="AB36" s="338"/>
      <c r="AC36" s="338"/>
      <c r="AD36" s="338"/>
      <c r="AE36" s="338"/>
      <c r="AF36" s="338"/>
      <c r="AG36" s="338"/>
      <c r="AH36" s="338"/>
      <c r="AI36" s="338"/>
      <c r="AJ36" s="338"/>
      <c r="AK36" s="338"/>
      <c r="AL36" s="338"/>
      <c r="AM36" s="337"/>
      <c r="AN36" s="337"/>
      <c r="AO36" s="337"/>
      <c r="AP36" s="337"/>
      <c r="AQ36" s="337"/>
      <c r="AR36" s="337"/>
      <c r="AS36" s="337"/>
      <c r="AT36" s="337"/>
      <c r="AU36" s="337"/>
      <c r="AV36" s="338"/>
      <c r="AW36" s="338"/>
      <c r="AX36" s="338"/>
      <c r="AY36" s="338"/>
      <c r="AZ36" s="338"/>
      <c r="BA36" s="338"/>
      <c r="BB36" s="338"/>
      <c r="BC36" s="338"/>
      <c r="BD36" s="338"/>
    </row>
    <row r="37" spans="2:56" s="297" customFormat="1" ht="31.95" customHeight="1" x14ac:dyDescent="0.3">
      <c r="J37" s="336"/>
    </row>
    <row r="38" spans="2:56" s="297" customFormat="1" ht="72" customHeight="1" x14ac:dyDescent="0.3">
      <c r="B38" s="714" t="s">
        <v>4121</v>
      </c>
      <c r="C38" s="714"/>
      <c r="D38" s="714"/>
      <c r="E38" s="714"/>
      <c r="F38" s="714"/>
      <c r="G38" s="714"/>
      <c r="H38" s="714"/>
      <c r="I38" s="714"/>
      <c r="J38" s="336"/>
    </row>
    <row r="39" spans="2:56" s="297" customFormat="1" ht="71.400000000000006" customHeight="1" x14ac:dyDescent="0.3">
      <c r="B39" s="714" t="s">
        <v>4122</v>
      </c>
      <c r="C39" s="714"/>
      <c r="D39" s="714"/>
      <c r="E39" s="714"/>
      <c r="F39" s="714"/>
      <c r="G39" s="714"/>
      <c r="H39" s="714"/>
      <c r="I39" s="714"/>
      <c r="J39" s="336"/>
    </row>
    <row r="40" spans="2:56" ht="162.6" customHeight="1" x14ac:dyDescent="0.3">
      <c r="B40" s="714" t="s">
        <v>4124</v>
      </c>
      <c r="C40" s="714"/>
      <c r="D40" s="714"/>
      <c r="E40" s="714"/>
      <c r="F40" s="714"/>
      <c r="G40" s="714"/>
      <c r="H40" s="714"/>
      <c r="I40" s="714"/>
      <c r="J40" s="304"/>
      <c r="K40" s="305"/>
      <c r="L40" s="306"/>
      <c r="M40" s="307"/>
    </row>
    <row r="41" spans="2:56" ht="57" customHeight="1" x14ac:dyDescent="0.3">
      <c r="B41" s="714" t="s">
        <v>4125</v>
      </c>
      <c r="C41" s="714"/>
      <c r="D41" s="714"/>
      <c r="E41" s="714"/>
      <c r="F41" s="714"/>
      <c r="G41" s="714"/>
      <c r="H41" s="714"/>
      <c r="I41" s="714"/>
      <c r="J41" s="304"/>
      <c r="K41" s="305"/>
      <c r="L41" s="306"/>
      <c r="M41" s="307"/>
    </row>
    <row r="42" spans="2:56" ht="16.2" customHeight="1" x14ac:dyDescent="0.3">
      <c r="B42" s="373"/>
      <c r="C42" s="373"/>
      <c r="D42" s="373"/>
      <c r="E42" s="373"/>
      <c r="F42" s="373"/>
      <c r="G42" s="373"/>
      <c r="H42" s="373"/>
      <c r="I42" s="373"/>
    </row>
    <row r="43" spans="2:56" ht="16.2" customHeight="1" x14ac:dyDescent="0.3">
      <c r="B43" s="732"/>
      <c r="C43" s="732"/>
      <c r="D43" s="732"/>
      <c r="E43" s="732"/>
      <c r="F43" s="732"/>
      <c r="G43" s="732"/>
      <c r="H43" s="732"/>
      <c r="I43" s="732"/>
      <c r="N43" s="261"/>
      <c r="O43" s="261"/>
      <c r="P43" s="261"/>
      <c r="Q43" s="261"/>
      <c r="R43" s="261"/>
      <c r="S43" s="261"/>
      <c r="T43" s="261"/>
    </row>
    <row r="44" spans="2:56" ht="16.2" customHeight="1" x14ac:dyDescent="0.3">
      <c r="B44" s="373"/>
      <c r="C44" s="373"/>
      <c r="D44" s="373"/>
      <c r="E44" s="373"/>
      <c r="F44" s="373"/>
      <c r="G44" s="373"/>
      <c r="H44" s="373"/>
      <c r="I44" s="373"/>
    </row>
    <row r="45" spans="2:56" ht="21" customHeight="1" x14ac:dyDescent="0.3">
      <c r="B45" s="373" t="s">
        <v>3984</v>
      </c>
      <c r="C45" s="373"/>
      <c r="D45" s="373"/>
      <c r="E45" s="373"/>
      <c r="F45" s="373"/>
      <c r="G45" s="373"/>
      <c r="H45" s="373"/>
      <c r="I45" s="373"/>
      <c r="K45" s="279" t="s">
        <v>2574</v>
      </c>
    </row>
    <row r="46" spans="2:56" ht="16.5" customHeight="1" x14ac:dyDescent="0.3">
      <c r="B46" s="373" t="s">
        <v>4126</v>
      </c>
      <c r="C46" s="373"/>
      <c r="D46" s="373"/>
      <c r="E46" s="373"/>
      <c r="F46" s="373"/>
      <c r="G46" s="373"/>
      <c r="H46" s="373"/>
      <c r="I46" s="373"/>
      <c r="K46" s="279" t="s">
        <v>2575</v>
      </c>
    </row>
    <row r="47" spans="2:56" ht="16.5" customHeight="1" x14ac:dyDescent="0.3">
      <c r="B47" s="373" t="s">
        <v>2518</v>
      </c>
      <c r="C47" s="373"/>
      <c r="D47" s="373"/>
      <c r="E47" s="373"/>
      <c r="F47" s="373"/>
      <c r="G47" s="373"/>
      <c r="H47" s="373"/>
      <c r="I47" s="373"/>
      <c r="K47" s="279" t="s">
        <v>2576</v>
      </c>
    </row>
    <row r="48" spans="2:56" ht="16.5" customHeight="1" x14ac:dyDescent="0.3">
      <c r="B48" s="380" t="s">
        <v>2519</v>
      </c>
      <c r="C48" s="373"/>
      <c r="D48" s="373"/>
      <c r="E48" s="373"/>
      <c r="F48" s="373"/>
      <c r="G48" s="373"/>
      <c r="H48" s="373"/>
      <c r="I48" s="373"/>
      <c r="K48" s="279" t="s">
        <v>2577</v>
      </c>
    </row>
    <row r="49" spans="2:13" ht="16.5" customHeight="1" x14ac:dyDescent="0.3">
      <c r="B49" s="381" t="s">
        <v>2520</v>
      </c>
      <c r="C49" s="373"/>
      <c r="D49" s="373"/>
      <c r="E49" s="373"/>
      <c r="F49" s="373"/>
      <c r="G49" s="373"/>
      <c r="H49" s="373"/>
      <c r="I49" s="373"/>
      <c r="J49" s="300"/>
      <c r="K49" s="279" t="s">
        <v>2573</v>
      </c>
      <c r="M49" s="270"/>
    </row>
    <row r="50" spans="2:13" ht="16.5" customHeight="1" x14ac:dyDescent="0.3">
      <c r="B50" s="380" t="s">
        <v>2578</v>
      </c>
      <c r="C50" s="373"/>
      <c r="D50" s="373"/>
      <c r="E50" s="373"/>
      <c r="F50" s="373"/>
      <c r="G50" s="373"/>
      <c r="H50" s="373"/>
      <c r="I50" s="373"/>
      <c r="J50" s="300"/>
      <c r="K50" s="279" t="s">
        <v>2579</v>
      </c>
      <c r="M50" s="270"/>
    </row>
    <row r="51" spans="2:13" ht="16.5" customHeight="1" x14ac:dyDescent="0.3">
      <c r="B51" s="381" t="s">
        <v>2580</v>
      </c>
      <c r="C51" s="373"/>
      <c r="D51" s="373"/>
      <c r="E51" s="373"/>
      <c r="F51" s="373"/>
      <c r="G51" s="373"/>
      <c r="H51" s="373"/>
      <c r="I51" s="373"/>
      <c r="J51" s="300"/>
      <c r="K51" s="279" t="s">
        <v>2581</v>
      </c>
    </row>
    <row r="52" spans="2:13" ht="16.5" customHeight="1" x14ac:dyDescent="0.3">
      <c r="B52" s="381" t="s">
        <v>2582</v>
      </c>
      <c r="C52" s="373"/>
      <c r="D52" s="373"/>
      <c r="E52" s="373"/>
      <c r="F52" s="373"/>
      <c r="G52" s="373"/>
      <c r="H52" s="373"/>
      <c r="I52" s="373"/>
      <c r="J52" s="300"/>
    </row>
    <row r="53" spans="2:13" ht="16.5" customHeight="1" x14ac:dyDescent="0.3">
      <c r="B53" s="437" t="s">
        <v>2521</v>
      </c>
      <c r="C53" s="373"/>
      <c r="D53" s="373"/>
      <c r="E53" s="373"/>
      <c r="F53" s="373"/>
      <c r="G53" s="373"/>
      <c r="H53" s="373"/>
      <c r="I53" s="373"/>
      <c r="J53" s="300"/>
    </row>
    <row r="54" spans="2:13" ht="16.5" customHeight="1" x14ac:dyDescent="0.3">
      <c r="B54" s="381" t="s">
        <v>3965</v>
      </c>
      <c r="C54" s="373"/>
      <c r="D54" s="373"/>
      <c r="E54" s="373"/>
      <c r="F54" s="373"/>
      <c r="G54" s="373"/>
      <c r="H54" s="373"/>
      <c r="I54" s="373"/>
      <c r="J54" s="300"/>
    </row>
    <row r="55" spans="2:13" ht="16.5" customHeight="1" x14ac:dyDescent="0.3">
      <c r="B55" s="381" t="s">
        <v>3966</v>
      </c>
      <c r="C55" s="373"/>
      <c r="D55" s="373"/>
      <c r="E55" s="373"/>
      <c r="F55" s="373"/>
      <c r="G55" s="373"/>
      <c r="H55" s="373"/>
      <c r="I55" s="373"/>
      <c r="J55" s="300"/>
    </row>
    <row r="56" spans="2:13" ht="16.5" customHeight="1" x14ac:dyDescent="0.3">
      <c r="B56" s="437" t="s">
        <v>4088</v>
      </c>
      <c r="C56" s="373"/>
      <c r="D56" s="373"/>
      <c r="E56" s="373"/>
      <c r="F56" s="373"/>
      <c r="G56" s="373"/>
      <c r="H56" s="373"/>
      <c r="I56" s="373"/>
      <c r="J56" s="300"/>
    </row>
    <row r="57" spans="2:13" ht="16.5" customHeight="1" x14ac:dyDescent="0.3">
      <c r="B57" s="381" t="s">
        <v>4089</v>
      </c>
      <c r="C57" s="373"/>
      <c r="D57" s="373"/>
      <c r="E57" s="373"/>
      <c r="F57" s="373"/>
      <c r="G57" s="373"/>
      <c r="H57" s="373"/>
      <c r="I57" s="373"/>
      <c r="J57" s="300"/>
    </row>
    <row r="58" spans="2:13" ht="16.5" customHeight="1" x14ac:dyDescent="0.3">
      <c r="B58" s="381" t="s">
        <v>4090</v>
      </c>
      <c r="C58" s="373"/>
      <c r="D58" s="373"/>
      <c r="E58" s="373"/>
      <c r="F58" s="373"/>
      <c r="G58" s="373"/>
      <c r="H58" s="373"/>
      <c r="I58" s="373"/>
      <c r="J58" s="300"/>
    </row>
    <row r="59" spans="2:13" ht="6.6" customHeight="1" x14ac:dyDescent="0.3">
      <c r="B59" s="381"/>
      <c r="C59" s="373"/>
      <c r="D59" s="373"/>
      <c r="E59" s="373"/>
      <c r="F59" s="373"/>
      <c r="G59" s="373"/>
      <c r="H59" s="373"/>
      <c r="I59" s="373"/>
      <c r="J59" s="300"/>
    </row>
    <row r="60" spans="2:13" ht="23.25" customHeight="1" x14ac:dyDescent="0.3">
      <c r="B60" s="373"/>
      <c r="C60" s="373"/>
      <c r="D60" s="373"/>
      <c r="E60" s="373"/>
      <c r="F60" s="373"/>
      <c r="G60" s="373"/>
      <c r="H60" s="373"/>
      <c r="I60" s="373"/>
      <c r="J60" s="300"/>
      <c r="K60" s="288"/>
    </row>
    <row r="61" spans="2:13" ht="16.2" customHeight="1" x14ac:dyDescent="0.3">
      <c r="B61" s="373"/>
      <c r="C61" s="373"/>
      <c r="D61" s="373"/>
      <c r="E61" s="373"/>
      <c r="F61" s="373"/>
      <c r="G61" s="373"/>
      <c r="H61" s="373"/>
      <c r="I61" s="373"/>
      <c r="J61" s="300"/>
      <c r="K61" s="289"/>
    </row>
    <row r="62" spans="2:13" ht="11.25" customHeight="1" x14ac:dyDescent="0.3">
      <c r="B62" s="373"/>
      <c r="C62" s="373"/>
      <c r="D62" s="373"/>
      <c r="E62" s="373"/>
      <c r="F62" s="373"/>
      <c r="G62" s="373"/>
      <c r="H62" s="373"/>
      <c r="I62" s="373"/>
      <c r="J62" s="300"/>
      <c r="K62" s="289"/>
    </row>
    <row r="63" spans="2:13" ht="52.5" customHeight="1" x14ac:dyDescent="0.3">
      <c r="B63" s="714" t="s">
        <v>2524</v>
      </c>
      <c r="C63" s="714"/>
      <c r="D63" s="714"/>
      <c r="E63" s="714"/>
      <c r="F63" s="714"/>
      <c r="G63" s="714"/>
      <c r="H63" s="714"/>
      <c r="I63" s="714"/>
      <c r="J63" s="300"/>
    </row>
    <row r="64" spans="2:13" ht="13.5" customHeight="1" x14ac:dyDescent="0.3">
      <c r="B64" s="435" t="s">
        <v>2525</v>
      </c>
      <c r="C64" s="384"/>
      <c r="D64" s="373"/>
      <c r="E64" s="373"/>
      <c r="F64" s="373"/>
      <c r="G64" s="373"/>
      <c r="H64" s="373"/>
      <c r="I64" s="373"/>
      <c r="J64" s="300"/>
    </row>
    <row r="65" spans="2:10" ht="13.5" customHeight="1" x14ac:dyDescent="0.3">
      <c r="B65" s="381"/>
      <c r="C65" s="373"/>
      <c r="D65" s="373"/>
      <c r="E65" s="373"/>
      <c r="F65" s="373"/>
      <c r="G65" s="373"/>
      <c r="H65" s="373"/>
      <c r="I65" s="373"/>
      <c r="J65" s="300"/>
    </row>
    <row r="66" spans="2:10" ht="13.5" customHeight="1" x14ac:dyDescent="0.3">
      <c r="B66" s="381"/>
      <c r="C66" s="373"/>
      <c r="D66" s="373"/>
      <c r="E66" s="373"/>
      <c r="F66" s="373"/>
      <c r="G66" s="373"/>
      <c r="H66" s="373"/>
      <c r="I66" s="373"/>
      <c r="J66" s="300"/>
    </row>
    <row r="67" spans="2:10" ht="20.25" customHeight="1" x14ac:dyDescent="0.3">
      <c r="B67" s="373" t="s">
        <v>2526</v>
      </c>
      <c r="C67" s="384"/>
      <c r="D67" s="373"/>
      <c r="E67" s="373"/>
      <c r="F67" s="373"/>
      <c r="G67" s="373"/>
      <c r="H67" s="373"/>
      <c r="I67" s="373"/>
      <c r="J67" s="276"/>
    </row>
    <row r="68" spans="2:10" ht="15.75" customHeight="1" x14ac:dyDescent="0.3">
      <c r="B68" s="384"/>
      <c r="C68" s="384"/>
      <c r="D68" s="373"/>
      <c r="E68" s="373"/>
      <c r="F68" s="373"/>
      <c r="G68" s="373"/>
      <c r="H68" s="373"/>
      <c r="I68" s="373"/>
      <c r="J68" s="276"/>
    </row>
    <row r="69" spans="2:10" ht="16.2" customHeight="1" x14ac:dyDescent="0.3">
      <c r="B69" s="373" t="s">
        <v>2583</v>
      </c>
      <c r="C69" s="373"/>
      <c r="D69" s="384"/>
      <c r="E69" s="384"/>
      <c r="F69" s="384"/>
      <c r="G69" s="384"/>
      <c r="H69" s="373"/>
      <c r="I69" s="373"/>
    </row>
    <row r="70" spans="2:10" ht="16.2" customHeight="1" x14ac:dyDescent="0.3">
      <c r="B70" s="373" t="s">
        <v>2527</v>
      </c>
      <c r="C70" s="373"/>
      <c r="D70" s="373"/>
      <c r="E70" s="373"/>
      <c r="F70" s="373"/>
      <c r="G70" s="373"/>
      <c r="H70" s="373"/>
      <c r="I70" s="373"/>
    </row>
    <row r="71" spans="2:10" ht="16.2" customHeight="1" x14ac:dyDescent="0.3">
      <c r="B71" s="373" t="s">
        <v>3982</v>
      </c>
      <c r="C71" s="373"/>
      <c r="D71" s="373"/>
      <c r="E71" s="373"/>
      <c r="F71" s="373"/>
      <c r="G71" s="373"/>
      <c r="H71" s="373"/>
      <c r="I71" s="373"/>
    </row>
    <row r="72" spans="2:10" ht="16.2" customHeight="1" x14ac:dyDescent="0.3">
      <c r="B72" s="373" t="s">
        <v>2528</v>
      </c>
      <c r="C72" s="373"/>
      <c r="D72" s="373"/>
      <c r="E72" s="373"/>
      <c r="F72" s="373"/>
      <c r="G72" s="373"/>
      <c r="H72" s="373"/>
      <c r="I72" s="373"/>
      <c r="J72" s="261"/>
    </row>
    <row r="73" spans="2:10" s="297" customFormat="1" ht="99" customHeight="1" x14ac:dyDescent="0.3">
      <c r="B73" s="738" t="s">
        <v>2584</v>
      </c>
      <c r="C73" s="738"/>
      <c r="H73" s="791" t="s">
        <v>2529</v>
      </c>
      <c r="I73" s="791"/>
    </row>
  </sheetData>
  <mergeCells count="42">
    <mergeCell ref="B39:I39"/>
    <mergeCell ref="B31:I31"/>
    <mergeCell ref="G26:H26"/>
    <mergeCell ref="C19:E19"/>
    <mergeCell ref="C20:E20"/>
    <mergeCell ref="C21:E21"/>
    <mergeCell ref="G24:H24"/>
    <mergeCell ref="G25:H25"/>
    <mergeCell ref="C23:E23"/>
    <mergeCell ref="C22:E22"/>
    <mergeCell ref="B73:C73"/>
    <mergeCell ref="H73:I73"/>
    <mergeCell ref="B40:I40"/>
    <mergeCell ref="B41:I41"/>
    <mergeCell ref="B43:I43"/>
    <mergeCell ref="B63:I63"/>
    <mergeCell ref="AV33:BD33"/>
    <mergeCell ref="B34:I34"/>
    <mergeCell ref="B38:I38"/>
    <mergeCell ref="B35:C35"/>
    <mergeCell ref="B33:I33"/>
    <mergeCell ref="L33:T33"/>
    <mergeCell ref="U33:AC33"/>
    <mergeCell ref="AD33:AL33"/>
    <mergeCell ref="AM33:AU33"/>
    <mergeCell ref="E3:F3"/>
    <mergeCell ref="C5:E5"/>
    <mergeCell ref="G5:I6"/>
    <mergeCell ref="C10:E10"/>
    <mergeCell ref="H10:I10"/>
    <mergeCell ref="C6:E6"/>
    <mergeCell ref="C7:E7"/>
    <mergeCell ref="C9:E9"/>
    <mergeCell ref="C18:E18"/>
    <mergeCell ref="K5:L5"/>
    <mergeCell ref="K6:L6"/>
    <mergeCell ref="K7:L7"/>
    <mergeCell ref="K8:L8"/>
    <mergeCell ref="B15:I16"/>
    <mergeCell ref="B11:C11"/>
    <mergeCell ref="D11:E11"/>
    <mergeCell ref="G11:I11"/>
  </mergeCells>
  <hyperlinks>
    <hyperlink ref="B72" r:id="rId1" display="http://www.geofal.com.pe/" xr:uid="{6AAF250E-3FBB-455A-8AA0-D89F92340FCB}"/>
    <hyperlink ref="B39:I39" r:id="rId2" location="8LpXxWsZQWmIW0zmL4DJEGBD3MXzxqJtd8JNJD7mkXs" display="https://mega.nz/file/EWAjHIDa - 8LpXxWsZQWmIW0zmL4DJEGBD3MXzxqJtd8JNJD7mkXs" xr:uid="{A7E363F4-70FF-431B-B5CE-A75FD3191A30}"/>
  </hyperlinks>
  <printOptions horizontalCentered="1"/>
  <pageMargins left="0" right="0" top="1.6535433070866143" bottom="0" header="0" footer="0"/>
  <pageSetup paperSize="9" scale="62" fitToWidth="0" fitToHeight="0" orientation="portrait" r:id="rId3"/>
  <headerFooter>
    <oddHeader>&amp;L
                  &amp;G</oddHeader>
    <oddFooter>&amp;C&amp;G</oddFooter>
  </headerFooter>
  <drawing r:id="rId4"/>
  <legacyDrawingHF r:id="rId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AFE44-75B5-4A5F-B745-76404CFDDE2C}">
  <sheetPr codeName="Hoja117">
    <tabColor rgb="FFFF00FF"/>
  </sheetPr>
  <dimension ref="B1:BD68"/>
  <sheetViews>
    <sheetView view="pageBreakPreview" zoomScale="80" zoomScaleNormal="96" zoomScaleSheetLayoutView="80" workbookViewId="0">
      <selection activeCell="B27" sqref="B27:I27"/>
    </sheetView>
  </sheetViews>
  <sheetFormatPr baseColWidth="10" defaultColWidth="11.44140625" defaultRowHeight="15" x14ac:dyDescent="0.3"/>
  <cols>
    <col min="1" max="1" width="2.44140625" style="279" customWidth="1"/>
    <col min="2" max="2" width="14.5546875" style="279" customWidth="1"/>
    <col min="3" max="3" width="15.6640625" style="279" customWidth="1"/>
    <col min="4" max="4" width="13" style="279" customWidth="1"/>
    <col min="5" max="5" width="22.109375" style="279" customWidth="1"/>
    <col min="6" max="6" width="25.109375" style="279" customWidth="1"/>
    <col min="7" max="7" width="12.5546875" style="279" customWidth="1"/>
    <col min="8" max="8" width="12.6640625" style="279" customWidth="1"/>
    <col min="9" max="9" width="14.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892</v>
      </c>
    </row>
    <row r="2" spans="2:13" ht="6.6" customHeight="1" x14ac:dyDescent="0.3">
      <c r="K2" s="344"/>
      <c r="L2" s="344"/>
    </row>
    <row r="3" spans="2:13" ht="24" customHeight="1" x14ac:dyDescent="0.3">
      <c r="B3" s="297"/>
      <c r="C3" s="355"/>
      <c r="D3" s="355"/>
      <c r="E3" s="746">
        <v>509</v>
      </c>
      <c r="F3" s="746"/>
      <c r="G3" s="355"/>
      <c r="H3" s="355"/>
      <c r="I3" s="356"/>
    </row>
    <row r="4" spans="2:13" ht="17.399999999999999" customHeight="1" x14ac:dyDescent="0.3">
      <c r="B4" s="357"/>
      <c r="C4" s="357"/>
      <c r="D4" s="297"/>
      <c r="E4" s="358"/>
      <c r="F4" s="358"/>
      <c r="G4" s="351"/>
      <c r="H4" s="351"/>
      <c r="I4" s="351"/>
      <c r="J4" s="252"/>
    </row>
    <row r="5" spans="2:13" ht="40.950000000000003" customHeight="1" x14ac:dyDescent="0.3">
      <c r="B5" s="270" t="s">
        <v>2545</v>
      </c>
      <c r="C5" s="710" t="str">
        <f>VLOOKUP($L$1,BD_Clientes,2,FALSE)</f>
        <v>IPC SUCURSAL DEL PERU</v>
      </c>
      <c r="D5" s="710"/>
      <c r="E5" s="710"/>
      <c r="F5" s="363" t="s">
        <v>2586</v>
      </c>
      <c r="G5" s="710" t="str">
        <f>VLOOKUP($L$1,BD_Clientes,9,FALSE)</f>
        <v>Ejecución del sector II del saldo de obra del proyecto de inversión denominado Mejoramiento y Ampliación de la Capacidad Operativa y Logística de la Base Aeronaval del Callao</v>
      </c>
      <c r="H5" s="710"/>
      <c r="I5" s="710"/>
      <c r="K5" s="773">
        <v>222</v>
      </c>
      <c r="L5" s="773"/>
    </row>
    <row r="6" spans="2:13" ht="42" customHeight="1" x14ac:dyDescent="0.3">
      <c r="B6" s="270" t="s">
        <v>2547</v>
      </c>
      <c r="C6" s="710">
        <f>VLOOKUP($L$1,BD_Clientes,3,FALSE)</f>
        <v>20606454229</v>
      </c>
      <c r="D6" s="710"/>
      <c r="E6" s="710"/>
      <c r="G6" s="710"/>
      <c r="H6" s="710"/>
      <c r="I6" s="710"/>
      <c r="K6" s="774">
        <v>222</v>
      </c>
      <c r="L6" s="774"/>
      <c r="M6" s="301"/>
    </row>
    <row r="7" spans="2:13" ht="24" customHeight="1" x14ac:dyDescent="0.3">
      <c r="B7" s="270" t="s">
        <v>2550</v>
      </c>
      <c r="C7" s="710" t="str">
        <f>VLOOKUP($L$1,BD_Clientes,5,FALSE)</f>
        <v xml:space="preserve">Ing. Katherine Marreros Vargas </v>
      </c>
      <c r="D7" s="710"/>
      <c r="E7" s="710"/>
      <c r="F7" s="363" t="s">
        <v>2589</v>
      </c>
      <c r="G7" s="395" t="str">
        <f>VLOOKUP($L$1,BD_Clientes,10,FALSE)</f>
        <v>Callao</v>
      </c>
      <c r="H7" s="571"/>
      <c r="I7" s="571"/>
      <c r="K7" s="771">
        <v>222</v>
      </c>
      <c r="L7" s="771"/>
    </row>
    <row r="8" spans="2:13" ht="17.399999999999999" customHeight="1" x14ac:dyDescent="0.3">
      <c r="B8" s="363"/>
      <c r="C8" s="396"/>
      <c r="D8" s="259"/>
      <c r="E8" s="259"/>
      <c r="G8" s="571"/>
      <c r="H8" s="571"/>
      <c r="I8" s="571"/>
      <c r="K8" s="772">
        <v>223</v>
      </c>
      <c r="L8" s="772"/>
    </row>
    <row r="9" spans="2:13" ht="22.2" customHeight="1" x14ac:dyDescent="0.3">
      <c r="B9" s="270" t="s">
        <v>2553</v>
      </c>
      <c r="C9" s="710">
        <f>VLOOKUP($L$1,BD_Clientes,7,FALSE)</f>
        <v>999963699</v>
      </c>
      <c r="D9" s="710"/>
      <c r="E9" s="710"/>
      <c r="F9" s="364" t="s">
        <v>2551</v>
      </c>
      <c r="G9" s="279" t="s">
        <v>3326</v>
      </c>
    </row>
    <row r="10" spans="2:13" ht="29.4" customHeight="1" x14ac:dyDescent="0.3">
      <c r="B10" s="270" t="s">
        <v>2557</v>
      </c>
      <c r="C10" s="710" t="str">
        <f>VLOOKUP($L$1,BD_Clientes,8,FALSE)</f>
        <v>ipcperu.calidad@gmail.com</v>
      </c>
      <c r="D10" s="710"/>
      <c r="E10" s="710"/>
      <c r="F10" s="365" t="s">
        <v>2553</v>
      </c>
      <c r="G10" s="396">
        <v>982429895</v>
      </c>
      <c r="H10" s="724"/>
      <c r="I10" s="724"/>
    </row>
    <row r="11" spans="2:13" ht="19.95" customHeight="1" x14ac:dyDescent="0.3">
      <c r="B11" s="728" t="s">
        <v>2555</v>
      </c>
      <c r="C11" s="728"/>
      <c r="D11" s="727">
        <v>45747</v>
      </c>
      <c r="E11" s="727"/>
      <c r="F11" s="365" t="s">
        <v>2558</v>
      </c>
      <c r="G11" s="727">
        <v>45749</v>
      </c>
      <c r="H11" s="727"/>
      <c r="I11" s="727"/>
      <c r="L11" s="279" t="s">
        <v>2556</v>
      </c>
    </row>
    <row r="12" spans="2:13" ht="9.75" customHeight="1" x14ac:dyDescent="0.3">
      <c r="B12" s="363"/>
      <c r="C12" s="366"/>
      <c r="D12" s="395"/>
      <c r="E12" s="367"/>
    </row>
    <row r="13" spans="2:13" ht="15.75" customHeight="1" x14ac:dyDescent="0.3">
      <c r="B13" s="317" t="s">
        <v>3981</v>
      </c>
      <c r="C13" s="260"/>
      <c r="D13" s="259"/>
      <c r="E13" s="259"/>
      <c r="F13" s="259"/>
      <c r="G13" s="259"/>
    </row>
    <row r="14" spans="2:13" ht="6.7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56" ht="9" customHeight="1" x14ac:dyDescent="0.3">
      <c r="B17" s="260"/>
      <c r="C17" s="260"/>
      <c r="D17" s="259"/>
      <c r="E17" s="259"/>
      <c r="F17" s="259"/>
    </row>
    <row r="18" spans="2:56" ht="54" customHeight="1" x14ac:dyDescent="0.3">
      <c r="B18" s="393" t="s">
        <v>2561</v>
      </c>
      <c r="C18" s="725" t="s">
        <v>2562</v>
      </c>
      <c r="D18" s="725"/>
      <c r="E18" s="725"/>
      <c r="F18" s="368" t="s">
        <v>2563</v>
      </c>
      <c r="G18" s="394" t="s">
        <v>2564</v>
      </c>
      <c r="H18" s="393" t="s">
        <v>2565</v>
      </c>
      <c r="I18" s="393" t="s">
        <v>2566</v>
      </c>
      <c r="J18" s="371"/>
    </row>
    <row r="19" spans="2:56" ht="37.950000000000003" customHeight="1" x14ac:dyDescent="0.3">
      <c r="B19" s="263" t="s">
        <v>2510</v>
      </c>
      <c r="C19" s="717" t="str">
        <f>VLOOKUP(B19,ENS.!$B$5:$F$242,2,FALSE)</f>
        <v>Extracción de testigo diamantina con broca de 4" en pavimento flexible.</v>
      </c>
      <c r="D19" s="718"/>
      <c r="E19" s="719"/>
      <c r="F19" s="414" t="str">
        <f>VLOOKUP(B19,ENS.!$B$5:$F$242,3,FALSE)</f>
        <v>NTP 339.059</v>
      </c>
      <c r="G19" s="455">
        <v>120</v>
      </c>
      <c r="H19" s="263">
        <v>6</v>
      </c>
      <c r="I19" s="265">
        <f>+G19*H19</f>
        <v>720</v>
      </c>
      <c r="J19" s="371"/>
    </row>
    <row r="20" spans="2:56" ht="37.950000000000003" customHeight="1" x14ac:dyDescent="0.3">
      <c r="B20" s="263" t="s">
        <v>125</v>
      </c>
      <c r="C20" s="717" t="s">
        <v>5335</v>
      </c>
      <c r="D20" s="718"/>
      <c r="E20" s="719"/>
      <c r="F20" s="414" t="str">
        <f>VLOOKUP(B20,ENS.!$B$5:$F$242,3,FALSE)</f>
        <v>-</v>
      </c>
      <c r="G20" s="455">
        <v>40</v>
      </c>
      <c r="H20" s="263">
        <v>5</v>
      </c>
      <c r="I20" s="265">
        <f>+G20*H20</f>
        <v>200</v>
      </c>
      <c r="J20" s="371"/>
    </row>
    <row r="21" spans="2:56" ht="19.95" customHeight="1" x14ac:dyDescent="0.3">
      <c r="B21" s="555" t="s">
        <v>2516</v>
      </c>
      <c r="C21" s="270"/>
      <c r="G21" s="735" t="s">
        <v>2567</v>
      </c>
      <c r="H21" s="736"/>
      <c r="I21" s="369">
        <f>SUM(I19:I20)</f>
        <v>920</v>
      </c>
      <c r="J21" s="274"/>
      <c r="K21" s="540"/>
      <c r="L21" s="343"/>
      <c r="M21" s="171"/>
      <c r="N21" s="171"/>
      <c r="O21" s="171"/>
      <c r="P21" s="171"/>
      <c r="Q21" s="171"/>
      <c r="R21" s="171"/>
      <c r="S21" s="171"/>
      <c r="T21" s="171"/>
    </row>
    <row r="22" spans="2:56" ht="19.95" customHeight="1" x14ac:dyDescent="0.3">
      <c r="B22" s="317"/>
      <c r="C22" s="270"/>
      <c r="G22" s="735" t="s">
        <v>2568</v>
      </c>
      <c r="H22" s="736"/>
      <c r="I22" s="369">
        <f>I21*0.18</f>
        <v>165.6</v>
      </c>
      <c r="J22" s="274"/>
      <c r="K22" s="538"/>
      <c r="L22" s="171"/>
      <c r="M22" s="171"/>
      <c r="N22" s="171"/>
      <c r="O22" s="171"/>
      <c r="P22" s="171"/>
      <c r="Q22" s="171"/>
      <c r="R22" s="171"/>
      <c r="S22" s="171"/>
      <c r="T22" s="171"/>
    </row>
    <row r="23" spans="2:56" ht="19.95" customHeight="1" x14ac:dyDescent="0.3">
      <c r="B23" s="317"/>
      <c r="C23" s="270"/>
      <c r="G23" s="720" t="s">
        <v>2569</v>
      </c>
      <c r="H23" s="722"/>
      <c r="I23" s="272">
        <f>I21+I22</f>
        <v>1085.5999999999999</v>
      </c>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546"/>
      <c r="L24" s="546"/>
      <c r="N24" s="547"/>
    </row>
    <row r="25" spans="2:56" s="297" customFormat="1" ht="21" customHeight="1" x14ac:dyDescent="0.3">
      <c r="C25" s="362"/>
      <c r="D25" s="362"/>
      <c r="E25" s="362"/>
      <c r="F25" s="362"/>
      <c r="G25" s="362"/>
      <c r="H25" s="362"/>
      <c r="I25" s="310"/>
      <c r="J25" s="310"/>
    </row>
    <row r="26" spans="2:56" s="297" customFormat="1" ht="21" customHeight="1" x14ac:dyDescent="0.3">
      <c r="B26" s="732" t="s">
        <v>4130</v>
      </c>
      <c r="C26" s="732"/>
      <c r="D26" s="732"/>
      <c r="E26" s="732"/>
      <c r="F26" s="732"/>
      <c r="G26" s="732"/>
      <c r="H26" s="732"/>
      <c r="I26" s="732"/>
      <c r="J26" s="310"/>
      <c r="L26" s="552"/>
      <c r="U26" s="552"/>
      <c r="AD26" s="552"/>
      <c r="AM26" s="552"/>
      <c r="AV26" s="552"/>
    </row>
    <row r="27" spans="2:56" s="297" customFormat="1" ht="115.2" customHeight="1" x14ac:dyDescent="0.3">
      <c r="B27" s="714" t="s">
        <v>5374</v>
      </c>
      <c r="C27" s="714"/>
      <c r="D27" s="714"/>
      <c r="E27" s="714"/>
      <c r="F27" s="714"/>
      <c r="G27" s="714"/>
      <c r="H27" s="714"/>
      <c r="I27" s="714"/>
      <c r="J27" s="310"/>
      <c r="L27" s="738"/>
      <c r="M27" s="738"/>
      <c r="N27" s="738"/>
      <c r="O27" s="738"/>
      <c r="P27" s="738"/>
      <c r="Q27" s="738"/>
      <c r="R27" s="738"/>
      <c r="S27" s="738"/>
      <c r="T27" s="738"/>
      <c r="U27" s="738"/>
      <c r="V27" s="738"/>
      <c r="W27" s="738"/>
      <c r="X27" s="738"/>
      <c r="Y27" s="738"/>
      <c r="Z27" s="738"/>
      <c r="AA27" s="738"/>
      <c r="AB27" s="738"/>
      <c r="AC27" s="738"/>
      <c r="AD27" s="738"/>
      <c r="AE27" s="738"/>
      <c r="AF27" s="738"/>
      <c r="AG27" s="738"/>
      <c r="AH27" s="738"/>
      <c r="AI27" s="738"/>
      <c r="AJ27" s="738"/>
      <c r="AK27" s="738"/>
      <c r="AL27" s="738"/>
      <c r="AM27" s="765"/>
      <c r="AN27" s="765"/>
      <c r="AO27" s="765"/>
      <c r="AP27" s="765"/>
      <c r="AQ27" s="765"/>
      <c r="AR27" s="765"/>
      <c r="AS27" s="765"/>
      <c r="AT27" s="765"/>
      <c r="AU27" s="765"/>
      <c r="AV27" s="738"/>
      <c r="AW27" s="738"/>
      <c r="AX27" s="738"/>
      <c r="AY27" s="738"/>
      <c r="AZ27" s="738"/>
      <c r="BA27" s="738"/>
      <c r="BB27" s="738"/>
      <c r="BC27" s="738"/>
      <c r="BD27" s="738"/>
    </row>
    <row r="28" spans="2:56" s="297" customFormat="1" ht="70.2" customHeight="1" x14ac:dyDescent="0.3">
      <c r="B28" s="715" t="s">
        <v>5336</v>
      </c>
      <c r="C28" s="715"/>
      <c r="D28" s="715"/>
      <c r="E28" s="715"/>
      <c r="F28" s="715"/>
      <c r="G28" s="715"/>
      <c r="H28" s="715"/>
      <c r="I28" s="715"/>
      <c r="J28" s="310"/>
      <c r="L28" s="765"/>
      <c r="M28" s="765"/>
      <c r="N28" s="765"/>
      <c r="O28" s="765"/>
      <c r="P28" s="765"/>
      <c r="Q28" s="765"/>
      <c r="R28" s="765"/>
      <c r="S28" s="765"/>
      <c r="T28" s="765"/>
      <c r="U28" s="338"/>
      <c r="V28" s="338"/>
      <c r="W28" s="338"/>
      <c r="X28" s="338"/>
      <c r="Y28" s="338"/>
      <c r="Z28" s="338"/>
      <c r="AA28" s="338"/>
      <c r="AB28" s="338"/>
      <c r="AC28" s="338"/>
      <c r="AD28" s="338"/>
      <c r="AE28" s="338"/>
      <c r="AF28" s="338"/>
      <c r="AG28" s="338"/>
      <c r="AH28" s="338"/>
      <c r="AI28" s="338"/>
      <c r="AJ28" s="338"/>
      <c r="AK28" s="338"/>
      <c r="AL28" s="338"/>
      <c r="AM28" s="337"/>
      <c r="AN28" s="337"/>
      <c r="AO28" s="337"/>
      <c r="AP28" s="337"/>
      <c r="AQ28" s="337"/>
      <c r="AR28" s="337"/>
      <c r="AS28" s="337"/>
      <c r="AT28" s="337"/>
      <c r="AU28" s="337"/>
      <c r="AV28" s="338"/>
      <c r="AW28" s="338"/>
      <c r="AX28" s="338"/>
      <c r="AY28" s="338"/>
      <c r="AZ28" s="338"/>
      <c r="BA28" s="338"/>
      <c r="BB28" s="338"/>
      <c r="BC28" s="338"/>
      <c r="BD28" s="338"/>
    </row>
    <row r="29" spans="2:56" s="297" customFormat="1" ht="73.95" customHeight="1" x14ac:dyDescent="0.3">
      <c r="B29" s="714" t="s">
        <v>4121</v>
      </c>
      <c r="C29" s="714"/>
      <c r="D29" s="714"/>
      <c r="E29" s="714"/>
      <c r="F29" s="714"/>
      <c r="G29" s="714"/>
      <c r="H29" s="714"/>
      <c r="I29" s="714"/>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99" customHeight="1" x14ac:dyDescent="0.3">
      <c r="B30" s="712" t="s">
        <v>2571</v>
      </c>
      <c r="C30" s="712"/>
      <c r="D30" s="337"/>
      <c r="E30" s="337"/>
      <c r="F30" s="337"/>
      <c r="G30" s="337"/>
      <c r="H30" s="337"/>
      <c r="I30" s="337"/>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95" customHeight="1" x14ac:dyDescent="0.3">
      <c r="J31" s="336"/>
    </row>
    <row r="32" spans="2:56" s="297" customFormat="1" ht="4.95" customHeight="1" x14ac:dyDescent="0.3">
      <c r="J32" s="336"/>
    </row>
    <row r="33" spans="2:20" s="297" customFormat="1" ht="78" customHeight="1" x14ac:dyDescent="0.3">
      <c r="B33" s="714" t="s">
        <v>4122</v>
      </c>
      <c r="C33" s="714"/>
      <c r="D33" s="714"/>
      <c r="E33" s="714"/>
      <c r="F33" s="714"/>
      <c r="G33" s="714"/>
      <c r="H33" s="714"/>
      <c r="I33" s="714"/>
      <c r="J33" s="336"/>
      <c r="K33" s="348"/>
    </row>
    <row r="34" spans="2:20" ht="136.94999999999999" customHeight="1" x14ac:dyDescent="0.3">
      <c r="B34" s="714" t="s">
        <v>4124</v>
      </c>
      <c r="C34" s="714"/>
      <c r="D34" s="714"/>
      <c r="E34" s="714"/>
      <c r="F34" s="714"/>
      <c r="G34" s="714"/>
      <c r="H34" s="714"/>
      <c r="I34" s="714"/>
      <c r="J34" s="304"/>
      <c r="K34" s="305"/>
      <c r="L34" s="306"/>
      <c r="M34" s="307"/>
    </row>
    <row r="35" spans="2:20" ht="57" customHeight="1" x14ac:dyDescent="0.3">
      <c r="B35" s="714" t="s">
        <v>4125</v>
      </c>
      <c r="C35" s="714"/>
      <c r="D35" s="714"/>
      <c r="E35" s="714"/>
      <c r="F35" s="714"/>
      <c r="G35" s="714"/>
      <c r="H35" s="714"/>
      <c r="I35" s="714"/>
      <c r="J35" s="304"/>
      <c r="K35" s="305"/>
      <c r="L35" s="306"/>
      <c r="M35" s="307"/>
    </row>
    <row r="36" spans="2:20" ht="16.2" customHeight="1" x14ac:dyDescent="0.3"/>
    <row r="37" spans="2:20" ht="16.2" customHeight="1" x14ac:dyDescent="0.3">
      <c r="B37" s="741"/>
      <c r="C37" s="741"/>
      <c r="D37" s="741"/>
      <c r="E37" s="741"/>
      <c r="F37" s="741"/>
      <c r="G37" s="741"/>
      <c r="H37" s="741"/>
      <c r="I37" s="741"/>
      <c r="N37" s="261"/>
      <c r="O37" s="261"/>
      <c r="P37" s="261"/>
      <c r="Q37" s="261"/>
      <c r="R37" s="261"/>
      <c r="S37" s="261"/>
      <c r="T37" s="261"/>
    </row>
    <row r="38" spans="2:20" ht="16.2" customHeight="1" x14ac:dyDescent="0.3"/>
    <row r="39" spans="2:20" ht="17.7" customHeight="1" x14ac:dyDescent="0.3">
      <c r="B39" s="373" t="s">
        <v>3984</v>
      </c>
      <c r="C39" s="373"/>
      <c r="D39" s="373"/>
      <c r="E39" s="373"/>
      <c r="F39" s="373"/>
      <c r="K39" s="279" t="s">
        <v>2574</v>
      </c>
    </row>
    <row r="40" spans="2:20" ht="17.7" customHeight="1" x14ac:dyDescent="0.3">
      <c r="B40" s="373" t="s">
        <v>4126</v>
      </c>
      <c r="C40" s="373"/>
      <c r="D40" s="373"/>
      <c r="E40" s="373"/>
      <c r="F40" s="373"/>
      <c r="K40" s="279" t="s">
        <v>2575</v>
      </c>
    </row>
    <row r="41" spans="2:20" ht="17.7" customHeight="1" x14ac:dyDescent="0.3">
      <c r="B41" s="373" t="s">
        <v>2518</v>
      </c>
      <c r="C41" s="373"/>
      <c r="D41" s="373"/>
      <c r="E41" s="373"/>
      <c r="F41" s="373"/>
      <c r="K41" s="279" t="s">
        <v>2576</v>
      </c>
    </row>
    <row r="42" spans="2:20" ht="17.7" customHeight="1" x14ac:dyDescent="0.3">
      <c r="B42" s="380" t="s">
        <v>2519</v>
      </c>
      <c r="C42" s="373"/>
      <c r="D42" s="373"/>
      <c r="E42" s="373"/>
      <c r="F42" s="373"/>
      <c r="K42" s="279" t="s">
        <v>2577</v>
      </c>
    </row>
    <row r="43" spans="2:20" ht="17.7" customHeight="1" x14ac:dyDescent="0.3">
      <c r="B43" s="381" t="s">
        <v>2520</v>
      </c>
      <c r="C43" s="373"/>
      <c r="D43" s="373"/>
      <c r="E43" s="373"/>
      <c r="F43" s="373"/>
      <c r="J43" s="300"/>
      <c r="K43" s="279" t="s">
        <v>2573</v>
      </c>
      <c r="M43" s="270"/>
    </row>
    <row r="44" spans="2:20" ht="17.7" customHeight="1" x14ac:dyDescent="0.3">
      <c r="B44" s="380" t="s">
        <v>2578</v>
      </c>
      <c r="C44" s="373"/>
      <c r="D44" s="373"/>
      <c r="E44" s="373"/>
      <c r="F44" s="373"/>
      <c r="J44" s="300"/>
      <c r="K44" s="279" t="s">
        <v>2579</v>
      </c>
      <c r="M44" s="270"/>
    </row>
    <row r="45" spans="2:20" ht="17.7" customHeight="1" x14ac:dyDescent="0.3">
      <c r="B45" s="381" t="s">
        <v>2580</v>
      </c>
      <c r="C45" s="373"/>
      <c r="D45" s="373"/>
      <c r="E45" s="373"/>
      <c r="F45" s="373"/>
      <c r="J45" s="300"/>
      <c r="K45" s="279" t="s">
        <v>2581</v>
      </c>
    </row>
    <row r="46" spans="2:20" ht="17.7" customHeight="1" x14ac:dyDescent="0.3">
      <c r="B46" s="381" t="s">
        <v>2582</v>
      </c>
      <c r="C46" s="373"/>
      <c r="D46" s="373"/>
      <c r="E46" s="373"/>
      <c r="F46" s="373"/>
      <c r="J46" s="300"/>
    </row>
    <row r="47" spans="2:20" ht="17.7" customHeight="1" x14ac:dyDescent="0.3">
      <c r="B47" s="437" t="s">
        <v>2521</v>
      </c>
      <c r="C47" s="373"/>
      <c r="D47" s="373"/>
      <c r="E47" s="373"/>
      <c r="F47" s="373"/>
      <c r="J47" s="300"/>
    </row>
    <row r="48" spans="2:20" ht="17.7" customHeight="1" x14ac:dyDescent="0.3">
      <c r="B48" s="381" t="s">
        <v>3965</v>
      </c>
      <c r="C48" s="373"/>
      <c r="D48" s="373"/>
      <c r="E48" s="373"/>
      <c r="F48" s="373"/>
      <c r="J48" s="300"/>
    </row>
    <row r="49" spans="2:11" ht="17.7" customHeight="1" x14ac:dyDescent="0.3">
      <c r="B49" s="381" t="s">
        <v>3966</v>
      </c>
      <c r="C49" s="373"/>
      <c r="D49" s="373"/>
      <c r="E49" s="373"/>
      <c r="F49" s="373"/>
      <c r="J49" s="300"/>
    </row>
    <row r="50" spans="2:11" ht="17.7" customHeight="1" x14ac:dyDescent="0.3">
      <c r="B50" s="437" t="s">
        <v>4088</v>
      </c>
      <c r="C50" s="373"/>
      <c r="D50" s="373"/>
      <c r="E50" s="373"/>
      <c r="F50" s="373"/>
      <c r="J50" s="300"/>
    </row>
    <row r="51" spans="2:11" ht="17.7" customHeight="1" x14ac:dyDescent="0.3">
      <c r="B51" s="381" t="s">
        <v>4089</v>
      </c>
      <c r="C51" s="373"/>
      <c r="D51" s="373"/>
      <c r="E51" s="373"/>
      <c r="F51" s="373"/>
      <c r="J51" s="300"/>
    </row>
    <row r="52" spans="2:11" ht="17.7" customHeight="1" x14ac:dyDescent="0.3">
      <c r="B52" s="381" t="s">
        <v>4090</v>
      </c>
      <c r="C52" s="373"/>
      <c r="D52" s="373"/>
      <c r="E52" s="373"/>
      <c r="F52" s="373"/>
      <c r="J52" s="300"/>
    </row>
    <row r="53" spans="2:11" ht="23.25" customHeight="1" x14ac:dyDescent="0.3">
      <c r="J53" s="300"/>
      <c r="K53" s="288" t="s">
        <v>2521</v>
      </c>
    </row>
    <row r="54" spans="2:11" ht="16.2" customHeight="1" x14ac:dyDescent="0.3">
      <c r="J54" s="300"/>
      <c r="K54" s="289" t="s">
        <v>2522</v>
      </c>
    </row>
    <row r="55" spans="2:11" ht="11.25" customHeight="1" x14ac:dyDescent="0.3">
      <c r="J55" s="300"/>
      <c r="K55" s="289" t="s">
        <v>2523</v>
      </c>
    </row>
    <row r="56" spans="2:11" ht="52.5" customHeight="1" x14ac:dyDescent="0.3">
      <c r="B56" s="714" t="s">
        <v>2524</v>
      </c>
      <c r="C56" s="714"/>
      <c r="D56" s="714"/>
      <c r="E56" s="714"/>
      <c r="F56" s="714"/>
      <c r="G56" s="714"/>
      <c r="H56" s="714"/>
      <c r="I56" s="714"/>
      <c r="J56" s="300"/>
    </row>
    <row r="57" spans="2:11" ht="16.8" x14ac:dyDescent="0.3">
      <c r="B57" s="435" t="s">
        <v>2525</v>
      </c>
      <c r="C57" s="384"/>
      <c r="D57" s="373"/>
      <c r="E57" s="373"/>
      <c r="F57" s="373"/>
      <c r="G57" s="373"/>
      <c r="H57" s="373"/>
      <c r="I57" s="373"/>
      <c r="J57" s="300"/>
    </row>
    <row r="58" spans="2:11" ht="13.5" customHeight="1" x14ac:dyDescent="0.3">
      <c r="B58" s="381"/>
      <c r="C58" s="373"/>
      <c r="D58" s="373"/>
      <c r="E58" s="373"/>
      <c r="F58" s="373"/>
      <c r="G58" s="373"/>
      <c r="H58" s="373"/>
      <c r="I58" s="373"/>
      <c r="J58" s="300"/>
    </row>
    <row r="59" spans="2:11" ht="13.5" customHeight="1" x14ac:dyDescent="0.3">
      <c r="B59" s="289"/>
      <c r="J59" s="300"/>
    </row>
    <row r="60" spans="2:11" ht="20.25" customHeight="1" x14ac:dyDescent="0.3">
      <c r="B60" s="373" t="s">
        <v>2526</v>
      </c>
      <c r="C60" s="384"/>
      <c r="D60" s="373"/>
      <c r="E60" s="373"/>
      <c r="F60" s="373"/>
      <c r="J60" s="276"/>
    </row>
    <row r="61" spans="2:11" ht="15.75" customHeight="1" x14ac:dyDescent="0.3">
      <c r="B61" s="384"/>
      <c r="C61" s="384"/>
      <c r="D61" s="373"/>
      <c r="E61" s="373"/>
      <c r="F61" s="373"/>
      <c r="J61" s="276"/>
    </row>
    <row r="62" spans="2:11" ht="16.2" customHeight="1" x14ac:dyDescent="0.3">
      <c r="B62" s="373" t="s">
        <v>2583</v>
      </c>
      <c r="C62" s="373"/>
      <c r="D62" s="384"/>
      <c r="E62" s="384"/>
      <c r="F62" s="384"/>
      <c r="G62" s="292"/>
    </row>
    <row r="63" spans="2:11" ht="16.2" customHeight="1" x14ac:dyDescent="0.3">
      <c r="B63" s="373" t="s">
        <v>2527</v>
      </c>
      <c r="C63" s="373"/>
      <c r="D63" s="373"/>
      <c r="E63" s="373"/>
      <c r="F63" s="373"/>
    </row>
    <row r="64" spans="2:11" ht="16.2" customHeight="1" x14ac:dyDescent="0.3">
      <c r="B64" s="373" t="s">
        <v>3982</v>
      </c>
      <c r="C64" s="373"/>
      <c r="D64" s="373"/>
      <c r="E64" s="373"/>
      <c r="F64" s="373"/>
    </row>
    <row r="65" spans="2:13" ht="16.2" customHeight="1" x14ac:dyDescent="0.3">
      <c r="B65" s="373" t="s">
        <v>2528</v>
      </c>
      <c r="C65" s="373"/>
      <c r="D65" s="373"/>
      <c r="E65" s="373"/>
      <c r="F65" s="373"/>
      <c r="J65" s="261"/>
    </row>
    <row r="66" spans="2:13" ht="34.5" customHeight="1" x14ac:dyDescent="0.3">
      <c r="B66" s="715"/>
      <c r="C66" s="715"/>
      <c r="D66" s="373"/>
      <c r="E66" s="373"/>
      <c r="F66" s="373"/>
      <c r="H66" s="790"/>
      <c r="I66" s="790"/>
      <c r="L66" s="292"/>
      <c r="M66" s="292"/>
    </row>
    <row r="67" spans="2:13" s="297" customFormat="1" ht="13.8" x14ac:dyDescent="0.3">
      <c r="B67" s="337"/>
      <c r="C67" s="337"/>
      <c r="H67" s="549"/>
      <c r="I67" s="549"/>
      <c r="L67" s="347"/>
      <c r="M67" s="347"/>
    </row>
    <row r="68" spans="2:13" s="297" customFormat="1" ht="44.4" customHeight="1" x14ac:dyDescent="0.3">
      <c r="B68" s="712" t="s">
        <v>2584</v>
      </c>
      <c r="C68" s="712"/>
      <c r="H68" s="791" t="s">
        <v>2529</v>
      </c>
      <c r="I68" s="791"/>
    </row>
  </sheetData>
  <mergeCells count="42">
    <mergeCell ref="E3:F3"/>
    <mergeCell ref="C5:E5"/>
    <mergeCell ref="G5:I6"/>
    <mergeCell ref="K5:L5"/>
    <mergeCell ref="C6:E6"/>
    <mergeCell ref="K6:L6"/>
    <mergeCell ref="C19:E19"/>
    <mergeCell ref="C7:E7"/>
    <mergeCell ref="K7:L7"/>
    <mergeCell ref="K8:L8"/>
    <mergeCell ref="C9:E9"/>
    <mergeCell ref="C10:E10"/>
    <mergeCell ref="H10:I10"/>
    <mergeCell ref="B11:C11"/>
    <mergeCell ref="D11:E11"/>
    <mergeCell ref="G11:I11"/>
    <mergeCell ref="B15:I16"/>
    <mergeCell ref="C18:E18"/>
    <mergeCell ref="L28:T28"/>
    <mergeCell ref="G21:H21"/>
    <mergeCell ref="G22:H22"/>
    <mergeCell ref="G23:H23"/>
    <mergeCell ref="B26:I26"/>
    <mergeCell ref="B27:I27"/>
    <mergeCell ref="L27:T27"/>
    <mergeCell ref="U27:AC27"/>
    <mergeCell ref="AD27:AL27"/>
    <mergeCell ref="AM27:AU27"/>
    <mergeCell ref="AV27:BD27"/>
    <mergeCell ref="C20:E20"/>
    <mergeCell ref="B56:I56"/>
    <mergeCell ref="B66:C66"/>
    <mergeCell ref="H66:I66"/>
    <mergeCell ref="B68:C68"/>
    <mergeCell ref="H68:I68"/>
    <mergeCell ref="B37:I37"/>
    <mergeCell ref="B28:I28"/>
    <mergeCell ref="B29:I29"/>
    <mergeCell ref="B30:C30"/>
    <mergeCell ref="B33:I33"/>
    <mergeCell ref="B34:I34"/>
    <mergeCell ref="B35:I35"/>
  </mergeCells>
  <hyperlinks>
    <hyperlink ref="B65" r:id="rId1" display="http://www.geofal.com.pe/" xr:uid="{8510957C-625E-4673-BC35-0FFBBE085853}"/>
    <hyperlink ref="B33:I33" r:id="rId2" location="8LpXxWsZQWmIW0zmL4DJEGBD3MXzxqJtd8JNJD7mkXs" display="https://mega.nz/file/EWAjHIDa - 8LpXxWsZQWmIW0zmL4DJEGBD3MXzxqJtd8JNJD7mkXs" xr:uid="{B657A8FF-394E-4CAF-A713-DB0ACDB4EA31}"/>
  </hyperlinks>
  <printOptions horizontalCentered="1"/>
  <pageMargins left="0" right="0" top="1.6535433070866143" bottom="0" header="0" footer="0"/>
  <pageSetup paperSize="9" scale="70"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103C-4128-4D93-9BFE-396F10BB8139}">
  <sheetPr codeName="Hoja122">
    <tabColor rgb="FF0000FF"/>
  </sheetPr>
  <dimension ref="B1:BD69"/>
  <sheetViews>
    <sheetView view="pageBreakPreview" topLeftCell="A13" zoomScale="80" zoomScaleNormal="96" zoomScaleSheetLayoutView="80" workbookViewId="0">
      <selection activeCell="L22" sqref="L22"/>
    </sheetView>
  </sheetViews>
  <sheetFormatPr baseColWidth="10" defaultColWidth="11.44140625" defaultRowHeight="15" x14ac:dyDescent="0.3"/>
  <cols>
    <col min="1" max="1" width="2.44140625" style="279" customWidth="1"/>
    <col min="2" max="3" width="14.6640625" style="279" customWidth="1"/>
    <col min="4" max="4" width="13" style="279" customWidth="1"/>
    <col min="5" max="5" width="22.33203125" style="279" customWidth="1"/>
    <col min="6" max="6" width="24.33203125" style="279" customWidth="1"/>
    <col min="7" max="7" width="12.5546875" style="279" customWidth="1"/>
    <col min="8" max="8" width="12.6640625" style="279" customWidth="1"/>
    <col min="9" max="9" width="14.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801</v>
      </c>
    </row>
    <row r="2" spans="2:13" ht="6.6" customHeight="1" x14ac:dyDescent="0.3">
      <c r="K2" s="344"/>
      <c r="L2" s="344"/>
    </row>
    <row r="3" spans="2:13" ht="24" customHeight="1" x14ac:dyDescent="0.3">
      <c r="B3" s="297"/>
      <c r="C3" s="355"/>
      <c r="D3" s="355"/>
      <c r="E3" s="746">
        <v>193</v>
      </c>
      <c r="F3" s="746"/>
      <c r="G3" s="355"/>
      <c r="H3" s="355"/>
      <c r="I3" s="356"/>
    </row>
    <row r="4" spans="2:13" ht="17.399999999999999" customHeight="1" x14ac:dyDescent="0.3">
      <c r="B4" s="357"/>
      <c r="C4" s="357"/>
      <c r="D4" s="297"/>
      <c r="E4" s="358"/>
      <c r="F4" s="358"/>
      <c r="G4" s="351"/>
      <c r="H4" s="351"/>
      <c r="I4" s="351"/>
      <c r="J4" s="252"/>
    </row>
    <row r="5" spans="2:13" ht="33.6" customHeight="1" x14ac:dyDescent="0.3">
      <c r="B5" s="270" t="s">
        <v>2545</v>
      </c>
      <c r="C5" s="710" t="str">
        <f>VLOOKUP($L$1,BD_Clientes,2,FALSE)</f>
        <v>ACUÑA VEGA CONSULTORES Y EJECUTORES EIRL</v>
      </c>
      <c r="D5" s="710"/>
      <c r="E5" s="710"/>
      <c r="F5" s="363" t="s">
        <v>2586</v>
      </c>
      <c r="G5" s="710" t="str">
        <f>VLOOKUP($L$1,BD_Clientes,9,FALSE)</f>
        <v>-</v>
      </c>
      <c r="H5" s="710"/>
      <c r="I5" s="710"/>
      <c r="K5" s="773">
        <v>222</v>
      </c>
      <c r="L5" s="773"/>
    </row>
    <row r="6" spans="2:13" ht="33" customHeight="1" x14ac:dyDescent="0.3">
      <c r="B6" s="270" t="s">
        <v>2547</v>
      </c>
      <c r="C6" s="710">
        <f>VLOOKUP($L$1,BD_Clientes,3,FALSE)</f>
        <v>20487493059</v>
      </c>
      <c r="D6" s="710"/>
      <c r="E6" s="710"/>
      <c r="G6" s="710"/>
      <c r="H6" s="710"/>
      <c r="I6" s="710"/>
      <c r="K6" s="774">
        <v>222</v>
      </c>
      <c r="L6" s="774"/>
      <c r="M6" s="301"/>
    </row>
    <row r="7" spans="2:13" ht="21.6" customHeight="1" x14ac:dyDescent="0.3">
      <c r="B7" s="270" t="s">
        <v>2550</v>
      </c>
      <c r="C7" s="710" t="str">
        <f>VLOOKUP($L$1,BD_Clientes,5,FALSE)</f>
        <v>Ibeth Arlene Alvarez Rojas</v>
      </c>
      <c r="D7" s="710"/>
      <c r="E7" s="710"/>
      <c r="F7" s="363" t="s">
        <v>2589</v>
      </c>
      <c r="G7" s="710" t="str">
        <f>VLOOKUP($L$1,BD_Clientes,10,FALSE)</f>
        <v>-</v>
      </c>
      <c r="H7" s="710"/>
      <c r="I7" s="710"/>
      <c r="K7" s="771">
        <v>222</v>
      </c>
      <c r="L7" s="771"/>
    </row>
    <row r="8" spans="2:13" ht="10.199999999999999" customHeight="1" x14ac:dyDescent="0.3">
      <c r="B8" s="363"/>
      <c r="C8" s="396"/>
      <c r="D8" s="259"/>
      <c r="E8" s="259"/>
      <c r="G8" s="710"/>
      <c r="H8" s="710"/>
      <c r="I8" s="710"/>
      <c r="K8" s="772">
        <v>223</v>
      </c>
      <c r="L8" s="772"/>
    </row>
    <row r="9" spans="2:13" ht="21.75" customHeight="1" x14ac:dyDescent="0.3">
      <c r="B9" s="270" t="s">
        <v>2553</v>
      </c>
      <c r="C9" s="710">
        <f>VLOOKUP($L$1,BD_Clientes,7,FALSE)</f>
        <v>940880122</v>
      </c>
      <c r="D9" s="710"/>
      <c r="E9" s="710"/>
      <c r="F9" s="364" t="s">
        <v>2551</v>
      </c>
      <c r="G9" s="279" t="s">
        <v>3326</v>
      </c>
    </row>
    <row r="10" spans="2:13" ht="30.6" customHeight="1" x14ac:dyDescent="0.3">
      <c r="B10" s="270" t="s">
        <v>2557</v>
      </c>
      <c r="C10" s="710" t="str">
        <f>VLOOKUP($L$1,BD_Clientes,8,FALSE)</f>
        <v>ibeth742@gmail.com</v>
      </c>
      <c r="D10" s="710"/>
      <c r="E10" s="710"/>
      <c r="F10" s="365" t="s">
        <v>2553</v>
      </c>
      <c r="G10" s="396">
        <v>982429895</v>
      </c>
      <c r="H10" s="724"/>
      <c r="I10" s="724"/>
    </row>
    <row r="11" spans="2:13" ht="19.95" customHeight="1" x14ac:dyDescent="0.3">
      <c r="B11" s="728" t="s">
        <v>2555</v>
      </c>
      <c r="C11" s="728"/>
      <c r="D11" s="727">
        <v>45699</v>
      </c>
      <c r="E11" s="727"/>
      <c r="F11" s="365" t="s">
        <v>2558</v>
      </c>
      <c r="G11" s="727">
        <v>45699</v>
      </c>
      <c r="H11" s="727"/>
      <c r="I11" s="727"/>
      <c r="L11" s="279" t="s">
        <v>2556</v>
      </c>
    </row>
    <row r="12" spans="2:13" ht="9.75" customHeight="1" x14ac:dyDescent="0.3">
      <c r="B12" s="363"/>
      <c r="C12" s="366"/>
      <c r="D12" s="395"/>
      <c r="E12" s="367"/>
    </row>
    <row r="13" spans="2:13" ht="15.75" customHeight="1" x14ac:dyDescent="0.3">
      <c r="B13" s="317" t="s">
        <v>3981</v>
      </c>
      <c r="C13" s="260"/>
      <c r="D13" s="259"/>
      <c r="E13" s="259"/>
      <c r="F13" s="259"/>
      <c r="G13" s="259"/>
    </row>
    <row r="14" spans="2:13" ht="6.7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21" customHeight="1" x14ac:dyDescent="0.3">
      <c r="B16" s="726"/>
      <c r="C16" s="726"/>
      <c r="D16" s="726"/>
      <c r="E16" s="726"/>
      <c r="F16" s="726"/>
      <c r="G16" s="726"/>
      <c r="H16" s="726"/>
      <c r="I16" s="726"/>
      <c r="J16" s="261"/>
      <c r="K16" s="261"/>
    </row>
    <row r="17" spans="2:56" ht="19.95" customHeight="1" x14ac:dyDescent="0.3">
      <c r="B17" s="260"/>
      <c r="C17" s="260"/>
      <c r="D17" s="259"/>
      <c r="E17" s="259"/>
      <c r="F17" s="259"/>
    </row>
    <row r="18" spans="2:56" ht="54" customHeight="1" x14ac:dyDescent="0.3">
      <c r="B18" s="393" t="s">
        <v>2561</v>
      </c>
      <c r="C18" s="725" t="s">
        <v>2562</v>
      </c>
      <c r="D18" s="725"/>
      <c r="E18" s="725"/>
      <c r="F18" s="368" t="s">
        <v>2563</v>
      </c>
      <c r="G18" s="394" t="s">
        <v>2564</v>
      </c>
      <c r="H18" s="393" t="s">
        <v>2565</v>
      </c>
      <c r="I18" s="393" t="s">
        <v>2566</v>
      </c>
      <c r="J18" s="371"/>
    </row>
    <row r="19" spans="2:56" ht="27.6" customHeight="1" x14ac:dyDescent="0.3">
      <c r="B19" s="393"/>
      <c r="C19" s="720" t="s">
        <v>4285</v>
      </c>
      <c r="D19" s="721"/>
      <c r="E19" s="722"/>
      <c r="F19" s="368"/>
      <c r="G19" s="394"/>
      <c r="H19" s="393"/>
      <c r="I19" s="393"/>
      <c r="J19" s="371"/>
    </row>
    <row r="20" spans="2:56" ht="40.200000000000003" customHeight="1" x14ac:dyDescent="0.3">
      <c r="B20" s="416" t="s">
        <v>2274</v>
      </c>
      <c r="C20" s="717" t="str">
        <f>VLOOKUP(B20,ENS.!$B$5:$F$242,2,FALSE)</f>
        <v>Compresión / Unidades de albañilería de Arcilla.</v>
      </c>
      <c r="D20" s="718"/>
      <c r="E20" s="719"/>
      <c r="F20" s="414" t="str">
        <f>VLOOKUP(B20,ENS.!$B$5:$F$242,3,FALSE)</f>
        <v>NTP 399.613</v>
      </c>
      <c r="G20" s="455">
        <f>VLOOKUP(B20,ENS.!$B$5:$G$242,6,FALSE)</f>
        <v>200</v>
      </c>
      <c r="H20" s="263">
        <v>1</v>
      </c>
      <c r="I20" s="265">
        <f>+G20*H20</f>
        <v>200</v>
      </c>
      <c r="J20" s="371"/>
    </row>
    <row r="21" spans="2:56" ht="40.200000000000003" customHeight="1" x14ac:dyDescent="0.3">
      <c r="B21" s="263" t="s">
        <v>2272</v>
      </c>
      <c r="C21" s="717" t="str">
        <f>VLOOKUP(B21,ENS.!$B$5:$F$242,2,FALSE)</f>
        <v>Alabeo / Unidades de albañilería de Arcilla.</v>
      </c>
      <c r="D21" s="718"/>
      <c r="E21" s="719"/>
      <c r="F21" s="414" t="str">
        <f>VLOOKUP(B21,ENS.!$B$5:$F$242,3,FALSE)</f>
        <v>NTP 399.613</v>
      </c>
      <c r="G21" s="455">
        <f>VLOOKUP(B21,ENS.!$B$5:$G$242,6,FALSE)</f>
        <v>130</v>
      </c>
      <c r="H21" s="263">
        <v>1</v>
      </c>
      <c r="I21" s="265">
        <f>+G21*H21</f>
        <v>130</v>
      </c>
      <c r="J21" s="371"/>
    </row>
    <row r="22" spans="2:56" ht="40.200000000000003" customHeight="1" x14ac:dyDescent="0.3">
      <c r="B22" s="263" t="s">
        <v>2276</v>
      </c>
      <c r="C22" s="717" t="str">
        <f>VLOOKUP(B22,ENS.!$B$5:$F$242,2,FALSE)</f>
        <v>Eflorescencia / Unidades de albañilería de Arcilla.</v>
      </c>
      <c r="D22" s="718"/>
      <c r="E22" s="719"/>
      <c r="F22" s="414" t="str">
        <f>VLOOKUP(B22,ENS.!$B$5:$F$242,3,FALSE)</f>
        <v>NTP 399.613</v>
      </c>
      <c r="G22" s="455">
        <f>VLOOKUP(B22,ENS.!$B$5:$G$242,6,FALSE)</f>
        <v>130</v>
      </c>
      <c r="H22" s="263">
        <v>1</v>
      </c>
      <c r="I22" s="265">
        <f>+G22*H22</f>
        <v>130</v>
      </c>
      <c r="J22" s="371"/>
    </row>
    <row r="23" spans="2:56" ht="40.200000000000003" customHeight="1" x14ac:dyDescent="0.3">
      <c r="B23" s="416" t="s">
        <v>2278</v>
      </c>
      <c r="C23" s="717" t="str">
        <f>VLOOKUP(B23,ENS.!$B$5:$F$242,2,FALSE)</f>
        <v>Dimensionamiento  / Unidades de albañilería de Arcilla.</v>
      </c>
      <c r="D23" s="718"/>
      <c r="E23" s="719"/>
      <c r="F23" s="414" t="str">
        <f>VLOOKUP(B23,ENS.!$B$5:$F$242,3,FALSE)</f>
        <v>NTP 399.613</v>
      </c>
      <c r="G23" s="455">
        <f>VLOOKUP(B23,ENS.!$B$5:$G$242,6,FALSE)</f>
        <v>130</v>
      </c>
      <c r="H23" s="263">
        <v>1</v>
      </c>
      <c r="I23" s="265">
        <f>+G23*H23</f>
        <v>130</v>
      </c>
      <c r="J23" s="371"/>
    </row>
    <row r="24" spans="2:56" ht="16.95" customHeight="1" x14ac:dyDescent="0.3">
      <c r="B24" s="550" t="s">
        <v>2516</v>
      </c>
      <c r="C24" s="270"/>
      <c r="G24" s="735" t="s">
        <v>2567</v>
      </c>
      <c r="H24" s="736"/>
      <c r="I24" s="369">
        <f>SUM(I19:I23)</f>
        <v>590</v>
      </c>
      <c r="J24" s="274"/>
      <c r="K24" s="540"/>
      <c r="L24" s="343"/>
      <c r="M24" s="171"/>
      <c r="N24" s="171"/>
      <c r="O24" s="171"/>
      <c r="P24" s="171"/>
      <c r="Q24" s="171"/>
      <c r="R24" s="171"/>
      <c r="S24" s="171"/>
      <c r="T24" s="171"/>
    </row>
    <row r="25" spans="2:56" ht="16.95" customHeight="1" x14ac:dyDescent="0.3">
      <c r="B25" s="317"/>
      <c r="C25" s="270"/>
      <c r="G25" s="735" t="s">
        <v>2568</v>
      </c>
      <c r="H25" s="736"/>
      <c r="I25" s="369">
        <f>I24*0.18</f>
        <v>106.2</v>
      </c>
      <c r="J25" s="274"/>
      <c r="K25" s="538"/>
      <c r="L25" s="171"/>
      <c r="M25" s="171"/>
      <c r="N25" s="171"/>
      <c r="O25" s="171"/>
      <c r="P25" s="171"/>
      <c r="Q25" s="171"/>
      <c r="R25" s="171"/>
      <c r="S25" s="171"/>
      <c r="T25" s="171"/>
    </row>
    <row r="26" spans="2:56" ht="16.95" customHeight="1" x14ac:dyDescent="0.3">
      <c r="B26" s="317"/>
      <c r="C26" s="270"/>
      <c r="G26" s="720" t="s">
        <v>2569</v>
      </c>
      <c r="H26" s="722"/>
      <c r="I26" s="272">
        <f>I24+I25</f>
        <v>696.2</v>
      </c>
      <c r="J26" s="274"/>
      <c r="K26" s="538"/>
      <c r="L26" s="302"/>
      <c r="M26" s="302"/>
      <c r="N26" s="302"/>
      <c r="O26" s="302"/>
      <c r="P26" s="302"/>
      <c r="Q26" s="302"/>
      <c r="R26" s="302"/>
      <c r="S26" s="302"/>
      <c r="T26" s="302"/>
    </row>
    <row r="27" spans="2:56" s="297" customFormat="1" ht="21" customHeight="1" x14ac:dyDescent="0.3">
      <c r="B27" s="361"/>
      <c r="C27" s="362"/>
      <c r="D27" s="362"/>
      <c r="E27" s="362"/>
      <c r="F27" s="362"/>
      <c r="G27" s="362"/>
      <c r="H27" s="362"/>
      <c r="I27" s="362"/>
      <c r="J27" s="362"/>
      <c r="K27" s="546"/>
      <c r="L27" s="546"/>
      <c r="N27" s="547"/>
    </row>
    <row r="28" spans="2:56" s="297" customFormat="1" ht="21" customHeight="1" x14ac:dyDescent="0.3">
      <c r="C28" s="362"/>
      <c r="D28" s="362"/>
      <c r="E28" s="362"/>
      <c r="F28" s="362"/>
      <c r="G28" s="362"/>
      <c r="H28" s="362"/>
      <c r="I28" s="310"/>
      <c r="J28" s="310"/>
    </row>
    <row r="29" spans="2:56" s="297" customFormat="1" ht="21" customHeight="1" x14ac:dyDescent="0.3">
      <c r="B29" s="741" t="s">
        <v>2570</v>
      </c>
      <c r="C29" s="741"/>
      <c r="D29" s="741"/>
      <c r="E29" s="741"/>
      <c r="F29" s="741"/>
      <c r="G29" s="741"/>
      <c r="H29" s="741"/>
      <c r="I29" s="741"/>
      <c r="J29" s="310"/>
      <c r="L29" s="552"/>
      <c r="U29" s="552"/>
      <c r="AD29" s="552"/>
      <c r="AM29" s="552"/>
      <c r="AV29" s="552"/>
    </row>
    <row r="30" spans="2:56" s="297" customFormat="1" ht="115.2" customHeight="1" x14ac:dyDescent="0.3">
      <c r="B30" s="712" t="s">
        <v>4067</v>
      </c>
      <c r="C30" s="712"/>
      <c r="D30" s="712"/>
      <c r="E30" s="712"/>
      <c r="F30" s="712"/>
      <c r="G30" s="712"/>
      <c r="H30" s="712"/>
      <c r="I30" s="712"/>
      <c r="J30" s="310"/>
      <c r="L30" s="738"/>
      <c r="M30" s="738"/>
      <c r="N30" s="738"/>
      <c r="O30" s="738"/>
      <c r="P30" s="738"/>
      <c r="Q30" s="738"/>
      <c r="R30" s="738"/>
      <c r="S30" s="738"/>
      <c r="T30" s="738"/>
      <c r="U30" s="738"/>
      <c r="V30" s="738"/>
      <c r="W30" s="738"/>
      <c r="X30" s="738"/>
      <c r="Y30" s="738"/>
      <c r="Z30" s="738"/>
      <c r="AA30" s="738"/>
      <c r="AB30" s="738"/>
      <c r="AC30" s="738"/>
      <c r="AD30" s="738"/>
      <c r="AE30" s="738"/>
      <c r="AF30" s="738"/>
      <c r="AG30" s="738"/>
      <c r="AH30" s="738"/>
      <c r="AI30" s="738"/>
      <c r="AJ30" s="738"/>
      <c r="AK30" s="738"/>
      <c r="AL30" s="738"/>
      <c r="AM30" s="765"/>
      <c r="AN30" s="765"/>
      <c r="AO30" s="765"/>
      <c r="AP30" s="765"/>
      <c r="AQ30" s="765"/>
      <c r="AR30" s="765"/>
      <c r="AS30" s="765"/>
      <c r="AT30" s="765"/>
      <c r="AU30" s="765"/>
      <c r="AV30" s="738"/>
      <c r="AW30" s="738"/>
      <c r="AX30" s="738"/>
      <c r="AY30" s="738"/>
      <c r="AZ30" s="738"/>
      <c r="BA30" s="738"/>
      <c r="BB30" s="738"/>
      <c r="BC30" s="738"/>
      <c r="BD30" s="738"/>
    </row>
    <row r="31" spans="2:56" s="297" customFormat="1" ht="70.2" customHeight="1" x14ac:dyDescent="0.3">
      <c r="B31" s="726" t="s">
        <v>4261</v>
      </c>
      <c r="C31" s="726"/>
      <c r="D31" s="726"/>
      <c r="E31" s="726"/>
      <c r="F31" s="726"/>
      <c r="G31" s="726"/>
      <c r="H31" s="726"/>
      <c r="I31" s="726"/>
      <c r="J31" s="310"/>
      <c r="L31" s="765"/>
      <c r="M31" s="765"/>
      <c r="N31" s="765"/>
      <c r="O31" s="765"/>
      <c r="P31" s="765"/>
      <c r="Q31" s="765"/>
      <c r="R31" s="765"/>
      <c r="S31" s="765"/>
      <c r="T31" s="765"/>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58.95" customHeight="1" x14ac:dyDescent="0.3">
      <c r="B32" s="738" t="s">
        <v>2571</v>
      </c>
      <c r="C32" s="738"/>
      <c r="D32" s="337"/>
      <c r="E32" s="337"/>
      <c r="F32" s="337"/>
      <c r="G32" s="337"/>
      <c r="H32" s="337"/>
      <c r="I32" s="337"/>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20" s="297" customFormat="1" ht="7.95" customHeight="1" x14ac:dyDescent="0.3">
      <c r="J33" s="336"/>
    </row>
    <row r="34" spans="2:20" s="297" customFormat="1" ht="4.95" customHeight="1" x14ac:dyDescent="0.3">
      <c r="J34" s="336"/>
    </row>
    <row r="35" spans="2:20" s="297" customFormat="1" ht="73.95" customHeight="1" x14ac:dyDescent="0.3">
      <c r="B35" s="712" t="s">
        <v>3999</v>
      </c>
      <c r="C35" s="712"/>
      <c r="D35" s="712"/>
      <c r="E35" s="712"/>
      <c r="F35" s="712"/>
      <c r="G35" s="712"/>
      <c r="H35" s="712"/>
      <c r="I35" s="712"/>
      <c r="J35" s="336"/>
    </row>
    <row r="36" spans="2:20" s="297" customFormat="1" ht="76.2" customHeight="1" x14ac:dyDescent="0.3">
      <c r="B36" s="712" t="s">
        <v>3065</v>
      </c>
      <c r="C36" s="712"/>
      <c r="D36" s="712"/>
      <c r="E36" s="712"/>
      <c r="F36" s="712"/>
      <c r="G36" s="712"/>
      <c r="H36" s="712"/>
      <c r="I36" s="712"/>
      <c r="J36" s="336"/>
      <c r="K36" s="348"/>
    </row>
    <row r="37" spans="2:20" ht="133.19999999999999" customHeight="1" x14ac:dyDescent="0.3">
      <c r="B37" s="712" t="s">
        <v>4000</v>
      </c>
      <c r="C37" s="712"/>
      <c r="D37" s="712"/>
      <c r="E37" s="712"/>
      <c r="F37" s="712"/>
      <c r="G37" s="712"/>
      <c r="H37" s="712"/>
      <c r="I37" s="712"/>
      <c r="J37" s="304"/>
      <c r="K37" s="305"/>
      <c r="L37" s="306"/>
      <c r="M37" s="307"/>
    </row>
    <row r="38" spans="2:20" ht="57" customHeight="1" x14ac:dyDescent="0.3">
      <c r="B38" s="712" t="s">
        <v>2572</v>
      </c>
      <c r="C38" s="712"/>
      <c r="D38" s="712"/>
      <c r="E38" s="712"/>
      <c r="F38" s="712"/>
      <c r="G38" s="712"/>
      <c r="H38" s="712"/>
      <c r="I38" s="712"/>
      <c r="J38" s="304"/>
      <c r="K38" s="305"/>
      <c r="L38" s="306"/>
      <c r="M38" s="307"/>
    </row>
    <row r="39" spans="2:20" ht="16.2" customHeight="1" x14ac:dyDescent="0.3"/>
    <row r="40" spans="2:20" ht="16.2" customHeight="1" x14ac:dyDescent="0.3">
      <c r="B40" s="741"/>
      <c r="C40" s="741"/>
      <c r="D40" s="741"/>
      <c r="E40" s="741"/>
      <c r="F40" s="741"/>
      <c r="G40" s="741"/>
      <c r="H40" s="741"/>
      <c r="I40" s="741"/>
      <c r="N40" s="261"/>
      <c r="O40" s="261"/>
      <c r="P40" s="261"/>
      <c r="Q40" s="261"/>
      <c r="R40" s="261"/>
      <c r="S40" s="261"/>
      <c r="T40" s="261"/>
    </row>
    <row r="41" spans="2:20" ht="16.2" customHeight="1" x14ac:dyDescent="0.3"/>
    <row r="42" spans="2:20" ht="17.7" customHeight="1" x14ac:dyDescent="0.3">
      <c r="B42" s="279" t="s">
        <v>2576</v>
      </c>
      <c r="K42" s="279" t="s">
        <v>2574</v>
      </c>
    </row>
    <row r="43" spans="2:20" ht="17.7" customHeight="1" x14ac:dyDescent="0.3">
      <c r="B43" s="279" t="s">
        <v>2517</v>
      </c>
      <c r="K43" s="279" t="s">
        <v>2575</v>
      </c>
    </row>
    <row r="44" spans="2:20" ht="17.7" customHeight="1" x14ac:dyDescent="0.3">
      <c r="B44" s="279" t="s">
        <v>2518</v>
      </c>
      <c r="K44" s="279" t="s">
        <v>2576</v>
      </c>
    </row>
    <row r="45" spans="2:20" ht="17.7" customHeight="1" x14ac:dyDescent="0.3">
      <c r="B45" s="288" t="s">
        <v>2519</v>
      </c>
      <c r="K45" s="279" t="s">
        <v>2577</v>
      </c>
    </row>
    <row r="46" spans="2:20" ht="17.7" customHeight="1" x14ac:dyDescent="0.3">
      <c r="B46" s="289" t="s">
        <v>2520</v>
      </c>
      <c r="J46" s="300"/>
      <c r="K46" s="279" t="s">
        <v>2573</v>
      </c>
      <c r="M46" s="270"/>
    </row>
    <row r="47" spans="2:20" ht="17.7" customHeight="1" x14ac:dyDescent="0.3">
      <c r="B47" s="288" t="s">
        <v>2578</v>
      </c>
      <c r="J47" s="300"/>
      <c r="K47" s="279" t="s">
        <v>2579</v>
      </c>
      <c r="M47" s="270"/>
    </row>
    <row r="48" spans="2:20" ht="17.7" customHeight="1" x14ac:dyDescent="0.3">
      <c r="B48" s="289" t="s">
        <v>2580</v>
      </c>
      <c r="J48" s="300"/>
      <c r="K48" s="279" t="s">
        <v>2581</v>
      </c>
    </row>
    <row r="49" spans="2:11" ht="17.7" customHeight="1" x14ac:dyDescent="0.3">
      <c r="B49" s="289" t="s">
        <v>2582</v>
      </c>
      <c r="J49" s="300"/>
    </row>
    <row r="50" spans="2:11" ht="17.7" customHeight="1" x14ac:dyDescent="0.3">
      <c r="B50" s="370" t="s">
        <v>2521</v>
      </c>
      <c r="J50" s="300"/>
    </row>
    <row r="51" spans="2:11" ht="17.7" customHeight="1" x14ac:dyDescent="0.3">
      <c r="B51" s="289" t="s">
        <v>3965</v>
      </c>
      <c r="J51" s="300"/>
    </row>
    <row r="52" spans="2:11" ht="17.7" customHeight="1" x14ac:dyDescent="0.3">
      <c r="B52" s="289" t="s">
        <v>3966</v>
      </c>
      <c r="J52" s="300"/>
    </row>
    <row r="53" spans="2:11" ht="17.7" customHeight="1" x14ac:dyDescent="0.3">
      <c r="B53" s="437" t="s">
        <v>4088</v>
      </c>
      <c r="C53" s="373"/>
      <c r="D53" s="373"/>
      <c r="E53" s="373"/>
      <c r="F53" s="373"/>
      <c r="J53" s="300"/>
    </row>
    <row r="54" spans="2:11" ht="17.7" customHeight="1" x14ac:dyDescent="0.3">
      <c r="B54" s="381" t="s">
        <v>4089</v>
      </c>
      <c r="C54" s="373"/>
      <c r="D54" s="373"/>
      <c r="E54" s="373"/>
      <c r="F54" s="373"/>
      <c r="J54" s="300"/>
    </row>
    <row r="55" spans="2:11" ht="17.7" customHeight="1" x14ac:dyDescent="0.3">
      <c r="B55" s="381" t="s">
        <v>4090</v>
      </c>
      <c r="C55" s="373"/>
      <c r="D55" s="373"/>
      <c r="E55" s="373"/>
      <c r="F55" s="373"/>
      <c r="J55" s="300"/>
    </row>
    <row r="56" spans="2:11" ht="23.25" customHeight="1" x14ac:dyDescent="0.3">
      <c r="J56" s="300"/>
      <c r="K56" s="288"/>
    </row>
    <row r="57" spans="2:11" ht="16.2" customHeight="1" x14ac:dyDescent="0.3">
      <c r="J57" s="300"/>
      <c r="K57" s="289"/>
    </row>
    <row r="58" spans="2:11" ht="11.25" customHeight="1" x14ac:dyDescent="0.3">
      <c r="J58" s="300"/>
      <c r="K58" s="289"/>
    </row>
    <row r="59" spans="2:11" ht="52.5" customHeight="1" x14ac:dyDescent="0.3">
      <c r="B59" s="712" t="s">
        <v>2524</v>
      </c>
      <c r="C59" s="712"/>
      <c r="D59" s="712"/>
      <c r="E59" s="712"/>
      <c r="F59" s="712"/>
      <c r="G59" s="712"/>
      <c r="H59" s="712"/>
      <c r="I59" s="712"/>
      <c r="J59" s="300"/>
    </row>
    <row r="60" spans="2:11" ht="13.5" customHeight="1" x14ac:dyDescent="0.3">
      <c r="B60" s="317" t="s">
        <v>2525</v>
      </c>
      <c r="C60" s="292"/>
      <c r="J60" s="300"/>
    </row>
    <row r="61" spans="2:11" ht="13.5" customHeight="1" x14ac:dyDescent="0.3">
      <c r="B61" s="289"/>
      <c r="J61" s="300"/>
    </row>
    <row r="62" spans="2:11" ht="20.25" customHeight="1" x14ac:dyDescent="0.3">
      <c r="B62" s="279" t="s">
        <v>2526</v>
      </c>
      <c r="C62" s="292"/>
      <c r="J62" s="276"/>
    </row>
    <row r="63" spans="2:11" ht="15.75" customHeight="1" x14ac:dyDescent="0.3">
      <c r="B63" s="292"/>
      <c r="C63" s="292"/>
      <c r="J63" s="276"/>
    </row>
    <row r="64" spans="2:11" ht="16.2" customHeight="1" x14ac:dyDescent="0.3">
      <c r="B64" s="279" t="s">
        <v>2583</v>
      </c>
      <c r="D64" s="292"/>
      <c r="E64" s="292"/>
      <c r="F64" s="292"/>
      <c r="G64" s="292"/>
    </row>
    <row r="65" spans="2:13" ht="16.2" customHeight="1" x14ac:dyDescent="0.3">
      <c r="B65" s="279" t="s">
        <v>2527</v>
      </c>
    </row>
    <row r="66" spans="2:13" ht="16.2" customHeight="1" x14ac:dyDescent="0.3">
      <c r="B66" s="279" t="s">
        <v>3982</v>
      </c>
    </row>
    <row r="67" spans="2:13" ht="16.2" customHeight="1" x14ac:dyDescent="0.3">
      <c r="B67" s="279" t="s">
        <v>2528</v>
      </c>
      <c r="J67" s="261"/>
    </row>
    <row r="68" spans="2:13" s="297" customFormat="1" ht="13.8" x14ac:dyDescent="0.3">
      <c r="B68" s="337"/>
      <c r="C68" s="337"/>
      <c r="H68" s="549"/>
      <c r="I68" s="549"/>
      <c r="L68" s="347"/>
      <c r="M68" s="347"/>
    </row>
    <row r="69" spans="2:13" s="297" customFormat="1" ht="52.2" customHeight="1" x14ac:dyDescent="0.3">
      <c r="B69" s="738" t="s">
        <v>2584</v>
      </c>
      <c r="C69" s="738"/>
      <c r="H69" s="791" t="s">
        <v>2529</v>
      </c>
      <c r="I69" s="791"/>
    </row>
  </sheetData>
  <mergeCells count="44">
    <mergeCell ref="C9:E9"/>
    <mergeCell ref="G5:I6"/>
    <mergeCell ref="G7:I8"/>
    <mergeCell ref="K7:L7"/>
    <mergeCell ref="K8:L8"/>
    <mergeCell ref="C7:E7"/>
    <mergeCell ref="E3:F3"/>
    <mergeCell ref="C5:E5"/>
    <mergeCell ref="K5:L5"/>
    <mergeCell ref="K6:L6"/>
    <mergeCell ref="C6:E6"/>
    <mergeCell ref="H10:I10"/>
    <mergeCell ref="B11:C11"/>
    <mergeCell ref="D11:E11"/>
    <mergeCell ref="G11:I11"/>
    <mergeCell ref="B15:I16"/>
    <mergeCell ref="C18:E18"/>
    <mergeCell ref="C19:E19"/>
    <mergeCell ref="C21:E21"/>
    <mergeCell ref="C22:E22"/>
    <mergeCell ref="C10:E10"/>
    <mergeCell ref="U30:AC30"/>
    <mergeCell ref="AD30:AL30"/>
    <mergeCell ref="AM30:AU30"/>
    <mergeCell ref="AV30:BD30"/>
    <mergeCell ref="B59:I59"/>
    <mergeCell ref="L31:T31"/>
    <mergeCell ref="B30:I30"/>
    <mergeCell ref="L30:T30"/>
    <mergeCell ref="B69:C69"/>
    <mergeCell ref="H69:I69"/>
    <mergeCell ref="C20:E20"/>
    <mergeCell ref="B32:C32"/>
    <mergeCell ref="B35:I35"/>
    <mergeCell ref="B36:I36"/>
    <mergeCell ref="B37:I37"/>
    <mergeCell ref="B38:I38"/>
    <mergeCell ref="B40:I40"/>
    <mergeCell ref="B31:I31"/>
    <mergeCell ref="C23:E23"/>
    <mergeCell ref="G24:H24"/>
    <mergeCell ref="G25:H25"/>
    <mergeCell ref="G26:H26"/>
    <mergeCell ref="B29:I29"/>
  </mergeCells>
  <hyperlinks>
    <hyperlink ref="B67" r:id="rId1" display="http://www.geofal.com.pe/" xr:uid="{63E0EC89-724F-49BD-B184-5A2B3EB9847C}"/>
    <hyperlink ref="B36:I36" r:id="rId2" location="8LpXxWsZQWmIW0zmL4DJEGBD3MXzxqJtd8JNJD7mkXs" display="https://mega.nz/file/EWAjHIDa - 8LpXxWsZQWmIW0zmL4DJEGBD3MXzxqJtd8JNJD7mkXs" xr:uid="{51AA4745-2D90-4178-9CF5-E05D1E431A6A}"/>
  </hyperlinks>
  <printOptions horizontalCentered="1"/>
  <pageMargins left="0" right="0" top="1.6535433070866143" bottom="0" header="0" footer="0"/>
  <pageSetup paperSize="9" scale="70" fitToWidth="0" fitToHeight="0" orientation="portrait" r:id="rId3"/>
  <headerFooter>
    <oddHeader>&amp;L
                  &amp;G</oddHeader>
    <oddFooter>&amp;C&amp;G</oddFooter>
  </headerFooter>
  <rowBreaks count="1" manualBreakCount="1">
    <brk id="32" min="1" max="8" man="1"/>
  </rowBreaks>
  <drawing r:id="rId4"/>
  <legacyDrawingHF r:id="rId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96E92-266A-4B39-BB19-01CC5A7759B9}">
  <sheetPr codeName="Hoja123">
    <tabColor rgb="FF0000FF"/>
  </sheetPr>
  <dimension ref="B1:BD70"/>
  <sheetViews>
    <sheetView view="pageBreakPreview" zoomScale="80" zoomScaleNormal="96" zoomScaleSheetLayoutView="80" workbookViewId="0">
      <selection activeCell="B23" sqref="B23"/>
    </sheetView>
  </sheetViews>
  <sheetFormatPr baseColWidth="10" defaultColWidth="11.44140625" defaultRowHeight="15" x14ac:dyDescent="0.3"/>
  <cols>
    <col min="1" max="1" width="2.44140625" style="279" customWidth="1"/>
    <col min="2" max="3" width="14.6640625" style="279" customWidth="1"/>
    <col min="4" max="4" width="13" style="279" customWidth="1"/>
    <col min="5" max="5" width="27.109375" style="279" customWidth="1"/>
    <col min="6" max="6" width="24.33203125" style="279" customWidth="1"/>
    <col min="7" max="7" width="12.5546875" style="279" customWidth="1"/>
    <col min="8" max="8" width="12.6640625" style="279" customWidth="1"/>
    <col min="9" max="9" width="14.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974</v>
      </c>
    </row>
    <row r="2" spans="2:13" ht="6.6" customHeight="1" x14ac:dyDescent="0.3">
      <c r="K2" s="344"/>
      <c r="L2" s="344"/>
    </row>
    <row r="3" spans="2:13" ht="24" customHeight="1" x14ac:dyDescent="0.3">
      <c r="B3" s="297"/>
      <c r="C3" s="355"/>
      <c r="D3" s="355"/>
      <c r="E3" s="746">
        <v>468</v>
      </c>
      <c r="F3" s="746"/>
      <c r="G3" s="355"/>
      <c r="H3" s="355"/>
      <c r="I3" s="356"/>
    </row>
    <row r="4" spans="2:13" ht="17.399999999999999" customHeight="1" x14ac:dyDescent="0.3">
      <c r="B4" s="357"/>
      <c r="C4" s="357"/>
      <c r="D4" s="297"/>
      <c r="E4" s="358"/>
      <c r="F4" s="358"/>
      <c r="G4" s="351"/>
      <c r="H4" s="351"/>
      <c r="I4" s="351"/>
      <c r="J4" s="252"/>
    </row>
    <row r="5" spans="2:13" ht="31.95" customHeight="1" x14ac:dyDescent="0.3">
      <c r="B5" s="270" t="s">
        <v>2545</v>
      </c>
      <c r="C5" s="710" t="str">
        <f>VLOOKUP($L$1,BD_Clientes,2,FALSE)</f>
        <v xml:space="preserve">YANGZHOU RONGFEI CONSTRUCTION ENGINEERING CO SUCURSAL DEL PERÚ </v>
      </c>
      <c r="D5" s="710"/>
      <c r="E5" s="710"/>
      <c r="F5" s="363" t="s">
        <v>2586</v>
      </c>
      <c r="G5" s="710" t="str">
        <f>VLOOKUP($L$1,BD_Clientes,9,FALSE)</f>
        <v>IE 126 Javier Perez de Cuellar - Colegio Bicentenario</v>
      </c>
      <c r="H5" s="710"/>
      <c r="I5" s="710"/>
      <c r="K5" s="773">
        <v>222</v>
      </c>
      <c r="L5" s="773"/>
    </row>
    <row r="6" spans="2:13" ht="33" customHeight="1" x14ac:dyDescent="0.3">
      <c r="B6" s="270" t="s">
        <v>2547</v>
      </c>
      <c r="C6" s="710">
        <f>VLOOKUP($L$1,BD_Clientes,3,FALSE)</f>
        <v>20611390000</v>
      </c>
      <c r="D6" s="710"/>
      <c r="E6" s="710"/>
      <c r="G6" s="710"/>
      <c r="H6" s="710"/>
      <c r="I6" s="710"/>
      <c r="K6" s="774">
        <v>222</v>
      </c>
      <c r="L6" s="774"/>
      <c r="M6" s="301"/>
    </row>
    <row r="7" spans="2:13" ht="21.6" customHeight="1" x14ac:dyDescent="0.3">
      <c r="B7" s="270" t="s">
        <v>2550</v>
      </c>
      <c r="C7" s="710" t="str">
        <f>VLOOKUP($L$1,BD_Clientes,5,FALSE)</f>
        <v>Angela Ferrer</v>
      </c>
      <c r="D7" s="710"/>
      <c r="E7" s="710"/>
      <c r="F7" s="363" t="s">
        <v>2589</v>
      </c>
      <c r="G7" s="710" t="str">
        <f>VLOOKUP($L$1,BD_Clientes,10,FALSE)</f>
        <v>San Juan de Lurigancho - Lima</v>
      </c>
      <c r="H7" s="710"/>
      <c r="I7" s="710"/>
      <c r="K7" s="771">
        <v>222</v>
      </c>
      <c r="L7" s="771"/>
    </row>
    <row r="8" spans="2:13" ht="10.199999999999999" customHeight="1" x14ac:dyDescent="0.3">
      <c r="B8" s="363"/>
      <c r="C8" s="396"/>
      <c r="D8" s="259"/>
      <c r="E8" s="259"/>
      <c r="G8" s="710"/>
      <c r="H8" s="710"/>
      <c r="I8" s="710"/>
      <c r="K8" s="772">
        <v>223</v>
      </c>
      <c r="L8" s="772"/>
    </row>
    <row r="9" spans="2:13" ht="21.75" customHeight="1" x14ac:dyDescent="0.3">
      <c r="B9" s="270" t="s">
        <v>2553</v>
      </c>
      <c r="C9" s="710" t="str">
        <f>VLOOKUP($L$1,BD_Clientes,7,FALSE)</f>
        <v>983 092 719</v>
      </c>
      <c r="D9" s="710"/>
      <c r="E9" s="710"/>
      <c r="F9" s="364" t="s">
        <v>2551</v>
      </c>
      <c r="G9" s="279" t="s">
        <v>3326</v>
      </c>
    </row>
    <row r="10" spans="2:13" ht="30.6" customHeight="1" x14ac:dyDescent="0.3">
      <c r="B10" s="270" t="s">
        <v>2557</v>
      </c>
      <c r="C10" s="710" t="str">
        <f>VLOOKUP($L$1,BD_Clientes,8,FALSE)</f>
        <v>calidad_pq2_076@rongfeiperu.pe</v>
      </c>
      <c r="D10" s="710"/>
      <c r="E10" s="710"/>
      <c r="F10" s="365" t="s">
        <v>2553</v>
      </c>
      <c r="G10" s="396">
        <v>982429895</v>
      </c>
      <c r="H10" s="724"/>
      <c r="I10" s="724"/>
    </row>
    <row r="11" spans="2:13" ht="19.95" customHeight="1" x14ac:dyDescent="0.3">
      <c r="B11" s="728" t="s">
        <v>2555</v>
      </c>
      <c r="C11" s="728"/>
      <c r="D11" s="727">
        <v>45743</v>
      </c>
      <c r="E11" s="727"/>
      <c r="F11" s="365" t="s">
        <v>2558</v>
      </c>
      <c r="G11" s="727">
        <v>45743</v>
      </c>
      <c r="H11" s="727"/>
      <c r="I11" s="727"/>
      <c r="L11" s="279" t="s">
        <v>2556</v>
      </c>
    </row>
    <row r="12" spans="2:13" ht="9.75" customHeight="1" x14ac:dyDescent="0.3">
      <c r="B12" s="363"/>
      <c r="C12" s="366"/>
      <c r="D12" s="395"/>
      <c r="E12" s="367"/>
    </row>
    <row r="13" spans="2:13" ht="15.75" customHeight="1" x14ac:dyDescent="0.3">
      <c r="B13" s="317" t="s">
        <v>3981</v>
      </c>
      <c r="C13" s="260"/>
      <c r="D13" s="259"/>
      <c r="E13" s="259"/>
      <c r="F13" s="259"/>
      <c r="G13" s="259"/>
    </row>
    <row r="14" spans="2:13" ht="6.7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21" customHeight="1" x14ac:dyDescent="0.3">
      <c r="B16" s="726"/>
      <c r="C16" s="726"/>
      <c r="D16" s="726"/>
      <c r="E16" s="726"/>
      <c r="F16" s="726"/>
      <c r="G16" s="726"/>
      <c r="H16" s="726"/>
      <c r="I16" s="726"/>
      <c r="J16" s="261"/>
      <c r="K16" s="261"/>
    </row>
    <row r="17" spans="2:56" ht="19.95" customHeight="1" x14ac:dyDescent="0.3">
      <c r="B17" s="260"/>
      <c r="C17" s="260"/>
      <c r="D17" s="259"/>
      <c r="E17" s="259"/>
      <c r="F17" s="259"/>
    </row>
    <row r="18" spans="2:56" ht="54" customHeight="1" x14ac:dyDescent="0.3">
      <c r="B18" s="393" t="s">
        <v>2561</v>
      </c>
      <c r="C18" s="725" t="s">
        <v>2562</v>
      </c>
      <c r="D18" s="725"/>
      <c r="E18" s="725"/>
      <c r="F18" s="368" t="s">
        <v>2563</v>
      </c>
      <c r="G18" s="394" t="s">
        <v>2564</v>
      </c>
      <c r="H18" s="393" t="s">
        <v>2565</v>
      </c>
      <c r="I18" s="393" t="s">
        <v>2566</v>
      </c>
      <c r="J18" s="371"/>
    </row>
    <row r="19" spans="2:56" ht="27.6" customHeight="1" x14ac:dyDescent="0.3">
      <c r="B19" s="393"/>
      <c r="C19" s="720" t="s">
        <v>4402</v>
      </c>
      <c r="D19" s="721"/>
      <c r="E19" s="722"/>
      <c r="F19" s="368"/>
      <c r="G19" s="394"/>
      <c r="H19" s="393"/>
      <c r="I19" s="393"/>
      <c r="J19" s="371"/>
    </row>
    <row r="20" spans="2:56" ht="34.950000000000003" customHeight="1" x14ac:dyDescent="0.3">
      <c r="B20" s="416" t="s">
        <v>2278</v>
      </c>
      <c r="C20" s="717" t="str">
        <f>VLOOKUP(B20,ENS.!$B$5:$F$242,2,FALSE)</f>
        <v>Dimensionamiento  / Unidades de albañilería de Arcilla.</v>
      </c>
      <c r="D20" s="718"/>
      <c r="E20" s="719"/>
      <c r="F20" s="414" t="str">
        <f>VLOOKUP(B20,ENS.!$B$5:$F$242,3,FALSE)</f>
        <v>NTP 399.613</v>
      </c>
      <c r="G20" s="455">
        <f>VLOOKUP(B20,ENS.!$B$5:$G$242,6,FALSE)</f>
        <v>130</v>
      </c>
      <c r="H20" s="263">
        <v>1</v>
      </c>
      <c r="I20" s="265">
        <f>+G20*H20</f>
        <v>130</v>
      </c>
      <c r="J20" s="371"/>
    </row>
    <row r="21" spans="2:56" ht="34.950000000000003" customHeight="1" x14ac:dyDescent="0.3">
      <c r="B21" s="263" t="s">
        <v>2272</v>
      </c>
      <c r="C21" s="717" t="str">
        <f>VLOOKUP(B21,ENS.!$B$5:$F$242,2,FALSE)</f>
        <v>Alabeo / Unidades de albañilería de Arcilla.</v>
      </c>
      <c r="D21" s="718"/>
      <c r="E21" s="719"/>
      <c r="F21" s="414" t="str">
        <f>VLOOKUP(B21,ENS.!$B$5:$F$242,3,FALSE)</f>
        <v>NTP 399.613</v>
      </c>
      <c r="G21" s="455">
        <f>VLOOKUP(B21,ENS.!$B$5:$G$242,6,FALSE)</f>
        <v>130</v>
      </c>
      <c r="H21" s="263">
        <v>1</v>
      </c>
      <c r="I21" s="265">
        <f>+G21*H21</f>
        <v>130</v>
      </c>
      <c r="J21" s="371"/>
    </row>
    <row r="22" spans="2:56" ht="34.950000000000003" customHeight="1" x14ac:dyDescent="0.3">
      <c r="B22" s="263" t="s">
        <v>2269</v>
      </c>
      <c r="C22" s="717" t="str">
        <f>VLOOKUP(B22,ENS.!$B$5:$F$242,2,FALSE)</f>
        <v>Absorción / Unidades de albañilería de Arcilla.</v>
      </c>
      <c r="D22" s="718"/>
      <c r="E22" s="719"/>
      <c r="F22" s="414" t="str">
        <f>VLOOKUP(B22,ENS.!$B$5:$F$242,3,FALSE)</f>
        <v>NTP 399.613</v>
      </c>
      <c r="G22" s="455">
        <f>VLOOKUP(B22,ENS.!$B$5:$G$242,6,FALSE)</f>
        <v>130</v>
      </c>
      <c r="H22" s="263">
        <v>1</v>
      </c>
      <c r="I22" s="265">
        <f>+G22*H22</f>
        <v>130</v>
      </c>
      <c r="J22" s="371"/>
    </row>
    <row r="23" spans="2:56" ht="34.950000000000003" customHeight="1" x14ac:dyDescent="0.3">
      <c r="B23" s="416" t="s">
        <v>4406</v>
      </c>
      <c r="C23" s="717" t="str">
        <f>VLOOKUP(B23,ENS.!$B$5:$F$242,2,FALSE)</f>
        <v>Eflorescencia / Unidades de albañilería de Arcilla.</v>
      </c>
      <c r="D23" s="718"/>
      <c r="E23" s="719"/>
      <c r="F23" s="414" t="str">
        <f>VLOOKUP(B23,ENS.!$B$5:$F$242,3,FALSE)</f>
        <v>NTP 399.613</v>
      </c>
      <c r="G23" s="455">
        <f>VLOOKUP(B23,ENS.!$B$5:$G$242,6,FALSE)</f>
        <v>200</v>
      </c>
      <c r="H23" s="263">
        <v>1</v>
      </c>
      <c r="I23" s="265">
        <f>+G23*H23</f>
        <v>200</v>
      </c>
      <c r="J23" s="371"/>
    </row>
    <row r="24" spans="2:56" ht="34.950000000000003" customHeight="1" x14ac:dyDescent="0.3">
      <c r="B24" s="416" t="s">
        <v>2297</v>
      </c>
      <c r="C24" s="717" t="str">
        <f>VLOOKUP(B24,ENS.!$B$5:$F$242,2,FALSE)</f>
        <v>Modulo de rotura (Ensayo Flexión) / Unidades de albañilería de Arcilla</v>
      </c>
      <c r="D24" s="718"/>
      <c r="E24" s="719"/>
      <c r="F24" s="414" t="str">
        <f>VLOOKUP(B24,ENS.!$B$5:$F$242,3,FALSE)</f>
        <v>NTP 399.613</v>
      </c>
      <c r="G24" s="455">
        <f>VLOOKUP(B24,ENS.!$B$5:$G$242,6,FALSE)</f>
        <v>200</v>
      </c>
      <c r="H24" s="263">
        <v>1</v>
      </c>
      <c r="I24" s="265">
        <f>+G24*H24</f>
        <v>200</v>
      </c>
      <c r="J24" s="371"/>
    </row>
    <row r="25" spans="2:56" ht="19.95" customHeight="1" x14ac:dyDescent="0.3">
      <c r="B25" s="550" t="s">
        <v>2516</v>
      </c>
      <c r="C25" s="270"/>
      <c r="G25" s="735" t="s">
        <v>2567</v>
      </c>
      <c r="H25" s="736"/>
      <c r="I25" s="369">
        <f>SUM(I19:I24)</f>
        <v>790</v>
      </c>
      <c r="J25" s="274"/>
      <c r="K25" s="540"/>
      <c r="L25" s="343"/>
      <c r="M25" s="171"/>
      <c r="N25" s="171"/>
      <c r="O25" s="171"/>
      <c r="P25" s="171"/>
      <c r="Q25" s="171"/>
      <c r="R25" s="171"/>
      <c r="S25" s="171"/>
      <c r="T25" s="171"/>
    </row>
    <row r="26" spans="2:56" ht="19.95" customHeight="1" x14ac:dyDescent="0.3">
      <c r="B26" s="317"/>
      <c r="C26" s="270"/>
      <c r="G26" s="735" t="s">
        <v>2568</v>
      </c>
      <c r="H26" s="736"/>
      <c r="I26" s="369">
        <f>I25*0.18</f>
        <v>142.19999999999999</v>
      </c>
      <c r="J26" s="274"/>
      <c r="K26" s="538"/>
      <c r="L26" s="171"/>
      <c r="M26" s="171"/>
      <c r="N26" s="171"/>
      <c r="O26" s="171"/>
      <c r="P26" s="171"/>
      <c r="Q26" s="171"/>
      <c r="R26" s="171"/>
      <c r="S26" s="171"/>
      <c r="T26" s="171"/>
    </row>
    <row r="27" spans="2:56" ht="19.95" customHeight="1" x14ac:dyDescent="0.3">
      <c r="B27" s="317"/>
      <c r="C27" s="270"/>
      <c r="G27" s="720" t="s">
        <v>2569</v>
      </c>
      <c r="H27" s="722"/>
      <c r="I27" s="272">
        <f>I25+I26</f>
        <v>932.2</v>
      </c>
      <c r="J27" s="274"/>
      <c r="K27" s="538"/>
      <c r="L27" s="302"/>
      <c r="M27" s="302"/>
      <c r="N27" s="302"/>
      <c r="O27" s="302"/>
      <c r="P27" s="302"/>
      <c r="Q27" s="302"/>
      <c r="R27" s="302"/>
      <c r="S27" s="302"/>
      <c r="T27" s="302"/>
    </row>
    <row r="28" spans="2:56" s="297" customFormat="1" ht="21" customHeight="1" x14ac:dyDescent="0.3">
      <c r="B28" s="361"/>
      <c r="C28" s="362"/>
      <c r="D28" s="362"/>
      <c r="E28" s="362"/>
      <c r="F28" s="362"/>
      <c r="G28" s="362"/>
      <c r="H28" s="362"/>
      <c r="I28" s="362"/>
      <c r="J28" s="362"/>
      <c r="K28" s="546"/>
      <c r="L28" s="546"/>
      <c r="N28" s="547"/>
    </row>
    <row r="29" spans="2:56" s="297" customFormat="1" ht="21" customHeight="1" x14ac:dyDescent="0.3">
      <c r="C29" s="362"/>
      <c r="D29" s="362"/>
      <c r="E29" s="362"/>
      <c r="F29" s="362"/>
      <c r="G29" s="362"/>
      <c r="H29" s="362"/>
      <c r="I29" s="310"/>
      <c r="J29" s="310"/>
    </row>
    <row r="30" spans="2:56" s="297" customFormat="1" ht="21" customHeight="1" x14ac:dyDescent="0.3">
      <c r="B30" s="741" t="s">
        <v>2570</v>
      </c>
      <c r="C30" s="741"/>
      <c r="D30" s="741"/>
      <c r="E30" s="741"/>
      <c r="F30" s="741"/>
      <c r="G30" s="741"/>
      <c r="H30" s="741"/>
      <c r="I30" s="741"/>
      <c r="J30" s="310"/>
      <c r="L30" s="552"/>
      <c r="U30" s="552"/>
      <c r="AD30" s="552"/>
      <c r="AM30" s="552"/>
      <c r="AV30" s="552"/>
    </row>
    <row r="31" spans="2:56" s="297" customFormat="1" ht="115.2" customHeight="1" x14ac:dyDescent="0.3">
      <c r="B31" s="712" t="s">
        <v>5346</v>
      </c>
      <c r="C31" s="712"/>
      <c r="D31" s="712"/>
      <c r="E31" s="712"/>
      <c r="F31" s="712"/>
      <c r="G31" s="712"/>
      <c r="H31" s="712"/>
      <c r="I31" s="712"/>
      <c r="J31" s="310"/>
      <c r="L31" s="738"/>
      <c r="M31" s="738"/>
      <c r="N31" s="738"/>
      <c r="O31" s="738"/>
      <c r="P31" s="738"/>
      <c r="Q31" s="738"/>
      <c r="R31" s="738"/>
      <c r="S31" s="738"/>
      <c r="T31" s="738"/>
      <c r="U31" s="738"/>
      <c r="V31" s="738"/>
      <c r="W31" s="738"/>
      <c r="X31" s="738"/>
      <c r="Y31" s="738"/>
      <c r="Z31" s="738"/>
      <c r="AA31" s="738"/>
      <c r="AB31" s="738"/>
      <c r="AC31" s="738"/>
      <c r="AD31" s="738"/>
      <c r="AE31" s="738"/>
      <c r="AF31" s="738"/>
      <c r="AG31" s="738"/>
      <c r="AH31" s="738"/>
      <c r="AI31" s="738"/>
      <c r="AJ31" s="738"/>
      <c r="AK31" s="738"/>
      <c r="AL31" s="738"/>
      <c r="AM31" s="765"/>
      <c r="AN31" s="765"/>
      <c r="AO31" s="765"/>
      <c r="AP31" s="765"/>
      <c r="AQ31" s="765"/>
      <c r="AR31" s="765"/>
      <c r="AS31" s="765"/>
      <c r="AT31" s="765"/>
      <c r="AU31" s="765"/>
      <c r="AV31" s="738"/>
      <c r="AW31" s="738"/>
      <c r="AX31" s="738"/>
      <c r="AY31" s="738"/>
      <c r="AZ31" s="738"/>
      <c r="BA31" s="738"/>
      <c r="BB31" s="738"/>
      <c r="BC31" s="738"/>
      <c r="BD31" s="738"/>
    </row>
    <row r="32" spans="2:56" s="297" customFormat="1" ht="70.2" customHeight="1" x14ac:dyDescent="0.3">
      <c r="B32" s="726" t="s">
        <v>4411</v>
      </c>
      <c r="C32" s="726"/>
      <c r="D32" s="726"/>
      <c r="E32" s="726"/>
      <c r="F32" s="726"/>
      <c r="G32" s="726"/>
      <c r="H32" s="726"/>
      <c r="I32" s="726"/>
      <c r="J32" s="310"/>
      <c r="L32" s="765"/>
      <c r="M32" s="765"/>
      <c r="N32" s="765"/>
      <c r="O32" s="765"/>
      <c r="P32" s="765"/>
      <c r="Q32" s="765"/>
      <c r="R32" s="765"/>
      <c r="S32" s="765"/>
      <c r="T32" s="765"/>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56" s="297" customFormat="1" ht="88.2" customHeight="1" x14ac:dyDescent="0.3">
      <c r="B33" s="712" t="s">
        <v>2571</v>
      </c>
      <c r="C33" s="712"/>
      <c r="D33" s="337"/>
      <c r="E33" s="337"/>
      <c r="F33" s="337"/>
      <c r="G33" s="337"/>
      <c r="H33" s="337"/>
      <c r="I33" s="337"/>
      <c r="J33" s="310"/>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7"/>
      <c r="AN33" s="337"/>
      <c r="AO33" s="337"/>
      <c r="AP33" s="337"/>
      <c r="AQ33" s="337"/>
      <c r="AR33" s="337"/>
      <c r="AS33" s="337"/>
      <c r="AT33" s="337"/>
      <c r="AU33" s="337"/>
      <c r="AV33" s="338"/>
      <c r="AW33" s="338"/>
      <c r="AX33" s="338"/>
      <c r="AY33" s="338"/>
      <c r="AZ33" s="338"/>
      <c r="BA33" s="338"/>
      <c r="BB33" s="338"/>
      <c r="BC33" s="338"/>
      <c r="BD33" s="338"/>
    </row>
    <row r="34" spans="2:56" s="297" customFormat="1" ht="7.95" customHeight="1" x14ac:dyDescent="0.3">
      <c r="J34" s="336"/>
    </row>
    <row r="35" spans="2:56" s="297" customFormat="1" ht="4.95" customHeight="1" x14ac:dyDescent="0.3">
      <c r="J35" s="336"/>
    </row>
    <row r="36" spans="2:56" s="297" customFormat="1" ht="73.95" customHeight="1" x14ac:dyDescent="0.3">
      <c r="B36" s="712" t="s">
        <v>3999</v>
      </c>
      <c r="C36" s="712"/>
      <c r="D36" s="712"/>
      <c r="E36" s="712"/>
      <c r="F36" s="712"/>
      <c r="G36" s="712"/>
      <c r="H36" s="712"/>
      <c r="I36" s="712"/>
      <c r="J36" s="336"/>
    </row>
    <row r="37" spans="2:56" s="297" customFormat="1" ht="76.2" customHeight="1" x14ac:dyDescent="0.3">
      <c r="B37" s="712" t="s">
        <v>3065</v>
      </c>
      <c r="C37" s="712"/>
      <c r="D37" s="712"/>
      <c r="E37" s="712"/>
      <c r="F37" s="712"/>
      <c r="G37" s="712"/>
      <c r="H37" s="712"/>
      <c r="I37" s="712"/>
      <c r="J37" s="336"/>
      <c r="K37" s="348"/>
    </row>
    <row r="38" spans="2:56" ht="133.19999999999999" customHeight="1" x14ac:dyDescent="0.3">
      <c r="B38" s="712" t="s">
        <v>4000</v>
      </c>
      <c r="C38" s="712"/>
      <c r="D38" s="712"/>
      <c r="E38" s="712"/>
      <c r="F38" s="712"/>
      <c r="G38" s="712"/>
      <c r="H38" s="712"/>
      <c r="I38" s="712"/>
      <c r="J38" s="304"/>
      <c r="K38" s="305"/>
      <c r="L38" s="306"/>
      <c r="M38" s="307"/>
    </row>
    <row r="39" spans="2:56" ht="57" customHeight="1" x14ac:dyDescent="0.3">
      <c r="B39" s="712" t="s">
        <v>2572</v>
      </c>
      <c r="C39" s="712"/>
      <c r="D39" s="712"/>
      <c r="E39" s="712"/>
      <c r="F39" s="712"/>
      <c r="G39" s="712"/>
      <c r="H39" s="712"/>
      <c r="I39" s="712"/>
      <c r="J39" s="304"/>
      <c r="K39" s="305"/>
      <c r="L39" s="306"/>
      <c r="M39" s="307"/>
    </row>
    <row r="40" spans="2:56" ht="16.2" customHeight="1" x14ac:dyDescent="0.3"/>
    <row r="41" spans="2:56" ht="16.2" customHeight="1" x14ac:dyDescent="0.3">
      <c r="B41" s="741"/>
      <c r="C41" s="741"/>
      <c r="D41" s="741"/>
      <c r="E41" s="741"/>
      <c r="F41" s="741"/>
      <c r="G41" s="741"/>
      <c r="H41" s="741"/>
      <c r="I41" s="741"/>
      <c r="N41" s="261"/>
      <c r="O41" s="261"/>
      <c r="P41" s="261"/>
      <c r="Q41" s="261"/>
      <c r="R41" s="261"/>
      <c r="S41" s="261"/>
      <c r="T41" s="261"/>
    </row>
    <row r="42" spans="2:56" ht="16.2" customHeight="1" x14ac:dyDescent="0.3"/>
    <row r="43" spans="2:56" ht="17.7" customHeight="1" x14ac:dyDescent="0.3">
      <c r="B43" s="279" t="s">
        <v>2576</v>
      </c>
      <c r="K43" s="279" t="s">
        <v>2574</v>
      </c>
    </row>
    <row r="44" spans="2:56" ht="17.7" customHeight="1" x14ac:dyDescent="0.3">
      <c r="B44" s="279" t="s">
        <v>2517</v>
      </c>
      <c r="K44" s="279" t="s">
        <v>2575</v>
      </c>
    </row>
    <row r="45" spans="2:56" ht="17.7" customHeight="1" x14ac:dyDescent="0.3">
      <c r="B45" s="279" t="s">
        <v>2518</v>
      </c>
      <c r="K45" s="279" t="s">
        <v>2576</v>
      </c>
    </row>
    <row r="46" spans="2:56" ht="17.7" customHeight="1" x14ac:dyDescent="0.3">
      <c r="B46" s="288" t="s">
        <v>2519</v>
      </c>
      <c r="K46" s="279" t="s">
        <v>2577</v>
      </c>
    </row>
    <row r="47" spans="2:56" ht="17.7" customHeight="1" x14ac:dyDescent="0.3">
      <c r="B47" s="289" t="s">
        <v>2520</v>
      </c>
      <c r="J47" s="300"/>
      <c r="K47" s="279" t="s">
        <v>2573</v>
      </c>
      <c r="M47" s="270"/>
    </row>
    <row r="48" spans="2:56" ht="17.7" customHeight="1" x14ac:dyDescent="0.3">
      <c r="B48" s="288" t="s">
        <v>2578</v>
      </c>
      <c r="J48" s="300"/>
      <c r="K48" s="279" t="s">
        <v>2579</v>
      </c>
      <c r="M48" s="270"/>
    </row>
    <row r="49" spans="2:11" ht="17.7" customHeight="1" x14ac:dyDescent="0.3">
      <c r="B49" s="289" t="s">
        <v>2580</v>
      </c>
      <c r="J49" s="300"/>
      <c r="K49" s="279" t="s">
        <v>2581</v>
      </c>
    </row>
    <row r="50" spans="2:11" ht="17.7" customHeight="1" x14ac:dyDescent="0.3">
      <c r="B50" s="289" t="s">
        <v>2582</v>
      </c>
      <c r="J50" s="300"/>
    </row>
    <row r="51" spans="2:11" ht="17.7" customHeight="1" x14ac:dyDescent="0.3">
      <c r="B51" s="370" t="s">
        <v>2521</v>
      </c>
      <c r="J51" s="300"/>
    </row>
    <row r="52" spans="2:11" ht="17.7" customHeight="1" x14ac:dyDescent="0.3">
      <c r="B52" s="289" t="s">
        <v>3965</v>
      </c>
      <c r="J52" s="300"/>
    </row>
    <row r="53" spans="2:11" ht="17.7" customHeight="1" x14ac:dyDescent="0.3">
      <c r="B53" s="289" t="s">
        <v>3966</v>
      </c>
      <c r="J53" s="300"/>
    </row>
    <row r="54" spans="2:11" ht="17.7" customHeight="1" x14ac:dyDescent="0.3">
      <c r="B54" s="437" t="s">
        <v>4088</v>
      </c>
      <c r="C54" s="373"/>
      <c r="D54" s="373"/>
      <c r="E54" s="373"/>
      <c r="F54" s="373"/>
      <c r="J54" s="300"/>
    </row>
    <row r="55" spans="2:11" ht="17.7" customHeight="1" x14ac:dyDescent="0.3">
      <c r="B55" s="381" t="s">
        <v>4089</v>
      </c>
      <c r="C55" s="373"/>
      <c r="D55" s="373"/>
      <c r="E55" s="373"/>
      <c r="F55" s="373"/>
      <c r="J55" s="300"/>
    </row>
    <row r="56" spans="2:11" ht="17.7" customHeight="1" x14ac:dyDescent="0.3">
      <c r="B56" s="381" t="s">
        <v>4090</v>
      </c>
      <c r="C56" s="373"/>
      <c r="D56" s="373"/>
      <c r="E56" s="373"/>
      <c r="F56" s="373"/>
      <c r="J56" s="300"/>
    </row>
    <row r="57" spans="2:11" ht="23.25" customHeight="1" x14ac:dyDescent="0.3">
      <c r="J57" s="300"/>
      <c r="K57" s="288"/>
    </row>
    <row r="58" spans="2:11" ht="16.2" customHeight="1" x14ac:dyDescent="0.3">
      <c r="J58" s="300"/>
      <c r="K58" s="289"/>
    </row>
    <row r="59" spans="2:11" ht="11.25" customHeight="1" x14ac:dyDescent="0.3">
      <c r="J59" s="300"/>
      <c r="K59" s="289"/>
    </row>
    <row r="60" spans="2:11" ht="52.5" customHeight="1" x14ac:dyDescent="0.3">
      <c r="B60" s="712" t="s">
        <v>2524</v>
      </c>
      <c r="C60" s="712"/>
      <c r="D60" s="712"/>
      <c r="E60" s="712"/>
      <c r="F60" s="712"/>
      <c r="G60" s="712"/>
      <c r="H60" s="712"/>
      <c r="I60" s="712"/>
      <c r="J60" s="300"/>
    </row>
    <row r="61" spans="2:11" ht="13.5" customHeight="1" x14ac:dyDescent="0.3">
      <c r="B61" s="317" t="s">
        <v>2525</v>
      </c>
      <c r="C61" s="292"/>
      <c r="J61" s="300"/>
    </row>
    <row r="62" spans="2:11" ht="13.5" customHeight="1" x14ac:dyDescent="0.3">
      <c r="B62" s="289"/>
      <c r="J62" s="300"/>
    </row>
    <row r="63" spans="2:11" ht="20.25" customHeight="1" x14ac:dyDescent="0.3">
      <c r="B63" s="279" t="s">
        <v>2526</v>
      </c>
      <c r="C63" s="292"/>
      <c r="J63" s="276"/>
    </row>
    <row r="64" spans="2:11" ht="15.75" customHeight="1" x14ac:dyDescent="0.3">
      <c r="B64" s="292"/>
      <c r="C64" s="292"/>
      <c r="J64" s="276"/>
    </row>
    <row r="65" spans="2:13" ht="16.2" customHeight="1" x14ac:dyDescent="0.3">
      <c r="B65" s="279" t="s">
        <v>2583</v>
      </c>
      <c r="D65" s="292"/>
      <c r="E65" s="292"/>
      <c r="F65" s="292"/>
      <c r="G65" s="292"/>
    </row>
    <row r="66" spans="2:13" ht="16.2" customHeight="1" x14ac:dyDescent="0.3">
      <c r="B66" s="279" t="s">
        <v>2527</v>
      </c>
    </row>
    <row r="67" spans="2:13" ht="16.2" customHeight="1" x14ac:dyDescent="0.3">
      <c r="B67" s="279" t="s">
        <v>3982</v>
      </c>
    </row>
    <row r="68" spans="2:13" ht="16.2" customHeight="1" x14ac:dyDescent="0.3">
      <c r="B68" s="279" t="s">
        <v>2528</v>
      </c>
      <c r="J68" s="261"/>
    </row>
    <row r="69" spans="2:13" s="297" customFormat="1" ht="13.8" x14ac:dyDescent="0.3">
      <c r="B69" s="337"/>
      <c r="C69" s="337"/>
      <c r="H69" s="549"/>
      <c r="I69" s="549"/>
      <c r="L69" s="347"/>
      <c r="M69" s="347"/>
    </row>
    <row r="70" spans="2:13" s="297" customFormat="1" ht="52.2" customHeight="1" x14ac:dyDescent="0.3">
      <c r="B70" s="712" t="s">
        <v>2584</v>
      </c>
      <c r="C70" s="712"/>
      <c r="H70" s="791" t="s">
        <v>2529</v>
      </c>
      <c r="I70" s="791"/>
    </row>
  </sheetData>
  <mergeCells count="45">
    <mergeCell ref="B70:C70"/>
    <mergeCell ref="H70:I70"/>
    <mergeCell ref="AM31:AU31"/>
    <mergeCell ref="AV31:BD31"/>
    <mergeCell ref="B32:I32"/>
    <mergeCell ref="L32:T32"/>
    <mergeCell ref="B33:C33"/>
    <mergeCell ref="B36:I36"/>
    <mergeCell ref="AD31:AL31"/>
    <mergeCell ref="B37:I37"/>
    <mergeCell ref="B38:I38"/>
    <mergeCell ref="B39:I39"/>
    <mergeCell ref="B41:I41"/>
    <mergeCell ref="B60:I60"/>
    <mergeCell ref="G27:H27"/>
    <mergeCell ref="B30:I30"/>
    <mergeCell ref="B31:I31"/>
    <mergeCell ref="L31:T31"/>
    <mergeCell ref="U31:AC31"/>
    <mergeCell ref="G26:H26"/>
    <mergeCell ref="C23:E23"/>
    <mergeCell ref="B11:C11"/>
    <mergeCell ref="D11:E11"/>
    <mergeCell ref="G11:I11"/>
    <mergeCell ref="B15:I16"/>
    <mergeCell ref="C18:E18"/>
    <mergeCell ref="C19:E19"/>
    <mergeCell ref="C20:E20"/>
    <mergeCell ref="C21:E21"/>
    <mergeCell ref="C22:E22"/>
    <mergeCell ref="C24:E24"/>
    <mergeCell ref="G25:H25"/>
    <mergeCell ref="E3:F3"/>
    <mergeCell ref="C5:E5"/>
    <mergeCell ref="G5:I6"/>
    <mergeCell ref="C7:E7"/>
    <mergeCell ref="G7:I8"/>
    <mergeCell ref="K5:L5"/>
    <mergeCell ref="C6:E6"/>
    <mergeCell ref="K6:L6"/>
    <mergeCell ref="C10:E10"/>
    <mergeCell ref="H10:I10"/>
    <mergeCell ref="K7:L7"/>
    <mergeCell ref="K8:L8"/>
    <mergeCell ref="C9:E9"/>
  </mergeCells>
  <hyperlinks>
    <hyperlink ref="B68" r:id="rId1" display="http://www.geofal.com.pe/" xr:uid="{53C3F934-1FA6-4714-B8DC-179C7E8652AA}"/>
    <hyperlink ref="B37:I37" r:id="rId2" location="8LpXxWsZQWmIW0zmL4DJEGBD3MXzxqJtd8JNJD7mkXs" display="https://mega.nz/file/EWAjHIDa - 8LpXxWsZQWmIW0zmL4DJEGBD3MXzxqJtd8JNJD7mkXs" xr:uid="{4D666B7F-1096-4E95-B200-131A37BC8AB6}"/>
  </hyperlinks>
  <printOptions horizontalCentered="1"/>
  <pageMargins left="0" right="0" top="1.6535433070866143" bottom="0" header="0" footer="0"/>
  <pageSetup paperSize="9" scale="70" fitToWidth="0" fitToHeight="0" orientation="portrait" r:id="rId3"/>
  <headerFooter>
    <oddHeader>&amp;L
                  &amp;G</oddHeader>
    <oddFooter>&amp;C&amp;G</oddFooter>
  </headerFooter>
  <rowBreaks count="1" manualBreakCount="1">
    <brk id="33" min="1" max="8" man="1"/>
  </rowBreaks>
  <drawing r:id="rId4"/>
  <legacyDrawingHF r:id="rId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874D9-7F76-437B-8FAA-E9FCC3C6FE56}">
  <sheetPr codeName="Hoja124">
    <tabColor rgb="FF0000FF"/>
  </sheetPr>
  <dimension ref="B1:BD75"/>
  <sheetViews>
    <sheetView view="pageBreakPreview" topLeftCell="A10" zoomScale="85" zoomScaleNormal="96" zoomScaleSheetLayoutView="85" workbookViewId="0">
      <selection activeCell="L29" sqref="L28:L31"/>
    </sheetView>
  </sheetViews>
  <sheetFormatPr baseColWidth="10" defaultColWidth="11.44140625" defaultRowHeight="15" x14ac:dyDescent="0.3"/>
  <cols>
    <col min="1" max="1" width="2.44140625" style="279" customWidth="1"/>
    <col min="2" max="2" width="13.5546875" style="279" customWidth="1"/>
    <col min="3" max="3" width="14.6640625" style="279" customWidth="1"/>
    <col min="4" max="4" width="13" style="279" customWidth="1"/>
    <col min="5" max="5" width="35.6640625" style="279" customWidth="1"/>
    <col min="6" max="6" width="23.44140625" style="279" customWidth="1"/>
    <col min="7" max="7" width="12.5546875" style="279" customWidth="1"/>
    <col min="8" max="8" width="12.6640625" style="279" customWidth="1"/>
    <col min="9" max="9" width="13.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1009</v>
      </c>
    </row>
    <row r="2" spans="2:13" ht="6.6" customHeight="1" x14ac:dyDescent="0.3">
      <c r="K2" s="344"/>
      <c r="L2" s="344"/>
    </row>
    <row r="3" spans="2:13" ht="24" customHeight="1" x14ac:dyDescent="0.3">
      <c r="B3" s="297"/>
      <c r="C3" s="355"/>
      <c r="D3" s="355"/>
      <c r="E3" s="746">
        <v>716</v>
      </c>
      <c r="F3" s="746"/>
      <c r="G3" s="355"/>
      <c r="H3" s="355"/>
      <c r="I3" s="356"/>
    </row>
    <row r="4" spans="2:13" ht="17.399999999999999" customHeight="1" x14ac:dyDescent="0.3">
      <c r="B4" s="357"/>
      <c r="C4" s="357"/>
      <c r="D4" s="297"/>
      <c r="E4" s="358"/>
      <c r="F4" s="358"/>
      <c r="G4" s="351"/>
      <c r="H4" s="351"/>
      <c r="I4" s="351"/>
      <c r="J4" s="252"/>
    </row>
    <row r="5" spans="2:13" ht="41.4" customHeight="1" x14ac:dyDescent="0.3">
      <c r="B5" s="309" t="s">
        <v>2545</v>
      </c>
      <c r="C5" s="753" t="str">
        <f>VLOOKUP($L$1,BD_Clientes,2,FALSE)</f>
        <v>YANGZHOU RONGFEI CONSTRUCTION ENGINEERING CO. SUCURSAL DEL PERÚ</v>
      </c>
      <c r="D5" s="753"/>
      <c r="E5" s="753"/>
      <c r="F5" s="360" t="s">
        <v>2586</v>
      </c>
      <c r="G5" s="753" t="str">
        <f>VLOOKUP($L$1,BD_Clientes,9,FALSE)</f>
        <v>Colegio Inca Manco Capac</v>
      </c>
      <c r="H5" s="753"/>
      <c r="I5" s="753"/>
      <c r="K5" s="773">
        <v>222</v>
      </c>
      <c r="L5" s="773"/>
    </row>
    <row r="6" spans="2:13" ht="18" customHeight="1" x14ac:dyDescent="0.3">
      <c r="B6" s="309" t="s">
        <v>2547</v>
      </c>
      <c r="C6" s="753">
        <f>VLOOKUP($L$1,BD_Clientes,3,FALSE)</f>
        <v>20611390000</v>
      </c>
      <c r="D6" s="753"/>
      <c r="E6" s="753"/>
      <c r="F6" s="297"/>
      <c r="G6" s="398"/>
      <c r="H6" s="398"/>
      <c r="I6" s="398"/>
      <c r="K6" s="774">
        <v>222</v>
      </c>
      <c r="L6" s="774"/>
      <c r="M6" s="301"/>
    </row>
    <row r="7" spans="2:13" ht="31.2" customHeight="1" x14ac:dyDescent="0.3">
      <c r="B7" s="309" t="s">
        <v>2550</v>
      </c>
      <c r="C7" s="753" t="str">
        <f>VLOOKUP($L$1,BD_Clientes,5,FALSE)</f>
        <v>Ing. Álvaro Oré</v>
      </c>
      <c r="D7" s="753"/>
      <c r="E7" s="753"/>
      <c r="F7" s="360" t="s">
        <v>2589</v>
      </c>
      <c r="G7" s="753" t="str">
        <f>VLOOKUP($L$1,BD_Clientes,10,FALSE)</f>
        <v>San Juan de Lurigancho</v>
      </c>
      <c r="H7" s="753"/>
      <c r="I7" s="753"/>
      <c r="K7" s="771">
        <v>222</v>
      </c>
      <c r="L7" s="771"/>
    </row>
    <row r="8" spans="2:13" ht="1.2" customHeight="1" x14ac:dyDescent="0.3">
      <c r="B8" s="360"/>
      <c r="C8" s="452"/>
      <c r="D8" s="359"/>
      <c r="E8" s="359"/>
      <c r="F8" s="297"/>
      <c r="G8" s="398"/>
      <c r="H8" s="398"/>
      <c r="I8" s="398"/>
      <c r="K8" s="772">
        <v>223</v>
      </c>
      <c r="L8" s="772"/>
    </row>
    <row r="9" spans="2:13" ht="18" customHeight="1" x14ac:dyDescent="0.3">
      <c r="B9" s="309" t="s">
        <v>2553</v>
      </c>
      <c r="C9" s="753">
        <f>VLOOKUP($L$1,BD_Clientes,7,FALSE)</f>
        <v>965874960</v>
      </c>
      <c r="D9" s="753"/>
      <c r="E9" s="753"/>
      <c r="F9" s="453" t="s">
        <v>2551</v>
      </c>
      <c r="G9" s="297" t="s">
        <v>3326</v>
      </c>
      <c r="H9" s="297"/>
      <c r="I9" s="297"/>
    </row>
    <row r="10" spans="2:13" ht="34.200000000000003" customHeight="1" x14ac:dyDescent="0.3">
      <c r="B10" s="309" t="s">
        <v>2557</v>
      </c>
      <c r="C10" s="753" t="str">
        <f>VLOOKUP($L$1,BD_Clientes,8,FALSE)</f>
        <v>aoespinozajefeot131@rongfei-paq2.com</v>
      </c>
      <c r="D10" s="753"/>
      <c r="E10" s="753"/>
      <c r="F10" s="454" t="s">
        <v>2553</v>
      </c>
      <c r="G10" s="452">
        <v>982429895</v>
      </c>
      <c r="H10" s="783"/>
      <c r="I10" s="783"/>
    </row>
    <row r="11" spans="2:13" ht="16.2" customHeight="1" x14ac:dyDescent="0.3">
      <c r="B11" s="778" t="s">
        <v>2555</v>
      </c>
      <c r="C11" s="778"/>
      <c r="D11" s="779">
        <v>45787</v>
      </c>
      <c r="E11" s="779"/>
      <c r="F11" s="454" t="s">
        <v>2558</v>
      </c>
      <c r="G11" s="779">
        <v>45787</v>
      </c>
      <c r="H11" s="779"/>
      <c r="I11" s="779"/>
      <c r="L11" s="279" t="s">
        <v>2556</v>
      </c>
    </row>
    <row r="12" spans="2:13" ht="3" customHeight="1" x14ac:dyDescent="0.3">
      <c r="B12" s="360"/>
      <c r="C12" s="401"/>
      <c r="D12" s="398"/>
      <c r="E12" s="402"/>
      <c r="F12" s="297"/>
      <c r="G12" s="297"/>
      <c r="H12" s="297"/>
      <c r="I12" s="297"/>
    </row>
    <row r="13" spans="2:13" ht="15.75" customHeight="1" x14ac:dyDescent="0.3">
      <c r="B13" s="399" t="s">
        <v>4214</v>
      </c>
      <c r="C13" s="403"/>
      <c r="D13" s="359"/>
      <c r="E13" s="359"/>
      <c r="F13" s="359"/>
      <c r="G13" s="359"/>
      <c r="H13" s="297"/>
      <c r="I13" s="297"/>
    </row>
    <row r="14" spans="2:13" ht="3" customHeight="1" x14ac:dyDescent="0.3">
      <c r="B14" s="399"/>
      <c r="C14" s="403"/>
      <c r="D14" s="359"/>
      <c r="E14" s="359"/>
      <c r="F14" s="359"/>
      <c r="G14" s="359"/>
      <c r="H14" s="297"/>
      <c r="I14" s="297"/>
    </row>
    <row r="15" spans="2:13" ht="19.5" customHeight="1" x14ac:dyDescent="0.3">
      <c r="B15" s="765" t="s">
        <v>2560</v>
      </c>
      <c r="C15" s="765"/>
      <c r="D15" s="765"/>
      <c r="E15" s="765"/>
      <c r="F15" s="765"/>
      <c r="G15" s="765"/>
      <c r="H15" s="765"/>
      <c r="I15" s="765"/>
    </row>
    <row r="16" spans="2:13" ht="21" customHeight="1" x14ac:dyDescent="0.3">
      <c r="B16" s="765"/>
      <c r="C16" s="765"/>
      <c r="D16" s="765"/>
      <c r="E16" s="765"/>
      <c r="F16" s="765"/>
      <c r="G16" s="765"/>
      <c r="H16" s="765"/>
      <c r="I16" s="765"/>
      <c r="J16" s="261"/>
      <c r="K16" s="261"/>
    </row>
    <row r="17" spans="2:20" ht="9.6" customHeight="1" x14ac:dyDescent="0.3">
      <c r="B17" s="260"/>
      <c r="C17" s="260"/>
      <c r="D17" s="259"/>
      <c r="E17" s="259"/>
      <c r="F17" s="259"/>
    </row>
    <row r="18" spans="2:20" ht="48.6" customHeight="1" x14ac:dyDescent="0.3">
      <c r="B18" s="393" t="s">
        <v>2561</v>
      </c>
      <c r="C18" s="725" t="s">
        <v>2562</v>
      </c>
      <c r="D18" s="725"/>
      <c r="E18" s="725"/>
      <c r="F18" s="368" t="s">
        <v>2563</v>
      </c>
      <c r="G18" s="394" t="s">
        <v>2564</v>
      </c>
      <c r="H18" s="393" t="s">
        <v>2565</v>
      </c>
      <c r="I18" s="393" t="s">
        <v>2566</v>
      </c>
      <c r="J18" s="371"/>
    </row>
    <row r="19" spans="2:20" s="297" customFormat="1" ht="25.2" customHeight="1" x14ac:dyDescent="0.3">
      <c r="B19" s="592"/>
      <c r="C19" s="780" t="s">
        <v>5415</v>
      </c>
      <c r="D19" s="781"/>
      <c r="E19" s="782"/>
      <c r="F19" s="440"/>
      <c r="G19" s="544"/>
      <c r="H19" s="447"/>
      <c r="I19" s="441"/>
      <c r="J19" s="576"/>
    </row>
    <row r="20" spans="2:20" s="297" customFormat="1" ht="28.2" customHeight="1" x14ac:dyDescent="0.3">
      <c r="B20" s="595" t="s">
        <v>2291</v>
      </c>
      <c r="C20" s="775" t="str">
        <f>VLOOKUP(B20,ENS.!$B$5:$F$242,2,FALSE)</f>
        <v>Dimensionamiento  / Unidades de albañilería de concreto.</v>
      </c>
      <c r="D20" s="776"/>
      <c r="E20" s="777"/>
      <c r="F20" s="440" t="str">
        <f>VLOOKUP(B20,ENS.!$B$5:$F$242,3,FALSE)</f>
        <v>NTP 399.604</v>
      </c>
      <c r="G20" s="544">
        <f>VLOOKUP(B20,ENS.!$B$5:$G$242,6,FALSE)</f>
        <v>150</v>
      </c>
      <c r="H20" s="447">
        <v>1</v>
      </c>
      <c r="I20" s="441">
        <f t="shared" ref="I20:I30" si="0">+G20*H20</f>
        <v>150</v>
      </c>
      <c r="J20" s="576"/>
    </row>
    <row r="21" spans="2:20" s="297" customFormat="1" ht="28.2" customHeight="1" x14ac:dyDescent="0.3">
      <c r="B21" s="595" t="s">
        <v>2293</v>
      </c>
      <c r="C21" s="775" t="str">
        <f>VLOOKUP(B21,ENS.!$B$5:$F$242,2,FALSE)</f>
        <v>Absorción  / Unidades de albañilería de concreto.</v>
      </c>
      <c r="D21" s="776"/>
      <c r="E21" s="777"/>
      <c r="F21" s="440" t="str">
        <f>VLOOKUP(B21,ENS.!$B$5:$F$242,3,FALSE)</f>
        <v>NTP 399.604</v>
      </c>
      <c r="G21" s="544">
        <f>VLOOKUP(B21,ENS.!$B$5:$G$242,6,FALSE)</f>
        <v>150</v>
      </c>
      <c r="H21" s="447">
        <v>1</v>
      </c>
      <c r="I21" s="441">
        <f t="shared" si="0"/>
        <v>150</v>
      </c>
      <c r="J21" s="576"/>
    </row>
    <row r="22" spans="2:20" s="297" customFormat="1" ht="28.2" customHeight="1" x14ac:dyDescent="0.3">
      <c r="B22" s="595" t="s">
        <v>2289</v>
      </c>
      <c r="C22" s="775" t="str">
        <f>VLOOKUP(B22,ENS.!$B$5:$F$242,2,FALSE)</f>
        <v>Resistencia a la compresión  / Unidades de albañilería de concreto.</v>
      </c>
      <c r="D22" s="776"/>
      <c r="E22" s="777"/>
      <c r="F22" s="440" t="str">
        <f>VLOOKUP(B22,ENS.!$B$5:$F$242,3,FALSE)</f>
        <v>NTP 399.604</v>
      </c>
      <c r="G22" s="544">
        <f>VLOOKUP(B22,ENS.!$B$5:$G$242,6,FALSE)</f>
        <v>250</v>
      </c>
      <c r="H22" s="447">
        <v>1</v>
      </c>
      <c r="I22" s="441">
        <f t="shared" si="0"/>
        <v>250</v>
      </c>
      <c r="J22" s="576"/>
    </row>
    <row r="23" spans="2:20" s="297" customFormat="1" ht="28.2" customHeight="1" x14ac:dyDescent="0.3">
      <c r="B23" s="592" t="s">
        <v>2299</v>
      </c>
      <c r="C23" s="775" t="str">
        <f>VLOOKUP(B23,ENS.!$B$5:$F$242,2,FALSE)</f>
        <v>Contenido de humedad  / Unidades de albañilería de concreto.</v>
      </c>
      <c r="D23" s="776"/>
      <c r="E23" s="777"/>
      <c r="F23" s="440" t="str">
        <f>VLOOKUP(B23,ENS.!$B$5:$F$242,3,FALSE)</f>
        <v>NTP 399.604</v>
      </c>
      <c r="G23" s="544">
        <f>VLOOKUP(B23,ENS.!$B$5:$G$242,6,FALSE)</f>
        <v>100</v>
      </c>
      <c r="H23" s="447">
        <v>1</v>
      </c>
      <c r="I23" s="441">
        <f t="shared" si="0"/>
        <v>100</v>
      </c>
      <c r="J23" s="576"/>
    </row>
    <row r="24" spans="2:20" s="297" customFormat="1" ht="28.2" customHeight="1" x14ac:dyDescent="0.3">
      <c r="B24" s="592" t="s">
        <v>2301</v>
      </c>
      <c r="C24" s="775" t="str">
        <f>VLOOKUP(B24,ENS.!$B$5:$F$242,2,FALSE)</f>
        <v>Densidad / Unidades de albañilería de concreto.</v>
      </c>
      <c r="D24" s="776"/>
      <c r="E24" s="777"/>
      <c r="F24" s="440" t="str">
        <f>VLOOKUP(B24,ENS.!$B$5:$F$242,3,FALSE)</f>
        <v>NTP 399.604</v>
      </c>
      <c r="G24" s="544">
        <f>VLOOKUP(B24,ENS.!$B$5:$G$242,6,FALSE)</f>
        <v>150</v>
      </c>
      <c r="H24" s="447">
        <v>1</v>
      </c>
      <c r="I24" s="441">
        <f t="shared" si="0"/>
        <v>150</v>
      </c>
      <c r="J24" s="576"/>
    </row>
    <row r="25" spans="2:20" s="297" customFormat="1" ht="25.2" customHeight="1" x14ac:dyDescent="0.3">
      <c r="B25" s="592"/>
      <c r="C25" s="815" t="s">
        <v>5416</v>
      </c>
      <c r="D25" s="816"/>
      <c r="E25" s="817"/>
      <c r="F25" s="440"/>
      <c r="G25" s="544"/>
      <c r="H25" s="447"/>
      <c r="I25" s="441"/>
      <c r="J25" s="576"/>
    </row>
    <row r="26" spans="2:20" s="297" customFormat="1" ht="28.2" customHeight="1" x14ac:dyDescent="0.3">
      <c r="B26" s="592" t="s">
        <v>2291</v>
      </c>
      <c r="C26" s="775" t="str">
        <f>VLOOKUP(B26,ENS.!$B$5:$F$242,2,FALSE)</f>
        <v>Dimensionamiento  / Unidades de albañilería de concreto.</v>
      </c>
      <c r="D26" s="776"/>
      <c r="E26" s="777"/>
      <c r="F26" s="440" t="str">
        <f>VLOOKUP(B26,ENS.!$B$5:$F$242,3,FALSE)</f>
        <v>NTP 399.604</v>
      </c>
      <c r="G26" s="544">
        <f>VLOOKUP(B26,ENS.!$B$5:$G$242,6,FALSE)</f>
        <v>150</v>
      </c>
      <c r="H26" s="447">
        <v>1</v>
      </c>
      <c r="I26" s="441">
        <f t="shared" ref="I26:I27" si="1">+G26*H26</f>
        <v>150</v>
      </c>
      <c r="J26" s="576"/>
    </row>
    <row r="27" spans="2:20" s="297" customFormat="1" ht="28.2" customHeight="1" x14ac:dyDescent="0.3">
      <c r="B27" s="592" t="s">
        <v>2293</v>
      </c>
      <c r="C27" s="775" t="str">
        <f>VLOOKUP(B27,ENS.!$B$5:$F$242,2,FALSE)</f>
        <v>Absorción  / Unidades de albañilería de concreto.</v>
      </c>
      <c r="D27" s="776"/>
      <c r="E27" s="777"/>
      <c r="F27" s="440" t="str">
        <f>VLOOKUP(B27,ENS.!$B$5:$F$242,3,FALSE)</f>
        <v>NTP 399.604</v>
      </c>
      <c r="G27" s="544">
        <f>VLOOKUP(B27,ENS.!$B$5:$G$242,6,FALSE)</f>
        <v>150</v>
      </c>
      <c r="H27" s="447">
        <v>1</v>
      </c>
      <c r="I27" s="441">
        <f t="shared" si="1"/>
        <v>150</v>
      </c>
      <c r="J27" s="576"/>
    </row>
    <row r="28" spans="2:20" s="297" customFormat="1" ht="28.2" customHeight="1" x14ac:dyDescent="0.3">
      <c r="B28" s="592" t="s">
        <v>2289</v>
      </c>
      <c r="C28" s="775" t="str">
        <f>VLOOKUP(B28,ENS.!$B$5:$F$242,2,FALSE)</f>
        <v>Resistencia a la compresión  / Unidades de albañilería de concreto.</v>
      </c>
      <c r="D28" s="776"/>
      <c r="E28" s="777"/>
      <c r="F28" s="440" t="str">
        <f>VLOOKUP(B28,ENS.!$B$5:$F$242,3,FALSE)</f>
        <v>NTP 399.604</v>
      </c>
      <c r="G28" s="544">
        <f>VLOOKUP(B28,ENS.!$B$5:$G$242,6,FALSE)</f>
        <v>250</v>
      </c>
      <c r="H28" s="447">
        <v>1</v>
      </c>
      <c r="I28" s="441">
        <f t="shared" si="0"/>
        <v>250</v>
      </c>
      <c r="J28" s="576"/>
    </row>
    <row r="29" spans="2:20" s="297" customFormat="1" ht="28.2" customHeight="1" x14ac:dyDescent="0.3">
      <c r="B29" s="592" t="s">
        <v>2299</v>
      </c>
      <c r="C29" s="775" t="str">
        <f>VLOOKUP(B29,ENS.!$B$5:$F$242,2,FALSE)</f>
        <v>Contenido de humedad  / Unidades de albañilería de concreto.</v>
      </c>
      <c r="D29" s="776"/>
      <c r="E29" s="777"/>
      <c r="F29" s="440" t="str">
        <f>VLOOKUP(B29,ENS.!$B$5:$F$242,3,FALSE)</f>
        <v>NTP 399.604</v>
      </c>
      <c r="G29" s="544">
        <f>VLOOKUP(B29,ENS.!$B$5:$G$242,6,FALSE)</f>
        <v>100</v>
      </c>
      <c r="H29" s="447">
        <v>1</v>
      </c>
      <c r="I29" s="441">
        <f t="shared" si="0"/>
        <v>100</v>
      </c>
      <c r="J29" s="576"/>
      <c r="L29" s="300"/>
    </row>
    <row r="30" spans="2:20" s="297" customFormat="1" ht="28.2" customHeight="1" x14ac:dyDescent="0.3">
      <c r="B30" s="592" t="s">
        <v>2301</v>
      </c>
      <c r="C30" s="775" t="str">
        <f>VLOOKUP(B30,ENS.!$B$5:$F$242,2,FALSE)</f>
        <v>Densidad / Unidades de albañilería de concreto.</v>
      </c>
      <c r="D30" s="776"/>
      <c r="E30" s="777"/>
      <c r="F30" s="440" t="str">
        <f>VLOOKUP(B30,ENS.!$B$5:$F$242,3,FALSE)</f>
        <v>NTP 399.604</v>
      </c>
      <c r="G30" s="544">
        <f>VLOOKUP(B30,ENS.!$B$5:$G$242,6,FALSE)</f>
        <v>150</v>
      </c>
      <c r="H30" s="447">
        <v>1</v>
      </c>
      <c r="I30" s="441">
        <f t="shared" si="0"/>
        <v>150</v>
      </c>
      <c r="J30" s="576"/>
    </row>
    <row r="31" spans="2:20" ht="16.95" customHeight="1" x14ac:dyDescent="0.3">
      <c r="B31" s="550" t="s">
        <v>2516</v>
      </c>
      <c r="C31" s="270"/>
      <c r="G31" s="735" t="s">
        <v>2567</v>
      </c>
      <c r="H31" s="736"/>
      <c r="I31" s="369">
        <f>SUM(I19:I30)</f>
        <v>1600</v>
      </c>
      <c r="J31" s="274"/>
      <c r="K31" s="540"/>
      <c r="L31" s="343"/>
      <c r="M31" s="171"/>
      <c r="N31" s="171"/>
      <c r="O31" s="171"/>
      <c r="P31" s="171"/>
      <c r="Q31" s="171"/>
      <c r="R31" s="171"/>
      <c r="S31" s="171"/>
      <c r="T31" s="171"/>
    </row>
    <row r="32" spans="2:20" ht="16.95" customHeight="1" x14ac:dyDescent="0.3">
      <c r="B32" s="317"/>
      <c r="C32" s="270"/>
      <c r="G32" s="735" t="s">
        <v>2568</v>
      </c>
      <c r="H32" s="736"/>
      <c r="I32" s="369">
        <f>I31*0.18</f>
        <v>288</v>
      </c>
      <c r="J32" s="274"/>
      <c r="K32" s="538"/>
      <c r="L32" s="171"/>
      <c r="M32" s="171"/>
      <c r="N32" s="171"/>
      <c r="O32" s="171"/>
      <c r="P32" s="171"/>
      <c r="Q32" s="171"/>
      <c r="R32" s="171"/>
      <c r="S32" s="171"/>
      <c r="T32" s="171"/>
    </row>
    <row r="33" spans="2:56" ht="16.95" customHeight="1" x14ac:dyDescent="0.3">
      <c r="B33" s="317"/>
      <c r="C33" s="270"/>
      <c r="G33" s="720" t="s">
        <v>2569</v>
      </c>
      <c r="H33" s="722"/>
      <c r="I33" s="272">
        <f>I31+I32</f>
        <v>1888</v>
      </c>
      <c r="J33" s="274"/>
      <c r="K33" s="538"/>
      <c r="L33" s="302"/>
      <c r="M33" s="302"/>
      <c r="N33" s="302"/>
      <c r="O33" s="302"/>
      <c r="P33" s="302"/>
      <c r="Q33" s="302"/>
      <c r="R33" s="302"/>
      <c r="S33" s="302"/>
      <c r="T33" s="302"/>
    </row>
    <row r="34" spans="2:56" s="297" customFormat="1" ht="21" customHeight="1" x14ac:dyDescent="0.3">
      <c r="B34" s="361"/>
      <c r="C34" s="362"/>
      <c r="D34" s="362"/>
      <c r="E34" s="362"/>
      <c r="F34" s="362"/>
      <c r="G34" s="362"/>
      <c r="H34" s="362"/>
      <c r="I34" s="362"/>
      <c r="J34" s="362"/>
      <c r="K34" s="546"/>
      <c r="L34" s="546"/>
      <c r="N34" s="547"/>
    </row>
    <row r="35" spans="2:56" s="297" customFormat="1" ht="21" customHeight="1" x14ac:dyDescent="0.3">
      <c r="C35" s="362"/>
      <c r="D35" s="362"/>
      <c r="E35" s="362"/>
      <c r="F35" s="362"/>
      <c r="G35" s="362"/>
      <c r="H35" s="362"/>
      <c r="I35" s="310"/>
      <c r="J35" s="310"/>
    </row>
    <row r="36" spans="2:56" s="297" customFormat="1" ht="21" customHeight="1" x14ac:dyDescent="0.3">
      <c r="B36" s="741" t="s">
        <v>2570</v>
      </c>
      <c r="C36" s="741"/>
      <c r="D36" s="741"/>
      <c r="E36" s="741"/>
      <c r="F36" s="741"/>
      <c r="G36" s="741"/>
      <c r="H36" s="741"/>
      <c r="I36" s="741"/>
      <c r="J36" s="310"/>
      <c r="L36" s="552"/>
      <c r="U36" s="552"/>
      <c r="AD36" s="552"/>
      <c r="AM36" s="552"/>
      <c r="AV36" s="552"/>
    </row>
    <row r="37" spans="2:56" s="297" customFormat="1" ht="121.95" customHeight="1" x14ac:dyDescent="0.3">
      <c r="B37" s="712" t="s">
        <v>5536</v>
      </c>
      <c r="C37" s="712"/>
      <c r="D37" s="712"/>
      <c r="E37" s="712"/>
      <c r="F37" s="712"/>
      <c r="G37" s="712"/>
      <c r="H37" s="712"/>
      <c r="I37" s="712"/>
      <c r="J37" s="310"/>
      <c r="L37" s="738"/>
      <c r="M37" s="738"/>
      <c r="N37" s="738"/>
      <c r="O37" s="738"/>
      <c r="P37" s="738"/>
      <c r="Q37" s="738"/>
      <c r="R37" s="738"/>
      <c r="S37" s="738"/>
      <c r="T37" s="738"/>
      <c r="U37" s="738"/>
      <c r="V37" s="738"/>
      <c r="W37" s="738"/>
      <c r="X37" s="738"/>
      <c r="Y37" s="738"/>
      <c r="Z37" s="738"/>
      <c r="AA37" s="738"/>
      <c r="AB37" s="738"/>
      <c r="AC37" s="738"/>
      <c r="AD37" s="738"/>
      <c r="AE37" s="738"/>
      <c r="AF37" s="738"/>
      <c r="AG37" s="738"/>
      <c r="AH37" s="738"/>
      <c r="AI37" s="738"/>
      <c r="AJ37" s="738"/>
      <c r="AK37" s="738"/>
      <c r="AL37" s="738"/>
      <c r="AM37" s="765"/>
      <c r="AN37" s="765"/>
      <c r="AO37" s="765"/>
      <c r="AP37" s="765"/>
      <c r="AQ37" s="765"/>
      <c r="AR37" s="765"/>
      <c r="AS37" s="765"/>
      <c r="AT37" s="765"/>
      <c r="AU37" s="765"/>
      <c r="AV37" s="738"/>
      <c r="AW37" s="738"/>
      <c r="AX37" s="738"/>
      <c r="AY37" s="738"/>
      <c r="AZ37" s="738"/>
      <c r="BA37" s="738"/>
      <c r="BB37" s="738"/>
      <c r="BC37" s="738"/>
      <c r="BD37" s="738"/>
    </row>
    <row r="38" spans="2:56" s="297" customFormat="1" ht="106.2" customHeight="1" x14ac:dyDescent="0.3">
      <c r="B38" s="738" t="s">
        <v>2571</v>
      </c>
      <c r="C38" s="738"/>
      <c r="J38" s="310"/>
      <c r="L38" s="765"/>
      <c r="M38" s="765"/>
      <c r="N38" s="765"/>
      <c r="O38" s="765"/>
      <c r="P38" s="765"/>
      <c r="Q38" s="765"/>
      <c r="R38" s="765"/>
      <c r="S38" s="765"/>
      <c r="T38" s="765"/>
      <c r="U38" s="338"/>
      <c r="V38" s="338"/>
      <c r="W38" s="338"/>
      <c r="X38" s="338"/>
      <c r="Y38" s="338"/>
      <c r="Z38" s="338"/>
      <c r="AA38" s="338"/>
      <c r="AB38" s="338"/>
      <c r="AC38" s="338"/>
      <c r="AD38" s="338"/>
      <c r="AE38" s="338"/>
      <c r="AF38" s="338"/>
      <c r="AG38" s="338"/>
      <c r="AH38" s="338"/>
      <c r="AI38" s="338"/>
      <c r="AJ38" s="338"/>
      <c r="AK38" s="338"/>
      <c r="AL38" s="338"/>
      <c r="AM38" s="337"/>
      <c r="AN38" s="337"/>
      <c r="AO38" s="337"/>
      <c r="AP38" s="337"/>
      <c r="AQ38" s="337"/>
      <c r="AR38" s="337"/>
      <c r="AS38" s="337"/>
      <c r="AT38" s="337"/>
      <c r="AU38" s="337"/>
      <c r="AV38" s="338"/>
      <c r="AW38" s="338"/>
      <c r="AX38" s="338"/>
      <c r="AY38" s="338"/>
      <c r="AZ38" s="338"/>
      <c r="BA38" s="338"/>
      <c r="BB38" s="338"/>
      <c r="BC38" s="338"/>
      <c r="BD38" s="338"/>
    </row>
    <row r="39" spans="2:56" s="297" customFormat="1" ht="7.95" customHeight="1" x14ac:dyDescent="0.3">
      <c r="J39" s="336"/>
    </row>
    <row r="40" spans="2:56" s="297" customFormat="1" ht="63" customHeight="1" x14ac:dyDescent="0.3">
      <c r="B40" s="726" t="s">
        <v>5537</v>
      </c>
      <c r="C40" s="726"/>
      <c r="D40" s="726"/>
      <c r="E40" s="726"/>
      <c r="F40" s="726"/>
      <c r="G40" s="726"/>
      <c r="H40" s="726"/>
      <c r="I40" s="726"/>
      <c r="J40" s="336"/>
    </row>
    <row r="41" spans="2:56" s="297" customFormat="1" ht="73.95" customHeight="1" x14ac:dyDescent="0.3">
      <c r="B41" s="712" t="s">
        <v>3999</v>
      </c>
      <c r="C41" s="712"/>
      <c r="D41" s="712"/>
      <c r="E41" s="712"/>
      <c r="F41" s="712"/>
      <c r="G41" s="712"/>
      <c r="H41" s="712"/>
      <c r="I41" s="712"/>
      <c r="J41" s="336"/>
    </row>
    <row r="42" spans="2:56" s="297" customFormat="1" ht="76.2" customHeight="1" x14ac:dyDescent="0.3">
      <c r="B42" s="712" t="s">
        <v>3065</v>
      </c>
      <c r="C42" s="712"/>
      <c r="D42" s="712"/>
      <c r="E42" s="712"/>
      <c r="F42" s="712"/>
      <c r="G42" s="712"/>
      <c r="H42" s="712"/>
      <c r="I42" s="712"/>
      <c r="J42" s="336"/>
      <c r="K42" s="348"/>
    </row>
    <row r="43" spans="2:56" ht="133.19999999999999" customHeight="1" x14ac:dyDescent="0.3">
      <c r="B43" s="712" t="s">
        <v>4000</v>
      </c>
      <c r="C43" s="712"/>
      <c r="D43" s="712"/>
      <c r="E43" s="712"/>
      <c r="F43" s="712"/>
      <c r="G43" s="712"/>
      <c r="H43" s="712"/>
      <c r="I43" s="712"/>
      <c r="J43" s="304"/>
      <c r="K43" s="305"/>
      <c r="L43" s="306"/>
      <c r="M43" s="307"/>
    </row>
    <row r="44" spans="2:56" ht="57" customHeight="1" x14ac:dyDescent="0.3">
      <c r="B44" s="712" t="s">
        <v>2572</v>
      </c>
      <c r="C44" s="712"/>
      <c r="D44" s="712"/>
      <c r="E44" s="712"/>
      <c r="F44" s="712"/>
      <c r="G44" s="712"/>
      <c r="H44" s="712"/>
      <c r="I44" s="712"/>
      <c r="J44" s="304"/>
      <c r="K44" s="305"/>
      <c r="L44" s="306"/>
      <c r="M44" s="307"/>
    </row>
    <row r="45" spans="2:56" ht="16.2" customHeight="1" x14ac:dyDescent="0.3"/>
    <row r="46" spans="2:56" ht="16.2" customHeight="1" x14ac:dyDescent="0.3">
      <c r="B46" s="741"/>
      <c r="C46" s="741"/>
      <c r="D46" s="741"/>
      <c r="E46" s="741"/>
      <c r="F46" s="741"/>
      <c r="G46" s="741"/>
      <c r="H46" s="741"/>
      <c r="I46" s="741"/>
      <c r="N46" s="261"/>
      <c r="O46" s="261"/>
      <c r="P46" s="261"/>
      <c r="Q46" s="261"/>
      <c r="R46" s="261"/>
      <c r="S46" s="261"/>
      <c r="T46" s="261"/>
    </row>
    <row r="47" spans="2:56" ht="16.2" customHeight="1" x14ac:dyDescent="0.3"/>
    <row r="48" spans="2:56" ht="17.7" customHeight="1" x14ac:dyDescent="0.3">
      <c r="B48" s="279" t="s">
        <v>2576</v>
      </c>
      <c r="K48" s="279" t="s">
        <v>2574</v>
      </c>
    </row>
    <row r="49" spans="2:13" ht="17.7" customHeight="1" x14ac:dyDescent="0.3">
      <c r="B49" s="279" t="s">
        <v>2517</v>
      </c>
      <c r="K49" s="279" t="s">
        <v>2575</v>
      </c>
    </row>
    <row r="50" spans="2:13" ht="17.7" customHeight="1" x14ac:dyDescent="0.3">
      <c r="B50" s="279" t="s">
        <v>2518</v>
      </c>
      <c r="K50" s="279" t="s">
        <v>2576</v>
      </c>
    </row>
    <row r="51" spans="2:13" ht="17.7" customHeight="1" x14ac:dyDescent="0.3">
      <c r="B51" s="288" t="s">
        <v>2519</v>
      </c>
      <c r="K51" s="279" t="s">
        <v>2577</v>
      </c>
    </row>
    <row r="52" spans="2:13" ht="17.7" customHeight="1" x14ac:dyDescent="0.3">
      <c r="B52" s="289" t="s">
        <v>2520</v>
      </c>
      <c r="J52" s="300"/>
      <c r="K52" s="279" t="s">
        <v>2573</v>
      </c>
      <c r="M52" s="270"/>
    </row>
    <row r="53" spans="2:13" ht="17.7" customHeight="1" x14ac:dyDescent="0.3">
      <c r="B53" s="288" t="s">
        <v>2578</v>
      </c>
      <c r="J53" s="300"/>
      <c r="K53" s="279" t="s">
        <v>2579</v>
      </c>
      <c r="M53" s="270"/>
    </row>
    <row r="54" spans="2:13" ht="17.7" customHeight="1" x14ac:dyDescent="0.3">
      <c r="B54" s="289" t="s">
        <v>2580</v>
      </c>
      <c r="J54" s="300"/>
      <c r="K54" s="279" t="s">
        <v>2581</v>
      </c>
    </row>
    <row r="55" spans="2:13" ht="17.7" customHeight="1" x14ac:dyDescent="0.3">
      <c r="B55" s="289" t="s">
        <v>2582</v>
      </c>
      <c r="J55" s="300"/>
    </row>
    <row r="56" spans="2:13" ht="17.7" customHeight="1" x14ac:dyDescent="0.3">
      <c r="B56" s="370" t="s">
        <v>2521</v>
      </c>
      <c r="J56" s="300"/>
    </row>
    <row r="57" spans="2:13" ht="17.7" customHeight="1" x14ac:dyDescent="0.3">
      <c r="B57" s="289" t="s">
        <v>3965</v>
      </c>
      <c r="J57" s="300"/>
    </row>
    <row r="58" spans="2:13" ht="17.7" customHeight="1" x14ac:dyDescent="0.3">
      <c r="B58" s="289" t="s">
        <v>3966</v>
      </c>
      <c r="J58" s="300"/>
    </row>
    <row r="59" spans="2:13" ht="17.7" customHeight="1" x14ac:dyDescent="0.3">
      <c r="B59" s="370" t="s">
        <v>4088</v>
      </c>
      <c r="F59" s="373"/>
      <c r="J59" s="300"/>
    </row>
    <row r="60" spans="2:13" ht="17.7" customHeight="1" x14ac:dyDescent="0.3">
      <c r="B60" s="289" t="s">
        <v>4089</v>
      </c>
      <c r="F60" s="373"/>
      <c r="J60" s="300"/>
    </row>
    <row r="61" spans="2:13" ht="17.7" customHeight="1" x14ac:dyDescent="0.3">
      <c r="B61" s="289" t="s">
        <v>4090</v>
      </c>
      <c r="F61" s="373"/>
      <c r="J61" s="300"/>
    </row>
    <row r="62" spans="2:13" ht="23.25" customHeight="1" x14ac:dyDescent="0.3">
      <c r="J62" s="300"/>
      <c r="K62" s="288"/>
    </row>
    <row r="63" spans="2:13" ht="16.2" customHeight="1" x14ac:dyDescent="0.3">
      <c r="J63" s="300"/>
      <c r="K63" s="289"/>
    </row>
    <row r="64" spans="2:13" ht="11.25" customHeight="1" x14ac:dyDescent="0.3">
      <c r="J64" s="300"/>
      <c r="K64" s="289"/>
    </row>
    <row r="65" spans="2:13" ht="52.5" customHeight="1" x14ac:dyDescent="0.3">
      <c r="B65" s="712" t="s">
        <v>2524</v>
      </c>
      <c r="C65" s="712"/>
      <c r="D65" s="712"/>
      <c r="E65" s="712"/>
      <c r="F65" s="712"/>
      <c r="G65" s="712"/>
      <c r="H65" s="712"/>
      <c r="I65" s="712"/>
      <c r="J65" s="300"/>
    </row>
    <row r="66" spans="2:13" ht="13.5" customHeight="1" x14ac:dyDescent="0.3">
      <c r="B66" s="317" t="s">
        <v>2525</v>
      </c>
      <c r="C66" s="292"/>
      <c r="J66" s="300"/>
    </row>
    <row r="67" spans="2:13" ht="13.5" customHeight="1" x14ac:dyDescent="0.3">
      <c r="B67" s="289"/>
      <c r="J67" s="300"/>
    </row>
    <row r="68" spans="2:13" ht="20.25" customHeight="1" x14ac:dyDescent="0.3">
      <c r="B68" s="279" t="s">
        <v>2526</v>
      </c>
      <c r="C68" s="292"/>
      <c r="J68" s="276"/>
    </row>
    <row r="69" spans="2:13" ht="15.75" customHeight="1" x14ac:dyDescent="0.3">
      <c r="B69" s="292"/>
      <c r="C69" s="292"/>
      <c r="J69" s="276"/>
    </row>
    <row r="70" spans="2:13" ht="16.2" customHeight="1" x14ac:dyDescent="0.3">
      <c r="B70" s="279" t="s">
        <v>2583</v>
      </c>
      <c r="D70" s="292"/>
      <c r="E70" s="292"/>
      <c r="F70" s="292"/>
      <c r="G70" s="292"/>
    </row>
    <row r="71" spans="2:13" ht="16.2" customHeight="1" x14ac:dyDescent="0.3">
      <c r="B71" s="279" t="s">
        <v>2527</v>
      </c>
    </row>
    <row r="72" spans="2:13" ht="16.2" customHeight="1" x14ac:dyDescent="0.3">
      <c r="B72" s="279" t="s">
        <v>3982</v>
      </c>
    </row>
    <row r="73" spans="2:13" ht="16.2" customHeight="1" x14ac:dyDescent="0.3">
      <c r="B73" s="279" t="s">
        <v>2528</v>
      </c>
      <c r="J73" s="261"/>
    </row>
    <row r="74" spans="2:13" s="297" customFormat="1" ht="13.8" x14ac:dyDescent="0.3">
      <c r="B74" s="337"/>
      <c r="C74" s="337"/>
      <c r="H74" s="549"/>
      <c r="I74" s="549"/>
      <c r="L74" s="347"/>
      <c r="M74" s="347"/>
    </row>
    <row r="75" spans="2:13" s="297" customFormat="1" ht="52.2" customHeight="1" x14ac:dyDescent="0.25">
      <c r="B75" s="818" t="s">
        <v>2584</v>
      </c>
      <c r="C75" s="818"/>
      <c r="D75" s="574"/>
      <c r="E75" s="574"/>
      <c r="F75" s="574"/>
      <c r="G75" s="574"/>
      <c r="H75" s="819" t="s">
        <v>2529</v>
      </c>
      <c r="I75" s="819"/>
    </row>
  </sheetData>
  <mergeCells count="51">
    <mergeCell ref="K5:L5"/>
    <mergeCell ref="C6:E6"/>
    <mergeCell ref="K6:L6"/>
    <mergeCell ref="C10:E10"/>
    <mergeCell ref="H10:I10"/>
    <mergeCell ref="K7:L7"/>
    <mergeCell ref="K8:L8"/>
    <mergeCell ref="C9:E9"/>
    <mergeCell ref="E3:F3"/>
    <mergeCell ref="C5:E5"/>
    <mergeCell ref="G5:I5"/>
    <mergeCell ref="C7:E7"/>
    <mergeCell ref="G7:I7"/>
    <mergeCell ref="B11:C11"/>
    <mergeCell ref="D11:E11"/>
    <mergeCell ref="G11:I11"/>
    <mergeCell ref="B15:I16"/>
    <mergeCell ref="C18:E18"/>
    <mergeCell ref="C29:E29"/>
    <mergeCell ref="C19:E19"/>
    <mergeCell ref="C20:E20"/>
    <mergeCell ref="C21:E21"/>
    <mergeCell ref="C22:E22"/>
    <mergeCell ref="C23:E23"/>
    <mergeCell ref="C24:E24"/>
    <mergeCell ref="C25:E25"/>
    <mergeCell ref="C26:E26"/>
    <mergeCell ref="C27:E27"/>
    <mergeCell ref="C28:E28"/>
    <mergeCell ref="C30:E30"/>
    <mergeCell ref="G31:H31"/>
    <mergeCell ref="G32:H32"/>
    <mergeCell ref="G33:H33"/>
    <mergeCell ref="B36:I36"/>
    <mergeCell ref="U37:AC37"/>
    <mergeCell ref="AD37:AL37"/>
    <mergeCell ref="AM37:AU37"/>
    <mergeCell ref="AV37:BD37"/>
    <mergeCell ref="B65:I65"/>
    <mergeCell ref="B38:C38"/>
    <mergeCell ref="L38:T38"/>
    <mergeCell ref="B37:I37"/>
    <mergeCell ref="L37:T37"/>
    <mergeCell ref="B75:C75"/>
    <mergeCell ref="H75:I75"/>
    <mergeCell ref="B40:I40"/>
    <mergeCell ref="B41:I41"/>
    <mergeCell ref="B42:I42"/>
    <mergeCell ref="B43:I43"/>
    <mergeCell ref="B44:I44"/>
    <mergeCell ref="B46:I46"/>
  </mergeCells>
  <hyperlinks>
    <hyperlink ref="B73" r:id="rId1" display="http://www.geofal.com.pe/" xr:uid="{03195D75-26EE-4714-A45D-F22783F8DB4D}"/>
    <hyperlink ref="B42:I42" r:id="rId2" location="8LpXxWsZQWmIW0zmL4DJEGBD3MXzxqJtd8JNJD7mkXs" display="https://mega.nz/file/EWAjHIDa - 8LpXxWsZQWmIW0zmL4DJEGBD3MXzxqJtd8JNJD7mkXs" xr:uid="{12A12FC9-8E5D-4A70-AA6A-93269C072A92}"/>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8" min="1" max="8" man="1"/>
  </rowBreaks>
  <drawing r:id="rId4"/>
  <legacyDrawingHF r:id="rId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17087-79D4-40CE-96D1-33C2E97DDBCE}">
  <sheetPr codeName="Hoja125">
    <tabColor rgb="FF0000FF"/>
  </sheetPr>
  <dimension ref="B1:BD70"/>
  <sheetViews>
    <sheetView view="pageBreakPreview" zoomScale="66" zoomScaleNormal="96" zoomScaleSheetLayoutView="66" workbookViewId="0">
      <selection activeCell="M29" sqref="M29"/>
    </sheetView>
  </sheetViews>
  <sheetFormatPr baseColWidth="10" defaultColWidth="11.44140625" defaultRowHeight="15" x14ac:dyDescent="0.3"/>
  <cols>
    <col min="1" max="1" width="2.44140625" style="279" customWidth="1"/>
    <col min="2" max="3" width="14.6640625" style="279" customWidth="1"/>
    <col min="4" max="4" width="13" style="279" customWidth="1"/>
    <col min="5" max="5" width="27.5546875" style="279" customWidth="1"/>
    <col min="6" max="6" width="25.33203125" style="279" customWidth="1"/>
    <col min="7" max="7" width="12.5546875" style="279" customWidth="1"/>
    <col min="8" max="8" width="12.6640625" style="279" customWidth="1"/>
    <col min="9" max="9" width="14.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987</v>
      </c>
    </row>
    <row r="2" spans="2:13" ht="6.6" customHeight="1" x14ac:dyDescent="0.3">
      <c r="K2" s="344"/>
      <c r="L2" s="344"/>
    </row>
    <row r="3" spans="2:13" ht="24" customHeight="1" x14ac:dyDescent="0.3">
      <c r="B3" s="297"/>
      <c r="C3" s="355"/>
      <c r="D3" s="355"/>
      <c r="E3" s="746">
        <v>794</v>
      </c>
      <c r="F3" s="746"/>
      <c r="G3" s="355"/>
      <c r="H3" s="355"/>
      <c r="I3" s="356"/>
    </row>
    <row r="4" spans="2:13" ht="17.399999999999999" customHeight="1" x14ac:dyDescent="0.3">
      <c r="B4" s="357"/>
      <c r="C4" s="357"/>
      <c r="D4" s="297"/>
      <c r="E4" s="358"/>
      <c r="F4" s="358"/>
      <c r="G4" s="351"/>
      <c r="H4" s="351"/>
      <c r="I4" s="351"/>
      <c r="J4" s="252"/>
    </row>
    <row r="5" spans="2:13" ht="51.6" customHeight="1" x14ac:dyDescent="0.3">
      <c r="B5" s="270" t="s">
        <v>2545</v>
      </c>
      <c r="C5" s="710" t="str">
        <f>VLOOKUP($L$1,BD_Clientes,2,FALSE)</f>
        <v>YANGZHOU RONGFEI CONSTRUCTION ENGINEERING CO. SUCURSAL DEL PERÚ</v>
      </c>
      <c r="D5" s="710"/>
      <c r="E5" s="710"/>
      <c r="F5" s="363" t="s">
        <v>2586</v>
      </c>
      <c r="G5" s="710" t="str">
        <f>VLOOKUP($L$1,BD_Clientes,9,FALSE)</f>
        <v>IE 0139 GRAN AMAUTA MARIATEGUI</v>
      </c>
      <c r="H5" s="710"/>
      <c r="I5" s="710"/>
      <c r="K5" s="773">
        <v>222</v>
      </c>
      <c r="L5" s="773"/>
    </row>
    <row r="6" spans="2:13" ht="33" customHeight="1" x14ac:dyDescent="0.3">
      <c r="B6" s="270" t="s">
        <v>2547</v>
      </c>
      <c r="C6" s="710">
        <f>VLOOKUP($L$1,BD_Clientes,3,FALSE)</f>
        <v>20611390000</v>
      </c>
      <c r="D6" s="710"/>
      <c r="E6" s="710"/>
      <c r="G6" s="395"/>
      <c r="H6" s="395"/>
      <c r="I6" s="395"/>
      <c r="K6" s="774">
        <v>222</v>
      </c>
      <c r="L6" s="774"/>
      <c r="M6" s="301"/>
    </row>
    <row r="7" spans="2:13" ht="29.4" customHeight="1" x14ac:dyDescent="0.3">
      <c r="B7" s="270" t="s">
        <v>2550</v>
      </c>
      <c r="C7" s="710" t="str">
        <f>VLOOKUP($L$1,BD_Clientes,5,FALSE)</f>
        <v>Ing. Carolina Rodriguez / Ing. Karla Davila / Lucero Sanchez</v>
      </c>
      <c r="D7" s="710"/>
      <c r="E7" s="710"/>
      <c r="F7" s="363" t="s">
        <v>2589</v>
      </c>
      <c r="G7" s="710" t="str">
        <f>VLOOKUP($L$1,BD_Clientes,10,FALSE)</f>
        <v>San Juan de Lurigancho - Lima</v>
      </c>
      <c r="H7" s="710"/>
      <c r="I7" s="710"/>
      <c r="K7" s="771">
        <v>222</v>
      </c>
      <c r="L7" s="771"/>
    </row>
    <row r="8" spans="2:13" ht="10.199999999999999" customHeight="1" x14ac:dyDescent="0.3">
      <c r="B8" s="363"/>
      <c r="C8" s="396"/>
      <c r="D8" s="259"/>
      <c r="E8" s="259"/>
      <c r="G8" s="395"/>
      <c r="H8" s="395"/>
      <c r="I8" s="395"/>
      <c r="K8" s="772">
        <v>223</v>
      </c>
      <c r="L8" s="772"/>
    </row>
    <row r="9" spans="2:13" ht="30" customHeight="1" x14ac:dyDescent="0.3">
      <c r="B9" s="270" t="s">
        <v>2553</v>
      </c>
      <c r="C9" s="710" t="str">
        <f>VLOOKUP($L$1,BD_Clientes,7,FALSE)</f>
        <v>903279489 / 989177112 / 941030489</v>
      </c>
      <c r="D9" s="710"/>
      <c r="E9" s="710"/>
      <c r="F9" s="364" t="s">
        <v>2551</v>
      </c>
      <c r="G9" s="279" t="s">
        <v>3326</v>
      </c>
    </row>
    <row r="10" spans="2:13" ht="30.6" customHeight="1" x14ac:dyDescent="0.3">
      <c r="B10" s="270" t="s">
        <v>2557</v>
      </c>
      <c r="C10" s="710" t="str">
        <f>VLOOKUP($L$1,BD_Clientes,8,FALSE)</f>
        <v>crodrigueztprocura@rongfei-paq2.com / kdacosta114@rongfei-paq2.com / lsmondragon118@rongfei-paq2.com</v>
      </c>
      <c r="D10" s="710"/>
      <c r="E10" s="710"/>
      <c r="F10" s="365" t="s">
        <v>2553</v>
      </c>
      <c r="G10" s="396">
        <v>982429895</v>
      </c>
      <c r="H10" s="724"/>
      <c r="I10" s="724"/>
    </row>
    <row r="11" spans="2:13" s="251" customFormat="1" ht="34.950000000000003" customHeight="1" x14ac:dyDescent="0.3">
      <c r="B11" s="932" t="s">
        <v>2555</v>
      </c>
      <c r="C11" s="932"/>
      <c r="D11" s="933">
        <v>45801</v>
      </c>
      <c r="E11" s="933"/>
      <c r="F11" s="598" t="s">
        <v>2558</v>
      </c>
      <c r="G11" s="933">
        <v>45801</v>
      </c>
      <c r="H11" s="933"/>
      <c r="I11" s="933"/>
      <c r="L11" s="251" t="s">
        <v>2556</v>
      </c>
    </row>
    <row r="12" spans="2:13" ht="9.75" customHeight="1" x14ac:dyDescent="0.3">
      <c r="B12" s="363"/>
      <c r="C12" s="366"/>
      <c r="D12" s="395"/>
      <c r="E12" s="367"/>
    </row>
    <row r="13" spans="2:13" ht="15.75" customHeight="1" x14ac:dyDescent="0.3">
      <c r="B13" s="317" t="s">
        <v>3981</v>
      </c>
      <c r="C13" s="260"/>
      <c r="D13" s="259"/>
      <c r="E13" s="259"/>
      <c r="F13" s="259"/>
      <c r="G13" s="259"/>
    </row>
    <row r="14" spans="2:13" ht="6.7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21" customHeight="1" x14ac:dyDescent="0.3">
      <c r="B16" s="726"/>
      <c r="C16" s="726"/>
      <c r="D16" s="726"/>
      <c r="E16" s="726"/>
      <c r="F16" s="726"/>
      <c r="G16" s="726"/>
      <c r="H16" s="726"/>
      <c r="I16" s="726"/>
      <c r="J16" s="261"/>
      <c r="K16" s="261"/>
    </row>
    <row r="17" spans="2:56" ht="19.95" customHeight="1" x14ac:dyDescent="0.3">
      <c r="B17" s="260"/>
      <c r="C17" s="260"/>
      <c r="D17" s="259"/>
      <c r="E17" s="259"/>
      <c r="F17" s="259"/>
    </row>
    <row r="18" spans="2:56" ht="54" customHeight="1" x14ac:dyDescent="0.3">
      <c r="B18" s="393" t="s">
        <v>2561</v>
      </c>
      <c r="C18" s="725" t="s">
        <v>2562</v>
      </c>
      <c r="D18" s="725"/>
      <c r="E18" s="725"/>
      <c r="F18" s="368" t="s">
        <v>2563</v>
      </c>
      <c r="G18" s="394" t="s">
        <v>2564</v>
      </c>
      <c r="H18" s="393" t="s">
        <v>2565</v>
      </c>
      <c r="I18" s="393" t="s">
        <v>2566</v>
      </c>
      <c r="J18" s="371"/>
    </row>
    <row r="19" spans="2:56" ht="25.2" customHeight="1" x14ac:dyDescent="0.3">
      <c r="B19" s="393"/>
      <c r="C19" s="720" t="s">
        <v>5617</v>
      </c>
      <c r="D19" s="721"/>
      <c r="E19" s="722"/>
      <c r="F19" s="368"/>
      <c r="G19" s="394"/>
      <c r="H19" s="393"/>
      <c r="I19" s="393"/>
      <c r="J19" s="371"/>
    </row>
    <row r="20" spans="2:56" ht="30" customHeight="1" x14ac:dyDescent="0.3">
      <c r="B20" s="416" t="s">
        <v>5609</v>
      </c>
      <c r="C20" s="717" t="str">
        <f>VLOOKUP(B20,ENS.!$B$5:$F$242,2,FALSE)</f>
        <v>Dimensionamiento  / Ladrillo pastelero</v>
      </c>
      <c r="D20" s="718"/>
      <c r="E20" s="719"/>
      <c r="F20" s="414" t="str">
        <f>VLOOKUP(B20,ENS.!$B$5:$F$242,3,FALSE)</f>
        <v>NTP 331.041</v>
      </c>
      <c r="G20" s="455">
        <f>VLOOKUP(B20,ENS.!$B$5:$G$242,6,FALSE)</f>
        <v>130</v>
      </c>
      <c r="H20" s="263">
        <v>1</v>
      </c>
      <c r="I20" s="265">
        <f>+G20*H20</f>
        <v>130</v>
      </c>
      <c r="J20" s="371"/>
    </row>
    <row r="21" spans="2:56" ht="30" customHeight="1" x14ac:dyDescent="0.3">
      <c r="B21" s="416" t="s">
        <v>5610</v>
      </c>
      <c r="C21" s="717" t="str">
        <f>VLOOKUP(B21,ENS.!$B$5:$F$242,2,FALSE)</f>
        <v>Alabeo  / Ladrillo pastelero</v>
      </c>
      <c r="D21" s="718"/>
      <c r="E21" s="719"/>
      <c r="F21" s="414" t="str">
        <f>VLOOKUP(B21,ENS.!$B$5:$F$242,3,FALSE)</f>
        <v>NTP 331.041</v>
      </c>
      <c r="G21" s="455">
        <f>VLOOKUP(B21,ENS.!$B$5:$G$242,6,FALSE)</f>
        <v>130</v>
      </c>
      <c r="H21" s="263">
        <v>1</v>
      </c>
      <c r="I21" s="265">
        <f t="shared" ref="I21:I23" si="0">+G21*H21</f>
        <v>130</v>
      </c>
      <c r="J21" s="371"/>
    </row>
    <row r="22" spans="2:56" ht="30" customHeight="1" x14ac:dyDescent="0.3">
      <c r="B22" s="416" t="s">
        <v>2295</v>
      </c>
      <c r="C22" s="717" t="str">
        <f>VLOOKUP(B22,ENS.!$B$5:$F$242,2,FALSE)</f>
        <v>Absorción / Ladrillo pastelero</v>
      </c>
      <c r="D22" s="718"/>
      <c r="E22" s="719"/>
      <c r="F22" s="414" t="str">
        <f>VLOOKUP(B22,ENS.!$B$5:$F$242,3,FALSE)</f>
        <v>NTP 331.041</v>
      </c>
      <c r="G22" s="455">
        <f>VLOOKUP(B22,ENS.!$B$5:$G$242,6,FALSE)</f>
        <v>130</v>
      </c>
      <c r="H22" s="263">
        <v>1</v>
      </c>
      <c r="I22" s="265">
        <f t="shared" si="0"/>
        <v>130</v>
      </c>
      <c r="J22" s="371"/>
    </row>
    <row r="23" spans="2:56" ht="30" customHeight="1" x14ac:dyDescent="0.3">
      <c r="B23" s="463" t="s">
        <v>5613</v>
      </c>
      <c r="C23" s="717" t="str">
        <f>VLOOKUP(B23,ENS.!$B$5:$F$242,2,FALSE)</f>
        <v>Carga de rotura por unidad de ancho / Ladrillo pastelero</v>
      </c>
      <c r="D23" s="718"/>
      <c r="E23" s="719"/>
      <c r="F23" s="414" t="str">
        <f>VLOOKUP(B23,ENS.!$B$5:$F$242,3,FALSE)</f>
        <v>NTP 331.041</v>
      </c>
      <c r="G23" s="455">
        <f>VLOOKUP(B23,ENS.!$B$5:$G$242,6,FALSE)</f>
        <v>200</v>
      </c>
      <c r="H23" s="263">
        <v>1</v>
      </c>
      <c r="I23" s="265">
        <f t="shared" si="0"/>
        <v>200</v>
      </c>
      <c r="J23" s="371"/>
    </row>
    <row r="24" spans="2:56" ht="30" customHeight="1" x14ac:dyDescent="0.3">
      <c r="B24" s="414" t="s">
        <v>4406</v>
      </c>
      <c r="C24" s="717" t="str">
        <f>VLOOKUP(B24,ENS.!$B$5:$F$242,2,FALSE)</f>
        <v>Eflorescencia / Unidades de albañilería de Arcilla.</v>
      </c>
      <c r="D24" s="718"/>
      <c r="E24" s="719"/>
      <c r="F24" s="414" t="str">
        <f>VLOOKUP(B24,ENS.!$B$5:$F$242,3,FALSE)</f>
        <v>NTP 399.613</v>
      </c>
      <c r="G24" s="455">
        <f>VLOOKUP(B24,ENS.!$B$5:$G$242,6,FALSE)</f>
        <v>200</v>
      </c>
      <c r="H24" s="263">
        <v>1</v>
      </c>
      <c r="I24" s="265">
        <f t="shared" ref="I24" si="1">+G24*H24</f>
        <v>200</v>
      </c>
      <c r="J24" s="371"/>
    </row>
    <row r="25" spans="2:56" ht="16.95" customHeight="1" x14ac:dyDescent="0.3">
      <c r="B25" s="550" t="s">
        <v>2516</v>
      </c>
      <c r="C25" s="270"/>
      <c r="G25" s="735" t="s">
        <v>2567</v>
      </c>
      <c r="H25" s="736"/>
      <c r="I25" s="369">
        <f>SUM(I19:I24)</f>
        <v>790</v>
      </c>
      <c r="J25" s="274"/>
      <c r="K25" s="540"/>
      <c r="L25" s="343"/>
      <c r="M25" s="171"/>
      <c r="N25" s="171"/>
      <c r="O25" s="171"/>
      <c r="P25" s="171"/>
      <c r="Q25" s="171"/>
      <c r="R25" s="171"/>
      <c r="S25" s="171"/>
      <c r="T25" s="171"/>
    </row>
    <row r="26" spans="2:56" ht="16.95" customHeight="1" x14ac:dyDescent="0.3">
      <c r="B26" s="317"/>
      <c r="C26" s="270"/>
      <c r="G26" s="735" t="s">
        <v>2568</v>
      </c>
      <c r="H26" s="736"/>
      <c r="I26" s="369">
        <f>I25*0.18</f>
        <v>142.19999999999999</v>
      </c>
      <c r="J26" s="274"/>
      <c r="K26" s="538"/>
      <c r="L26" s="171"/>
      <c r="M26" s="171"/>
      <c r="N26" s="171"/>
      <c r="O26" s="171"/>
      <c r="P26" s="171"/>
      <c r="Q26" s="171"/>
      <c r="R26" s="171"/>
      <c r="S26" s="171"/>
      <c r="T26" s="171"/>
    </row>
    <row r="27" spans="2:56" ht="16.95" customHeight="1" x14ac:dyDescent="0.3">
      <c r="B27" s="317"/>
      <c r="C27" s="270"/>
      <c r="G27" s="720" t="s">
        <v>2569</v>
      </c>
      <c r="H27" s="722"/>
      <c r="I27" s="272">
        <f>I25+I26</f>
        <v>932.2</v>
      </c>
      <c r="J27" s="274"/>
      <c r="K27" s="538"/>
      <c r="L27" s="302"/>
      <c r="M27" s="302"/>
      <c r="N27" s="302"/>
      <c r="O27" s="302"/>
      <c r="P27" s="302"/>
      <c r="Q27" s="302"/>
      <c r="R27" s="302"/>
      <c r="S27" s="302"/>
      <c r="T27" s="302"/>
    </row>
    <row r="28" spans="2:56" s="297" customFormat="1" ht="21" customHeight="1" x14ac:dyDescent="0.3">
      <c r="B28" s="361"/>
      <c r="C28" s="362"/>
      <c r="D28" s="362"/>
      <c r="E28" s="362"/>
      <c r="F28" s="362"/>
      <c r="G28" s="362"/>
      <c r="H28" s="362"/>
      <c r="I28" s="362"/>
      <c r="J28" s="362"/>
      <c r="K28" s="546"/>
      <c r="L28" s="546"/>
      <c r="N28" s="547"/>
    </row>
    <row r="29" spans="2:56" s="297" customFormat="1" ht="21" customHeight="1" x14ac:dyDescent="0.3">
      <c r="C29" s="362"/>
      <c r="D29" s="362"/>
      <c r="E29" s="362"/>
      <c r="F29" s="362"/>
      <c r="G29" s="362"/>
      <c r="H29" s="362"/>
      <c r="I29" s="310"/>
      <c r="J29" s="310"/>
    </row>
    <row r="30" spans="2:56" s="297" customFormat="1" ht="21" customHeight="1" x14ac:dyDescent="0.3">
      <c r="B30" s="741" t="s">
        <v>2570</v>
      </c>
      <c r="C30" s="741"/>
      <c r="D30" s="741"/>
      <c r="E30" s="741"/>
      <c r="F30" s="741"/>
      <c r="G30" s="741"/>
      <c r="H30" s="741"/>
      <c r="I30" s="741"/>
      <c r="J30" s="310"/>
      <c r="L30" s="552"/>
      <c r="U30" s="552"/>
      <c r="AD30" s="552"/>
      <c r="AM30" s="552"/>
      <c r="AV30" s="552"/>
    </row>
    <row r="31" spans="2:56" s="297" customFormat="1" ht="115.2" customHeight="1" x14ac:dyDescent="0.3">
      <c r="B31" s="712" t="s">
        <v>5618</v>
      </c>
      <c r="C31" s="712"/>
      <c r="D31" s="712"/>
      <c r="E31" s="712"/>
      <c r="F31" s="712"/>
      <c r="G31" s="712"/>
      <c r="H31" s="712"/>
      <c r="I31" s="712"/>
      <c r="J31" s="310"/>
      <c r="L31" s="738"/>
      <c r="M31" s="738"/>
      <c r="N31" s="738"/>
      <c r="O31" s="738"/>
      <c r="P31" s="738"/>
      <c r="Q31" s="738"/>
      <c r="R31" s="738"/>
      <c r="S31" s="738"/>
      <c r="T31" s="738"/>
      <c r="U31" s="738"/>
      <c r="V31" s="738"/>
      <c r="W31" s="738"/>
      <c r="X31" s="738"/>
      <c r="Y31" s="738"/>
      <c r="Z31" s="738"/>
      <c r="AA31" s="738"/>
      <c r="AB31" s="738"/>
      <c r="AC31" s="738"/>
      <c r="AD31" s="738"/>
      <c r="AE31" s="738"/>
      <c r="AF31" s="738"/>
      <c r="AG31" s="738"/>
      <c r="AH31" s="738"/>
      <c r="AI31" s="738"/>
      <c r="AJ31" s="738"/>
      <c r="AK31" s="738"/>
      <c r="AL31" s="738"/>
      <c r="AM31" s="765"/>
      <c r="AN31" s="765"/>
      <c r="AO31" s="765"/>
      <c r="AP31" s="765"/>
      <c r="AQ31" s="765"/>
      <c r="AR31" s="765"/>
      <c r="AS31" s="765"/>
      <c r="AT31" s="765"/>
      <c r="AU31" s="765"/>
      <c r="AV31" s="738"/>
      <c r="AW31" s="738"/>
      <c r="AX31" s="738"/>
      <c r="AY31" s="738"/>
      <c r="AZ31" s="738"/>
      <c r="BA31" s="738"/>
      <c r="BB31" s="738"/>
      <c r="BC31" s="738"/>
      <c r="BD31" s="738"/>
    </row>
    <row r="32" spans="2:56" s="297" customFormat="1" ht="70.2" customHeight="1" x14ac:dyDescent="0.3">
      <c r="B32" s="726" t="s">
        <v>5537</v>
      </c>
      <c r="C32" s="726"/>
      <c r="D32" s="726"/>
      <c r="E32" s="726"/>
      <c r="F32" s="726"/>
      <c r="G32" s="726"/>
      <c r="H32" s="726"/>
      <c r="I32" s="726"/>
      <c r="J32" s="310"/>
      <c r="L32" s="765"/>
      <c r="M32" s="765"/>
      <c r="N32" s="765"/>
      <c r="O32" s="765"/>
      <c r="P32" s="765"/>
      <c r="Q32" s="765"/>
      <c r="R32" s="765"/>
      <c r="S32" s="765"/>
      <c r="T32" s="765"/>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56" s="297" customFormat="1" ht="58.95" customHeight="1" x14ac:dyDescent="0.3">
      <c r="B33" s="738" t="s">
        <v>2571</v>
      </c>
      <c r="C33" s="738"/>
      <c r="D33" s="337"/>
      <c r="E33" s="337"/>
      <c r="F33" s="337"/>
      <c r="G33" s="337"/>
      <c r="H33" s="337"/>
      <c r="I33" s="337"/>
      <c r="J33" s="310"/>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7"/>
      <c r="AN33" s="337"/>
      <c r="AO33" s="337"/>
      <c r="AP33" s="337"/>
      <c r="AQ33" s="337"/>
      <c r="AR33" s="337"/>
      <c r="AS33" s="337"/>
      <c r="AT33" s="337"/>
      <c r="AU33" s="337"/>
      <c r="AV33" s="338"/>
      <c r="AW33" s="338"/>
      <c r="AX33" s="338"/>
      <c r="AY33" s="338"/>
      <c r="AZ33" s="338"/>
      <c r="BA33" s="338"/>
      <c r="BB33" s="338"/>
      <c r="BC33" s="338"/>
      <c r="BD33" s="338"/>
    </row>
    <row r="34" spans="2:56" s="297" customFormat="1" ht="7.95" customHeight="1" x14ac:dyDescent="0.3">
      <c r="J34" s="336"/>
    </row>
    <row r="35" spans="2:56" s="297" customFormat="1" ht="4.95" customHeight="1" x14ac:dyDescent="0.3">
      <c r="J35" s="336"/>
    </row>
    <row r="36" spans="2:56" s="297" customFormat="1" ht="73.95" customHeight="1" x14ac:dyDescent="0.3">
      <c r="B36" s="712" t="s">
        <v>3999</v>
      </c>
      <c r="C36" s="712"/>
      <c r="D36" s="712"/>
      <c r="E36" s="712"/>
      <c r="F36" s="712"/>
      <c r="G36" s="712"/>
      <c r="H36" s="712"/>
      <c r="I36" s="712"/>
      <c r="J36" s="336"/>
    </row>
    <row r="37" spans="2:56" s="297" customFormat="1" ht="76.2" customHeight="1" x14ac:dyDescent="0.3">
      <c r="B37" s="712" t="s">
        <v>3065</v>
      </c>
      <c r="C37" s="712"/>
      <c r="D37" s="712"/>
      <c r="E37" s="712"/>
      <c r="F37" s="712"/>
      <c r="G37" s="712"/>
      <c r="H37" s="712"/>
      <c r="I37" s="712"/>
      <c r="J37" s="336"/>
      <c r="K37" s="348"/>
    </row>
    <row r="38" spans="2:56" ht="133.19999999999999" customHeight="1" x14ac:dyDescent="0.3">
      <c r="B38" s="712" t="s">
        <v>4000</v>
      </c>
      <c r="C38" s="712"/>
      <c r="D38" s="712"/>
      <c r="E38" s="712"/>
      <c r="F38" s="712"/>
      <c r="G38" s="712"/>
      <c r="H38" s="712"/>
      <c r="I38" s="712"/>
      <c r="J38" s="304"/>
      <c r="K38" s="305"/>
      <c r="L38" s="306"/>
      <c r="M38" s="307"/>
    </row>
    <row r="39" spans="2:56" ht="57" customHeight="1" x14ac:dyDescent="0.3">
      <c r="B39" s="712" t="s">
        <v>2572</v>
      </c>
      <c r="C39" s="712"/>
      <c r="D39" s="712"/>
      <c r="E39" s="712"/>
      <c r="F39" s="712"/>
      <c r="G39" s="712"/>
      <c r="H39" s="712"/>
      <c r="I39" s="712"/>
      <c r="J39" s="304"/>
      <c r="K39" s="305"/>
      <c r="L39" s="306"/>
      <c r="M39" s="307"/>
    </row>
    <row r="40" spans="2:56" ht="16.2" customHeight="1" x14ac:dyDescent="0.3"/>
    <row r="41" spans="2:56" ht="16.2" customHeight="1" x14ac:dyDescent="0.3">
      <c r="B41" s="741"/>
      <c r="C41" s="741"/>
      <c r="D41" s="741"/>
      <c r="E41" s="741"/>
      <c r="F41" s="741"/>
      <c r="G41" s="741"/>
      <c r="H41" s="741"/>
      <c r="I41" s="741"/>
      <c r="N41" s="261"/>
      <c r="O41" s="261"/>
      <c r="P41" s="261"/>
      <c r="Q41" s="261"/>
      <c r="R41" s="261"/>
      <c r="S41" s="261"/>
      <c r="T41" s="261"/>
    </row>
    <row r="42" spans="2:56" ht="16.2" customHeight="1" x14ac:dyDescent="0.3"/>
    <row r="43" spans="2:56" ht="17.7" customHeight="1" x14ac:dyDescent="0.3">
      <c r="B43" s="279" t="s">
        <v>2576</v>
      </c>
      <c r="K43" s="279" t="s">
        <v>2574</v>
      </c>
    </row>
    <row r="44" spans="2:56" ht="17.7" customHeight="1" x14ac:dyDescent="0.3">
      <c r="B44" s="279" t="s">
        <v>2517</v>
      </c>
      <c r="K44" s="279" t="s">
        <v>2575</v>
      </c>
    </row>
    <row r="45" spans="2:56" ht="17.7" customHeight="1" x14ac:dyDescent="0.3">
      <c r="B45" s="279" t="s">
        <v>2518</v>
      </c>
      <c r="K45" s="279" t="s">
        <v>2576</v>
      </c>
    </row>
    <row r="46" spans="2:56" ht="17.7" customHeight="1" x14ac:dyDescent="0.3">
      <c r="B46" s="288" t="s">
        <v>2519</v>
      </c>
      <c r="K46" s="279" t="s">
        <v>2577</v>
      </c>
    </row>
    <row r="47" spans="2:56" ht="17.7" customHeight="1" x14ac:dyDescent="0.3">
      <c r="B47" s="289" t="s">
        <v>2520</v>
      </c>
      <c r="J47" s="300"/>
      <c r="K47" s="279" t="s">
        <v>2573</v>
      </c>
      <c r="M47" s="270"/>
    </row>
    <row r="48" spans="2:56" ht="17.7" customHeight="1" x14ac:dyDescent="0.3">
      <c r="B48" s="288" t="s">
        <v>2578</v>
      </c>
      <c r="J48" s="300"/>
      <c r="K48" s="279" t="s">
        <v>2579</v>
      </c>
      <c r="M48" s="270"/>
    </row>
    <row r="49" spans="2:11" ht="17.7" customHeight="1" x14ac:dyDescent="0.3">
      <c r="B49" s="289" t="s">
        <v>2580</v>
      </c>
      <c r="J49" s="300"/>
      <c r="K49" s="279" t="s">
        <v>2581</v>
      </c>
    </row>
    <row r="50" spans="2:11" ht="17.7" customHeight="1" x14ac:dyDescent="0.3">
      <c r="B50" s="289" t="s">
        <v>2582</v>
      </c>
      <c r="J50" s="300"/>
    </row>
    <row r="51" spans="2:11" ht="17.7" customHeight="1" x14ac:dyDescent="0.3">
      <c r="B51" s="370" t="s">
        <v>2521</v>
      </c>
      <c r="J51" s="300"/>
    </row>
    <row r="52" spans="2:11" ht="17.7" customHeight="1" x14ac:dyDescent="0.3">
      <c r="B52" s="289" t="s">
        <v>3965</v>
      </c>
      <c r="J52" s="300"/>
    </row>
    <row r="53" spans="2:11" ht="17.7" customHeight="1" x14ac:dyDescent="0.3">
      <c r="B53" s="289" t="s">
        <v>3966</v>
      </c>
      <c r="J53" s="300"/>
    </row>
    <row r="54" spans="2:11" ht="17.7" customHeight="1" x14ac:dyDescent="0.3">
      <c r="B54" s="437" t="s">
        <v>4088</v>
      </c>
      <c r="C54" s="373"/>
      <c r="D54" s="373"/>
      <c r="E54" s="373"/>
      <c r="F54" s="373"/>
      <c r="J54" s="300"/>
    </row>
    <row r="55" spans="2:11" ht="17.7" customHeight="1" x14ac:dyDescent="0.3">
      <c r="B55" s="381" t="s">
        <v>4089</v>
      </c>
      <c r="C55" s="373"/>
      <c r="D55" s="373"/>
      <c r="E55" s="373"/>
      <c r="F55" s="373"/>
      <c r="J55" s="300"/>
    </row>
    <row r="56" spans="2:11" ht="17.7" customHeight="1" x14ac:dyDescent="0.3">
      <c r="B56" s="381" t="s">
        <v>4090</v>
      </c>
      <c r="C56" s="373"/>
      <c r="D56" s="373"/>
      <c r="E56" s="373"/>
      <c r="F56" s="373"/>
      <c r="J56" s="300"/>
    </row>
    <row r="57" spans="2:11" ht="23.25" customHeight="1" x14ac:dyDescent="0.3">
      <c r="J57" s="300"/>
      <c r="K57" s="288"/>
    </row>
    <row r="58" spans="2:11" ht="16.2" customHeight="1" x14ac:dyDescent="0.3">
      <c r="J58" s="300"/>
      <c r="K58" s="289"/>
    </row>
    <row r="59" spans="2:11" ht="11.25" customHeight="1" x14ac:dyDescent="0.3">
      <c r="J59" s="300"/>
      <c r="K59" s="289"/>
    </row>
    <row r="60" spans="2:11" ht="52.5" customHeight="1" x14ac:dyDescent="0.3">
      <c r="B60" s="712" t="s">
        <v>2524</v>
      </c>
      <c r="C60" s="712"/>
      <c r="D60" s="712"/>
      <c r="E60" s="712"/>
      <c r="F60" s="712"/>
      <c r="G60" s="712"/>
      <c r="H60" s="712"/>
      <c r="I60" s="712"/>
      <c r="J60" s="300"/>
    </row>
    <row r="61" spans="2:11" ht="13.5" customHeight="1" x14ac:dyDescent="0.3">
      <c r="B61" s="317" t="s">
        <v>2525</v>
      </c>
      <c r="C61" s="292"/>
      <c r="J61" s="300"/>
    </row>
    <row r="62" spans="2:11" ht="13.5" customHeight="1" x14ac:dyDescent="0.3">
      <c r="B62" s="289"/>
      <c r="J62" s="300"/>
    </row>
    <row r="63" spans="2:11" ht="20.25" customHeight="1" x14ac:dyDescent="0.3">
      <c r="B63" s="279" t="s">
        <v>2526</v>
      </c>
      <c r="C63" s="292"/>
      <c r="J63" s="276"/>
    </row>
    <row r="64" spans="2:11" ht="15.75" customHeight="1" x14ac:dyDescent="0.3">
      <c r="B64" s="292"/>
      <c r="C64" s="292"/>
      <c r="J64" s="276"/>
    </row>
    <row r="65" spans="2:13" ht="16.2" customHeight="1" x14ac:dyDescent="0.3">
      <c r="B65" s="279" t="s">
        <v>2583</v>
      </c>
      <c r="D65" s="292"/>
      <c r="E65" s="292"/>
      <c r="F65" s="292"/>
      <c r="G65" s="292"/>
    </row>
    <row r="66" spans="2:13" ht="16.2" customHeight="1" x14ac:dyDescent="0.3">
      <c r="B66" s="279" t="s">
        <v>2527</v>
      </c>
    </row>
    <row r="67" spans="2:13" ht="16.2" customHeight="1" x14ac:dyDescent="0.3">
      <c r="B67" s="279" t="s">
        <v>3982</v>
      </c>
    </row>
    <row r="68" spans="2:13" ht="16.2" customHeight="1" x14ac:dyDescent="0.3">
      <c r="B68" s="279" t="s">
        <v>2528</v>
      </c>
      <c r="J68" s="261"/>
    </row>
    <row r="69" spans="2:13" s="297" customFormat="1" ht="13.8" x14ac:dyDescent="0.3">
      <c r="B69" s="337"/>
      <c r="C69" s="337"/>
      <c r="H69" s="549"/>
      <c r="I69" s="549"/>
      <c r="L69" s="347"/>
      <c r="M69" s="347"/>
    </row>
    <row r="70" spans="2:13" s="297" customFormat="1" ht="52.2" customHeight="1" x14ac:dyDescent="0.25">
      <c r="B70" s="818" t="s">
        <v>2584</v>
      </c>
      <c r="C70" s="818"/>
      <c r="D70" s="574"/>
      <c r="E70" s="574"/>
      <c r="F70" s="574"/>
      <c r="G70" s="574"/>
      <c r="H70" s="819" t="s">
        <v>2529</v>
      </c>
      <c r="I70" s="819"/>
    </row>
  </sheetData>
  <mergeCells count="45">
    <mergeCell ref="B33:C33"/>
    <mergeCell ref="G26:H26"/>
    <mergeCell ref="G27:H27"/>
    <mergeCell ref="B30:I30"/>
    <mergeCell ref="G25:H25"/>
    <mergeCell ref="B70:C70"/>
    <mergeCell ref="H70:I70"/>
    <mergeCell ref="B36:I36"/>
    <mergeCell ref="B37:I37"/>
    <mergeCell ref="B38:I38"/>
    <mergeCell ref="B39:I39"/>
    <mergeCell ref="B41:I41"/>
    <mergeCell ref="B60:I60"/>
    <mergeCell ref="C20:E20"/>
    <mergeCell ref="C24:E24"/>
    <mergeCell ref="C21:E21"/>
    <mergeCell ref="C22:E22"/>
    <mergeCell ref="C23:E23"/>
    <mergeCell ref="AD31:AL31"/>
    <mergeCell ref="AM31:AU31"/>
    <mergeCell ref="AV31:BD31"/>
    <mergeCell ref="B32:I32"/>
    <mergeCell ref="L32:T32"/>
    <mergeCell ref="B31:I31"/>
    <mergeCell ref="L31:T31"/>
    <mergeCell ref="U31:AC31"/>
    <mergeCell ref="C19:E19"/>
    <mergeCell ref="C7:E7"/>
    <mergeCell ref="G7:I7"/>
    <mergeCell ref="K7:L7"/>
    <mergeCell ref="K8:L8"/>
    <mergeCell ref="C9:E9"/>
    <mergeCell ref="C10:E10"/>
    <mergeCell ref="H10:I10"/>
    <mergeCell ref="B11:C11"/>
    <mergeCell ref="D11:E11"/>
    <mergeCell ref="G11:I11"/>
    <mergeCell ref="B15:I16"/>
    <mergeCell ref="C18:E18"/>
    <mergeCell ref="E3:F3"/>
    <mergeCell ref="C5:E5"/>
    <mergeCell ref="G5:I5"/>
    <mergeCell ref="K5:L5"/>
    <mergeCell ref="C6:E6"/>
    <mergeCell ref="K6:L6"/>
  </mergeCells>
  <hyperlinks>
    <hyperlink ref="B68" r:id="rId1" display="http://www.geofal.com.pe/" xr:uid="{3CC7C950-0F58-45CC-A8D9-6E2B0B485E26}"/>
    <hyperlink ref="B37:I37" r:id="rId2" location="8LpXxWsZQWmIW0zmL4DJEGBD3MXzxqJtd8JNJD7mkXs" display="https://mega.nz/file/EWAjHIDa - 8LpXxWsZQWmIW0zmL4DJEGBD3MXzxqJtd8JNJD7mkXs" xr:uid="{BF900FE5-8906-4345-92BA-A91F3C51CD3C}"/>
  </hyperlinks>
  <printOptions horizontalCentered="1"/>
  <pageMargins left="0" right="0" top="1.6535433070866143" bottom="0" header="0" footer="0"/>
  <pageSetup paperSize="9" scale="70" fitToWidth="0" fitToHeight="0" orientation="portrait" r:id="rId3"/>
  <headerFooter>
    <oddHeader>&amp;L
                  &amp;G</oddHeader>
    <oddFooter>&amp;C&amp;G</oddFooter>
  </headerFooter>
  <rowBreaks count="1" manualBreakCount="1">
    <brk id="33" min="1" max="8" man="1"/>
  </rowBreaks>
  <drawing r:id="rId4"/>
  <legacyDrawingHF r:id="rId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63D1-76EA-4543-ACE4-D2CE711F46F4}">
  <sheetPr codeName="Hoja126">
    <tabColor rgb="FF0000FF"/>
  </sheetPr>
  <dimension ref="B1:BD64"/>
  <sheetViews>
    <sheetView view="pageBreakPreview" topLeftCell="A7" zoomScale="107" zoomScaleNormal="96" zoomScaleSheetLayoutView="107" workbookViewId="0">
      <selection activeCell="K19" sqref="K19"/>
    </sheetView>
  </sheetViews>
  <sheetFormatPr baseColWidth="10" defaultColWidth="11.44140625" defaultRowHeight="15" x14ac:dyDescent="0.3"/>
  <cols>
    <col min="1" max="1" width="2.44140625" style="279" customWidth="1"/>
    <col min="2" max="2" width="13.5546875" style="279" customWidth="1"/>
    <col min="3" max="3" width="14.6640625" style="279" customWidth="1"/>
    <col min="4" max="4" width="13" style="279" customWidth="1"/>
    <col min="5" max="5" width="35.6640625" style="279" customWidth="1"/>
    <col min="6" max="6" width="23.44140625" style="279" customWidth="1"/>
    <col min="7" max="7" width="12.5546875" style="279" customWidth="1"/>
    <col min="8" max="8" width="12.6640625" style="279" customWidth="1"/>
    <col min="9" max="9" width="13.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992</v>
      </c>
    </row>
    <row r="2" spans="2:13" ht="6.6" customHeight="1" x14ac:dyDescent="0.3">
      <c r="K2" s="344"/>
      <c r="L2" s="344"/>
    </row>
    <row r="3" spans="2:13" ht="24" customHeight="1" x14ac:dyDescent="0.3">
      <c r="B3" s="297"/>
      <c r="C3" s="355"/>
      <c r="D3" s="355"/>
      <c r="E3" s="746">
        <v>866</v>
      </c>
      <c r="F3" s="746"/>
      <c r="G3" s="355"/>
      <c r="H3" s="355"/>
      <c r="I3" s="356"/>
    </row>
    <row r="4" spans="2:13" ht="17.399999999999999" customHeight="1" x14ac:dyDescent="0.3">
      <c r="B4" s="357"/>
      <c r="C4" s="357"/>
      <c r="D4" s="297"/>
      <c r="E4" s="358"/>
      <c r="F4" s="358"/>
      <c r="G4" s="351"/>
      <c r="H4" s="351"/>
      <c r="I4" s="351"/>
      <c r="J4" s="252"/>
    </row>
    <row r="5" spans="2:13" ht="52.95" customHeight="1" x14ac:dyDescent="0.3">
      <c r="B5" s="309" t="s">
        <v>2545</v>
      </c>
      <c r="C5" s="753" t="str">
        <f>VLOOKUP($L$1,BD_Clientes,2,FALSE)</f>
        <v>YANGZHOU RONGFEI CONSTRUCTION ENGINEERING CO. SUCURSAL DEL PERÚ</v>
      </c>
      <c r="D5" s="753"/>
      <c r="E5" s="753"/>
      <c r="F5" s="360" t="s">
        <v>2586</v>
      </c>
      <c r="G5" s="753" t="str">
        <f>VLOOKUP($L$1,BD_Clientes,9,FALSE)</f>
        <v>IE 126 Javier Perez de Cuellar - Colegio Bicentenario</v>
      </c>
      <c r="H5" s="753"/>
      <c r="I5" s="753"/>
      <c r="K5" s="773">
        <v>222</v>
      </c>
      <c r="L5" s="773"/>
    </row>
    <row r="6" spans="2:13" ht="18" customHeight="1" x14ac:dyDescent="0.3">
      <c r="B6" s="309" t="s">
        <v>2547</v>
      </c>
      <c r="C6" s="753">
        <f>VLOOKUP($L$1,BD_Clientes,3,FALSE)</f>
        <v>20611390000</v>
      </c>
      <c r="D6" s="753"/>
      <c r="E6" s="753"/>
      <c r="F6" s="297"/>
      <c r="G6" s="398"/>
      <c r="H6" s="398"/>
      <c r="I6" s="398"/>
      <c r="K6" s="774">
        <v>222</v>
      </c>
      <c r="L6" s="774"/>
      <c r="M6" s="301"/>
    </row>
    <row r="7" spans="2:13" ht="42.6" customHeight="1" x14ac:dyDescent="0.3">
      <c r="B7" s="309" t="s">
        <v>2550</v>
      </c>
      <c r="C7" s="753" t="str">
        <f>VLOOKUP($L$1,BD_Clientes,5,FALSE)</f>
        <v>Ing. Angela Ferrer / Ing. Orlando / Ing. Fátima Gomez / Ruth Niño</v>
      </c>
      <c r="D7" s="753"/>
      <c r="E7" s="753"/>
      <c r="F7" s="360" t="s">
        <v>2589</v>
      </c>
      <c r="G7" s="753" t="str">
        <f>VLOOKUP($L$1,BD_Clientes,10,FALSE)</f>
        <v>San Juan de Lurigancho - Lima</v>
      </c>
      <c r="H7" s="753"/>
      <c r="I7" s="753"/>
      <c r="K7" s="771">
        <v>222</v>
      </c>
      <c r="L7" s="771"/>
    </row>
    <row r="8" spans="2:13" ht="1.2" customHeight="1" x14ac:dyDescent="0.3">
      <c r="B8" s="360"/>
      <c r="C8" s="452"/>
      <c r="D8" s="359"/>
      <c r="E8" s="359"/>
      <c r="F8" s="297"/>
      <c r="G8" s="398"/>
      <c r="H8" s="398"/>
      <c r="I8" s="398"/>
      <c r="K8" s="772">
        <v>223</v>
      </c>
      <c r="L8" s="772"/>
    </row>
    <row r="9" spans="2:13" ht="18" customHeight="1" x14ac:dyDescent="0.3">
      <c r="B9" s="309" t="s">
        <v>2553</v>
      </c>
      <c r="C9" s="753" t="str">
        <f>VLOOKUP($L$1,BD_Clientes,7,FALSE)</f>
        <v>983092719 / 941156382 / 998398224 / 962870836</v>
      </c>
      <c r="D9" s="753"/>
      <c r="E9" s="753"/>
      <c r="F9" s="453" t="s">
        <v>2551</v>
      </c>
      <c r="G9" s="297" t="s">
        <v>3326</v>
      </c>
      <c r="H9" s="297"/>
      <c r="I9" s="297"/>
    </row>
    <row r="10" spans="2:13" ht="66" customHeight="1" x14ac:dyDescent="0.3">
      <c r="B10" s="309" t="s">
        <v>2557</v>
      </c>
      <c r="C10" s="753" t="str">
        <f>VLOOKUP($L$1,BD_Clientes,8,FALSE)</f>
        <v>calidad_pq2_076@rongfeiperu.pe / produccion_pq2_076@rongfeiperu.pe / logistica_p7@perurongfei.com / fgomezprocura@rongfei-paq2.com / rninologistica076@rongfei-paq2.com</v>
      </c>
      <c r="D10" s="753"/>
      <c r="E10" s="753"/>
      <c r="F10" s="454" t="s">
        <v>2553</v>
      </c>
      <c r="G10" s="452">
        <v>982429895</v>
      </c>
      <c r="H10" s="783"/>
      <c r="I10" s="783"/>
    </row>
    <row r="11" spans="2:13" ht="16.2" customHeight="1" x14ac:dyDescent="0.3">
      <c r="B11" s="778" t="s">
        <v>2555</v>
      </c>
      <c r="C11" s="778"/>
      <c r="D11" s="779">
        <v>45814</v>
      </c>
      <c r="E11" s="779"/>
      <c r="F11" s="454" t="s">
        <v>2558</v>
      </c>
      <c r="G11" s="779">
        <v>45814</v>
      </c>
      <c r="H11" s="779"/>
      <c r="I11" s="779"/>
      <c r="L11" s="279" t="s">
        <v>2556</v>
      </c>
    </row>
    <row r="12" spans="2:13" ht="20.399999999999999" customHeight="1" x14ac:dyDescent="0.3">
      <c r="B12" s="360"/>
      <c r="C12" s="401"/>
      <c r="D12" s="398"/>
      <c r="E12" s="402"/>
      <c r="F12" s="297"/>
      <c r="G12" s="297"/>
      <c r="H12" s="297"/>
      <c r="I12" s="297"/>
    </row>
    <row r="13" spans="2:13" ht="15.75" customHeight="1" x14ac:dyDescent="0.3">
      <c r="B13" s="399" t="s">
        <v>4214</v>
      </c>
      <c r="C13" s="403"/>
      <c r="D13" s="359"/>
      <c r="E13" s="359"/>
      <c r="F13" s="359"/>
      <c r="G13" s="359"/>
      <c r="H13" s="297"/>
      <c r="I13" s="297"/>
    </row>
    <row r="14" spans="2:13" ht="3" customHeight="1" x14ac:dyDescent="0.3">
      <c r="B14" s="399"/>
      <c r="C14" s="403"/>
      <c r="D14" s="359"/>
      <c r="E14" s="359"/>
      <c r="F14" s="359"/>
      <c r="G14" s="359"/>
      <c r="H14" s="297"/>
      <c r="I14" s="297"/>
    </row>
    <row r="15" spans="2:13" ht="19.5" customHeight="1" x14ac:dyDescent="0.3">
      <c r="B15" s="765" t="s">
        <v>2560</v>
      </c>
      <c r="C15" s="765"/>
      <c r="D15" s="765"/>
      <c r="E15" s="765"/>
      <c r="F15" s="765"/>
      <c r="G15" s="765"/>
      <c r="H15" s="765"/>
      <c r="I15" s="765"/>
    </row>
    <row r="16" spans="2:13" ht="21" customHeight="1" x14ac:dyDescent="0.3">
      <c r="B16" s="765"/>
      <c r="C16" s="765"/>
      <c r="D16" s="765"/>
      <c r="E16" s="765"/>
      <c r="F16" s="765"/>
      <c r="G16" s="765"/>
      <c r="H16" s="765"/>
      <c r="I16" s="765"/>
      <c r="J16" s="261"/>
      <c r="K16" s="261"/>
    </row>
    <row r="17" spans="2:56" ht="9.6" customHeight="1" x14ac:dyDescent="0.3">
      <c r="B17" s="260"/>
      <c r="C17" s="260"/>
      <c r="D17" s="259"/>
      <c r="E17" s="259"/>
      <c r="F17" s="259"/>
    </row>
    <row r="18" spans="2:56" ht="55.95" customHeight="1" x14ac:dyDescent="0.3">
      <c r="B18" s="393" t="s">
        <v>2561</v>
      </c>
      <c r="C18" s="725" t="s">
        <v>2562</v>
      </c>
      <c r="D18" s="725"/>
      <c r="E18" s="725"/>
      <c r="F18" s="368" t="s">
        <v>2563</v>
      </c>
      <c r="G18" s="394" t="s">
        <v>2564</v>
      </c>
      <c r="H18" s="393" t="s">
        <v>2565</v>
      </c>
      <c r="I18" s="393" t="s">
        <v>2566</v>
      </c>
      <c r="J18" s="371"/>
    </row>
    <row r="19" spans="2:56" s="297" customFormat="1" ht="64.95" customHeight="1" x14ac:dyDescent="0.3">
      <c r="B19" s="595" t="s">
        <v>2289</v>
      </c>
      <c r="C19" s="775" t="s">
        <v>5669</v>
      </c>
      <c r="D19" s="776"/>
      <c r="E19" s="777"/>
      <c r="F19" s="440" t="str">
        <f>VLOOKUP(B19,ENS.!$B$5:$F$242,3,FALSE)</f>
        <v>NTP 399.604</v>
      </c>
      <c r="G19" s="544">
        <v>200</v>
      </c>
      <c r="H19" s="447">
        <v>20</v>
      </c>
      <c r="I19" s="441">
        <f>+G19*H19</f>
        <v>4000</v>
      </c>
      <c r="J19" s="576"/>
    </row>
    <row r="20" spans="2:56" ht="18" customHeight="1" x14ac:dyDescent="0.3">
      <c r="B20" s="550" t="s">
        <v>2516</v>
      </c>
      <c r="C20" s="270"/>
      <c r="G20" s="735" t="s">
        <v>2567</v>
      </c>
      <c r="H20" s="736"/>
      <c r="I20" s="369">
        <f>SUM(I19:I19)</f>
        <v>4000</v>
      </c>
      <c r="J20" s="274"/>
      <c r="K20" s="540"/>
      <c r="L20" s="343"/>
      <c r="M20" s="171"/>
      <c r="N20" s="171"/>
      <c r="O20" s="171"/>
      <c r="P20" s="171"/>
      <c r="Q20" s="171"/>
      <c r="R20" s="171"/>
      <c r="S20" s="171"/>
      <c r="T20" s="171"/>
    </row>
    <row r="21" spans="2:56" ht="18" customHeight="1" x14ac:dyDescent="0.3">
      <c r="B21" s="317"/>
      <c r="C21" s="270"/>
      <c r="G21" s="735" t="s">
        <v>2568</v>
      </c>
      <c r="H21" s="736"/>
      <c r="I21" s="369">
        <f>I20*0.18</f>
        <v>720</v>
      </c>
      <c r="J21" s="274"/>
      <c r="K21" s="538"/>
      <c r="L21" s="171"/>
      <c r="M21" s="171"/>
      <c r="N21" s="171"/>
      <c r="O21" s="171"/>
      <c r="P21" s="171"/>
      <c r="Q21" s="171"/>
      <c r="R21" s="171"/>
      <c r="S21" s="171"/>
      <c r="T21" s="171"/>
    </row>
    <row r="22" spans="2:56" ht="18" customHeight="1" x14ac:dyDescent="0.3">
      <c r="B22" s="317"/>
      <c r="C22" s="270"/>
      <c r="G22" s="720" t="s">
        <v>2569</v>
      </c>
      <c r="H22" s="722"/>
      <c r="I22" s="272">
        <f>I20+I21</f>
        <v>4720</v>
      </c>
      <c r="J22" s="274"/>
      <c r="K22" s="538"/>
      <c r="L22" s="302"/>
      <c r="M22" s="302"/>
      <c r="N22" s="302"/>
      <c r="O22" s="302"/>
      <c r="P22" s="302"/>
      <c r="Q22" s="302"/>
      <c r="R22" s="302"/>
      <c r="S22" s="302"/>
      <c r="T22" s="302"/>
    </row>
    <row r="23" spans="2:56" s="297" customFormat="1" ht="21" customHeight="1" x14ac:dyDescent="0.3">
      <c r="B23" s="361"/>
      <c r="C23" s="362"/>
      <c r="D23" s="362"/>
      <c r="E23" s="362"/>
      <c r="F23" s="362"/>
      <c r="G23" s="362"/>
      <c r="H23" s="362"/>
      <c r="I23" s="362"/>
      <c r="J23" s="362"/>
      <c r="K23" s="546"/>
      <c r="L23" s="546"/>
      <c r="N23" s="547"/>
    </row>
    <row r="24" spans="2:56" s="297" customFormat="1" ht="21" customHeight="1" x14ac:dyDescent="0.3">
      <c r="C24" s="362"/>
      <c r="D24" s="362"/>
      <c r="E24" s="362"/>
      <c r="F24" s="362"/>
      <c r="G24" s="362"/>
      <c r="H24" s="362"/>
      <c r="I24" s="310"/>
      <c r="J24" s="310"/>
    </row>
    <row r="25" spans="2:56" s="297" customFormat="1" ht="21" customHeight="1" x14ac:dyDescent="0.3">
      <c r="B25" s="741" t="s">
        <v>2570</v>
      </c>
      <c r="C25" s="741"/>
      <c r="D25" s="741"/>
      <c r="E25" s="741"/>
      <c r="F25" s="741"/>
      <c r="G25" s="741"/>
      <c r="H25" s="741"/>
      <c r="I25" s="741"/>
      <c r="J25" s="310"/>
      <c r="L25" s="552"/>
      <c r="U25" s="552"/>
      <c r="AD25" s="552"/>
      <c r="AM25" s="552"/>
      <c r="AV25" s="552"/>
    </row>
    <row r="26" spans="2:56" s="297" customFormat="1" ht="121.95" customHeight="1" x14ac:dyDescent="0.3">
      <c r="B26" s="712" t="s">
        <v>5670</v>
      </c>
      <c r="C26" s="712"/>
      <c r="D26" s="712"/>
      <c r="E26" s="712"/>
      <c r="F26" s="712"/>
      <c r="G26" s="712"/>
      <c r="H26" s="712"/>
      <c r="I26" s="712"/>
      <c r="J26" s="310"/>
      <c r="L26" s="738"/>
      <c r="M26" s="738"/>
      <c r="N26" s="738"/>
      <c r="O26" s="738"/>
      <c r="P26" s="738"/>
      <c r="Q26" s="738"/>
      <c r="R26" s="738"/>
      <c r="S26" s="738"/>
      <c r="T26" s="738"/>
      <c r="U26" s="738"/>
      <c r="V26" s="738"/>
      <c r="W26" s="738"/>
      <c r="X26" s="738"/>
      <c r="Y26" s="738"/>
      <c r="Z26" s="738"/>
      <c r="AA26" s="738"/>
      <c r="AB26" s="738"/>
      <c r="AC26" s="738"/>
      <c r="AD26" s="738"/>
      <c r="AE26" s="738"/>
      <c r="AF26" s="738"/>
      <c r="AG26" s="738"/>
      <c r="AH26" s="738"/>
      <c r="AI26" s="738"/>
      <c r="AJ26" s="738"/>
      <c r="AK26" s="738"/>
      <c r="AL26" s="738"/>
      <c r="AM26" s="765"/>
      <c r="AN26" s="765"/>
      <c r="AO26" s="765"/>
      <c r="AP26" s="765"/>
      <c r="AQ26" s="765"/>
      <c r="AR26" s="765"/>
      <c r="AS26" s="765"/>
      <c r="AT26" s="765"/>
      <c r="AU26" s="765"/>
      <c r="AV26" s="738"/>
      <c r="AW26" s="738"/>
      <c r="AX26" s="738"/>
      <c r="AY26" s="738"/>
      <c r="AZ26" s="738"/>
      <c r="BA26" s="738"/>
      <c r="BB26" s="738"/>
      <c r="BC26" s="738"/>
      <c r="BD26" s="738"/>
    </row>
    <row r="27" spans="2:56" s="297" customFormat="1" ht="121.95" customHeight="1" x14ac:dyDescent="0.3">
      <c r="B27" s="726" t="s">
        <v>5671</v>
      </c>
      <c r="C27" s="726"/>
      <c r="D27" s="726"/>
      <c r="E27" s="726"/>
      <c r="F27" s="726"/>
      <c r="G27" s="726"/>
      <c r="H27" s="726"/>
      <c r="I27" s="726"/>
      <c r="J27" s="310"/>
      <c r="L27" s="338"/>
      <c r="M27" s="338"/>
      <c r="N27" s="338"/>
      <c r="O27" s="338"/>
      <c r="P27" s="338"/>
      <c r="Q27" s="338"/>
      <c r="R27" s="338"/>
      <c r="S27" s="338"/>
      <c r="T27" s="338"/>
      <c r="U27" s="338"/>
      <c r="V27" s="338"/>
      <c r="W27" s="338"/>
      <c r="X27" s="338"/>
      <c r="Y27" s="338"/>
      <c r="Z27" s="338"/>
      <c r="AA27" s="338"/>
      <c r="AB27" s="338"/>
      <c r="AC27" s="338"/>
      <c r="AD27" s="338"/>
      <c r="AE27" s="338"/>
      <c r="AF27" s="338"/>
      <c r="AG27" s="338"/>
      <c r="AH27" s="338"/>
      <c r="AI27" s="338"/>
      <c r="AJ27" s="338"/>
      <c r="AK27" s="338"/>
      <c r="AL27" s="338"/>
      <c r="AM27" s="337"/>
      <c r="AN27" s="337"/>
      <c r="AO27" s="337"/>
      <c r="AP27" s="337"/>
      <c r="AQ27" s="337"/>
      <c r="AR27" s="337"/>
      <c r="AS27" s="337"/>
      <c r="AT27" s="337"/>
      <c r="AU27" s="337"/>
      <c r="AV27" s="338"/>
      <c r="AW27" s="338"/>
      <c r="AX27" s="338"/>
      <c r="AY27" s="338"/>
      <c r="AZ27" s="338"/>
      <c r="BA27" s="338"/>
      <c r="BB27" s="338"/>
      <c r="BC27" s="338"/>
      <c r="BD27" s="338"/>
    </row>
    <row r="28" spans="2:56" s="297" customFormat="1" ht="106.2" customHeight="1" x14ac:dyDescent="0.3">
      <c r="B28" s="738" t="s">
        <v>2571</v>
      </c>
      <c r="C28" s="738"/>
      <c r="J28" s="310"/>
      <c r="L28" s="765"/>
      <c r="M28" s="765"/>
      <c r="N28" s="765"/>
      <c r="O28" s="765"/>
      <c r="P28" s="765"/>
      <c r="Q28" s="765"/>
      <c r="R28" s="765"/>
      <c r="S28" s="765"/>
      <c r="T28" s="765"/>
      <c r="U28" s="338"/>
      <c r="V28" s="338"/>
      <c r="W28" s="338"/>
      <c r="X28" s="338"/>
      <c r="Y28" s="338"/>
      <c r="Z28" s="338"/>
      <c r="AA28" s="338"/>
      <c r="AB28" s="338"/>
      <c r="AC28" s="338"/>
      <c r="AD28" s="338"/>
      <c r="AE28" s="338"/>
      <c r="AF28" s="338"/>
      <c r="AG28" s="338"/>
      <c r="AH28" s="338"/>
      <c r="AI28" s="338"/>
      <c r="AJ28" s="338"/>
      <c r="AK28" s="338"/>
      <c r="AL28" s="338"/>
      <c r="AM28" s="337"/>
      <c r="AN28" s="337"/>
      <c r="AO28" s="337"/>
      <c r="AP28" s="337"/>
      <c r="AQ28" s="337"/>
      <c r="AR28" s="337"/>
      <c r="AS28" s="337"/>
      <c r="AT28" s="337"/>
      <c r="AU28" s="337"/>
      <c r="AV28" s="338"/>
      <c r="AW28" s="338"/>
      <c r="AX28" s="338"/>
      <c r="AY28" s="338"/>
      <c r="AZ28" s="338"/>
      <c r="BA28" s="338"/>
      <c r="BB28" s="338"/>
      <c r="BC28" s="338"/>
      <c r="BD28" s="338"/>
    </row>
    <row r="29" spans="2:56" s="297" customFormat="1" ht="7.95" customHeight="1" x14ac:dyDescent="0.3">
      <c r="J29" s="336"/>
    </row>
    <row r="30" spans="2:56" s="297" customFormat="1" ht="73.95" customHeight="1" x14ac:dyDescent="0.3">
      <c r="B30" s="712" t="s">
        <v>3999</v>
      </c>
      <c r="C30" s="712"/>
      <c r="D30" s="712"/>
      <c r="E30" s="712"/>
      <c r="F30" s="712"/>
      <c r="G30" s="712"/>
      <c r="H30" s="712"/>
      <c r="I30" s="712"/>
      <c r="J30" s="336"/>
    </row>
    <row r="31" spans="2:56" s="297" customFormat="1" ht="76.2" customHeight="1" x14ac:dyDescent="0.3">
      <c r="B31" s="712" t="s">
        <v>3065</v>
      </c>
      <c r="C31" s="712"/>
      <c r="D31" s="712"/>
      <c r="E31" s="712"/>
      <c r="F31" s="712"/>
      <c r="G31" s="712"/>
      <c r="H31" s="712"/>
      <c r="I31" s="712"/>
      <c r="J31" s="336"/>
      <c r="K31" s="348"/>
    </row>
    <row r="32" spans="2:56" ht="133.19999999999999" customHeight="1" x14ac:dyDescent="0.3">
      <c r="B32" s="712" t="s">
        <v>4000</v>
      </c>
      <c r="C32" s="712"/>
      <c r="D32" s="712"/>
      <c r="E32" s="712"/>
      <c r="F32" s="712"/>
      <c r="G32" s="712"/>
      <c r="H32" s="712"/>
      <c r="I32" s="712"/>
      <c r="J32" s="304"/>
      <c r="K32" s="305"/>
      <c r="L32" s="306"/>
      <c r="M32" s="307"/>
    </row>
    <row r="33" spans="2:20" ht="57" customHeight="1" x14ac:dyDescent="0.3">
      <c r="B33" s="712" t="s">
        <v>2572</v>
      </c>
      <c r="C33" s="712"/>
      <c r="D33" s="712"/>
      <c r="E33" s="712"/>
      <c r="F33" s="712"/>
      <c r="G33" s="712"/>
      <c r="H33" s="712"/>
      <c r="I33" s="712"/>
      <c r="J33" s="304"/>
      <c r="K33" s="305"/>
      <c r="L33" s="306"/>
      <c r="M33" s="307"/>
    </row>
    <row r="34" spans="2:20" ht="16.2" customHeight="1" x14ac:dyDescent="0.3"/>
    <row r="35" spans="2:20" ht="16.2" customHeight="1" x14ac:dyDescent="0.3">
      <c r="B35" s="741"/>
      <c r="C35" s="741"/>
      <c r="D35" s="741"/>
      <c r="E35" s="741"/>
      <c r="F35" s="741"/>
      <c r="G35" s="741"/>
      <c r="H35" s="741"/>
      <c r="I35" s="741"/>
      <c r="N35" s="261"/>
      <c r="O35" s="261"/>
      <c r="P35" s="261"/>
      <c r="Q35" s="261"/>
      <c r="R35" s="261"/>
      <c r="S35" s="261"/>
      <c r="T35" s="261"/>
    </row>
    <row r="36" spans="2:20" ht="16.2" customHeight="1" x14ac:dyDescent="0.3"/>
    <row r="37" spans="2:20" ht="17.7" customHeight="1" x14ac:dyDescent="0.3">
      <c r="B37" s="279" t="s">
        <v>2576</v>
      </c>
      <c r="K37" s="279" t="s">
        <v>2574</v>
      </c>
    </row>
    <row r="38" spans="2:20" ht="17.7" customHeight="1" x14ac:dyDescent="0.3">
      <c r="B38" s="279" t="s">
        <v>2517</v>
      </c>
      <c r="K38" s="279" t="s">
        <v>2575</v>
      </c>
    </row>
    <row r="39" spans="2:20" ht="17.7" customHeight="1" x14ac:dyDescent="0.3">
      <c r="B39" s="279" t="s">
        <v>2518</v>
      </c>
      <c r="K39" s="279" t="s">
        <v>2576</v>
      </c>
    </row>
    <row r="40" spans="2:20" ht="17.7" customHeight="1" x14ac:dyDescent="0.3">
      <c r="B40" s="288" t="s">
        <v>2519</v>
      </c>
      <c r="K40" s="279" t="s">
        <v>2577</v>
      </c>
    </row>
    <row r="41" spans="2:20" ht="17.7" customHeight="1" x14ac:dyDescent="0.3">
      <c r="B41" s="289" t="s">
        <v>2520</v>
      </c>
      <c r="J41" s="300"/>
      <c r="K41" s="279" t="s">
        <v>2573</v>
      </c>
      <c r="M41" s="270"/>
    </row>
    <row r="42" spans="2:20" ht="17.7" customHeight="1" x14ac:dyDescent="0.3">
      <c r="B42" s="288" t="s">
        <v>2578</v>
      </c>
      <c r="J42" s="300"/>
      <c r="K42" s="279" t="s">
        <v>2579</v>
      </c>
      <c r="M42" s="270"/>
    </row>
    <row r="43" spans="2:20" ht="17.7" customHeight="1" x14ac:dyDescent="0.3">
      <c r="B43" s="289" t="s">
        <v>2580</v>
      </c>
      <c r="J43" s="300"/>
      <c r="K43" s="279" t="s">
        <v>2581</v>
      </c>
    </row>
    <row r="44" spans="2:20" ht="17.7" customHeight="1" x14ac:dyDescent="0.3">
      <c r="B44" s="289" t="s">
        <v>2582</v>
      </c>
      <c r="J44" s="300"/>
    </row>
    <row r="45" spans="2:20" ht="17.7" customHeight="1" x14ac:dyDescent="0.3">
      <c r="B45" s="370" t="s">
        <v>2521</v>
      </c>
      <c r="J45" s="300"/>
    </row>
    <row r="46" spans="2:20" ht="17.7" customHeight="1" x14ac:dyDescent="0.3">
      <c r="B46" s="289" t="s">
        <v>3965</v>
      </c>
      <c r="J46" s="300"/>
    </row>
    <row r="47" spans="2:20" ht="17.7" customHeight="1" x14ac:dyDescent="0.3">
      <c r="B47" s="289" t="s">
        <v>3966</v>
      </c>
      <c r="J47" s="300"/>
    </row>
    <row r="48" spans="2:20" ht="17.7" customHeight="1" x14ac:dyDescent="0.3">
      <c r="B48" s="370" t="s">
        <v>4088</v>
      </c>
      <c r="F48" s="373"/>
      <c r="J48" s="300"/>
    </row>
    <row r="49" spans="2:13" ht="17.7" customHeight="1" x14ac:dyDescent="0.3">
      <c r="B49" s="289" t="s">
        <v>4089</v>
      </c>
      <c r="F49" s="373"/>
      <c r="J49" s="300"/>
    </row>
    <row r="50" spans="2:13" ht="17.7" customHeight="1" x14ac:dyDescent="0.3">
      <c r="B50" s="289" t="s">
        <v>4090</v>
      </c>
      <c r="F50" s="373"/>
      <c r="J50" s="300"/>
    </row>
    <row r="51" spans="2:13" ht="23.25" customHeight="1" x14ac:dyDescent="0.3">
      <c r="J51" s="300"/>
      <c r="K51" s="288"/>
    </row>
    <row r="52" spans="2:13" ht="16.2" customHeight="1" x14ac:dyDescent="0.3">
      <c r="J52" s="300"/>
      <c r="K52" s="289"/>
    </row>
    <row r="53" spans="2:13" ht="11.25" customHeight="1" x14ac:dyDescent="0.3">
      <c r="J53" s="300"/>
      <c r="K53" s="289"/>
    </row>
    <row r="54" spans="2:13" ht="52.5" customHeight="1" x14ac:dyDescent="0.3">
      <c r="B54" s="712" t="s">
        <v>2524</v>
      </c>
      <c r="C54" s="712"/>
      <c r="D54" s="712"/>
      <c r="E54" s="712"/>
      <c r="F54" s="712"/>
      <c r="G54" s="712"/>
      <c r="H54" s="712"/>
      <c r="I54" s="712"/>
      <c r="J54" s="300"/>
    </row>
    <row r="55" spans="2:13" ht="13.5" customHeight="1" x14ac:dyDescent="0.3">
      <c r="B55" s="317" t="s">
        <v>2525</v>
      </c>
      <c r="C55" s="292"/>
      <c r="J55" s="300"/>
    </row>
    <row r="56" spans="2:13" ht="13.5" customHeight="1" x14ac:dyDescent="0.3">
      <c r="B56" s="289"/>
      <c r="J56" s="300"/>
    </row>
    <row r="57" spans="2:13" ht="20.25" customHeight="1" x14ac:dyDescent="0.3">
      <c r="B57" s="279" t="s">
        <v>2526</v>
      </c>
      <c r="C57" s="292"/>
      <c r="J57" s="276"/>
    </row>
    <row r="58" spans="2:13" ht="15.75" customHeight="1" x14ac:dyDescent="0.3">
      <c r="B58" s="292"/>
      <c r="C58" s="292"/>
      <c r="J58" s="276"/>
    </row>
    <row r="59" spans="2:13" ht="16.2" customHeight="1" x14ac:dyDescent="0.3">
      <c r="B59" s="279" t="s">
        <v>2583</v>
      </c>
      <c r="D59" s="292"/>
      <c r="E59" s="292"/>
      <c r="F59" s="292"/>
      <c r="G59" s="292"/>
    </row>
    <row r="60" spans="2:13" ht="16.2" customHeight="1" x14ac:dyDescent="0.3">
      <c r="B60" s="279" t="s">
        <v>2527</v>
      </c>
    </row>
    <row r="61" spans="2:13" ht="16.2" customHeight="1" x14ac:dyDescent="0.3">
      <c r="B61" s="279" t="s">
        <v>3982</v>
      </c>
    </row>
    <row r="62" spans="2:13" ht="16.2" customHeight="1" x14ac:dyDescent="0.3">
      <c r="B62" s="279" t="s">
        <v>2528</v>
      </c>
      <c r="J62" s="261"/>
    </row>
    <row r="63" spans="2:13" s="297" customFormat="1" ht="13.8" x14ac:dyDescent="0.3">
      <c r="B63" s="337"/>
      <c r="C63" s="337"/>
      <c r="H63" s="549"/>
      <c r="I63" s="549"/>
      <c r="L63" s="347"/>
      <c r="M63" s="347"/>
    </row>
    <row r="64" spans="2:13" s="297" customFormat="1" ht="90" customHeight="1" x14ac:dyDescent="0.25">
      <c r="B64" s="818" t="s">
        <v>2584</v>
      </c>
      <c r="C64" s="818"/>
      <c r="D64" s="574"/>
      <c r="E64" s="574"/>
      <c r="F64" s="574"/>
      <c r="G64" s="574"/>
      <c r="H64" s="819" t="s">
        <v>2529</v>
      </c>
      <c r="I64" s="819"/>
    </row>
  </sheetData>
  <mergeCells count="40">
    <mergeCell ref="B64:C64"/>
    <mergeCell ref="H64:I64"/>
    <mergeCell ref="B30:I30"/>
    <mergeCell ref="B31:I31"/>
    <mergeCell ref="B32:I32"/>
    <mergeCell ref="B33:I33"/>
    <mergeCell ref="B35:I35"/>
    <mergeCell ref="B54:I54"/>
    <mergeCell ref="AD26:AL26"/>
    <mergeCell ref="AM26:AU26"/>
    <mergeCell ref="AV26:BD26"/>
    <mergeCell ref="B28:C28"/>
    <mergeCell ref="L28:T28"/>
    <mergeCell ref="B27:I27"/>
    <mergeCell ref="U26:AC26"/>
    <mergeCell ref="G21:H21"/>
    <mergeCell ref="G22:H22"/>
    <mergeCell ref="B25:I25"/>
    <mergeCell ref="B26:I26"/>
    <mergeCell ref="L26:T26"/>
    <mergeCell ref="G20:H20"/>
    <mergeCell ref="C19:E19"/>
    <mergeCell ref="B11:C11"/>
    <mergeCell ref="D11:E11"/>
    <mergeCell ref="G11:I11"/>
    <mergeCell ref="B15:I16"/>
    <mergeCell ref="C18:E18"/>
    <mergeCell ref="E3:F3"/>
    <mergeCell ref="C5:E5"/>
    <mergeCell ref="G5:I5"/>
    <mergeCell ref="C7:E7"/>
    <mergeCell ref="G7:I7"/>
    <mergeCell ref="K5:L5"/>
    <mergeCell ref="C6:E6"/>
    <mergeCell ref="K6:L6"/>
    <mergeCell ref="C10:E10"/>
    <mergeCell ref="H10:I10"/>
    <mergeCell ref="K7:L7"/>
    <mergeCell ref="K8:L8"/>
    <mergeCell ref="C9:E9"/>
  </mergeCells>
  <hyperlinks>
    <hyperlink ref="B62" r:id="rId1" display="http://www.geofal.com.pe/" xr:uid="{B0F19165-34AD-4468-976E-018316742CAE}"/>
    <hyperlink ref="B31:I31" r:id="rId2" location="8LpXxWsZQWmIW0zmL4DJEGBD3MXzxqJtd8JNJD7mkXs" display="https://mega.nz/file/EWAjHIDa - 8LpXxWsZQWmIW0zmL4DJEGBD3MXzxqJtd8JNJD7mkXs" xr:uid="{D2A46F01-8B79-4EBC-BAD8-316FA9B401EF}"/>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28" min="1" max="8" man="1"/>
  </rowBreaks>
  <drawing r:id="rId4"/>
  <legacyDrawingHF r:id="rId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Hoja127"/>
  <dimension ref="B1:AN71"/>
  <sheetViews>
    <sheetView view="pageBreakPreview" zoomScaleNormal="90" zoomScaleSheetLayoutView="100" workbookViewId="0">
      <selection activeCell="B61" sqref="B61"/>
    </sheetView>
  </sheetViews>
  <sheetFormatPr baseColWidth="10" defaultColWidth="11.44140625" defaultRowHeight="15" x14ac:dyDescent="0.25"/>
  <cols>
    <col min="1" max="1" width="2.44140625" style="253" customWidth="1"/>
    <col min="2" max="2" width="9" style="251" customWidth="1"/>
    <col min="3" max="3" width="3.88671875" style="251" customWidth="1"/>
    <col min="4" max="4" width="14.6640625" style="251" customWidth="1"/>
    <col min="5" max="5" width="13" style="251" customWidth="1"/>
    <col min="6" max="6" width="22.6640625" style="251" customWidth="1"/>
    <col min="7" max="7" width="20.5546875" style="251" customWidth="1"/>
    <col min="8" max="8" width="4.5546875" style="251" customWidth="1"/>
    <col min="9" max="9" width="6.5546875" style="251" customWidth="1"/>
    <col min="10" max="10" width="10.5546875" style="251" customWidth="1"/>
    <col min="11" max="11" width="13.44140625" style="251" customWidth="1"/>
    <col min="12" max="12" width="5.88671875" style="253" customWidth="1"/>
    <col min="13" max="13" width="12.44140625" style="253" customWidth="1"/>
    <col min="14" max="14" width="16.6640625" style="253" customWidth="1"/>
    <col min="15" max="16384" width="11.44140625" style="253"/>
  </cols>
  <sheetData>
    <row r="1" spans="2:23" ht="25.5" customHeight="1" x14ac:dyDescent="0.25">
      <c r="D1" s="255"/>
      <c r="E1" s="255"/>
      <c r="F1" s="934">
        <v>439</v>
      </c>
      <c r="G1" s="934"/>
      <c r="H1" s="255"/>
      <c r="I1" s="255"/>
      <c r="J1" s="255"/>
      <c r="K1" s="256"/>
      <c r="M1" s="254" t="s">
        <v>230</v>
      </c>
      <c r="N1" s="254">
        <v>551</v>
      </c>
    </row>
    <row r="2" spans="2:23" ht="10.95" customHeight="1" x14ac:dyDescent="0.25">
      <c r="B2" s="257"/>
      <c r="C2" s="257"/>
      <c r="D2" s="257"/>
      <c r="F2" s="252"/>
      <c r="G2" s="252"/>
      <c r="H2" s="252"/>
      <c r="I2" s="252"/>
      <c r="J2" s="252"/>
      <c r="K2" s="252"/>
      <c r="L2" s="258"/>
    </row>
    <row r="3" spans="2:23" ht="15" customHeight="1" x14ac:dyDescent="0.25">
      <c r="B3" s="122" t="s">
        <v>2545</v>
      </c>
      <c r="C3" s="122"/>
      <c r="D3" s="247" t="str">
        <f>VLOOKUP($N$1,MAMA,2,FALSE)</f>
        <v>GRUPO ALEPH S.A.C.</v>
      </c>
      <c r="E3" s="247"/>
      <c r="F3" s="247"/>
      <c r="G3" s="318" t="s">
        <v>2546</v>
      </c>
      <c r="H3" s="937" t="str">
        <f>VLOOKUP($N$1,MAMA,9,FALSE)</f>
        <v>-</v>
      </c>
      <c r="I3" s="937"/>
      <c r="J3" s="937"/>
      <c r="K3" s="937"/>
      <c r="M3" s="934">
        <v>222</v>
      </c>
      <c r="N3" s="934"/>
    </row>
    <row r="4" spans="2:23" ht="15" customHeight="1" x14ac:dyDescent="0.25">
      <c r="B4" s="122" t="s">
        <v>2547</v>
      </c>
      <c r="C4" s="122"/>
      <c r="D4" s="334">
        <f>VLOOKUP($N$1,MAMA,3,FALSE)</f>
        <v>20602159834</v>
      </c>
      <c r="E4" s="247"/>
      <c r="F4" s="247"/>
      <c r="G4" s="170"/>
      <c r="H4" s="937"/>
      <c r="I4" s="937"/>
      <c r="J4" s="937"/>
      <c r="K4" s="937"/>
      <c r="M4" s="935">
        <v>222</v>
      </c>
      <c r="N4" s="935"/>
      <c r="O4" s="253" t="s">
        <v>2930</v>
      </c>
    </row>
    <row r="5" spans="2:23" ht="15" customHeight="1" x14ac:dyDescent="0.25">
      <c r="B5" s="318" t="s">
        <v>2548</v>
      </c>
      <c r="C5" s="318"/>
      <c r="D5" s="936" t="str">
        <f>VLOOKUP($N$1,MAMA,4,FALSE)</f>
        <v>-</v>
      </c>
      <c r="E5" s="936"/>
      <c r="F5" s="936"/>
      <c r="G5" s="318" t="s">
        <v>2549</v>
      </c>
      <c r="H5" s="937" t="str">
        <f>VLOOKUP($N$1,MAMA,10,FALSE)</f>
        <v>-</v>
      </c>
      <c r="I5" s="937"/>
      <c r="J5" s="937"/>
      <c r="K5" s="937"/>
      <c r="M5" s="939">
        <v>222</v>
      </c>
      <c r="N5" s="939"/>
    </row>
    <row r="6" spans="2:23" ht="12" customHeight="1" x14ac:dyDescent="0.25">
      <c r="B6" s="318"/>
      <c r="C6" s="318"/>
      <c r="D6" s="936"/>
      <c r="E6" s="936"/>
      <c r="F6" s="936"/>
      <c r="G6" s="170"/>
      <c r="H6" s="937"/>
      <c r="I6" s="937"/>
      <c r="J6" s="937"/>
      <c r="K6" s="937"/>
    </row>
    <row r="7" spans="2:23" ht="15" customHeight="1" x14ac:dyDescent="0.25">
      <c r="B7" s="122" t="s">
        <v>2550</v>
      </c>
      <c r="C7" s="122"/>
      <c r="D7" s="334" t="str">
        <f>VLOOKUP($N$1,MAMA,5,FALSE)</f>
        <v>Sulema López Meza</v>
      </c>
      <c r="E7" s="247"/>
      <c r="F7" s="247"/>
      <c r="G7" s="248" t="s">
        <v>2551</v>
      </c>
      <c r="H7" s="938" t="s">
        <v>2552</v>
      </c>
      <c r="I7" s="938"/>
      <c r="J7" s="938"/>
      <c r="K7" s="171"/>
    </row>
    <row r="8" spans="2:23" ht="15" customHeight="1" x14ac:dyDescent="0.25">
      <c r="B8" s="318"/>
      <c r="C8" s="318"/>
      <c r="D8" s="334" t="str">
        <f>VLOOKUP($N$1,MAMA,6,FALSE)</f>
        <v>-</v>
      </c>
      <c r="E8" s="247"/>
      <c r="F8" s="247"/>
      <c r="G8" s="248" t="s">
        <v>2553</v>
      </c>
      <c r="H8" s="940" t="s">
        <v>2554</v>
      </c>
      <c r="I8" s="940"/>
      <c r="J8" s="940"/>
      <c r="K8" s="170"/>
    </row>
    <row r="9" spans="2:23" ht="15" customHeight="1" x14ac:dyDescent="0.25">
      <c r="B9" s="122" t="s">
        <v>2553</v>
      </c>
      <c r="C9" s="122"/>
      <c r="D9" s="334">
        <f>VLOOKUP($N$1,MAMA,7,FALSE)</f>
        <v>975513161</v>
      </c>
      <c r="E9" s="247"/>
      <c r="F9" s="170"/>
      <c r="G9" s="248" t="s">
        <v>2555</v>
      </c>
      <c r="H9" s="941">
        <v>45122</v>
      </c>
      <c r="I9" s="941"/>
      <c r="J9" s="941"/>
      <c r="K9" s="170"/>
      <c r="N9" s="253" t="s">
        <v>2556</v>
      </c>
    </row>
    <row r="10" spans="2:23" ht="15" customHeight="1" x14ac:dyDescent="0.25">
      <c r="B10" s="122" t="s">
        <v>2557</v>
      </c>
      <c r="C10" s="122"/>
      <c r="D10" s="942" t="str">
        <f>VLOOKUP($N$1,MAMA,8,FALSE)</f>
        <v>contactos@gpoaleph.com</v>
      </c>
      <c r="E10" s="942"/>
      <c r="F10" s="942"/>
      <c r="G10" s="248" t="s">
        <v>2558</v>
      </c>
      <c r="H10" s="941">
        <v>45122</v>
      </c>
      <c r="I10" s="941"/>
      <c r="J10" s="941"/>
      <c r="K10" s="170"/>
    </row>
    <row r="11" spans="2:23" ht="9" customHeight="1" x14ac:dyDescent="0.25">
      <c r="B11" s="318"/>
      <c r="C11" s="318"/>
      <c r="D11" s="942"/>
      <c r="E11" s="942"/>
      <c r="F11" s="942"/>
      <c r="G11" s="170"/>
      <c r="H11" s="170"/>
      <c r="I11" s="170"/>
      <c r="J11" s="170"/>
      <c r="K11" s="170"/>
    </row>
    <row r="12" spans="2:23" ht="15" customHeight="1" x14ac:dyDescent="0.25">
      <c r="B12" s="335" t="s">
        <v>2559</v>
      </c>
      <c r="C12" s="335"/>
      <c r="D12" s="246"/>
      <c r="E12" s="247"/>
      <c r="F12" s="247"/>
      <c r="G12" s="247"/>
      <c r="H12" s="247"/>
      <c r="I12" s="247"/>
      <c r="J12" s="170"/>
      <c r="K12" s="170"/>
      <c r="L12" s="251"/>
      <c r="M12" s="251"/>
    </row>
    <row r="13" spans="2:23" ht="19.5" customHeight="1" x14ac:dyDescent="0.25">
      <c r="B13" s="712" t="s">
        <v>2931</v>
      </c>
      <c r="C13" s="712"/>
      <c r="D13" s="712"/>
      <c r="E13" s="712"/>
      <c r="F13" s="712"/>
      <c r="G13" s="712"/>
      <c r="H13" s="712"/>
      <c r="I13" s="712"/>
      <c r="J13" s="712"/>
      <c r="K13" s="712"/>
      <c r="L13" s="251"/>
      <c r="M13" s="251"/>
      <c r="N13" s="726" t="s">
        <v>2932</v>
      </c>
      <c r="O13" s="726"/>
      <c r="P13" s="726"/>
      <c r="Q13" s="726"/>
      <c r="R13" s="726"/>
      <c r="S13" s="726"/>
      <c r="T13" s="726"/>
      <c r="U13" s="726"/>
      <c r="V13" s="726"/>
      <c r="W13" s="726"/>
    </row>
    <row r="14" spans="2:23" ht="36" customHeight="1" x14ac:dyDescent="0.25">
      <c r="B14" s="712"/>
      <c r="C14" s="712"/>
      <c r="D14" s="712"/>
      <c r="E14" s="712"/>
      <c r="F14" s="712"/>
      <c r="G14" s="712"/>
      <c r="H14" s="712"/>
      <c r="I14" s="712"/>
      <c r="J14" s="712"/>
      <c r="K14" s="712"/>
      <c r="L14" s="261"/>
      <c r="M14" s="261"/>
      <c r="N14" s="726"/>
      <c r="O14" s="726"/>
      <c r="P14" s="726"/>
      <c r="Q14" s="726"/>
      <c r="R14" s="726"/>
      <c r="S14" s="726"/>
      <c r="T14" s="726"/>
      <c r="U14" s="726"/>
      <c r="V14" s="726"/>
      <c r="W14" s="726"/>
    </row>
    <row r="15" spans="2:23" ht="76.5" customHeight="1" x14ac:dyDescent="0.25">
      <c r="B15" s="726" t="s">
        <v>2933</v>
      </c>
      <c r="C15" s="726"/>
      <c r="D15" s="726"/>
      <c r="E15" s="726"/>
      <c r="F15" s="726"/>
      <c r="G15" s="726"/>
      <c r="H15" s="726"/>
      <c r="I15" s="726"/>
      <c r="J15" s="726"/>
      <c r="K15" s="726"/>
      <c r="W15" s="253" t="s">
        <v>2934</v>
      </c>
    </row>
    <row r="16" spans="2:23" ht="43.5" customHeight="1" x14ac:dyDescent="0.3">
      <c r="B16" s="319" t="s">
        <v>74</v>
      </c>
      <c r="C16" s="780" t="s">
        <v>2935</v>
      </c>
      <c r="D16" s="781"/>
      <c r="E16" s="781"/>
      <c r="F16" s="781"/>
      <c r="G16" s="782"/>
      <c r="H16" s="780" t="s">
        <v>2564</v>
      </c>
      <c r="I16" s="782"/>
      <c r="J16" s="319" t="s">
        <v>2565</v>
      </c>
      <c r="K16" s="250" t="s">
        <v>2566</v>
      </c>
      <c r="L16" s="262"/>
    </row>
    <row r="17" spans="2:40" ht="24" customHeight="1" x14ac:dyDescent="0.25">
      <c r="B17" s="263">
        <v>1</v>
      </c>
      <c r="C17" s="950" t="s">
        <v>2936</v>
      </c>
      <c r="D17" s="951"/>
      <c r="E17" s="951"/>
      <c r="F17" s="951"/>
      <c r="G17" s="952"/>
      <c r="H17" s="948">
        <v>1100</v>
      </c>
      <c r="I17" s="949"/>
      <c r="J17" s="264">
        <v>1</v>
      </c>
      <c r="K17" s="265">
        <f>+H17*J17</f>
        <v>1100</v>
      </c>
      <c r="L17" s="266"/>
      <c r="P17" s="269"/>
    </row>
    <row r="18" spans="2:40" ht="98.25" customHeight="1" x14ac:dyDescent="0.25">
      <c r="B18" s="263"/>
      <c r="C18" s="950" t="s">
        <v>2937</v>
      </c>
      <c r="D18" s="951"/>
      <c r="E18" s="951"/>
      <c r="F18" s="951"/>
      <c r="G18" s="952"/>
      <c r="H18" s="945"/>
      <c r="I18" s="946"/>
      <c r="J18" s="264"/>
      <c r="K18" s="265"/>
      <c r="L18" s="266"/>
      <c r="M18" s="267"/>
      <c r="N18" s="267"/>
      <c r="O18" s="268"/>
      <c r="P18" s="269"/>
    </row>
    <row r="19" spans="2:40" ht="392.25" customHeight="1" x14ac:dyDescent="0.25">
      <c r="B19" s="263"/>
      <c r="C19" s="953" t="s">
        <v>2938</v>
      </c>
      <c r="D19" s="954"/>
      <c r="E19" s="954"/>
      <c r="F19" s="954"/>
      <c r="G19" s="955"/>
      <c r="H19" s="945"/>
      <c r="I19" s="946"/>
      <c r="J19" s="264"/>
      <c r="K19" s="265"/>
      <c r="L19" s="266"/>
      <c r="M19" s="267"/>
      <c r="N19" s="267"/>
      <c r="O19" s="268"/>
      <c r="P19" s="269"/>
    </row>
    <row r="20" spans="2:40" ht="321.75" customHeight="1" x14ac:dyDescent="0.25">
      <c r="B20" s="263"/>
      <c r="C20" s="950" t="s">
        <v>2939</v>
      </c>
      <c r="D20" s="951"/>
      <c r="E20" s="951"/>
      <c r="F20" s="951"/>
      <c r="G20" s="952"/>
      <c r="H20" s="945"/>
      <c r="I20" s="946"/>
      <c r="J20" s="264"/>
      <c r="K20" s="265"/>
      <c r="L20" s="266"/>
      <c r="M20" s="267"/>
      <c r="N20" s="267"/>
      <c r="O20" s="268"/>
      <c r="P20" s="269"/>
    </row>
    <row r="21" spans="2:40" ht="20.25" hidden="1" customHeight="1" x14ac:dyDescent="0.25">
      <c r="B21" s="263">
        <v>2</v>
      </c>
      <c r="C21" s="950" t="s">
        <v>2940</v>
      </c>
      <c r="D21" s="951"/>
      <c r="E21" s="951"/>
      <c r="F21" s="951"/>
      <c r="G21" s="952"/>
      <c r="H21" s="945">
        <v>2200</v>
      </c>
      <c r="I21" s="946"/>
      <c r="J21" s="264">
        <v>1</v>
      </c>
      <c r="K21" s="265"/>
      <c r="L21" s="266"/>
      <c r="M21" s="267"/>
      <c r="N21" s="267"/>
      <c r="O21" s="268"/>
      <c r="P21" s="269"/>
    </row>
    <row r="22" spans="2:40" ht="17.100000000000001" customHeight="1" x14ac:dyDescent="0.25">
      <c r="B22" s="712"/>
      <c r="C22" s="712"/>
      <c r="D22" s="712"/>
      <c r="H22" s="943" t="s">
        <v>2567</v>
      </c>
      <c r="I22" s="943"/>
      <c r="J22" s="943"/>
      <c r="K22" s="294">
        <f>+SUM(K17:K21)</f>
        <v>1100</v>
      </c>
      <c r="L22" s="271"/>
      <c r="M22" s="267"/>
      <c r="N22" s="267"/>
      <c r="O22" s="268"/>
      <c r="P22" s="269"/>
    </row>
    <row r="23" spans="2:40" ht="17.100000000000001" hidden="1" customHeight="1" x14ac:dyDescent="0.25">
      <c r="B23" s="712"/>
      <c r="C23" s="712"/>
      <c r="D23" s="712"/>
      <c r="H23" s="944" t="s">
        <v>2941</v>
      </c>
      <c r="I23" s="944"/>
      <c r="J23" s="944"/>
      <c r="K23" s="294"/>
      <c r="L23" s="271"/>
      <c r="M23" s="267"/>
      <c r="N23" s="267"/>
      <c r="O23" s="268"/>
      <c r="P23" s="269"/>
    </row>
    <row r="24" spans="2:40" ht="17.100000000000001" customHeight="1" x14ac:dyDescent="0.25">
      <c r="B24" s="712"/>
      <c r="C24" s="712"/>
      <c r="D24" s="712"/>
      <c r="H24" s="944" t="s">
        <v>2568</v>
      </c>
      <c r="I24" s="944"/>
      <c r="J24" s="944"/>
      <c r="K24" s="272">
        <f>+K22*0.18</f>
        <v>198</v>
      </c>
      <c r="L24" s="271"/>
      <c r="M24" s="267"/>
      <c r="N24" s="267"/>
      <c r="O24" s="268"/>
      <c r="P24" s="269"/>
    </row>
    <row r="25" spans="2:40" ht="17.100000000000001" customHeight="1" x14ac:dyDescent="0.25">
      <c r="B25" s="712"/>
      <c r="C25" s="712"/>
      <c r="D25" s="712"/>
      <c r="H25" s="944" t="s">
        <v>2600</v>
      </c>
      <c r="I25" s="944"/>
      <c r="J25" s="944"/>
      <c r="K25" s="272">
        <f>+K22+K24</f>
        <v>1298</v>
      </c>
      <c r="L25" s="271"/>
      <c r="M25" s="267"/>
      <c r="N25" s="267"/>
      <c r="O25" s="268"/>
      <c r="P25" s="269"/>
    </row>
    <row r="26" spans="2:40" ht="14.25" customHeight="1" x14ac:dyDescent="0.25">
      <c r="B26" s="148"/>
      <c r="C26" s="148"/>
      <c r="D26" s="148"/>
      <c r="E26" s="148"/>
      <c r="F26" s="148"/>
      <c r="G26" s="148"/>
      <c r="H26" s="148"/>
      <c r="I26" s="148"/>
      <c r="J26" s="148"/>
      <c r="K26" s="148"/>
      <c r="L26" s="271"/>
      <c r="M26" s="267"/>
      <c r="N26" s="267"/>
      <c r="O26" s="268"/>
      <c r="P26" s="269"/>
    </row>
    <row r="27" spans="2:40" ht="36" customHeight="1" x14ac:dyDescent="0.25">
      <c r="B27" s="275"/>
      <c r="C27" s="275"/>
      <c r="D27" s="276"/>
      <c r="E27" s="276"/>
      <c r="F27" s="276"/>
      <c r="G27" s="276"/>
      <c r="H27" s="276"/>
      <c r="I27" s="276"/>
      <c r="J27" s="276"/>
      <c r="K27" s="277"/>
      <c r="L27" s="278"/>
      <c r="M27" s="267"/>
      <c r="N27" s="267"/>
      <c r="P27" s="269"/>
    </row>
    <row r="28" spans="2:40" ht="25.5" customHeight="1" x14ac:dyDescent="0.25">
      <c r="B28" s="741" t="s">
        <v>2942</v>
      </c>
      <c r="C28" s="741"/>
      <c r="D28" s="741"/>
      <c r="E28" s="741"/>
      <c r="F28" s="741"/>
      <c r="G28" s="741"/>
      <c r="H28" s="741"/>
      <c r="I28" s="741"/>
      <c r="J28" s="741"/>
      <c r="K28" s="741"/>
      <c r="L28" s="278"/>
      <c r="M28" s="281" t="s">
        <v>2943</v>
      </c>
      <c r="N28" s="281"/>
      <c r="W28" s="281" t="s">
        <v>2944</v>
      </c>
      <c r="AF28" s="281"/>
    </row>
    <row r="29" spans="2:40" ht="111.75" customHeight="1" x14ac:dyDescent="0.25">
      <c r="B29" s="712" t="s">
        <v>3025</v>
      </c>
      <c r="C29" s="712"/>
      <c r="D29" s="712"/>
      <c r="E29" s="712"/>
      <c r="F29" s="712"/>
      <c r="G29" s="712"/>
      <c r="H29" s="712"/>
      <c r="I29" s="712"/>
      <c r="J29" s="712"/>
      <c r="K29" s="712"/>
      <c r="L29" s="278"/>
      <c r="M29" s="712" t="s">
        <v>2945</v>
      </c>
      <c r="N29" s="712"/>
      <c r="O29" s="712"/>
      <c r="P29" s="712"/>
      <c r="Q29" s="712"/>
      <c r="R29" s="712"/>
      <c r="S29" s="712"/>
      <c r="T29" s="712"/>
      <c r="U29" s="712"/>
      <c r="V29" s="712"/>
      <c r="W29" s="712" t="s">
        <v>2946</v>
      </c>
      <c r="X29" s="712"/>
      <c r="Y29" s="712"/>
      <c r="Z29" s="712"/>
      <c r="AA29" s="712"/>
      <c r="AB29" s="712"/>
      <c r="AC29" s="712"/>
      <c r="AD29" s="712"/>
      <c r="AE29" s="712"/>
      <c r="AF29" s="712"/>
      <c r="AG29" s="712"/>
      <c r="AH29" s="712"/>
      <c r="AI29" s="712"/>
      <c r="AJ29" s="712"/>
      <c r="AK29" s="712"/>
      <c r="AL29" s="712"/>
      <c r="AM29" s="712"/>
      <c r="AN29" s="712"/>
    </row>
    <row r="30" spans="2:40" ht="54.75" customHeight="1" x14ac:dyDescent="0.25">
      <c r="B30" s="712" t="s">
        <v>2947</v>
      </c>
      <c r="C30" s="712"/>
      <c r="D30" s="712"/>
      <c r="E30" s="712"/>
      <c r="F30" s="712"/>
      <c r="G30" s="712"/>
      <c r="H30" s="712"/>
      <c r="I30" s="712"/>
      <c r="J30" s="712"/>
      <c r="K30" s="712"/>
      <c r="L30" s="278"/>
    </row>
    <row r="31" spans="2:40" ht="85.5" customHeight="1" x14ac:dyDescent="0.25">
      <c r="B31" s="712" t="s">
        <v>2948</v>
      </c>
      <c r="C31" s="712"/>
      <c r="D31" s="712"/>
      <c r="E31" s="712"/>
      <c r="F31" s="712"/>
      <c r="G31" s="712"/>
      <c r="H31" s="712"/>
      <c r="I31" s="712"/>
      <c r="J31" s="712"/>
      <c r="K31" s="712"/>
      <c r="L31" s="282"/>
    </row>
    <row r="32" spans="2:40" ht="81.75" customHeight="1" x14ac:dyDescent="0.25">
      <c r="B32" s="712" t="s">
        <v>2949</v>
      </c>
      <c r="C32" s="712"/>
      <c r="D32" s="712"/>
      <c r="E32" s="712"/>
      <c r="F32" s="712"/>
      <c r="G32" s="712"/>
      <c r="H32" s="712"/>
      <c r="I32" s="712"/>
      <c r="J32" s="712"/>
      <c r="K32" s="712"/>
      <c r="L32" s="282"/>
    </row>
    <row r="33" spans="2:22" ht="41.25" customHeight="1" x14ac:dyDescent="0.25">
      <c r="B33" s="316"/>
      <c r="C33" s="316"/>
      <c r="D33" s="316"/>
      <c r="E33" s="316"/>
      <c r="F33" s="316"/>
      <c r="G33" s="316"/>
      <c r="H33" s="316"/>
      <c r="I33" s="316"/>
      <c r="J33" s="316"/>
      <c r="K33" s="316"/>
      <c r="L33" s="282"/>
    </row>
    <row r="34" spans="2:22" ht="49.5" customHeight="1" x14ac:dyDescent="0.25">
      <c r="B34" s="712" t="s">
        <v>2928</v>
      </c>
      <c r="C34" s="712"/>
      <c r="D34" s="712"/>
      <c r="E34" s="316"/>
      <c r="F34" s="316"/>
      <c r="G34" s="316"/>
      <c r="H34" s="316"/>
      <c r="I34" s="316"/>
      <c r="J34" s="316"/>
      <c r="K34" s="316"/>
      <c r="L34" s="282"/>
    </row>
    <row r="35" spans="2:22" ht="82.5" customHeight="1" x14ac:dyDescent="0.25">
      <c r="B35" s="947" t="s">
        <v>2950</v>
      </c>
      <c r="C35" s="947"/>
      <c r="D35" s="947"/>
      <c r="E35" s="947"/>
      <c r="F35" s="947"/>
      <c r="G35" s="947"/>
      <c r="H35" s="947"/>
      <c r="I35" s="947"/>
      <c r="J35" s="947"/>
      <c r="K35" s="947"/>
      <c r="L35" s="282"/>
      <c r="M35" s="283"/>
    </row>
    <row r="36" spans="2:22" ht="132.75" customHeight="1" x14ac:dyDescent="0.25">
      <c r="B36" s="712" t="s">
        <v>2951</v>
      </c>
      <c r="C36" s="712"/>
      <c r="D36" s="712"/>
      <c r="E36" s="712"/>
      <c r="F36" s="712"/>
      <c r="G36" s="712"/>
      <c r="H36" s="712"/>
      <c r="I36" s="712"/>
      <c r="J36" s="712"/>
      <c r="K36" s="712"/>
      <c r="L36" s="282"/>
      <c r="M36" s="283"/>
      <c r="N36" s="284"/>
      <c r="O36" s="285"/>
    </row>
    <row r="37" spans="2:22" ht="44.25" customHeight="1" x14ac:dyDescent="0.25">
      <c r="B37" s="712" t="s">
        <v>2952</v>
      </c>
      <c r="C37" s="712"/>
      <c r="D37" s="712"/>
      <c r="E37" s="712"/>
      <c r="F37" s="712"/>
      <c r="G37" s="712"/>
      <c r="H37" s="712"/>
      <c r="I37" s="712"/>
      <c r="J37" s="712"/>
      <c r="K37" s="712"/>
      <c r="L37" s="282"/>
      <c r="M37" s="283"/>
      <c r="N37" s="284"/>
      <c r="O37" s="285"/>
    </row>
    <row r="38" spans="2:22" ht="16.2" customHeight="1" x14ac:dyDescent="0.25">
      <c r="B38" s="279"/>
      <c r="C38" s="279"/>
      <c r="D38" s="279"/>
      <c r="E38" s="279"/>
      <c r="F38" s="279"/>
      <c r="G38" s="279"/>
      <c r="H38" s="279"/>
      <c r="I38" s="279"/>
      <c r="J38" s="279"/>
      <c r="K38" s="279"/>
      <c r="L38" s="286"/>
    </row>
    <row r="39" spans="2:22" ht="16.2" customHeight="1" x14ac:dyDescent="0.25">
      <c r="B39" s="741"/>
      <c r="C39" s="741"/>
      <c r="D39" s="741"/>
      <c r="E39" s="741"/>
      <c r="F39" s="741"/>
      <c r="G39" s="741"/>
      <c r="H39" s="741"/>
      <c r="I39" s="741"/>
      <c r="J39" s="741"/>
      <c r="K39" s="741"/>
      <c r="L39" s="286"/>
      <c r="P39" s="287"/>
      <c r="Q39" s="287"/>
      <c r="R39" s="287"/>
      <c r="S39" s="287"/>
      <c r="T39" s="287"/>
      <c r="U39" s="287"/>
      <c r="V39" s="287"/>
    </row>
    <row r="40" spans="2:22" ht="16.2" customHeight="1" x14ac:dyDescent="0.25">
      <c r="L40" s="286"/>
    </row>
    <row r="41" spans="2:22" ht="16.2" customHeight="1" x14ac:dyDescent="0.25">
      <c r="B41" s="286" t="s">
        <v>2576</v>
      </c>
      <c r="C41" s="279"/>
      <c r="D41" s="279"/>
      <c r="E41" s="279"/>
      <c r="F41" s="279"/>
      <c r="G41" s="279"/>
      <c r="H41" s="279"/>
      <c r="I41" s="279"/>
      <c r="J41" s="279"/>
      <c r="K41" s="279"/>
      <c r="L41" s="286"/>
      <c r="M41" s="286" t="s">
        <v>2574</v>
      </c>
    </row>
    <row r="42" spans="2:22" ht="16.2" customHeight="1" x14ac:dyDescent="0.25">
      <c r="B42" s="279" t="s">
        <v>2517</v>
      </c>
      <c r="C42" s="279"/>
      <c r="D42" s="279"/>
      <c r="E42" s="279"/>
      <c r="F42" s="279"/>
      <c r="G42" s="279"/>
      <c r="H42" s="279"/>
      <c r="I42" s="279"/>
      <c r="J42" s="279"/>
      <c r="K42" s="279"/>
      <c r="L42" s="286"/>
      <c r="M42" s="286" t="s">
        <v>2575</v>
      </c>
    </row>
    <row r="43" spans="2:22" ht="16.2" customHeight="1" x14ac:dyDescent="0.25">
      <c r="B43" s="279" t="s">
        <v>2518</v>
      </c>
      <c r="C43" s="279"/>
      <c r="D43" s="279"/>
      <c r="E43" s="279"/>
      <c r="F43" s="279"/>
      <c r="G43" s="279"/>
      <c r="H43" s="279"/>
      <c r="I43" s="279"/>
      <c r="J43" s="279"/>
      <c r="K43" s="279"/>
      <c r="L43" s="286"/>
      <c r="M43" s="286" t="s">
        <v>2576</v>
      </c>
    </row>
    <row r="44" spans="2:22" ht="16.2" customHeight="1" x14ac:dyDescent="0.25">
      <c r="B44" s="288" t="s">
        <v>2519</v>
      </c>
      <c r="C44" s="288"/>
      <c r="L44" s="286"/>
      <c r="M44" s="286" t="s">
        <v>2953</v>
      </c>
    </row>
    <row r="45" spans="2:22" ht="16.2" customHeight="1" x14ac:dyDescent="0.25">
      <c r="B45" s="289" t="s">
        <v>2520</v>
      </c>
      <c r="C45" s="289"/>
      <c r="L45" s="290"/>
      <c r="M45" s="286" t="s">
        <v>2573</v>
      </c>
      <c r="N45" s="286"/>
      <c r="O45" s="291"/>
    </row>
    <row r="46" spans="2:22" ht="16.2" customHeight="1" x14ac:dyDescent="0.25">
      <c r="B46" s="288" t="s">
        <v>2521</v>
      </c>
      <c r="C46" s="288"/>
      <c r="L46" s="290"/>
      <c r="M46" s="286" t="s">
        <v>2579</v>
      </c>
      <c r="N46" s="286"/>
      <c r="O46" s="291"/>
    </row>
    <row r="47" spans="2:22" ht="16.2" customHeight="1" x14ac:dyDescent="0.25">
      <c r="B47" s="289" t="s">
        <v>2522</v>
      </c>
      <c r="C47" s="289"/>
      <c r="L47" s="290"/>
      <c r="M47" s="286" t="s">
        <v>2581</v>
      </c>
    </row>
    <row r="48" spans="2:22" ht="16.2" customHeight="1" x14ac:dyDescent="0.25">
      <c r="B48" s="289" t="s">
        <v>2523</v>
      </c>
      <c r="C48" s="289"/>
      <c r="L48" s="290"/>
    </row>
    <row r="49" spans="2:14" ht="16.2" customHeight="1" x14ac:dyDescent="0.25">
      <c r="B49" s="288" t="s">
        <v>2578</v>
      </c>
      <c r="K49" s="290"/>
      <c r="L49" s="286" t="s">
        <v>2579</v>
      </c>
      <c r="M49" s="286"/>
      <c r="N49" s="291"/>
    </row>
    <row r="50" spans="2:14" ht="16.2" customHeight="1" x14ac:dyDescent="0.25">
      <c r="B50" s="289" t="s">
        <v>2580</v>
      </c>
      <c r="K50" s="290"/>
      <c r="L50" s="286" t="s">
        <v>2581</v>
      </c>
    </row>
    <row r="51" spans="2:14" ht="16.2" customHeight="1" x14ac:dyDescent="0.25">
      <c r="B51" s="289" t="s">
        <v>2582</v>
      </c>
      <c r="K51" s="290"/>
    </row>
    <row r="52" spans="2:14" ht="16.2" customHeight="1" x14ac:dyDescent="0.25">
      <c r="L52" s="290"/>
    </row>
    <row r="53" spans="2:14" ht="16.2" customHeight="1" x14ac:dyDescent="0.25">
      <c r="L53" s="290"/>
    </row>
    <row r="54" spans="2:14" ht="52.5" customHeight="1" x14ac:dyDescent="0.25">
      <c r="B54" s="726" t="s">
        <v>2954</v>
      </c>
      <c r="C54" s="726"/>
      <c r="D54" s="726"/>
      <c r="E54" s="726"/>
      <c r="F54" s="726"/>
      <c r="G54" s="726"/>
      <c r="H54" s="726"/>
      <c r="I54" s="726"/>
      <c r="J54" s="726"/>
      <c r="K54" s="726"/>
      <c r="L54" s="290"/>
    </row>
    <row r="55" spans="2:14" ht="19.5" customHeight="1" x14ac:dyDescent="0.25">
      <c r="B55" s="317" t="s">
        <v>2525</v>
      </c>
      <c r="C55" s="317"/>
      <c r="D55" s="292"/>
      <c r="L55" s="290"/>
    </row>
    <row r="56" spans="2:14" ht="16.2" customHeight="1" x14ac:dyDescent="0.25">
      <c r="B56" s="289"/>
      <c r="C56" s="289"/>
      <c r="L56" s="290"/>
    </row>
    <row r="57" spans="2:14" ht="11.25" customHeight="1" x14ac:dyDescent="0.25">
      <c r="B57" s="279" t="s">
        <v>2526</v>
      </c>
      <c r="C57" s="279"/>
      <c r="D57" s="292"/>
      <c r="L57" s="278"/>
    </row>
    <row r="58" spans="2:14" ht="9.75" customHeight="1" x14ac:dyDescent="0.25">
      <c r="B58" s="292"/>
      <c r="C58" s="292"/>
      <c r="D58" s="292"/>
      <c r="L58" s="278"/>
    </row>
    <row r="59" spans="2:14" ht="16.2" customHeight="1" x14ac:dyDescent="0.25">
      <c r="B59" s="279" t="s">
        <v>2955</v>
      </c>
      <c r="C59" s="279"/>
      <c r="D59" s="279"/>
      <c r="E59" s="292"/>
      <c r="F59" s="292"/>
      <c r="G59" s="292"/>
      <c r="H59" s="292"/>
      <c r="I59" s="292"/>
    </row>
    <row r="60" spans="2:14" ht="16.2" customHeight="1" x14ac:dyDescent="0.25">
      <c r="B60" s="279" t="s">
        <v>2527</v>
      </c>
      <c r="C60" s="279"/>
      <c r="D60" s="279"/>
    </row>
    <row r="61" spans="2:14" ht="16.2" customHeight="1" x14ac:dyDescent="0.25">
      <c r="B61" s="279" t="s">
        <v>3055</v>
      </c>
      <c r="C61" s="279"/>
      <c r="D61" s="279"/>
    </row>
    <row r="62" spans="2:14" ht="16.2" customHeight="1" x14ac:dyDescent="0.25">
      <c r="B62" s="279" t="s">
        <v>2528</v>
      </c>
      <c r="C62" s="279"/>
      <c r="L62" s="287"/>
    </row>
    <row r="63" spans="2:14" ht="16.2" customHeight="1" x14ac:dyDescent="0.25">
      <c r="B63" s="279"/>
      <c r="C63" s="279"/>
      <c r="J63" s="764" t="s">
        <v>2529</v>
      </c>
      <c r="K63" s="764"/>
      <c r="L63" s="287"/>
    </row>
    <row r="64" spans="2:14" ht="16.2" customHeight="1" x14ac:dyDescent="0.25">
      <c r="B64" s="279"/>
      <c r="C64" s="279"/>
      <c r="J64" s="314"/>
      <c r="K64" s="314"/>
      <c r="L64" s="287"/>
    </row>
    <row r="65" spans="2:15" ht="16.2" customHeight="1" x14ac:dyDescent="0.25">
      <c r="B65" s="279"/>
      <c r="C65" s="279"/>
      <c r="J65" s="314"/>
      <c r="K65" s="314"/>
      <c r="L65" s="287"/>
    </row>
    <row r="66" spans="2:15" ht="16.2" customHeight="1" x14ac:dyDescent="0.25">
      <c r="B66" s="279"/>
      <c r="C66" s="279"/>
      <c r="J66" s="314"/>
      <c r="K66" s="314"/>
      <c r="L66" s="287"/>
    </row>
    <row r="67" spans="2:15" ht="16.2" customHeight="1" x14ac:dyDescent="0.25">
      <c r="B67" s="279"/>
      <c r="C67" s="279"/>
      <c r="J67" s="314"/>
      <c r="K67" s="314"/>
      <c r="L67" s="287"/>
    </row>
    <row r="68" spans="2:15" ht="16.2" customHeight="1" x14ac:dyDescent="0.25">
      <c r="B68" s="279"/>
      <c r="C68" s="279"/>
      <c r="J68" s="314"/>
      <c r="K68" s="314"/>
      <c r="L68" s="287"/>
    </row>
    <row r="69" spans="2:15" ht="54" customHeight="1" x14ac:dyDescent="0.25">
      <c r="B69" s="956"/>
      <c r="C69" s="956"/>
      <c r="D69" s="956"/>
      <c r="J69" s="253"/>
      <c r="N69" s="293"/>
      <c r="O69" s="293"/>
    </row>
    <row r="70" spans="2:15" ht="48.75" customHeight="1" x14ac:dyDescent="0.25">
      <c r="B70" s="712" t="s">
        <v>2929</v>
      </c>
      <c r="C70" s="712"/>
      <c r="D70" s="712"/>
    </row>
    <row r="71" spans="2:15" ht="30" customHeight="1" x14ac:dyDescent="0.25"/>
  </sheetData>
  <mergeCells count="49">
    <mergeCell ref="N13:W14"/>
    <mergeCell ref="C19:G19"/>
    <mergeCell ref="H19:I19"/>
    <mergeCell ref="B54:K54"/>
    <mergeCell ref="B69:D69"/>
    <mergeCell ref="J63:K63"/>
    <mergeCell ref="W29:AE29"/>
    <mergeCell ref="H16:I16"/>
    <mergeCell ref="C16:G16"/>
    <mergeCell ref="B13:K14"/>
    <mergeCell ref="C21:G21"/>
    <mergeCell ref="H21:I21"/>
    <mergeCell ref="H23:J23"/>
    <mergeCell ref="B70:D70"/>
    <mergeCell ref="B15:K15"/>
    <mergeCell ref="H20:I20"/>
    <mergeCell ref="B31:K31"/>
    <mergeCell ref="B32:K32"/>
    <mergeCell ref="B35:K35"/>
    <mergeCell ref="B36:K36"/>
    <mergeCell ref="B37:K37"/>
    <mergeCell ref="B39:K39"/>
    <mergeCell ref="B34:D34"/>
    <mergeCell ref="B29:K29"/>
    <mergeCell ref="H17:I17"/>
    <mergeCell ref="H18:I18"/>
    <mergeCell ref="C18:G18"/>
    <mergeCell ref="C17:G17"/>
    <mergeCell ref="C20:G20"/>
    <mergeCell ref="AF29:AN29"/>
    <mergeCell ref="B30:K30"/>
    <mergeCell ref="M29:V29"/>
    <mergeCell ref="H22:J22"/>
    <mergeCell ref="H24:J24"/>
    <mergeCell ref="H25:J25"/>
    <mergeCell ref="B28:K28"/>
    <mergeCell ref="B22:D25"/>
    <mergeCell ref="H8:J8"/>
    <mergeCell ref="H9:J9"/>
    <mergeCell ref="H10:J10"/>
    <mergeCell ref="F1:G1"/>
    <mergeCell ref="H3:K4"/>
    <mergeCell ref="D10:F11"/>
    <mergeCell ref="M3:N3"/>
    <mergeCell ref="M4:N4"/>
    <mergeCell ref="D5:F6"/>
    <mergeCell ref="H5:K6"/>
    <mergeCell ref="H7:J7"/>
    <mergeCell ref="M5:N5"/>
  </mergeCells>
  <phoneticPr fontId="16" type="noConversion"/>
  <hyperlinks>
    <hyperlink ref="B62" r:id="rId1" display="http://www.geofal.com.pe/" xr:uid="{00000000-0004-0000-3000-000000000000}"/>
    <hyperlink ref="B35:K35" r:id="rId2" location="_byQjBw_zT_2XIC-J2PUNd9IRI2pdDYno7JGFfW9hFg" display="Proceso de Atención de Quejas" xr:uid="{00000000-0004-0000-3000-000001000000}"/>
  </hyperlinks>
  <printOptions horizontalCentered="1"/>
  <pageMargins left="0" right="0" top="1.4566929133858268" bottom="0" header="0" footer="0"/>
  <pageSetup paperSize="274" scale="80" fitToWidth="0" fitToHeight="0" orientation="portrait" r:id="rId3"/>
  <headerFooter scaleWithDoc="0">
    <oddHeader>&amp;C&amp;G</oddHeader>
  </headerFooter>
  <rowBreaks count="2" manualBreakCount="2">
    <brk id="19" min="1" max="10" man="1"/>
    <brk id="34" min="1" max="10" man="1"/>
  </rowBreaks>
  <drawing r:id="rId4"/>
  <legacyDrawingHF r:id="rId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Hoja128"/>
  <dimension ref="B4:I26"/>
  <sheetViews>
    <sheetView workbookViewId="0">
      <selection activeCell="H30" sqref="H30"/>
    </sheetView>
  </sheetViews>
  <sheetFormatPr baseColWidth="10" defaultColWidth="11.44140625" defaultRowHeight="14.4" x14ac:dyDescent="0.3"/>
  <cols>
    <col min="3" max="3" width="41" customWidth="1"/>
  </cols>
  <sheetData>
    <row r="4" spans="2:9" x14ac:dyDescent="0.3">
      <c r="B4" s="117" t="s">
        <v>4</v>
      </c>
      <c r="C4" s="117" t="s">
        <v>2956</v>
      </c>
      <c r="E4" s="295">
        <v>44378</v>
      </c>
      <c r="F4" s="296" t="s">
        <v>2957</v>
      </c>
      <c r="H4" t="s">
        <v>2958</v>
      </c>
    </row>
    <row r="5" spans="2:9" x14ac:dyDescent="0.3">
      <c r="B5" s="49">
        <v>1</v>
      </c>
      <c r="C5" s="49" t="s">
        <v>2959</v>
      </c>
      <c r="F5" t="s">
        <v>2960</v>
      </c>
    </row>
    <row r="6" spans="2:9" x14ac:dyDescent="0.3">
      <c r="B6" s="49">
        <v>2</v>
      </c>
      <c r="C6" s="49" t="s">
        <v>2961</v>
      </c>
      <c r="F6" t="s">
        <v>2962</v>
      </c>
    </row>
    <row r="7" spans="2:9" x14ac:dyDescent="0.3">
      <c r="B7" s="49">
        <v>3</v>
      </c>
      <c r="C7" s="227" t="s">
        <v>2963</v>
      </c>
      <c r="E7" s="295">
        <v>44470</v>
      </c>
      <c r="F7" s="296" t="s">
        <v>2964</v>
      </c>
      <c r="I7" t="s">
        <v>2965</v>
      </c>
    </row>
    <row r="8" spans="2:9" x14ac:dyDescent="0.3">
      <c r="B8" s="49">
        <v>4</v>
      </c>
      <c r="C8" s="227" t="s">
        <v>2966</v>
      </c>
      <c r="F8" t="s">
        <v>2967</v>
      </c>
    </row>
    <row r="9" spans="2:9" x14ac:dyDescent="0.3">
      <c r="B9" s="49">
        <v>5</v>
      </c>
      <c r="C9" s="227" t="s">
        <v>2968</v>
      </c>
      <c r="F9" t="s">
        <v>2962</v>
      </c>
    </row>
    <row r="10" spans="2:9" x14ac:dyDescent="0.3">
      <c r="B10" s="49">
        <v>6</v>
      </c>
      <c r="C10" s="227" t="s">
        <v>2969</v>
      </c>
      <c r="F10" t="s">
        <v>2970</v>
      </c>
    </row>
    <row r="11" spans="2:9" x14ac:dyDescent="0.3">
      <c r="B11" s="49">
        <v>7</v>
      </c>
      <c r="C11" s="227" t="s">
        <v>2971</v>
      </c>
      <c r="E11" s="295">
        <v>44531</v>
      </c>
      <c r="F11" s="296" t="s">
        <v>2972</v>
      </c>
      <c r="I11" t="s">
        <v>2973</v>
      </c>
    </row>
    <row r="12" spans="2:9" x14ac:dyDescent="0.3">
      <c r="B12" s="49">
        <v>8</v>
      </c>
      <c r="C12" s="49" t="s">
        <v>2469</v>
      </c>
      <c r="F12" t="s">
        <v>2974</v>
      </c>
    </row>
    <row r="13" spans="2:9" x14ac:dyDescent="0.3">
      <c r="B13" s="49">
        <v>9</v>
      </c>
      <c r="C13" s="49" t="s">
        <v>2472</v>
      </c>
    </row>
    <row r="14" spans="2:9" x14ac:dyDescent="0.3">
      <c r="B14" s="49">
        <v>10</v>
      </c>
      <c r="C14" s="49" t="s">
        <v>2536</v>
      </c>
    </row>
    <row r="17" spans="2:4" x14ac:dyDescent="0.3">
      <c r="B17" s="49">
        <v>1</v>
      </c>
      <c r="C17" s="49" t="s">
        <v>2975</v>
      </c>
      <c r="D17" s="48"/>
    </row>
    <row r="18" spans="2:4" x14ac:dyDescent="0.3">
      <c r="B18" s="49">
        <v>2</v>
      </c>
      <c r="C18" s="49" t="s">
        <v>2760</v>
      </c>
      <c r="D18" s="48"/>
    </row>
    <row r="19" spans="2:4" x14ac:dyDescent="0.3">
      <c r="B19" s="49">
        <v>3</v>
      </c>
      <c r="C19" s="49" t="s">
        <v>2976</v>
      </c>
      <c r="D19" s="48"/>
    </row>
    <row r="20" spans="2:4" x14ac:dyDescent="0.3">
      <c r="B20" s="49">
        <v>4</v>
      </c>
      <c r="C20" s="49" t="s">
        <v>2977</v>
      </c>
      <c r="D20" s="48"/>
    </row>
    <row r="21" spans="2:4" x14ac:dyDescent="0.3">
      <c r="B21" s="49">
        <v>5</v>
      </c>
      <c r="C21" s="49" t="s">
        <v>2978</v>
      </c>
      <c r="D21" s="48"/>
    </row>
    <row r="22" spans="2:4" x14ac:dyDescent="0.3">
      <c r="B22" s="49">
        <v>6</v>
      </c>
      <c r="C22" s="49" t="s">
        <v>2979</v>
      </c>
      <c r="D22" s="48" t="s">
        <v>2980</v>
      </c>
    </row>
    <row r="23" spans="2:4" x14ac:dyDescent="0.3">
      <c r="B23" s="49">
        <v>7</v>
      </c>
      <c r="C23" s="49" t="s">
        <v>2981</v>
      </c>
      <c r="D23" s="48" t="s">
        <v>2980</v>
      </c>
    </row>
    <row r="24" spans="2:4" x14ac:dyDescent="0.3">
      <c r="B24" s="49">
        <v>8</v>
      </c>
      <c r="C24" s="49" t="s">
        <v>2982</v>
      </c>
      <c r="D24" s="48" t="s">
        <v>2980</v>
      </c>
    </row>
    <row r="25" spans="2:4" x14ac:dyDescent="0.3">
      <c r="B25" s="49">
        <v>9</v>
      </c>
      <c r="C25" s="49" t="s">
        <v>2983</v>
      </c>
      <c r="D25" s="48" t="s">
        <v>2980</v>
      </c>
    </row>
    <row r="26" spans="2:4" x14ac:dyDescent="0.3">
      <c r="B26" s="49">
        <v>10</v>
      </c>
      <c r="C26" s="49" t="s">
        <v>2984</v>
      </c>
      <c r="D26" s="48" t="s">
        <v>2980</v>
      </c>
    </row>
  </sheetData>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3EC20-D03D-4E22-B199-5B8717258763}">
  <sheetPr>
    <tabColor rgb="FFFF9900"/>
  </sheetPr>
  <dimension ref="B1:T71"/>
  <sheetViews>
    <sheetView view="pageBreakPreview" topLeftCell="A25" zoomScale="82" zoomScaleNormal="92" zoomScaleSheetLayoutView="82" workbookViewId="0">
      <selection activeCell="J29" sqref="J29"/>
    </sheetView>
  </sheetViews>
  <sheetFormatPr baseColWidth="10" defaultColWidth="11.44140625" defaultRowHeight="15" x14ac:dyDescent="0.3"/>
  <cols>
    <col min="1" max="1" width="2.44140625" style="279" customWidth="1"/>
    <col min="2" max="2" width="13.6640625" style="279" customWidth="1"/>
    <col min="3" max="3" width="16.6640625" style="279" customWidth="1"/>
    <col min="4" max="4" width="12.6640625" style="279" customWidth="1"/>
    <col min="5" max="5" width="30.6640625" style="279" customWidth="1"/>
    <col min="6" max="6" width="31.332031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736</v>
      </c>
    </row>
    <row r="2" spans="2:13" ht="9" customHeight="1" x14ac:dyDescent="0.3">
      <c r="K2" s="344"/>
      <c r="L2" s="344"/>
    </row>
    <row r="3" spans="2:13" ht="34.950000000000003" customHeight="1" x14ac:dyDescent="0.3">
      <c r="C3" s="255"/>
      <c r="D3" s="255"/>
      <c r="E3" s="744">
        <v>1304</v>
      </c>
      <c r="F3" s="744"/>
      <c r="G3" s="255"/>
      <c r="H3" s="255"/>
      <c r="I3" s="256"/>
    </row>
    <row r="4" spans="2:13" ht="10.199999999999999" customHeight="1" x14ac:dyDescent="0.3">
      <c r="B4" s="257"/>
      <c r="C4" s="257"/>
      <c r="E4" s="252"/>
      <c r="F4" s="252"/>
      <c r="G4" s="395"/>
      <c r="H4" s="395"/>
      <c r="I4" s="395"/>
      <c r="J4" s="252"/>
    </row>
    <row r="5" spans="2:13" ht="48" customHeight="1" x14ac:dyDescent="0.3">
      <c r="B5" s="270" t="s">
        <v>2545</v>
      </c>
      <c r="C5" s="710" t="str">
        <f>VLOOKUP($L$1,BD_Clientes,2,FALSE)</f>
        <v>RUTAS DE LIMA SAC</v>
      </c>
      <c r="D5" s="710"/>
      <c r="E5" s="710"/>
      <c r="F5" s="363" t="s">
        <v>2586</v>
      </c>
      <c r="G5" s="745" t="s">
        <v>6283</v>
      </c>
      <c r="H5" s="745"/>
      <c r="I5" s="745"/>
      <c r="K5" s="746">
        <v>222</v>
      </c>
      <c r="L5" s="746"/>
    </row>
    <row r="6" spans="2:13" ht="22.5" customHeight="1" x14ac:dyDescent="0.3">
      <c r="B6" s="270" t="s">
        <v>2547</v>
      </c>
      <c r="C6" s="710">
        <f>VLOOKUP($L$1,BD_Clientes,3,FALSE)</f>
        <v>20550372640</v>
      </c>
      <c r="D6" s="710"/>
      <c r="E6" s="710"/>
      <c r="G6" s="571"/>
      <c r="H6" s="571"/>
      <c r="I6" s="571"/>
      <c r="K6" s="744">
        <v>222</v>
      </c>
      <c r="L6" s="744"/>
      <c r="M6" s="301"/>
    </row>
    <row r="7" spans="2:13" ht="36" customHeight="1" x14ac:dyDescent="0.3">
      <c r="B7" s="270" t="s">
        <v>2550</v>
      </c>
      <c r="C7" s="710" t="str">
        <f>VLOOKUP($L$1,BD_Clientes,5,FALSE)</f>
        <v>Percy Mallque Heredia</v>
      </c>
      <c r="D7" s="710"/>
      <c r="E7" s="710"/>
      <c r="F7" s="363" t="s">
        <v>2589</v>
      </c>
      <c r="G7" s="710" t="s">
        <v>6287</v>
      </c>
      <c r="H7" s="710"/>
      <c r="I7" s="710"/>
      <c r="K7" s="742">
        <v>222</v>
      </c>
      <c r="L7" s="742"/>
    </row>
    <row r="8" spans="2:13" ht="4.95" hidden="1" customHeight="1" x14ac:dyDescent="0.3">
      <c r="B8" s="363"/>
      <c r="C8" s="396"/>
      <c r="D8" s="259"/>
      <c r="E8" s="259"/>
      <c r="G8" s="395"/>
      <c r="H8" s="395"/>
      <c r="I8" s="395"/>
      <c r="K8" s="743">
        <v>223</v>
      </c>
      <c r="L8" s="743"/>
    </row>
    <row r="9" spans="2:13" ht="30" customHeight="1" x14ac:dyDescent="0.3">
      <c r="B9" s="270" t="s">
        <v>2553</v>
      </c>
      <c r="C9" s="710">
        <f>VLOOKUP($L$1,BD_Clientes,7,FALSE)</f>
        <v>982089149</v>
      </c>
      <c r="D9" s="710"/>
      <c r="E9" s="710"/>
      <c r="F9" s="364" t="s">
        <v>4142</v>
      </c>
      <c r="G9" s="279" t="s">
        <v>3326</v>
      </c>
      <c r="K9" s="392"/>
      <c r="L9" s="392"/>
    </row>
    <row r="10" spans="2:13" ht="29.25" customHeight="1" x14ac:dyDescent="0.3">
      <c r="B10" s="270" t="s">
        <v>2557</v>
      </c>
      <c r="C10" s="710" t="str">
        <f>VLOOKUP($L$1,BD_Clientes,8,FALSE)</f>
        <v>percy.mallque@rutasdelima.pe</v>
      </c>
      <c r="D10" s="710"/>
      <c r="E10" s="710"/>
      <c r="F10" s="365" t="s">
        <v>2553</v>
      </c>
      <c r="G10" s="396">
        <v>982429895</v>
      </c>
      <c r="H10" s="724"/>
      <c r="I10" s="724"/>
    </row>
    <row r="11" spans="2:13" ht="33" customHeight="1" x14ac:dyDescent="0.3">
      <c r="B11" s="728" t="s">
        <v>2555</v>
      </c>
      <c r="C11" s="728"/>
      <c r="D11" s="727">
        <v>45890</v>
      </c>
      <c r="E11" s="727"/>
      <c r="F11" s="365" t="s">
        <v>2558</v>
      </c>
      <c r="G11" s="727">
        <v>45918</v>
      </c>
      <c r="H11" s="727"/>
      <c r="I11" s="727"/>
      <c r="L11" s="279" t="s">
        <v>2556</v>
      </c>
    </row>
    <row r="12" spans="2:13" ht="9"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2.2" customHeight="1" x14ac:dyDescent="0.3">
      <c r="B18" s="393" t="s">
        <v>2561</v>
      </c>
      <c r="C18" s="725" t="s">
        <v>2562</v>
      </c>
      <c r="D18" s="725"/>
      <c r="E18" s="725"/>
      <c r="F18" s="368" t="s">
        <v>2563</v>
      </c>
      <c r="G18" s="393" t="s">
        <v>2564</v>
      </c>
      <c r="H18" s="393" t="s">
        <v>2565</v>
      </c>
      <c r="I18" s="393" t="s">
        <v>2566</v>
      </c>
      <c r="J18" s="371"/>
    </row>
    <row r="19" spans="2:20" s="273" customFormat="1" ht="35.1" customHeight="1" x14ac:dyDescent="0.3">
      <c r="B19" s="414" t="s">
        <v>2022</v>
      </c>
      <c r="C19" s="717" t="str">
        <f>VLOOKUP(B19,ENS.!$B$5:$F$242,2,FALSE)</f>
        <v>Contenido de humedad en suelos (*).</v>
      </c>
      <c r="D19" s="718"/>
      <c r="E19" s="719"/>
      <c r="F19" s="414" t="str">
        <f>VLOOKUP(B19,ENS.!$B$5:$F$242,3,FALSE)</f>
        <v>ASTM D2216-19</v>
      </c>
      <c r="G19" s="455">
        <f>VLOOKUP(B19,ENS.!$B$5:$G$242,6,FALSE)</f>
        <v>30</v>
      </c>
      <c r="H19" s="414">
        <v>31</v>
      </c>
      <c r="I19" s="265">
        <f t="shared" ref="I19:I25" si="0">+G19*H19</f>
        <v>930</v>
      </c>
      <c r="J19" s="371"/>
    </row>
    <row r="20" spans="2:20" s="273" customFormat="1" ht="35.1" customHeight="1" x14ac:dyDescent="0.3">
      <c r="B20" s="414" t="s">
        <v>2033</v>
      </c>
      <c r="C20" s="717" t="str">
        <f>VLOOKUP(B20,ENS.!$B$5:$F$242,2,FALSE)</f>
        <v>Análisis granulométrico por tamizado en Suelo (*).</v>
      </c>
      <c r="D20" s="718"/>
      <c r="E20" s="719"/>
      <c r="F20" s="414" t="str">
        <f>VLOOKUP(B20,ENS.!$B$5:$F$242,3,FALSE)</f>
        <v>ASTM D6913/D6913M-17</v>
      </c>
      <c r="G20" s="455">
        <v>80</v>
      </c>
      <c r="H20" s="414">
        <v>31</v>
      </c>
      <c r="I20" s="265">
        <f t="shared" ref="I20:I23" si="1">+G20*H20</f>
        <v>2480</v>
      </c>
      <c r="J20" s="371"/>
    </row>
    <row r="21" spans="2:20" s="273" customFormat="1" ht="35.1" customHeight="1" x14ac:dyDescent="0.3">
      <c r="B21" s="414" t="s">
        <v>2031</v>
      </c>
      <c r="C21" s="717" t="str">
        <f>VLOOKUP(B21,ENS.!$B$5:$F$242,2,FALSE)</f>
        <v>Límite líquido y Límite Plástico del Suelo (*).</v>
      </c>
      <c r="D21" s="718"/>
      <c r="E21" s="719"/>
      <c r="F21" s="414" t="str">
        <f>VLOOKUP(B21,ENS.!$B$5:$F$242,3,FALSE)</f>
        <v>ASTM D4318-17ε1</v>
      </c>
      <c r="G21" s="455">
        <v>130</v>
      </c>
      <c r="H21" s="414">
        <v>31</v>
      </c>
      <c r="I21" s="265">
        <f t="shared" si="1"/>
        <v>4030</v>
      </c>
      <c r="J21" s="371"/>
    </row>
    <row r="22" spans="2:20" s="273" customFormat="1" ht="35.1" customHeight="1" x14ac:dyDescent="0.3">
      <c r="B22" s="414" t="s">
        <v>2028</v>
      </c>
      <c r="C22" s="717" t="str">
        <f>VLOOKUP(B22,ENS.!$B$5:$F$242,2,FALSE)</f>
        <v>Clasificación suelo SUCS - AASHTO (*).</v>
      </c>
      <c r="D22" s="718"/>
      <c r="E22" s="719"/>
      <c r="F22" s="414" t="str">
        <f>VLOOKUP(B22,ENS.!$B$5:$F$242,3,FALSE)</f>
        <v>ASTM D2487-17 (Reapproved 2025) / ASTM D3282-24</v>
      </c>
      <c r="G22" s="455">
        <v>40</v>
      </c>
      <c r="H22" s="414">
        <v>31</v>
      </c>
      <c r="I22" s="265">
        <f t="shared" si="1"/>
        <v>1240</v>
      </c>
      <c r="J22" s="371"/>
    </row>
    <row r="23" spans="2:20" s="273" customFormat="1" ht="35.1" customHeight="1" x14ac:dyDescent="0.3">
      <c r="B23" s="414" t="s">
        <v>2465</v>
      </c>
      <c r="C23" s="717" t="str">
        <f>VLOOKUP(B23,ENS.!$B$5:$F$242,2,FALSE)</f>
        <v>Conductividad hidráulica en pared rígida (Permeabilidad).</v>
      </c>
      <c r="D23" s="718"/>
      <c r="E23" s="719"/>
      <c r="F23" s="414" t="str">
        <f>VLOOKUP(B23,ENS.!$B$5:$F$242,3,FALSE)</f>
        <v>ASTM D2434</v>
      </c>
      <c r="G23" s="455">
        <v>400</v>
      </c>
      <c r="H23" s="414">
        <v>7</v>
      </c>
      <c r="I23" s="265">
        <f t="shared" si="1"/>
        <v>2800</v>
      </c>
      <c r="J23" s="371"/>
    </row>
    <row r="24" spans="2:20" s="273" customFormat="1" ht="35.1" customHeight="1" x14ac:dyDescent="0.3">
      <c r="B24" s="414" t="s">
        <v>2463</v>
      </c>
      <c r="C24" s="717" t="str">
        <f>VLOOKUP(B24,ENS.!$B$5:$F$242,2,FALSE)</f>
        <v>Conductividad hidráulica en pared flexible (Permeabilidad).</v>
      </c>
      <c r="D24" s="718"/>
      <c r="E24" s="719"/>
      <c r="F24" s="414" t="str">
        <f>VLOOKUP(B24,ENS.!$B$5:$F$242,3,FALSE)</f>
        <v>ASTM D5084</v>
      </c>
      <c r="G24" s="455">
        <v>700</v>
      </c>
      <c r="H24" s="414">
        <v>5</v>
      </c>
      <c r="I24" s="265">
        <f t="shared" si="0"/>
        <v>3500</v>
      </c>
      <c r="J24" s="371"/>
    </row>
    <row r="25" spans="2:20" s="273" customFormat="1" ht="35.1" customHeight="1" x14ac:dyDescent="0.3">
      <c r="B25" s="414" t="s">
        <v>125</v>
      </c>
      <c r="C25" s="717" t="s">
        <v>6284</v>
      </c>
      <c r="D25" s="718"/>
      <c r="E25" s="719"/>
      <c r="F25" s="414" t="str">
        <f>VLOOKUP(B25,ENS.!$B$5:$F$242,3,FALSE)</f>
        <v>-</v>
      </c>
      <c r="G25" s="455">
        <v>480</v>
      </c>
      <c r="H25" s="414">
        <v>3</v>
      </c>
      <c r="I25" s="265">
        <f t="shared" si="0"/>
        <v>1440</v>
      </c>
      <c r="J25" s="371"/>
    </row>
    <row r="26" spans="2:20" s="273" customFormat="1" ht="35.1" customHeight="1" x14ac:dyDescent="0.3">
      <c r="B26" s="414" t="s">
        <v>2011</v>
      </c>
      <c r="C26" s="717" t="s">
        <v>6286</v>
      </c>
      <c r="D26" s="718"/>
      <c r="E26" s="719"/>
      <c r="F26" s="414" t="str">
        <f>VLOOKUP(B26,ENS.!$B$5:$F$242,3,FALSE)</f>
        <v>NTP 339.133</v>
      </c>
      <c r="G26" s="455">
        <v>7500</v>
      </c>
      <c r="H26" s="414">
        <v>1</v>
      </c>
      <c r="I26" s="265">
        <f t="shared" ref="I26" si="2">+G26*H26</f>
        <v>7500</v>
      </c>
      <c r="J26" s="371"/>
    </row>
    <row r="27" spans="2:20" s="273" customFormat="1" ht="35.1" customHeight="1" x14ac:dyDescent="0.3">
      <c r="B27" s="414" t="s">
        <v>2011</v>
      </c>
      <c r="C27" s="717" t="s">
        <v>6285</v>
      </c>
      <c r="D27" s="718"/>
      <c r="E27" s="719"/>
      <c r="F27" s="414" t="str">
        <f>VLOOKUP(B27,ENS.!$B$5:$F$242,3,FALSE)</f>
        <v>NTP 339.133</v>
      </c>
      <c r="G27" s="455">
        <v>6750</v>
      </c>
      <c r="H27" s="414">
        <v>1</v>
      </c>
      <c r="I27" s="265">
        <f t="shared" ref="I27:I28" si="3">+G27*H27</f>
        <v>6750</v>
      </c>
      <c r="J27" s="371"/>
    </row>
    <row r="28" spans="2:20" s="273" customFormat="1" ht="35.1" customHeight="1" x14ac:dyDescent="0.3">
      <c r="B28" s="414" t="s">
        <v>2506</v>
      </c>
      <c r="C28" s="717" t="str">
        <f>VLOOKUP(B28,ENS.!$B$5:$F$242,2,FALSE)</f>
        <v>Movilización de personal y equipo.</v>
      </c>
      <c r="D28" s="718"/>
      <c r="E28" s="719"/>
      <c r="F28" s="414" t="str">
        <f>VLOOKUP(B28,ENS.!$B$5:$F$242,3,FALSE)</f>
        <v>-</v>
      </c>
      <c r="G28" s="455">
        <v>300</v>
      </c>
      <c r="H28" s="414">
        <v>4</v>
      </c>
      <c r="I28" s="265">
        <f t="shared" si="3"/>
        <v>1200</v>
      </c>
      <c r="J28" s="371"/>
    </row>
    <row r="29" spans="2:20" ht="22.95" customHeight="1" x14ac:dyDescent="0.3">
      <c r="B29" s="551" t="s">
        <v>2516</v>
      </c>
      <c r="C29" s="270"/>
      <c r="G29" s="739" t="s">
        <v>3167</v>
      </c>
      <c r="H29" s="740"/>
      <c r="I29" s="369">
        <f>+SUM(I19:I28)</f>
        <v>31870</v>
      </c>
      <c r="J29" s="274"/>
      <c r="K29" s="538"/>
      <c r="L29" s="171"/>
      <c r="N29" s="171"/>
      <c r="O29" s="171"/>
      <c r="P29" s="171"/>
      <c r="Q29" s="171"/>
      <c r="R29" s="171"/>
      <c r="S29" s="171"/>
      <c r="T29" s="171"/>
    </row>
    <row r="30" spans="2:20" ht="22.95" customHeight="1" x14ac:dyDescent="0.3">
      <c r="G30" s="735" t="s">
        <v>2568</v>
      </c>
      <c r="H30" s="736"/>
      <c r="I30" s="369">
        <f>+I29*0.18</f>
        <v>5736.5999999999995</v>
      </c>
      <c r="J30" s="274"/>
      <c r="K30" s="538"/>
      <c r="L30" s="171"/>
      <c r="M30" s="171"/>
      <c r="N30" s="171"/>
      <c r="O30" s="171"/>
      <c r="P30" s="171"/>
      <c r="Q30" s="171"/>
      <c r="R30" s="171"/>
      <c r="S30" s="171"/>
      <c r="T30" s="171"/>
    </row>
    <row r="31" spans="2:20" ht="22.95" customHeight="1" x14ac:dyDescent="0.3">
      <c r="G31" s="720" t="s">
        <v>2569</v>
      </c>
      <c r="H31" s="722"/>
      <c r="I31" s="272">
        <f>+I29+I30</f>
        <v>37606.6</v>
      </c>
      <c r="J31" s="274"/>
      <c r="K31" s="538"/>
      <c r="L31" s="302"/>
      <c r="M31" s="302"/>
      <c r="N31" s="302"/>
      <c r="O31" s="302"/>
      <c r="P31" s="302"/>
      <c r="Q31" s="302"/>
      <c r="R31" s="302"/>
      <c r="S31" s="302"/>
      <c r="T31" s="302"/>
    </row>
    <row r="32" spans="2:20" s="373" customFormat="1" ht="47.4" customHeight="1" x14ac:dyDescent="0.3">
      <c r="G32" s="386"/>
      <c r="H32" s="386"/>
      <c r="I32" s="387"/>
      <c r="J32" s="388"/>
      <c r="K32" s="554"/>
      <c r="L32" s="379"/>
      <c r="M32" s="379"/>
      <c r="N32" s="379"/>
      <c r="O32" s="379"/>
      <c r="P32" s="379"/>
      <c r="Q32" s="379"/>
      <c r="R32" s="379"/>
      <c r="S32" s="379"/>
      <c r="T32" s="379"/>
    </row>
    <row r="33" spans="2:20" s="373" customFormat="1" ht="11.4" customHeight="1" x14ac:dyDescent="0.3">
      <c r="B33" s="741" t="s">
        <v>4093</v>
      </c>
      <c r="C33" s="741"/>
      <c r="D33" s="741"/>
      <c r="E33" s="741"/>
      <c r="F33" s="741"/>
      <c r="G33" s="741"/>
      <c r="H33" s="741"/>
      <c r="I33" s="741"/>
      <c r="J33" s="388"/>
      <c r="K33" s="554"/>
      <c r="L33" s="379"/>
      <c r="M33" s="379"/>
      <c r="N33" s="379"/>
      <c r="O33" s="379"/>
      <c r="P33" s="379"/>
      <c r="Q33" s="379"/>
      <c r="R33" s="379"/>
      <c r="S33" s="379"/>
      <c r="T33" s="379"/>
    </row>
    <row r="34" spans="2:20" s="373" customFormat="1" ht="111" customHeight="1" x14ac:dyDescent="0.3">
      <c r="B34" s="712" t="s">
        <v>4152</v>
      </c>
      <c r="C34" s="712"/>
      <c r="D34" s="712"/>
      <c r="E34" s="712"/>
      <c r="F34" s="712"/>
      <c r="G34" s="712"/>
      <c r="H34" s="712"/>
      <c r="I34" s="712"/>
      <c r="J34" s="388"/>
      <c r="K34" s="554"/>
      <c r="L34" s="554"/>
      <c r="M34" s="556"/>
      <c r="N34" s="557"/>
    </row>
    <row r="35" spans="2:20" s="373" customFormat="1" ht="66" customHeight="1" x14ac:dyDescent="0.3">
      <c r="B35" s="712" t="s">
        <v>2571</v>
      </c>
      <c r="C35" s="712"/>
      <c r="J35" s="388"/>
      <c r="K35" s="554"/>
      <c r="L35" s="554"/>
      <c r="M35" s="556"/>
      <c r="N35" s="557"/>
    </row>
    <row r="36" spans="2:20" s="373" customFormat="1" ht="72.75" customHeight="1" x14ac:dyDescent="0.3">
      <c r="B36" s="726" t="s">
        <v>4117</v>
      </c>
      <c r="C36" s="726"/>
      <c r="D36" s="726"/>
      <c r="E36" s="726"/>
      <c r="F36" s="726"/>
      <c r="G36" s="726"/>
      <c r="H36" s="726"/>
      <c r="I36" s="726"/>
      <c r="J36" s="388"/>
      <c r="K36" s="554"/>
      <c r="L36" s="554"/>
      <c r="M36" s="556"/>
      <c r="N36" s="557"/>
    </row>
    <row r="37" spans="2:20" s="373" customFormat="1" ht="73.5" customHeight="1" x14ac:dyDescent="0.3">
      <c r="B37" s="712" t="s">
        <v>2926</v>
      </c>
      <c r="C37" s="712"/>
      <c r="D37" s="712"/>
      <c r="E37" s="712"/>
      <c r="F37" s="712"/>
      <c r="G37" s="712"/>
      <c r="H37" s="712"/>
      <c r="I37" s="712"/>
      <c r="J37" s="388"/>
      <c r="K37" s="554"/>
      <c r="L37" s="554"/>
      <c r="M37" s="556"/>
      <c r="N37" s="557"/>
    </row>
    <row r="38" spans="2:20" s="373" customFormat="1" ht="72.75" customHeight="1" x14ac:dyDescent="0.3">
      <c r="B38" s="712" t="s">
        <v>2925</v>
      </c>
      <c r="C38" s="712"/>
      <c r="D38" s="712"/>
      <c r="E38" s="712"/>
      <c r="F38" s="712"/>
      <c r="G38" s="712"/>
      <c r="H38" s="712"/>
      <c r="I38" s="712"/>
      <c r="J38" s="375"/>
    </row>
    <row r="39" spans="2:20" s="373" customFormat="1" ht="76.95" customHeight="1" x14ac:dyDescent="0.3">
      <c r="B39" s="712" t="s">
        <v>3065</v>
      </c>
      <c r="C39" s="712"/>
      <c r="D39" s="712"/>
      <c r="E39" s="712"/>
      <c r="F39" s="712"/>
      <c r="G39" s="712"/>
      <c r="H39" s="712"/>
      <c r="I39" s="712"/>
      <c r="J39" s="375"/>
      <c r="K39" s="376"/>
    </row>
    <row r="40" spans="2:20" s="373" customFormat="1" ht="128.4" customHeight="1" x14ac:dyDescent="0.3">
      <c r="B40" s="726" t="s">
        <v>2927</v>
      </c>
      <c r="C40" s="726"/>
      <c r="D40" s="726"/>
      <c r="E40" s="726"/>
      <c r="F40" s="726"/>
      <c r="G40" s="726"/>
      <c r="H40" s="726"/>
      <c r="I40" s="726"/>
      <c r="J40" s="375"/>
      <c r="K40" s="376"/>
      <c r="L40" s="377"/>
      <c r="M40" s="378"/>
    </row>
    <row r="41" spans="2:20" s="373" customFormat="1" ht="56.4" customHeight="1" x14ac:dyDescent="0.3">
      <c r="B41" s="712" t="s">
        <v>2572</v>
      </c>
      <c r="C41" s="712"/>
      <c r="D41" s="712"/>
      <c r="E41" s="712"/>
      <c r="F41" s="712"/>
      <c r="G41" s="712"/>
      <c r="H41" s="712"/>
      <c r="I41" s="712"/>
      <c r="J41" s="375"/>
      <c r="K41" s="376"/>
      <c r="L41" s="377"/>
      <c r="M41" s="378"/>
    </row>
    <row r="42" spans="2:20" s="373" customFormat="1" ht="16.8" x14ac:dyDescent="0.3">
      <c r="B42" s="435"/>
      <c r="C42" s="435"/>
      <c r="D42" s="435"/>
      <c r="E42" s="435"/>
      <c r="F42" s="435"/>
      <c r="G42" s="435"/>
      <c r="H42" s="435"/>
      <c r="I42" s="435"/>
      <c r="N42" s="379"/>
      <c r="O42" s="379"/>
      <c r="P42" s="379"/>
      <c r="Q42" s="379"/>
      <c r="R42" s="379"/>
      <c r="S42" s="379"/>
      <c r="T42" s="379"/>
    </row>
    <row r="43" spans="2:20" s="373" customFormat="1" ht="21.75" customHeight="1" x14ac:dyDescent="0.3"/>
    <row r="44" spans="2:20" s="373" customFormat="1" ht="19.95" customHeight="1" x14ac:dyDescent="0.3">
      <c r="B44" s="286" t="s">
        <v>5426</v>
      </c>
      <c r="C44" s="279"/>
      <c r="D44" s="279"/>
      <c r="E44" s="279"/>
      <c r="F44" s="279"/>
      <c r="G44" s="279"/>
      <c r="H44" s="279"/>
      <c r="I44" s="279"/>
      <c r="K44" s="373" t="s">
        <v>2574</v>
      </c>
    </row>
    <row r="45" spans="2:20" s="373" customFormat="1" ht="19.95" customHeight="1" x14ac:dyDescent="0.3">
      <c r="B45" s="279" t="s">
        <v>2517</v>
      </c>
      <c r="C45" s="279"/>
      <c r="D45" s="279"/>
      <c r="E45" s="279"/>
      <c r="F45" s="279"/>
      <c r="G45" s="279"/>
      <c r="H45" s="279"/>
      <c r="I45" s="279"/>
      <c r="K45" s="373" t="s">
        <v>3983</v>
      </c>
    </row>
    <row r="46" spans="2:20" s="373" customFormat="1" ht="19.95" customHeight="1" x14ac:dyDescent="0.3">
      <c r="B46" s="279" t="s">
        <v>2518</v>
      </c>
      <c r="C46" s="279"/>
      <c r="D46" s="279"/>
      <c r="E46" s="279"/>
      <c r="F46" s="279"/>
      <c r="G46" s="279"/>
      <c r="H46" s="279"/>
      <c r="I46" s="279"/>
      <c r="K46" s="373" t="s">
        <v>3984</v>
      </c>
    </row>
    <row r="47" spans="2:20" s="373" customFormat="1" ht="19.95" customHeight="1" x14ac:dyDescent="0.3">
      <c r="B47" s="288" t="s">
        <v>2519</v>
      </c>
      <c r="C47" s="279"/>
      <c r="D47" s="279"/>
      <c r="E47" s="279"/>
      <c r="F47" s="279"/>
      <c r="G47" s="279"/>
      <c r="H47" s="279"/>
      <c r="I47" s="279"/>
      <c r="K47" s="373" t="s">
        <v>3985</v>
      </c>
    </row>
    <row r="48" spans="2:20" s="373" customFormat="1" ht="19.95" customHeight="1" x14ac:dyDescent="0.3">
      <c r="B48" s="737" t="s">
        <v>2520</v>
      </c>
      <c r="C48" s="737"/>
      <c r="D48" s="737"/>
      <c r="E48" s="737"/>
      <c r="F48" s="737"/>
      <c r="G48" s="737"/>
      <c r="H48" s="737"/>
      <c r="I48" s="737"/>
      <c r="J48" s="382"/>
      <c r="K48" s="373" t="s">
        <v>3986</v>
      </c>
      <c r="M48" s="383"/>
    </row>
    <row r="49" spans="2:13" s="390" customFormat="1" ht="19.95" customHeight="1" x14ac:dyDescent="0.3">
      <c r="B49" s="288" t="s">
        <v>2578</v>
      </c>
      <c r="C49" s="279"/>
      <c r="D49" s="279"/>
      <c r="E49" s="279"/>
      <c r="F49" s="279"/>
      <c r="G49" s="279"/>
      <c r="H49" s="279"/>
      <c r="I49" s="279"/>
      <c r="J49" s="389"/>
      <c r="K49" s="390" t="s">
        <v>3987</v>
      </c>
      <c r="M49" s="391"/>
    </row>
    <row r="50" spans="2:13" s="390" customFormat="1" ht="19.95" customHeight="1" x14ac:dyDescent="0.3">
      <c r="B50" s="289" t="s">
        <v>2580</v>
      </c>
      <c r="C50" s="279"/>
      <c r="D50" s="279"/>
      <c r="E50" s="279"/>
      <c r="F50" s="279"/>
      <c r="G50" s="279"/>
      <c r="H50" s="279"/>
      <c r="I50" s="279"/>
      <c r="J50" s="389"/>
      <c r="K50" s="390" t="s">
        <v>3988</v>
      </c>
    </row>
    <row r="51" spans="2:13" s="390" customFormat="1" ht="19.95" customHeight="1" x14ac:dyDescent="0.3">
      <c r="B51" s="289" t="s">
        <v>2582</v>
      </c>
      <c r="C51" s="279"/>
      <c r="D51" s="279"/>
      <c r="E51" s="279"/>
      <c r="F51" s="279"/>
      <c r="G51" s="279"/>
      <c r="H51" s="279"/>
      <c r="I51" s="279"/>
      <c r="J51" s="389"/>
    </row>
    <row r="52" spans="2:13" s="390" customFormat="1" ht="19.95" customHeight="1" x14ac:dyDescent="0.3">
      <c r="B52" s="288" t="s">
        <v>2521</v>
      </c>
      <c r="C52" s="279"/>
      <c r="D52" s="279"/>
      <c r="E52" s="279"/>
      <c r="F52" s="279"/>
      <c r="G52" s="279"/>
      <c r="H52" s="279"/>
      <c r="I52" s="279"/>
      <c r="J52" s="389"/>
    </row>
    <row r="53" spans="2:13" s="390" customFormat="1" ht="19.95" customHeight="1" x14ac:dyDescent="0.3">
      <c r="B53" s="289" t="s">
        <v>3965</v>
      </c>
      <c r="C53" s="279"/>
      <c r="D53" s="279"/>
      <c r="E53" s="279"/>
      <c r="F53" s="279"/>
      <c r="G53" s="279"/>
      <c r="H53" s="279"/>
      <c r="I53" s="279"/>
      <c r="J53" s="389"/>
    </row>
    <row r="54" spans="2:13" s="390" customFormat="1" ht="19.95" customHeight="1" x14ac:dyDescent="0.3">
      <c r="B54" s="289" t="s">
        <v>3966</v>
      </c>
      <c r="C54" s="279"/>
      <c r="D54" s="279"/>
      <c r="E54" s="279"/>
      <c r="F54" s="279"/>
      <c r="G54" s="279"/>
      <c r="H54" s="279"/>
      <c r="I54" s="279"/>
      <c r="J54" s="389"/>
    </row>
    <row r="55" spans="2:13" s="390" customFormat="1" ht="19.95" customHeight="1" x14ac:dyDescent="0.3">
      <c r="B55" s="288" t="s">
        <v>4088</v>
      </c>
      <c r="C55" s="279"/>
      <c r="D55" s="279"/>
      <c r="E55" s="279"/>
      <c r="F55" s="279"/>
      <c r="G55" s="279"/>
      <c r="H55" s="279"/>
      <c r="I55" s="279"/>
      <c r="J55" s="389"/>
    </row>
    <row r="56" spans="2:13" s="390" customFormat="1" ht="19.95" customHeight="1" x14ac:dyDescent="0.3">
      <c r="B56" s="289" t="s">
        <v>4089</v>
      </c>
      <c r="C56" s="279"/>
      <c r="D56" s="279"/>
      <c r="E56" s="279"/>
      <c r="F56" s="279"/>
      <c r="G56" s="279"/>
      <c r="H56" s="279"/>
      <c r="I56" s="279"/>
      <c r="J56" s="389"/>
    </row>
    <row r="57" spans="2:13" s="390" customFormat="1" ht="19.95" customHeight="1" x14ac:dyDescent="0.3">
      <c r="B57" s="289" t="s">
        <v>4090</v>
      </c>
      <c r="C57" s="279"/>
      <c r="D57" s="279"/>
      <c r="E57" s="279"/>
      <c r="F57" s="279"/>
      <c r="G57" s="279"/>
      <c r="H57" s="279"/>
      <c r="I57" s="279"/>
      <c r="J57" s="389"/>
    </row>
    <row r="58" spans="2:13" s="390" customFormat="1" ht="5.4" customHeight="1" x14ac:dyDescent="0.3">
      <c r="B58" s="289"/>
      <c r="C58" s="279"/>
      <c r="D58" s="279"/>
      <c r="E58" s="279"/>
      <c r="F58" s="279"/>
      <c r="G58" s="279"/>
      <c r="H58" s="279"/>
      <c r="I58" s="279"/>
      <c r="J58" s="389"/>
    </row>
    <row r="59" spans="2:13" s="373" customFormat="1" ht="18.75" customHeight="1" x14ac:dyDescent="0.3">
      <c r="J59" s="382"/>
      <c r="K59" s="380"/>
    </row>
    <row r="60" spans="2:13" s="373" customFormat="1" ht="16.2" customHeight="1" x14ac:dyDescent="0.3">
      <c r="J60" s="382"/>
      <c r="K60" s="381"/>
    </row>
    <row r="61" spans="2:13" s="373" customFormat="1" ht="48" customHeight="1" x14ac:dyDescent="0.3">
      <c r="B61" s="712" t="s">
        <v>3173</v>
      </c>
      <c r="C61" s="712"/>
      <c r="D61" s="712"/>
      <c r="E61" s="712"/>
      <c r="F61" s="712"/>
      <c r="G61" s="712"/>
      <c r="H61" s="712"/>
      <c r="I61" s="712"/>
      <c r="J61" s="382"/>
      <c r="K61" s="381"/>
    </row>
    <row r="62" spans="2:13" s="373" customFormat="1" ht="13.5" customHeight="1" x14ac:dyDescent="0.3">
      <c r="B62" s="317" t="s">
        <v>2525</v>
      </c>
      <c r="C62" s="292"/>
      <c r="D62" s="279"/>
      <c r="E62" s="279"/>
      <c r="F62" s="279"/>
      <c r="G62" s="279"/>
      <c r="H62" s="279"/>
      <c r="I62" s="279"/>
      <c r="J62" s="382"/>
    </row>
    <row r="63" spans="2:13" s="373" customFormat="1" ht="12.75" customHeight="1" x14ac:dyDescent="0.3">
      <c r="B63" s="289"/>
      <c r="C63" s="279"/>
      <c r="D63" s="279"/>
      <c r="E63" s="279"/>
      <c r="F63" s="279"/>
      <c r="G63" s="279"/>
      <c r="H63" s="279"/>
      <c r="I63" s="279"/>
      <c r="J63" s="382"/>
    </row>
    <row r="64" spans="2:13" s="373" customFormat="1" ht="16.8" x14ac:dyDescent="0.3">
      <c r="B64" s="279" t="s">
        <v>2526</v>
      </c>
      <c r="C64" s="292"/>
      <c r="D64" s="279"/>
      <c r="E64" s="279"/>
      <c r="F64" s="279"/>
      <c r="G64" s="279"/>
      <c r="H64" s="279"/>
      <c r="I64" s="279"/>
      <c r="J64" s="385"/>
    </row>
    <row r="65" spans="2:13" s="373" customFormat="1" ht="12.75" customHeight="1" x14ac:dyDescent="0.3">
      <c r="B65" s="292"/>
      <c r="C65" s="292"/>
      <c r="D65" s="279"/>
      <c r="E65" s="279"/>
      <c r="F65" s="279"/>
      <c r="G65" s="279"/>
      <c r="H65" s="279"/>
      <c r="I65" s="279"/>
      <c r="J65" s="385"/>
    </row>
    <row r="66" spans="2:13" s="373" customFormat="1" ht="16.2" customHeight="1" x14ac:dyDescent="0.3">
      <c r="B66" s="279" t="s">
        <v>2583</v>
      </c>
      <c r="C66" s="279"/>
      <c r="D66" s="292"/>
      <c r="E66" s="292"/>
      <c r="F66" s="292"/>
      <c r="G66" s="292"/>
      <c r="H66" s="279"/>
      <c r="I66" s="279"/>
    </row>
    <row r="67" spans="2:13" s="373" customFormat="1" ht="16.2" customHeight="1" x14ac:dyDescent="0.3">
      <c r="B67" s="279" t="s">
        <v>2527</v>
      </c>
      <c r="C67" s="279"/>
      <c r="D67" s="279"/>
      <c r="E67" s="279"/>
      <c r="F67" s="279"/>
      <c r="G67" s="279"/>
      <c r="H67" s="279"/>
      <c r="I67" s="279"/>
    </row>
    <row r="68" spans="2:13" s="373" customFormat="1" ht="16.2" customHeight="1" x14ac:dyDescent="0.3">
      <c r="B68" s="279" t="s">
        <v>3982</v>
      </c>
      <c r="C68" s="279"/>
      <c r="D68" s="279"/>
      <c r="E68" s="279"/>
      <c r="F68" s="279"/>
      <c r="G68" s="279"/>
      <c r="H68" s="279"/>
      <c r="I68" s="279"/>
    </row>
    <row r="69" spans="2:13" s="373" customFormat="1" ht="16.2" customHeight="1" x14ac:dyDescent="0.3">
      <c r="B69" s="279" t="s">
        <v>2528</v>
      </c>
      <c r="C69" s="279"/>
      <c r="D69" s="279"/>
      <c r="E69" s="279"/>
      <c r="F69" s="279"/>
      <c r="G69" s="279"/>
      <c r="H69" s="279"/>
      <c r="I69" s="279"/>
      <c r="J69" s="379"/>
    </row>
    <row r="70" spans="2:13" s="373" customFormat="1" ht="12" customHeight="1" x14ac:dyDescent="0.3">
      <c r="B70" s="715"/>
      <c r="C70" s="715"/>
      <c r="H70" s="716"/>
      <c r="I70" s="716"/>
      <c r="L70" s="384"/>
      <c r="M70" s="384"/>
    </row>
    <row r="71" spans="2:13" ht="66" customHeight="1" x14ac:dyDescent="0.3">
      <c r="B71" s="738" t="s">
        <v>2584</v>
      </c>
      <c r="C71" s="738"/>
      <c r="D71" s="406"/>
      <c r="E71" s="406"/>
      <c r="F71" s="406"/>
      <c r="G71" s="406"/>
      <c r="H71" s="711" t="s">
        <v>2529</v>
      </c>
      <c r="I71" s="711"/>
    </row>
  </sheetData>
  <mergeCells count="46">
    <mergeCell ref="K5:L5"/>
    <mergeCell ref="C6:E6"/>
    <mergeCell ref="K6:L6"/>
    <mergeCell ref="C10:E10"/>
    <mergeCell ref="H10:I10"/>
    <mergeCell ref="E3:F3"/>
    <mergeCell ref="C5:E5"/>
    <mergeCell ref="G5:I5"/>
    <mergeCell ref="C7:E7"/>
    <mergeCell ref="G7:I7"/>
    <mergeCell ref="K7:L7"/>
    <mergeCell ref="K8:L8"/>
    <mergeCell ref="C9:E9"/>
    <mergeCell ref="B11:C11"/>
    <mergeCell ref="D11:E11"/>
    <mergeCell ref="G11:I11"/>
    <mergeCell ref="B15:I16"/>
    <mergeCell ref="C18:E18"/>
    <mergeCell ref="C26:E26"/>
    <mergeCell ref="C27:E27"/>
    <mergeCell ref="C28:E28"/>
    <mergeCell ref="C19:E19"/>
    <mergeCell ref="C24:E24"/>
    <mergeCell ref="C25:E25"/>
    <mergeCell ref="C21:E21"/>
    <mergeCell ref="C22:E22"/>
    <mergeCell ref="C20:E20"/>
    <mergeCell ref="C23:E23"/>
    <mergeCell ref="B41:I41"/>
    <mergeCell ref="G29:H29"/>
    <mergeCell ref="G30:H30"/>
    <mergeCell ref="G31:H31"/>
    <mergeCell ref="B33:I33"/>
    <mergeCell ref="B34:I34"/>
    <mergeCell ref="B35:C35"/>
    <mergeCell ref="B36:I36"/>
    <mergeCell ref="B37:I37"/>
    <mergeCell ref="B38:I38"/>
    <mergeCell ref="B39:I39"/>
    <mergeCell ref="B40:I40"/>
    <mergeCell ref="B48:I48"/>
    <mergeCell ref="B61:I61"/>
    <mergeCell ref="B70:C70"/>
    <mergeCell ref="H70:I70"/>
    <mergeCell ref="B71:C71"/>
    <mergeCell ref="H71:I71"/>
  </mergeCells>
  <hyperlinks>
    <hyperlink ref="B69" r:id="rId1" display="http://www.geofal.com.pe/" xr:uid="{D2712BF8-E93A-46FB-9848-AC6A42A31DDC}"/>
    <hyperlink ref="B39:I39" r:id="rId2" location="8LpXxWsZQWmIW0zmL4DJEGBD3MXzxqJtd8JNJD7mkXs" display="https://mega.nz/file/EWAjHIDa - 8LpXxWsZQWmIW0zmL4DJEGBD3MXzxqJtd8JNJD7mkXs" xr:uid="{C330690B-B40A-4EA7-9EBE-968982903840}"/>
  </hyperlinks>
  <printOptions horizontalCentered="1"/>
  <pageMargins left="0" right="0" top="1.6535433070866143" bottom="0" header="0" footer="0"/>
  <pageSetup paperSize="9" scale="61" fitToWidth="0" fitToHeight="0" orientation="portrait" r:id="rId3"/>
  <headerFooter>
    <oddHeader>&amp;L
                  &amp;G</oddHeader>
    <oddFooter>&amp;C&amp;G</oddFooter>
  </headerFooter>
  <rowBreaks count="1" manualBreakCount="1">
    <brk id="35" min="1" max="8" man="1"/>
  </rowBreaks>
  <drawing r:id="rId4"/>
  <legacyDrawingHF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B299-AEC5-4FD2-B7F1-985D69CE9356}">
  <sheetPr>
    <tabColor rgb="FFFFFF00"/>
  </sheetPr>
  <dimension ref="B1:T67"/>
  <sheetViews>
    <sheetView view="pageBreakPreview" zoomScale="84" zoomScaleNormal="92" zoomScaleSheetLayoutView="84" workbookViewId="0">
      <selection activeCell="J14" sqref="J14"/>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2.5546875" style="279" customWidth="1"/>
    <col min="6" max="6" width="27.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1149</v>
      </c>
    </row>
    <row r="2" spans="2:13" ht="9" customHeight="1" x14ac:dyDescent="0.3">
      <c r="K2" s="344"/>
      <c r="L2" s="344"/>
    </row>
    <row r="3" spans="2:13" ht="34.950000000000003" customHeight="1" x14ac:dyDescent="0.3">
      <c r="C3" s="255"/>
      <c r="D3" s="255"/>
      <c r="E3" s="746">
        <v>1486</v>
      </c>
      <c r="F3" s="746"/>
      <c r="G3" s="255"/>
      <c r="H3" s="255"/>
      <c r="I3" s="256"/>
    </row>
    <row r="4" spans="2:13" ht="10.199999999999999" customHeight="1" x14ac:dyDescent="0.3">
      <c r="B4" s="257"/>
      <c r="C4" s="257"/>
      <c r="E4" s="252"/>
      <c r="F4" s="252"/>
      <c r="H4" s="395"/>
      <c r="I4" s="395"/>
      <c r="J4" s="252"/>
    </row>
    <row r="5" spans="2:13" ht="52.5" customHeight="1" x14ac:dyDescent="0.3">
      <c r="B5" s="270" t="s">
        <v>2545</v>
      </c>
      <c r="C5" s="710" t="str">
        <f>VLOOKUP($L$1,BD_Clientes,2,FALSE)</f>
        <v xml:space="preserve">ROMINA </v>
      </c>
      <c r="D5" s="710"/>
      <c r="E5" s="710"/>
      <c r="F5" s="363" t="s">
        <v>2586</v>
      </c>
      <c r="G5" s="753">
        <f>VLOOKUP($L$1,BD_Clientes,9,FALSE)</f>
        <v>0</v>
      </c>
      <c r="H5" s="753"/>
      <c r="I5" s="753"/>
      <c r="K5" s="746">
        <v>222</v>
      </c>
      <c r="L5" s="746"/>
    </row>
    <row r="6" spans="2:13" ht="21.75" customHeight="1" x14ac:dyDescent="0.3">
      <c r="B6" s="270" t="s">
        <v>2547</v>
      </c>
      <c r="C6" s="710">
        <f>VLOOKUP($L$1,BD_Clientes,3,FALSE)</f>
        <v>2222222222</v>
      </c>
      <c r="D6" s="710"/>
      <c r="E6" s="710"/>
      <c r="G6" s="395"/>
      <c r="H6" s="395"/>
      <c r="I6" s="395"/>
      <c r="K6" s="744">
        <v>222</v>
      </c>
      <c r="L6" s="744"/>
      <c r="M6" s="301"/>
    </row>
    <row r="7" spans="2:13" ht="37.5" customHeight="1" x14ac:dyDescent="0.3">
      <c r="B7" s="270" t="s">
        <v>2550</v>
      </c>
      <c r="C7" s="710" t="str">
        <f>VLOOKUP($L$1,BD_Clientes,5,FALSE)</f>
        <v xml:space="preserve">ROMINA </v>
      </c>
      <c r="D7" s="710"/>
      <c r="E7" s="710"/>
      <c r="F7" s="363" t="s">
        <v>2589</v>
      </c>
      <c r="G7" s="710">
        <f>VLOOKUP($L$1,BD_Clientes,10,FALSE)</f>
        <v>0</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988888888</v>
      </c>
      <c r="D9" s="710"/>
      <c r="E9" s="710"/>
      <c r="F9" s="364" t="s">
        <v>4142</v>
      </c>
      <c r="G9" s="279" t="s">
        <v>3326</v>
      </c>
      <c r="K9" s="392"/>
      <c r="L9" s="392"/>
    </row>
    <row r="10" spans="2:13" ht="39.75" customHeight="1" x14ac:dyDescent="0.3">
      <c r="B10" s="270" t="s">
        <v>2557</v>
      </c>
      <c r="C10" s="710">
        <f>VLOOKUP($L$1,BD_Clientes,8,FALSE)</f>
        <v>0</v>
      </c>
      <c r="D10" s="710"/>
      <c r="E10" s="710"/>
      <c r="F10" s="365" t="s">
        <v>2553</v>
      </c>
      <c r="G10" s="396">
        <v>982429895</v>
      </c>
      <c r="H10" s="724"/>
      <c r="I10" s="724"/>
    </row>
    <row r="11" spans="2:13" ht="24" customHeight="1" x14ac:dyDescent="0.3">
      <c r="B11" s="728" t="s">
        <v>2555</v>
      </c>
      <c r="C11" s="728"/>
      <c r="D11" s="727">
        <v>45918</v>
      </c>
      <c r="E11" s="727"/>
      <c r="F11" s="365" t="s">
        <v>2558</v>
      </c>
      <c r="G11" s="727">
        <v>45918</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8.5" customHeight="1" x14ac:dyDescent="0.3">
      <c r="B18" s="421" t="s">
        <v>2561</v>
      </c>
      <c r="C18" s="749" t="s">
        <v>2562</v>
      </c>
      <c r="D18" s="749"/>
      <c r="E18" s="749"/>
      <c r="F18" s="422" t="s">
        <v>2563</v>
      </c>
      <c r="G18" s="421" t="s">
        <v>2564</v>
      </c>
      <c r="H18" s="421" t="s">
        <v>2565</v>
      </c>
      <c r="I18" s="421" t="s">
        <v>2566</v>
      </c>
      <c r="J18" s="371"/>
    </row>
    <row r="19" spans="2:20" s="273" customFormat="1" ht="35.1" customHeight="1" x14ac:dyDescent="0.3">
      <c r="B19" s="421"/>
      <c r="C19" s="750" t="s">
        <v>6175</v>
      </c>
      <c r="D19" s="751"/>
      <c r="E19" s="752"/>
      <c r="F19" s="422"/>
      <c r="G19" s="421"/>
      <c r="H19" s="421"/>
      <c r="I19" s="421"/>
      <c r="J19" s="371"/>
    </row>
    <row r="20" spans="2:20" s="273" customFormat="1" ht="54" customHeight="1" x14ac:dyDescent="0.3">
      <c r="B20" s="414" t="s">
        <v>2019</v>
      </c>
      <c r="C20" s="717" t="str">
        <f>VLOOKUP(B20,ENS.!$B$5:$F$242,2,FALSE)</f>
        <v>Próctor modificado (*).</v>
      </c>
      <c r="D20" s="718"/>
      <c r="E20" s="719"/>
      <c r="F20" s="414" t="str">
        <f>VLOOKUP(B20,ENS.!$B$5:$F$242,3,FALSE)</f>
        <v>ASTM D1557-12 (Reapproved 2021)</v>
      </c>
      <c r="G20" s="455">
        <f>VLOOKUP(B20,ENS.!$B$5:$G$242,6,FALSE)</f>
        <v>150</v>
      </c>
      <c r="H20" s="414">
        <v>1</v>
      </c>
      <c r="I20" s="265">
        <f t="shared" ref="I20:I23" si="0">+G20*H20</f>
        <v>150</v>
      </c>
      <c r="J20" s="371"/>
    </row>
    <row r="21" spans="2:20" s="273" customFormat="1" ht="54" customHeight="1" x14ac:dyDescent="0.3">
      <c r="B21" s="414" t="s">
        <v>2437</v>
      </c>
      <c r="C21" s="717" t="str">
        <f>VLOOKUP(B21,ENS.!$B$5:$F$242,2,FALSE)</f>
        <v>Gravedad específica de los sólidos del suelo.</v>
      </c>
      <c r="D21" s="718"/>
      <c r="E21" s="719"/>
      <c r="F21" s="414" t="str">
        <f>VLOOKUP(B21,ENS.!$B$5:$F$242,3,FALSE)</f>
        <v>ASTM D854-14</v>
      </c>
      <c r="G21" s="455">
        <f>VLOOKUP(B21,ENS.!$B$5:$G$242,6,FALSE)</f>
        <v>120</v>
      </c>
      <c r="H21" s="414">
        <v>1</v>
      </c>
      <c r="I21" s="265">
        <f t="shared" si="0"/>
        <v>120</v>
      </c>
      <c r="J21" s="371"/>
    </row>
    <row r="22" spans="2:20" s="273" customFormat="1" ht="54" customHeight="1" x14ac:dyDescent="0.3">
      <c r="B22" s="414" t="s">
        <v>2480</v>
      </c>
      <c r="C22" s="717" t="str">
        <f>VLOOKUP(B22,ENS.!$B$5:$F$242,2,FALSE)</f>
        <v>Gravedad especifica y absorción de agregado grueso (*).</v>
      </c>
      <c r="D22" s="718"/>
      <c r="E22" s="719"/>
      <c r="F22" s="414" t="str">
        <f>VLOOKUP(B22,ENS.!$B$5:$F$242,3,FALSE)</f>
        <v>ASTM C127-24</v>
      </c>
      <c r="G22" s="455">
        <f>VLOOKUP(B22,ENS.!$B$5:$G$242,6,FALSE)</f>
        <v>120</v>
      </c>
      <c r="H22" s="414">
        <v>1</v>
      </c>
      <c r="I22" s="265">
        <f t="shared" si="0"/>
        <v>120</v>
      </c>
      <c r="J22" s="371"/>
    </row>
    <row r="23" spans="2:20" s="273" customFormat="1" ht="54" customHeight="1" x14ac:dyDescent="0.3">
      <c r="B23" s="414" t="s">
        <v>2136</v>
      </c>
      <c r="C23" s="717" t="str">
        <f>VLOOKUP(B23,ENS.!$B$5:$F$242,2,FALSE)</f>
        <v>Análisis granulométrico por tamizado en agregado (*).</v>
      </c>
      <c r="D23" s="718"/>
      <c r="E23" s="719"/>
      <c r="F23" s="414" t="str">
        <f>VLOOKUP(B23,ENS.!$B$5:$F$242,3,FALSE)</f>
        <v>ASTM C136/C136M-19</v>
      </c>
      <c r="G23" s="455">
        <f>VLOOKUP(B23,ENS.!$B$5:$G$242,6,FALSE)</f>
        <v>100</v>
      </c>
      <c r="H23" s="414">
        <v>1</v>
      </c>
      <c r="I23" s="265">
        <f t="shared" si="0"/>
        <v>100</v>
      </c>
      <c r="J23" s="371"/>
    </row>
    <row r="24" spans="2:20" ht="21" customHeight="1" x14ac:dyDescent="0.3">
      <c r="B24" s="550" t="s">
        <v>2516</v>
      </c>
      <c r="C24" s="634"/>
      <c r="D24" s="392"/>
      <c r="E24" s="392"/>
      <c r="F24" s="373"/>
      <c r="G24" s="739" t="s">
        <v>3167</v>
      </c>
      <c r="H24" s="740"/>
      <c r="I24" s="369">
        <f>+SUM(I19:I23)</f>
        <v>490</v>
      </c>
      <c r="J24" s="274"/>
      <c r="K24" s="538"/>
      <c r="L24" s="171"/>
      <c r="N24" s="171"/>
      <c r="O24" s="171"/>
      <c r="P24" s="171"/>
      <c r="Q24" s="171"/>
      <c r="R24" s="171"/>
      <c r="S24" s="171"/>
      <c r="T24" s="171"/>
    </row>
    <row r="25" spans="2:20" ht="21" customHeight="1" x14ac:dyDescent="0.3">
      <c r="B25" s="373"/>
      <c r="C25" s="373"/>
      <c r="D25" s="373"/>
      <c r="E25" s="373"/>
      <c r="F25" s="373"/>
      <c r="G25" s="735" t="s">
        <v>2568</v>
      </c>
      <c r="H25" s="736"/>
      <c r="I25" s="369">
        <f>+I24*0.18</f>
        <v>88.2</v>
      </c>
      <c r="J25" s="274"/>
      <c r="K25" s="538"/>
      <c r="L25" s="171"/>
      <c r="M25" s="171"/>
      <c r="N25" s="171"/>
      <c r="O25" s="171"/>
      <c r="P25" s="171"/>
      <c r="Q25" s="171"/>
      <c r="R25" s="171"/>
      <c r="S25" s="171"/>
      <c r="T25" s="171"/>
    </row>
    <row r="26" spans="2:20" ht="21" customHeight="1" x14ac:dyDescent="0.3">
      <c r="B26" s="373"/>
      <c r="C26" s="373"/>
      <c r="D26" s="373"/>
      <c r="E26" s="373"/>
      <c r="F26" s="373"/>
      <c r="G26" s="720" t="s">
        <v>2569</v>
      </c>
      <c r="H26" s="722"/>
      <c r="I26" s="272">
        <f>+I24+I25</f>
        <v>578.20000000000005</v>
      </c>
      <c r="J26" s="274"/>
      <c r="K26" s="538"/>
      <c r="L26" s="302"/>
      <c r="M26" s="302"/>
      <c r="N26" s="302"/>
      <c r="O26" s="302"/>
      <c r="P26" s="302"/>
      <c r="Q26" s="302"/>
      <c r="R26" s="302"/>
      <c r="S26" s="302"/>
      <c r="T26" s="302"/>
    </row>
    <row r="27" spans="2:20" s="373" customFormat="1" ht="47.4" customHeight="1" x14ac:dyDescent="0.3">
      <c r="G27" s="386"/>
      <c r="H27" s="386"/>
      <c r="I27" s="387"/>
      <c r="J27" s="388"/>
      <c r="K27" s="554"/>
      <c r="L27" s="379"/>
      <c r="M27" s="379"/>
      <c r="N27" s="379"/>
      <c r="O27" s="379"/>
      <c r="P27" s="379"/>
      <c r="Q27" s="379"/>
      <c r="R27" s="379"/>
      <c r="S27" s="379"/>
      <c r="T27" s="379"/>
    </row>
    <row r="28" spans="2:20" s="373" customFormat="1" ht="19.2" customHeight="1" x14ac:dyDescent="0.3">
      <c r="B28" s="732" t="s">
        <v>4119</v>
      </c>
      <c r="C28" s="732"/>
      <c r="D28" s="732"/>
      <c r="E28" s="732"/>
      <c r="F28" s="732"/>
      <c r="G28" s="732"/>
      <c r="H28" s="732"/>
      <c r="I28" s="732"/>
      <c r="J28" s="388"/>
      <c r="K28" s="554"/>
      <c r="L28" s="379"/>
      <c r="M28" s="379"/>
      <c r="N28" s="379"/>
      <c r="O28" s="379"/>
      <c r="P28" s="379"/>
      <c r="Q28" s="379"/>
      <c r="R28" s="379"/>
      <c r="S28" s="379"/>
      <c r="T28" s="379"/>
    </row>
    <row r="29" spans="2:20" s="373" customFormat="1" ht="143.25" customHeight="1" x14ac:dyDescent="0.3">
      <c r="B29" s="714" t="s">
        <v>6245</v>
      </c>
      <c r="C29" s="714"/>
      <c r="D29" s="714"/>
      <c r="E29" s="714"/>
      <c r="F29" s="714"/>
      <c r="G29" s="714"/>
      <c r="H29" s="714"/>
      <c r="I29" s="714"/>
      <c r="J29" s="388"/>
      <c r="K29" s="554"/>
      <c r="L29" s="379"/>
      <c r="M29" s="379"/>
      <c r="N29" s="379"/>
      <c r="O29" s="379"/>
      <c r="P29" s="379"/>
      <c r="Q29" s="379"/>
      <c r="R29" s="379"/>
      <c r="S29" s="379"/>
      <c r="T29" s="379"/>
    </row>
    <row r="30" spans="2:20" s="373" customFormat="1" ht="105" customHeight="1" x14ac:dyDescent="0.3">
      <c r="B30" s="715" t="s">
        <v>6095</v>
      </c>
      <c r="C30" s="715"/>
      <c r="D30" s="715"/>
      <c r="E30" s="715"/>
      <c r="F30" s="715"/>
      <c r="G30" s="715"/>
      <c r="H30" s="715"/>
      <c r="I30" s="715"/>
      <c r="J30" s="388"/>
      <c r="K30" s="554"/>
      <c r="L30" s="379"/>
      <c r="M30" s="379"/>
      <c r="N30" s="379"/>
      <c r="O30" s="379"/>
      <c r="P30" s="379"/>
      <c r="Q30" s="379"/>
      <c r="R30" s="379"/>
      <c r="S30" s="379"/>
      <c r="T30" s="379"/>
    </row>
    <row r="31" spans="2:20" s="373" customFormat="1" ht="108" customHeight="1" x14ac:dyDescent="0.3">
      <c r="B31" s="714" t="s">
        <v>2571</v>
      </c>
      <c r="C31" s="714"/>
      <c r="D31" s="420"/>
      <c r="E31" s="420"/>
      <c r="F31" s="420"/>
      <c r="G31" s="420"/>
      <c r="H31" s="420"/>
      <c r="I31" s="420"/>
      <c r="J31" s="388"/>
      <c r="K31" s="554"/>
      <c r="L31" s="379"/>
      <c r="M31" s="379"/>
      <c r="N31" s="379"/>
      <c r="O31" s="379"/>
      <c r="P31" s="379"/>
      <c r="Q31" s="379"/>
      <c r="R31" s="379"/>
      <c r="S31" s="379"/>
      <c r="T31" s="379"/>
    </row>
    <row r="32" spans="2:20" s="373" customFormat="1" ht="3.75" customHeight="1" x14ac:dyDescent="0.3">
      <c r="J32" s="388"/>
      <c r="K32" s="554"/>
      <c r="L32" s="379"/>
      <c r="M32" s="379"/>
      <c r="N32" s="379"/>
      <c r="O32" s="379"/>
      <c r="P32" s="379"/>
      <c r="Q32" s="379"/>
      <c r="R32" s="379"/>
      <c r="S32" s="379"/>
      <c r="T32" s="379"/>
    </row>
    <row r="33" spans="2:20" s="406" customFormat="1" ht="81.599999999999994" customHeight="1" x14ac:dyDescent="0.3">
      <c r="B33" s="714" t="s">
        <v>4127</v>
      </c>
      <c r="C33" s="714"/>
      <c r="D33" s="714"/>
      <c r="E33" s="714"/>
      <c r="F33" s="714"/>
      <c r="G33" s="714"/>
      <c r="H33" s="714"/>
      <c r="I33" s="714"/>
      <c r="J33" s="442"/>
      <c r="K33" s="558"/>
      <c r="L33" s="558"/>
      <c r="M33" s="559"/>
      <c r="N33" s="560"/>
    </row>
    <row r="34" spans="2:20" s="406" customFormat="1" ht="73.95" customHeight="1" x14ac:dyDescent="0.3">
      <c r="B34" s="714" t="s">
        <v>4128</v>
      </c>
      <c r="C34" s="714"/>
      <c r="D34" s="714"/>
      <c r="E34" s="714"/>
      <c r="F34" s="714"/>
      <c r="G34" s="714"/>
      <c r="H34" s="714"/>
      <c r="I34" s="714"/>
      <c r="J34" s="404"/>
    </row>
    <row r="35" spans="2:20" s="406" customFormat="1" ht="70.2" customHeight="1" x14ac:dyDescent="0.3">
      <c r="B35" s="714" t="s">
        <v>4122</v>
      </c>
      <c r="C35" s="714"/>
      <c r="D35" s="714"/>
      <c r="E35" s="714"/>
      <c r="F35" s="714"/>
      <c r="G35" s="714"/>
      <c r="H35" s="714"/>
      <c r="I35" s="714"/>
      <c r="J35" s="404"/>
      <c r="K35" s="405"/>
    </row>
    <row r="36" spans="2:20" s="406" customFormat="1" ht="138" customHeight="1" x14ac:dyDescent="0.3">
      <c r="B36" s="715" t="s">
        <v>4129</v>
      </c>
      <c r="C36" s="715"/>
      <c r="D36" s="715"/>
      <c r="E36" s="715"/>
      <c r="F36" s="715"/>
      <c r="G36" s="715"/>
      <c r="H36" s="715"/>
      <c r="I36" s="715"/>
      <c r="J36" s="404"/>
      <c r="K36" s="405"/>
      <c r="L36" s="407"/>
      <c r="M36" s="408"/>
    </row>
    <row r="37" spans="2:20" s="406" customFormat="1" ht="55.95" customHeight="1" x14ac:dyDescent="0.3">
      <c r="B37" s="714" t="s">
        <v>4125</v>
      </c>
      <c r="C37" s="714"/>
      <c r="D37" s="714"/>
      <c r="E37" s="714"/>
      <c r="F37" s="714"/>
      <c r="G37" s="714"/>
      <c r="H37" s="714"/>
      <c r="I37" s="714"/>
      <c r="J37" s="404"/>
      <c r="K37" s="405"/>
      <c r="L37" s="407"/>
      <c r="M37" s="408"/>
    </row>
    <row r="38" spans="2:20" s="373" customFormat="1" ht="16.8" x14ac:dyDescent="0.3">
      <c r="B38" s="317"/>
      <c r="C38" s="317"/>
      <c r="D38" s="317"/>
      <c r="E38" s="317"/>
      <c r="F38" s="317"/>
      <c r="G38" s="317"/>
      <c r="H38" s="317"/>
      <c r="I38" s="317"/>
      <c r="N38" s="379"/>
      <c r="O38" s="379"/>
      <c r="P38" s="379"/>
      <c r="Q38" s="379"/>
      <c r="R38" s="379"/>
      <c r="S38" s="379"/>
      <c r="T38" s="379"/>
    </row>
    <row r="39" spans="2:20" s="373" customFormat="1" ht="18" customHeight="1" x14ac:dyDescent="0.3">
      <c r="B39" s="279"/>
      <c r="C39" s="279"/>
      <c r="D39" s="279"/>
      <c r="E39" s="279"/>
      <c r="F39" s="279"/>
      <c r="G39" s="279"/>
      <c r="H39" s="279"/>
      <c r="I39" s="279"/>
    </row>
    <row r="40" spans="2:20" s="406" customFormat="1" ht="18" customHeight="1" x14ac:dyDescent="0.3">
      <c r="B40" s="373" t="s">
        <v>3984</v>
      </c>
      <c r="C40" s="373"/>
      <c r="D40" s="373"/>
      <c r="E40" s="373"/>
      <c r="F40" s="373"/>
      <c r="G40" s="373"/>
      <c r="H40" s="373"/>
      <c r="I40" s="373"/>
      <c r="K40" s="406" t="s">
        <v>2574</v>
      </c>
    </row>
    <row r="41" spans="2:20" s="406" customFormat="1" ht="18" customHeight="1" x14ac:dyDescent="0.3">
      <c r="B41" s="373" t="s">
        <v>4126</v>
      </c>
      <c r="C41" s="373"/>
      <c r="D41" s="373"/>
      <c r="E41" s="373"/>
      <c r="F41" s="373"/>
      <c r="G41" s="373"/>
      <c r="H41" s="373"/>
      <c r="I41" s="373"/>
      <c r="K41" s="406" t="s">
        <v>4112</v>
      </c>
    </row>
    <row r="42" spans="2:20" s="406" customFormat="1" ht="18" customHeight="1" x14ac:dyDescent="0.3">
      <c r="B42" s="373" t="s">
        <v>2518</v>
      </c>
      <c r="C42" s="373"/>
      <c r="D42" s="373"/>
      <c r="E42" s="373"/>
      <c r="F42" s="373"/>
      <c r="G42" s="373"/>
      <c r="H42" s="373"/>
      <c r="I42" s="373"/>
      <c r="K42" s="406" t="s">
        <v>4111</v>
      </c>
    </row>
    <row r="43" spans="2:20" s="406" customFormat="1" ht="18" customHeight="1" x14ac:dyDescent="0.3">
      <c r="B43" s="380" t="s">
        <v>2519</v>
      </c>
      <c r="C43" s="373"/>
      <c r="D43" s="373"/>
      <c r="E43" s="373"/>
      <c r="F43" s="373"/>
      <c r="G43" s="373"/>
      <c r="H43" s="373"/>
      <c r="I43" s="373"/>
      <c r="K43" s="406" t="s">
        <v>4113</v>
      </c>
    </row>
    <row r="44" spans="2:20" s="406" customFormat="1" ht="18" customHeight="1" x14ac:dyDescent="0.3">
      <c r="B44" s="713" t="s">
        <v>2520</v>
      </c>
      <c r="C44" s="713"/>
      <c r="D44" s="713"/>
      <c r="E44" s="713"/>
      <c r="F44" s="713"/>
      <c r="G44" s="713"/>
      <c r="H44" s="713"/>
      <c r="I44" s="713"/>
      <c r="J44" s="410"/>
      <c r="K44" s="406" t="s">
        <v>4114</v>
      </c>
      <c r="M44" s="411"/>
    </row>
    <row r="45" spans="2:20" s="444" customFormat="1" ht="18" customHeight="1" x14ac:dyDescent="0.3">
      <c r="B45" s="380" t="s">
        <v>2578</v>
      </c>
      <c r="C45" s="373"/>
      <c r="D45" s="373"/>
      <c r="E45" s="373"/>
      <c r="F45" s="373"/>
      <c r="G45" s="373"/>
      <c r="H45" s="373"/>
      <c r="I45" s="373"/>
      <c r="J45" s="443"/>
      <c r="K45" s="444" t="s">
        <v>4115</v>
      </c>
      <c r="M45" s="445"/>
    </row>
    <row r="46" spans="2:20" s="444" customFormat="1" ht="18" customHeight="1" x14ac:dyDescent="0.3">
      <c r="B46" s="381" t="s">
        <v>2580</v>
      </c>
      <c r="C46" s="373"/>
      <c r="D46" s="373"/>
      <c r="E46" s="373"/>
      <c r="F46" s="373"/>
      <c r="G46" s="373"/>
      <c r="H46" s="373"/>
      <c r="I46" s="373"/>
      <c r="J46" s="443"/>
      <c r="K46" s="444" t="s">
        <v>4116</v>
      </c>
    </row>
    <row r="47" spans="2:20" s="444" customFormat="1" ht="18" customHeight="1" x14ac:dyDescent="0.3">
      <c r="B47" s="381" t="s">
        <v>2582</v>
      </c>
      <c r="C47" s="373"/>
      <c r="D47" s="373"/>
      <c r="E47" s="373"/>
      <c r="F47" s="373"/>
      <c r="G47" s="373"/>
      <c r="H47" s="373"/>
      <c r="I47" s="373"/>
      <c r="J47" s="443"/>
    </row>
    <row r="48" spans="2:20" s="444" customFormat="1" ht="18" customHeight="1" x14ac:dyDescent="0.3">
      <c r="B48" s="380" t="s">
        <v>2521</v>
      </c>
      <c r="C48" s="373"/>
      <c r="D48" s="373"/>
      <c r="E48" s="373"/>
      <c r="F48" s="373"/>
      <c r="G48" s="373"/>
      <c r="H48" s="373"/>
      <c r="I48" s="373"/>
      <c r="J48" s="443"/>
    </row>
    <row r="49" spans="2:11" s="444" customFormat="1" ht="18" customHeight="1" x14ac:dyDescent="0.3">
      <c r="B49" s="381" t="s">
        <v>3965</v>
      </c>
      <c r="C49" s="373"/>
      <c r="D49" s="373"/>
      <c r="E49" s="373"/>
      <c r="F49" s="373"/>
      <c r="G49" s="373"/>
      <c r="H49" s="373"/>
      <c r="I49" s="373"/>
      <c r="J49" s="443"/>
    </row>
    <row r="50" spans="2:11" s="444" customFormat="1" ht="18" customHeight="1" x14ac:dyDescent="0.3">
      <c r="B50" s="381" t="s">
        <v>3966</v>
      </c>
      <c r="C50" s="373"/>
      <c r="D50" s="373"/>
      <c r="E50" s="373"/>
      <c r="F50" s="373"/>
      <c r="G50" s="373"/>
      <c r="H50" s="373"/>
      <c r="I50" s="373"/>
      <c r="J50" s="443"/>
    </row>
    <row r="51" spans="2:11" s="444" customFormat="1" ht="18" customHeight="1" x14ac:dyDescent="0.3">
      <c r="B51" s="380" t="s">
        <v>4088</v>
      </c>
      <c r="C51" s="373"/>
      <c r="D51" s="373"/>
      <c r="E51" s="373"/>
      <c r="F51" s="373"/>
      <c r="G51" s="373"/>
      <c r="H51" s="373"/>
      <c r="I51" s="373"/>
      <c r="J51" s="443"/>
    </row>
    <row r="52" spans="2:11" s="444" customFormat="1" ht="18" customHeight="1" x14ac:dyDescent="0.3">
      <c r="B52" s="381" t="s">
        <v>4089</v>
      </c>
      <c r="C52" s="373"/>
      <c r="D52" s="373"/>
      <c r="E52" s="373"/>
      <c r="F52" s="373"/>
      <c r="G52" s="373"/>
      <c r="H52" s="373"/>
      <c r="I52" s="373"/>
      <c r="J52" s="443"/>
    </row>
    <row r="53" spans="2:11" s="444" customFormat="1" ht="18" customHeight="1" x14ac:dyDescent="0.3">
      <c r="B53" s="381" t="s">
        <v>4090</v>
      </c>
      <c r="C53" s="373"/>
      <c r="D53" s="373"/>
      <c r="E53" s="373"/>
      <c r="F53" s="373"/>
      <c r="G53" s="373"/>
      <c r="H53" s="373"/>
      <c r="I53" s="373"/>
      <c r="J53" s="443"/>
    </row>
    <row r="54" spans="2:11" s="390" customFormat="1" ht="3" customHeight="1" x14ac:dyDescent="0.3">
      <c r="B54" s="289"/>
      <c r="C54" s="279"/>
      <c r="D54" s="279"/>
      <c r="E54" s="279"/>
      <c r="F54" s="279"/>
      <c r="G54" s="279"/>
      <c r="H54" s="279"/>
      <c r="I54" s="279"/>
      <c r="J54" s="389"/>
    </row>
    <row r="55" spans="2:11" s="373" customFormat="1" ht="18.75" customHeight="1" x14ac:dyDescent="0.3">
      <c r="B55" s="279"/>
      <c r="C55" s="279"/>
      <c r="D55" s="279"/>
      <c r="E55" s="279"/>
      <c r="F55" s="279"/>
      <c r="G55" s="279"/>
      <c r="H55" s="279"/>
      <c r="I55" s="279"/>
      <c r="J55" s="382"/>
      <c r="K55" s="380"/>
    </row>
    <row r="56" spans="2:11" s="373" customFormat="1" ht="16.2" customHeight="1" x14ac:dyDescent="0.3">
      <c r="B56" s="279"/>
      <c r="C56" s="279"/>
      <c r="D56" s="279"/>
      <c r="E56" s="279"/>
      <c r="F56" s="279"/>
      <c r="G56" s="279"/>
      <c r="H56" s="279"/>
      <c r="I56" s="279"/>
      <c r="J56" s="382"/>
      <c r="K56" s="381"/>
    </row>
    <row r="57" spans="2:11" s="406" customFormat="1" ht="48" customHeight="1" x14ac:dyDescent="0.3">
      <c r="B57" s="714" t="s">
        <v>3173</v>
      </c>
      <c r="C57" s="714"/>
      <c r="D57" s="714"/>
      <c r="E57" s="714"/>
      <c r="F57" s="714"/>
      <c r="G57" s="714"/>
      <c r="H57" s="714"/>
      <c r="I57" s="714"/>
      <c r="J57" s="410"/>
      <c r="K57" s="446"/>
    </row>
    <row r="58" spans="2:11" s="406" customFormat="1" ht="13.5" customHeight="1" x14ac:dyDescent="0.3">
      <c r="B58" s="435" t="s">
        <v>2525</v>
      </c>
      <c r="C58" s="384"/>
      <c r="D58" s="373"/>
      <c r="E58" s="373"/>
      <c r="F58" s="373"/>
      <c r="G58" s="373"/>
      <c r="H58" s="373"/>
      <c r="I58" s="373"/>
      <c r="J58" s="410"/>
    </row>
    <row r="59" spans="2:11" s="406" customFormat="1" ht="4.95" customHeight="1" x14ac:dyDescent="0.3">
      <c r="B59" s="381"/>
      <c r="C59" s="373"/>
      <c r="D59" s="373"/>
      <c r="E59" s="373"/>
      <c r="F59" s="373"/>
      <c r="G59" s="373"/>
      <c r="H59" s="373"/>
      <c r="I59" s="373"/>
      <c r="J59" s="410"/>
    </row>
    <row r="60" spans="2:11" s="406" customFormat="1" ht="16.8" x14ac:dyDescent="0.3">
      <c r="B60" s="373" t="s">
        <v>2526</v>
      </c>
      <c r="C60" s="384"/>
      <c r="D60" s="373"/>
      <c r="E60" s="373"/>
      <c r="F60" s="373"/>
      <c r="G60" s="373"/>
      <c r="H60" s="373"/>
      <c r="I60" s="373"/>
      <c r="J60" s="542"/>
    </row>
    <row r="61" spans="2:11" s="406" customFormat="1" ht="34.5" customHeight="1" x14ac:dyDescent="0.3">
      <c r="B61" s="384"/>
      <c r="C61" s="384"/>
      <c r="D61" s="373"/>
      <c r="E61" s="373"/>
      <c r="F61" s="373"/>
      <c r="G61" s="373"/>
      <c r="H61" s="373"/>
      <c r="I61" s="373"/>
      <c r="J61" s="542"/>
    </row>
    <row r="62" spans="2:11" s="406" customFormat="1" ht="16.2" customHeight="1" x14ac:dyDescent="0.3">
      <c r="B62" s="373" t="s">
        <v>2583</v>
      </c>
      <c r="C62" s="373"/>
      <c r="D62" s="384"/>
      <c r="E62" s="384"/>
      <c r="F62" s="384"/>
      <c r="G62" s="384"/>
      <c r="H62" s="373"/>
      <c r="I62" s="373"/>
    </row>
    <row r="63" spans="2:11" s="406" customFormat="1" ht="16.2" customHeight="1" x14ac:dyDescent="0.3">
      <c r="B63" s="373" t="s">
        <v>2527</v>
      </c>
      <c r="C63" s="373"/>
      <c r="D63" s="373"/>
      <c r="E63" s="373"/>
      <c r="F63" s="373"/>
      <c r="G63" s="373"/>
      <c r="H63" s="373"/>
      <c r="I63" s="373"/>
    </row>
    <row r="64" spans="2:11" s="406" customFormat="1" ht="16.2" customHeight="1" x14ac:dyDescent="0.3">
      <c r="B64" s="373" t="s">
        <v>3982</v>
      </c>
      <c r="C64" s="373"/>
      <c r="D64" s="373"/>
      <c r="E64" s="373"/>
      <c r="F64" s="373"/>
      <c r="G64" s="373"/>
      <c r="H64" s="373"/>
      <c r="I64" s="373"/>
    </row>
    <row r="65" spans="2:13" s="406" customFormat="1" ht="16.2" customHeight="1" x14ac:dyDescent="0.3">
      <c r="B65" s="373" t="s">
        <v>2528</v>
      </c>
      <c r="C65" s="373"/>
      <c r="D65" s="373"/>
      <c r="E65" s="373"/>
      <c r="F65" s="373"/>
      <c r="G65" s="373"/>
      <c r="H65" s="373"/>
      <c r="I65" s="373"/>
      <c r="J65" s="409"/>
    </row>
    <row r="66" spans="2:13" s="373" customFormat="1" ht="1.2" customHeight="1" x14ac:dyDescent="0.3">
      <c r="B66" s="715"/>
      <c r="C66" s="715"/>
      <c r="H66" s="716"/>
      <c r="I66" s="716"/>
      <c r="L66" s="384"/>
      <c r="M66" s="384"/>
    </row>
    <row r="67" spans="2:13" ht="99" customHeight="1" x14ac:dyDescent="0.3">
      <c r="B67" s="747" t="s">
        <v>2584</v>
      </c>
      <c r="C67" s="747"/>
      <c r="D67" s="633"/>
      <c r="E67" s="633"/>
      <c r="F67" s="633"/>
      <c r="G67" s="633"/>
      <c r="H67" s="748" t="s">
        <v>2529</v>
      </c>
      <c r="I67" s="748"/>
    </row>
  </sheetData>
  <mergeCells count="41">
    <mergeCell ref="E3:F3"/>
    <mergeCell ref="C5:E5"/>
    <mergeCell ref="G5:I5"/>
    <mergeCell ref="K5:L5"/>
    <mergeCell ref="C6:E6"/>
    <mergeCell ref="K6:L6"/>
    <mergeCell ref="K7:L7"/>
    <mergeCell ref="K8:L8"/>
    <mergeCell ref="C9:E9"/>
    <mergeCell ref="C10:E10"/>
    <mergeCell ref="H10:I10"/>
    <mergeCell ref="G11:I11"/>
    <mergeCell ref="B15:I16"/>
    <mergeCell ref="C18:E18"/>
    <mergeCell ref="C19:E19"/>
    <mergeCell ref="C7:E7"/>
    <mergeCell ref="G7:I7"/>
    <mergeCell ref="C20:E20"/>
    <mergeCell ref="C21:E21"/>
    <mergeCell ref="C22:E22"/>
    <mergeCell ref="C23:E23"/>
    <mergeCell ref="B11:C11"/>
    <mergeCell ref="D11:E11"/>
    <mergeCell ref="B35:I35"/>
    <mergeCell ref="G24:H24"/>
    <mergeCell ref="G25:H25"/>
    <mergeCell ref="G26:H26"/>
    <mergeCell ref="B28:I28"/>
    <mergeCell ref="B29:I29"/>
    <mergeCell ref="B31:C31"/>
    <mergeCell ref="B30:I30"/>
    <mergeCell ref="B33:I33"/>
    <mergeCell ref="B34:I34"/>
    <mergeCell ref="B67:C67"/>
    <mergeCell ref="H67:I67"/>
    <mergeCell ref="B36:I36"/>
    <mergeCell ref="B37:I37"/>
    <mergeCell ref="B44:I44"/>
    <mergeCell ref="B57:I57"/>
    <mergeCell ref="B66:C66"/>
    <mergeCell ref="H66:I66"/>
  </mergeCells>
  <hyperlinks>
    <hyperlink ref="B65" r:id="rId1" display="http://www.geofal.com.pe/" xr:uid="{1713D773-74C7-410E-876E-D82A4016949F}"/>
    <hyperlink ref="B35:I35" r:id="rId2" location="8LpXxWsZQWmIW0zmL4DJEGBD3MXzxqJtd8JNJD7mkXs" display="https://mega.nz/file/EWAjHIDa - 8LpXxWsZQWmIW0zmL4DJEGBD3MXzxqJtd8JNJD7mkXs" xr:uid="{90960D3E-C1D8-437F-A08B-C53CA59F80AA}"/>
  </hyperlinks>
  <printOptions horizontalCentered="1"/>
  <pageMargins left="0" right="0" top="1.6535433070866143" bottom="0" header="0" footer="0"/>
  <pageSetup paperSize="9" scale="63" fitToWidth="0" fitToHeight="0" orientation="portrait" r:id="rId3"/>
  <headerFooter>
    <oddHeader>&amp;L
                  &amp;G</oddHeader>
    <oddFooter>&amp;C&amp;G</oddFooter>
  </headerFooter>
  <rowBreaks count="1" manualBreakCount="1">
    <brk id="31" min="1" max="8" man="1"/>
  </rowBreaks>
  <drawing r:id="rId4"/>
  <legacyDrawingHF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0DE40-54C5-49F4-8382-CC7FAA3B8E11}">
  <sheetPr>
    <tabColor rgb="FFFFFF00"/>
  </sheetPr>
  <dimension ref="B1:T64"/>
  <sheetViews>
    <sheetView view="pageBreakPreview" zoomScale="84" zoomScaleNormal="92" zoomScaleSheetLayoutView="84" workbookViewId="0">
      <selection activeCell="K5" sqref="K5:L5"/>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4.33203125" style="279" customWidth="1"/>
    <col min="6" max="6" width="24.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1147</v>
      </c>
    </row>
    <row r="2" spans="2:13" ht="9" customHeight="1" x14ac:dyDescent="0.3">
      <c r="K2" s="344"/>
      <c r="L2" s="344"/>
    </row>
    <row r="3" spans="2:13" ht="34.950000000000003" customHeight="1" x14ac:dyDescent="0.3">
      <c r="C3" s="255"/>
      <c r="D3" s="255"/>
      <c r="E3" s="746">
        <v>1485</v>
      </c>
      <c r="F3" s="746"/>
      <c r="G3" s="255"/>
      <c r="H3" s="255"/>
      <c r="I3" s="256"/>
    </row>
    <row r="4" spans="2:13" ht="22.5" customHeight="1" x14ac:dyDescent="0.3">
      <c r="B4" s="257"/>
      <c r="C4" s="257"/>
      <c r="E4" s="252"/>
      <c r="F4" s="252"/>
      <c r="H4" s="395"/>
      <c r="I4" s="395"/>
      <c r="J4" s="252"/>
    </row>
    <row r="5" spans="2:13" ht="53.4" customHeight="1" x14ac:dyDescent="0.3">
      <c r="B5" s="270" t="s">
        <v>2545</v>
      </c>
      <c r="C5" s="710" t="str">
        <f>VLOOKUP($L$1,BD_Clientes,2,FALSE)</f>
        <v>SANITARIAS PERÚ S.A.C.</v>
      </c>
      <c r="D5" s="710"/>
      <c r="E5" s="710"/>
      <c r="F5" s="363" t="s">
        <v>2586</v>
      </c>
      <c r="G5" s="753" t="str">
        <f>VLOOKUP($L$1,BD_Clientes,9,FALSE)</f>
        <v>IE 0145 INDEPENDENCIA AMERICANA</v>
      </c>
      <c r="H5" s="753"/>
      <c r="I5" s="753"/>
      <c r="K5" s="746">
        <v>222</v>
      </c>
      <c r="L5" s="746"/>
    </row>
    <row r="6" spans="2:13" ht="26.25" customHeight="1" x14ac:dyDescent="0.3">
      <c r="B6" s="270" t="s">
        <v>2547</v>
      </c>
      <c r="C6" s="710">
        <f>VLOOKUP($L$1,BD_Clientes,3,FALSE)</f>
        <v>20604286451</v>
      </c>
      <c r="D6" s="710"/>
      <c r="E6" s="710"/>
      <c r="G6" s="395"/>
      <c r="H6" s="395"/>
      <c r="I6" s="395"/>
      <c r="K6" s="744">
        <v>222</v>
      </c>
      <c r="L6" s="744"/>
      <c r="M6" s="301"/>
    </row>
    <row r="7" spans="2:13" ht="36" customHeight="1" x14ac:dyDescent="0.3">
      <c r="B7" s="270" t="s">
        <v>2550</v>
      </c>
      <c r="C7" s="710" t="str">
        <f>VLOOKUP($L$1,BD_Clientes,5,FALSE)</f>
        <v>Taylor Lucio Cajas Montero</v>
      </c>
      <c r="D7" s="710"/>
      <c r="E7" s="710"/>
      <c r="F7" s="363" t="s">
        <v>2589</v>
      </c>
      <c r="G7" s="710" t="str">
        <f>VLOOKUP($L$1,BD_Clientes,10,FALSE)</f>
        <v>AVENIDA LOS NARDOS SECTOR B GRUPO 18</v>
      </c>
      <c r="H7" s="710"/>
      <c r="I7" s="710"/>
      <c r="K7" s="742">
        <v>222</v>
      </c>
      <c r="L7" s="742"/>
    </row>
    <row r="8" spans="2:13" ht="2.25" hidden="1" customHeight="1" x14ac:dyDescent="0.3">
      <c r="B8" s="363"/>
      <c r="C8" s="396"/>
      <c r="D8" s="259"/>
      <c r="E8" s="259"/>
      <c r="G8" s="395"/>
      <c r="H8" s="395"/>
      <c r="I8" s="395"/>
      <c r="K8" s="743">
        <v>223</v>
      </c>
      <c r="L8" s="743"/>
    </row>
    <row r="9" spans="2:13" ht="29.25" customHeight="1" x14ac:dyDescent="0.3">
      <c r="B9" s="270" t="s">
        <v>2553</v>
      </c>
      <c r="C9" s="710">
        <f>VLOOKUP($L$1,BD_Clientes,7,FALSE)</f>
        <v>980677375</v>
      </c>
      <c r="D9" s="710"/>
      <c r="E9" s="710"/>
      <c r="F9" s="364" t="s">
        <v>4142</v>
      </c>
      <c r="G9" s="279" t="s">
        <v>3326</v>
      </c>
      <c r="K9" s="392"/>
      <c r="L9" s="392"/>
    </row>
    <row r="10" spans="2:13" ht="33.75" customHeight="1" x14ac:dyDescent="0.3">
      <c r="B10" s="270" t="s">
        <v>2557</v>
      </c>
      <c r="C10" s="710" t="str">
        <f>VLOOKUP($L$1,BD_Clientes,8,FALSE)</f>
        <v>taylor.cajas.m@uni.pe</v>
      </c>
      <c r="D10" s="710"/>
      <c r="E10" s="710"/>
      <c r="F10" s="365" t="s">
        <v>2553</v>
      </c>
      <c r="G10" s="396">
        <v>982429895</v>
      </c>
      <c r="H10" s="724"/>
      <c r="I10" s="724"/>
    </row>
    <row r="11" spans="2:13" ht="24" customHeight="1" x14ac:dyDescent="0.3">
      <c r="B11" s="728" t="s">
        <v>2555</v>
      </c>
      <c r="C11" s="728"/>
      <c r="D11" s="727">
        <v>45918</v>
      </c>
      <c r="E11" s="727"/>
      <c r="F11" s="365" t="s">
        <v>2558</v>
      </c>
      <c r="G11" s="727">
        <v>45918</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9.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38.25" customHeight="1" x14ac:dyDescent="0.3">
      <c r="B17" s="260"/>
      <c r="C17" s="260"/>
      <c r="D17" s="259"/>
      <c r="E17" s="259"/>
      <c r="F17" s="259"/>
    </row>
    <row r="18" spans="2:20" s="273" customFormat="1" ht="61.5" customHeight="1" x14ac:dyDescent="0.3">
      <c r="B18" s="421" t="s">
        <v>2561</v>
      </c>
      <c r="C18" s="749" t="s">
        <v>2562</v>
      </c>
      <c r="D18" s="749"/>
      <c r="E18" s="749"/>
      <c r="F18" s="422" t="s">
        <v>2563</v>
      </c>
      <c r="G18" s="421" t="s">
        <v>2564</v>
      </c>
      <c r="H18" s="421" t="s">
        <v>2565</v>
      </c>
      <c r="I18" s="421" t="s">
        <v>2566</v>
      </c>
      <c r="J18" s="371"/>
    </row>
    <row r="19" spans="2:20" s="273" customFormat="1" ht="29.25" customHeight="1" x14ac:dyDescent="0.3">
      <c r="B19" s="421"/>
      <c r="C19" s="750" t="s">
        <v>5746</v>
      </c>
      <c r="D19" s="751"/>
      <c r="E19" s="752"/>
      <c r="F19" s="422"/>
      <c r="G19" s="421"/>
      <c r="H19" s="421"/>
      <c r="I19" s="421"/>
      <c r="J19" s="371"/>
    </row>
    <row r="20" spans="2:20" s="273" customFormat="1" ht="62.25" customHeight="1" x14ac:dyDescent="0.3">
      <c r="B20" s="451" t="s">
        <v>2136</v>
      </c>
      <c r="C20" s="754" t="str">
        <f>VLOOKUP(B20,ENS.!$B$5:$F$242,2,FALSE)</f>
        <v>Análisis granulométrico por tamizado en agregado (*).</v>
      </c>
      <c r="D20" s="755"/>
      <c r="E20" s="756"/>
      <c r="F20" s="451" t="str">
        <f>VLOOKUP(B20,ENS.!$B$5:$F$242,3,FALSE)</f>
        <v>ASTM C136/C136M-19</v>
      </c>
      <c r="G20" s="457">
        <f>VLOOKUP(B20,ENS.!$B$5:$G$242,6,FALSE)</f>
        <v>100</v>
      </c>
      <c r="H20" s="451">
        <v>1</v>
      </c>
      <c r="I20" s="426">
        <f t="shared" ref="I20" si="0">+G20*H20</f>
        <v>100</v>
      </c>
      <c r="J20" s="371"/>
    </row>
    <row r="21" spans="2:20" ht="19.95" customHeight="1" x14ac:dyDescent="0.3">
      <c r="B21" s="550" t="s">
        <v>2516</v>
      </c>
      <c r="C21" s="383"/>
      <c r="D21" s="373"/>
      <c r="E21" s="373"/>
      <c r="F21" s="373"/>
      <c r="G21" s="757" t="s">
        <v>3167</v>
      </c>
      <c r="H21" s="758"/>
      <c r="I21" s="427">
        <f>+SUM(I19:I20)</f>
        <v>100</v>
      </c>
      <c r="J21" s="274"/>
      <c r="K21" s="538"/>
      <c r="L21" s="171"/>
      <c r="N21" s="171"/>
      <c r="O21" s="171"/>
      <c r="P21" s="171"/>
      <c r="Q21" s="171"/>
      <c r="R21" s="171"/>
      <c r="S21" s="171"/>
      <c r="T21" s="171"/>
    </row>
    <row r="22" spans="2:20" ht="19.95" customHeight="1" x14ac:dyDescent="0.3">
      <c r="B22" s="373"/>
      <c r="C22" s="373"/>
      <c r="D22" s="373"/>
      <c r="E22" s="373"/>
      <c r="F22" s="373"/>
      <c r="G22" s="759" t="s">
        <v>2568</v>
      </c>
      <c r="H22" s="760"/>
      <c r="I22" s="427">
        <f>+I21*0.18</f>
        <v>18</v>
      </c>
      <c r="J22" s="274"/>
      <c r="K22" s="538"/>
      <c r="L22" s="171"/>
      <c r="M22" s="171"/>
      <c r="N22" s="171"/>
      <c r="O22" s="171"/>
      <c r="P22" s="171"/>
      <c r="Q22" s="171"/>
      <c r="R22" s="171"/>
      <c r="S22" s="171"/>
      <c r="T22" s="171"/>
    </row>
    <row r="23" spans="2:20" ht="19.95" customHeight="1" x14ac:dyDescent="0.3">
      <c r="B23" s="373"/>
      <c r="C23" s="373"/>
      <c r="D23" s="373"/>
      <c r="E23" s="373"/>
      <c r="F23" s="373"/>
      <c r="G23" s="761" t="s">
        <v>2569</v>
      </c>
      <c r="H23" s="762"/>
      <c r="I23" s="428">
        <f>+I21+I22</f>
        <v>118</v>
      </c>
      <c r="J23" s="274"/>
      <c r="K23" s="538"/>
      <c r="L23" s="302"/>
      <c r="M23" s="302"/>
      <c r="N23" s="302"/>
      <c r="O23" s="302"/>
      <c r="P23" s="302"/>
      <c r="Q23" s="302"/>
      <c r="R23" s="302"/>
      <c r="S23" s="302"/>
      <c r="T23" s="302"/>
    </row>
    <row r="24" spans="2:20" s="373" customFormat="1" ht="47.4" customHeight="1" x14ac:dyDescent="0.3">
      <c r="G24" s="386"/>
      <c r="H24" s="386"/>
      <c r="I24" s="387"/>
      <c r="J24" s="388"/>
      <c r="K24" s="554"/>
      <c r="L24" s="379"/>
      <c r="M24" s="379"/>
      <c r="N24" s="379"/>
      <c r="O24" s="379"/>
      <c r="P24" s="379"/>
      <c r="Q24" s="379"/>
      <c r="R24" s="379"/>
      <c r="S24" s="379"/>
      <c r="T24" s="379"/>
    </row>
    <row r="25" spans="2:20" s="373" customFormat="1" ht="19.2" customHeight="1" x14ac:dyDescent="0.3">
      <c r="B25" s="732" t="s">
        <v>4119</v>
      </c>
      <c r="C25" s="732"/>
      <c r="D25" s="732"/>
      <c r="E25" s="732"/>
      <c r="F25" s="732"/>
      <c r="G25" s="732"/>
      <c r="H25" s="732"/>
      <c r="I25" s="732"/>
      <c r="J25" s="388"/>
      <c r="K25" s="554"/>
      <c r="L25" s="379"/>
      <c r="M25" s="379"/>
      <c r="N25" s="379"/>
      <c r="O25" s="379"/>
      <c r="P25" s="379"/>
      <c r="Q25" s="379"/>
      <c r="R25" s="379"/>
      <c r="S25" s="379"/>
      <c r="T25" s="379"/>
    </row>
    <row r="26" spans="2:20" s="373" customFormat="1" ht="143.25" customHeight="1" x14ac:dyDescent="0.3">
      <c r="B26" s="714" t="s">
        <v>6282</v>
      </c>
      <c r="C26" s="714"/>
      <c r="D26" s="714"/>
      <c r="E26" s="714"/>
      <c r="F26" s="714"/>
      <c r="G26" s="714"/>
      <c r="H26" s="714"/>
      <c r="I26" s="714"/>
      <c r="J26" s="388"/>
      <c r="K26" s="554"/>
      <c r="L26" s="379"/>
      <c r="M26" s="379"/>
      <c r="N26" s="379"/>
      <c r="O26" s="379"/>
      <c r="P26" s="379"/>
      <c r="Q26" s="379"/>
      <c r="R26" s="379"/>
      <c r="S26" s="379"/>
      <c r="T26" s="379"/>
    </row>
    <row r="27" spans="2:20" s="373" customFormat="1" ht="93" customHeight="1" x14ac:dyDescent="0.3">
      <c r="B27" s="715" t="s">
        <v>6087</v>
      </c>
      <c r="C27" s="715"/>
      <c r="D27" s="715"/>
      <c r="E27" s="715"/>
      <c r="F27" s="715"/>
      <c r="G27" s="715"/>
      <c r="H27" s="715"/>
      <c r="I27" s="715"/>
      <c r="J27" s="388"/>
      <c r="K27" s="554"/>
      <c r="L27" s="379"/>
      <c r="M27" s="379"/>
      <c r="N27" s="379"/>
      <c r="O27" s="379"/>
      <c r="P27" s="379"/>
      <c r="Q27" s="379"/>
      <c r="R27" s="379"/>
      <c r="S27" s="379"/>
      <c r="T27" s="379"/>
    </row>
    <row r="28" spans="2:20" s="373" customFormat="1" ht="108" customHeight="1" x14ac:dyDescent="0.3">
      <c r="B28" s="747" t="s">
        <v>2571</v>
      </c>
      <c r="C28" s="747"/>
      <c r="D28" s="420"/>
      <c r="E28" s="420"/>
      <c r="F28" s="420"/>
      <c r="G28" s="420"/>
      <c r="H28" s="420"/>
      <c r="I28" s="420"/>
      <c r="J28" s="388"/>
      <c r="K28" s="554"/>
      <c r="L28" s="379"/>
      <c r="M28" s="379"/>
      <c r="N28" s="379"/>
      <c r="O28" s="379"/>
      <c r="P28" s="379"/>
      <c r="Q28" s="379"/>
      <c r="R28" s="379"/>
      <c r="S28" s="379"/>
      <c r="T28" s="379"/>
    </row>
    <row r="29" spans="2:20" s="373" customFormat="1" ht="25.5" customHeight="1" x14ac:dyDescent="0.3">
      <c r="J29" s="388"/>
      <c r="K29" s="554"/>
      <c r="L29" s="379"/>
      <c r="M29" s="379"/>
      <c r="N29" s="379"/>
      <c r="O29" s="379"/>
      <c r="P29" s="379"/>
      <c r="Q29" s="379"/>
      <c r="R29" s="379"/>
      <c r="S29" s="379"/>
      <c r="T29" s="379"/>
    </row>
    <row r="30" spans="2:20" s="406" customFormat="1" ht="81.599999999999994" customHeight="1" x14ac:dyDescent="0.3">
      <c r="B30" s="714" t="s">
        <v>4127</v>
      </c>
      <c r="C30" s="714"/>
      <c r="D30" s="714"/>
      <c r="E30" s="714"/>
      <c r="F30" s="714"/>
      <c r="G30" s="714"/>
      <c r="H30" s="714"/>
      <c r="I30" s="714"/>
      <c r="J30" s="442"/>
      <c r="K30" s="558"/>
      <c r="L30" s="558"/>
      <c r="M30" s="559"/>
      <c r="N30" s="560"/>
    </row>
    <row r="31" spans="2:20" s="406" customFormat="1" ht="88.5" customHeight="1" x14ac:dyDescent="0.3">
      <c r="B31" s="714" t="s">
        <v>4128</v>
      </c>
      <c r="C31" s="714"/>
      <c r="D31" s="714"/>
      <c r="E31" s="714"/>
      <c r="F31" s="714"/>
      <c r="G31" s="714"/>
      <c r="H31" s="714"/>
      <c r="I31" s="714"/>
      <c r="J31" s="404"/>
    </row>
    <row r="32" spans="2:20" s="406" customFormat="1" ht="78.75" customHeight="1" x14ac:dyDescent="0.3">
      <c r="B32" s="714" t="s">
        <v>4122</v>
      </c>
      <c r="C32" s="714"/>
      <c r="D32" s="714"/>
      <c r="E32" s="714"/>
      <c r="F32" s="714"/>
      <c r="G32" s="714"/>
      <c r="H32" s="714"/>
      <c r="I32" s="714"/>
      <c r="J32" s="404"/>
      <c r="K32" s="405"/>
    </row>
    <row r="33" spans="2:20" s="406" customFormat="1" ht="147" customHeight="1" x14ac:dyDescent="0.3">
      <c r="B33" s="715" t="s">
        <v>4129</v>
      </c>
      <c r="C33" s="715"/>
      <c r="D33" s="715"/>
      <c r="E33" s="715"/>
      <c r="F33" s="715"/>
      <c r="G33" s="715"/>
      <c r="H33" s="715"/>
      <c r="I33" s="715"/>
      <c r="J33" s="404"/>
      <c r="K33" s="405"/>
      <c r="L33" s="407"/>
      <c r="M33" s="408"/>
    </row>
    <row r="34" spans="2:20" s="406" customFormat="1" ht="55.95" customHeight="1" x14ac:dyDescent="0.3">
      <c r="B34" s="714" t="s">
        <v>4125</v>
      </c>
      <c r="C34" s="714"/>
      <c r="D34" s="714"/>
      <c r="E34" s="714"/>
      <c r="F34" s="714"/>
      <c r="G34" s="714"/>
      <c r="H34" s="714"/>
      <c r="I34" s="714"/>
      <c r="J34" s="404"/>
      <c r="K34" s="405"/>
      <c r="L34" s="407"/>
      <c r="M34" s="408"/>
    </row>
    <row r="35" spans="2:20" s="373" customFormat="1" ht="16.8" x14ac:dyDescent="0.3">
      <c r="B35" s="317"/>
      <c r="C35" s="317"/>
      <c r="D35" s="317"/>
      <c r="E35" s="317"/>
      <c r="F35" s="317"/>
      <c r="G35" s="317"/>
      <c r="H35" s="317"/>
      <c r="I35" s="317"/>
      <c r="N35" s="379"/>
      <c r="O35" s="379"/>
      <c r="P35" s="379"/>
      <c r="Q35" s="379"/>
      <c r="R35" s="379"/>
      <c r="S35" s="379"/>
      <c r="T35" s="379"/>
    </row>
    <row r="36" spans="2:20" s="373" customFormat="1" ht="18" customHeight="1" x14ac:dyDescent="0.3">
      <c r="B36" s="279"/>
      <c r="C36" s="279"/>
      <c r="D36" s="279"/>
      <c r="E36" s="279"/>
      <c r="F36" s="279"/>
      <c r="G36" s="279"/>
      <c r="H36" s="279"/>
      <c r="I36" s="279"/>
    </row>
    <row r="37" spans="2:20" s="406" customFormat="1" ht="18" customHeight="1" x14ac:dyDescent="0.3">
      <c r="B37" s="373" t="s">
        <v>3984</v>
      </c>
      <c r="C37" s="373"/>
      <c r="D37" s="373"/>
      <c r="E37" s="373"/>
      <c r="F37" s="373"/>
      <c r="G37" s="373"/>
      <c r="H37" s="373"/>
      <c r="I37" s="373"/>
      <c r="K37" s="406" t="s">
        <v>2574</v>
      </c>
    </row>
    <row r="38" spans="2:20" s="406" customFormat="1" ht="18" customHeight="1" x14ac:dyDescent="0.3">
      <c r="B38" s="373" t="s">
        <v>4126</v>
      </c>
      <c r="C38" s="373"/>
      <c r="D38" s="373"/>
      <c r="E38" s="373"/>
      <c r="F38" s="373"/>
      <c r="G38" s="373"/>
      <c r="H38" s="373"/>
      <c r="I38" s="373"/>
      <c r="K38" s="406" t="s">
        <v>4112</v>
      </c>
    </row>
    <row r="39" spans="2:20" s="406" customFormat="1" ht="18" customHeight="1" x14ac:dyDescent="0.3">
      <c r="B39" s="373" t="s">
        <v>2518</v>
      </c>
      <c r="C39" s="373"/>
      <c r="D39" s="373"/>
      <c r="E39" s="373"/>
      <c r="F39" s="373"/>
      <c r="G39" s="373"/>
      <c r="H39" s="373"/>
      <c r="I39" s="373"/>
      <c r="K39" s="406" t="s">
        <v>4111</v>
      </c>
    </row>
    <row r="40" spans="2:20" s="406" customFormat="1" ht="18" customHeight="1" x14ac:dyDescent="0.3">
      <c r="B40" s="380" t="s">
        <v>2519</v>
      </c>
      <c r="C40" s="373"/>
      <c r="D40" s="373"/>
      <c r="E40" s="373"/>
      <c r="F40" s="373"/>
      <c r="G40" s="373"/>
      <c r="H40" s="373"/>
      <c r="I40" s="373"/>
      <c r="K40" s="406" t="s">
        <v>4113</v>
      </c>
    </row>
    <row r="41" spans="2:20" s="406" customFormat="1" ht="18" customHeight="1" x14ac:dyDescent="0.3">
      <c r="B41" s="713" t="s">
        <v>2520</v>
      </c>
      <c r="C41" s="713"/>
      <c r="D41" s="713"/>
      <c r="E41" s="713"/>
      <c r="F41" s="713"/>
      <c r="G41" s="713"/>
      <c r="H41" s="713"/>
      <c r="I41" s="713"/>
      <c r="J41" s="410"/>
      <c r="K41" s="406" t="s">
        <v>4114</v>
      </c>
      <c r="M41" s="411"/>
    </row>
    <row r="42" spans="2:20" s="444" customFormat="1" ht="18" customHeight="1" x14ac:dyDescent="0.3">
      <c r="B42" s="380" t="s">
        <v>2578</v>
      </c>
      <c r="C42" s="373"/>
      <c r="D42" s="373"/>
      <c r="E42" s="373"/>
      <c r="F42" s="373"/>
      <c r="G42" s="373"/>
      <c r="H42" s="373"/>
      <c r="I42" s="373"/>
      <c r="J42" s="443"/>
      <c r="K42" s="444" t="s">
        <v>4115</v>
      </c>
      <c r="M42" s="445"/>
    </row>
    <row r="43" spans="2:20" s="444" customFormat="1" ht="18" customHeight="1" x14ac:dyDescent="0.3">
      <c r="B43" s="381" t="s">
        <v>2580</v>
      </c>
      <c r="C43" s="373"/>
      <c r="D43" s="373"/>
      <c r="E43" s="373"/>
      <c r="F43" s="373"/>
      <c r="G43" s="373"/>
      <c r="H43" s="373"/>
      <c r="I43" s="373"/>
      <c r="J43" s="443"/>
      <c r="K43" s="444" t="s">
        <v>4116</v>
      </c>
    </row>
    <row r="44" spans="2:20" s="444" customFormat="1" ht="18" customHeight="1" x14ac:dyDescent="0.3">
      <c r="B44" s="381" t="s">
        <v>2582</v>
      </c>
      <c r="C44" s="373"/>
      <c r="D44" s="373"/>
      <c r="E44" s="373"/>
      <c r="F44" s="373"/>
      <c r="G44" s="373"/>
      <c r="H44" s="373"/>
      <c r="I44" s="373"/>
      <c r="J44" s="443"/>
    </row>
    <row r="45" spans="2:20" s="444" customFormat="1" ht="18" customHeight="1" x14ac:dyDescent="0.3">
      <c r="B45" s="380" t="s">
        <v>2521</v>
      </c>
      <c r="C45" s="373"/>
      <c r="D45" s="373"/>
      <c r="E45" s="373"/>
      <c r="F45" s="373"/>
      <c r="G45" s="373"/>
      <c r="H45" s="373"/>
      <c r="I45" s="373"/>
      <c r="J45" s="443"/>
    </row>
    <row r="46" spans="2:20" s="444" customFormat="1" ht="18" customHeight="1" x14ac:dyDescent="0.3">
      <c r="B46" s="381" t="s">
        <v>3965</v>
      </c>
      <c r="C46" s="373"/>
      <c r="D46" s="373"/>
      <c r="E46" s="373"/>
      <c r="F46" s="373"/>
      <c r="G46" s="373"/>
      <c r="H46" s="373"/>
      <c r="I46" s="373"/>
      <c r="J46" s="443"/>
    </row>
    <row r="47" spans="2:20" s="444" customFormat="1" ht="18" customHeight="1" x14ac:dyDescent="0.3">
      <c r="B47" s="381" t="s">
        <v>3966</v>
      </c>
      <c r="C47" s="373"/>
      <c r="D47" s="373"/>
      <c r="E47" s="373"/>
      <c r="F47" s="373"/>
      <c r="G47" s="373"/>
      <c r="H47" s="373"/>
      <c r="I47" s="373"/>
      <c r="J47" s="443"/>
    </row>
    <row r="48" spans="2:20" s="444" customFormat="1" ht="18" customHeight="1" x14ac:dyDescent="0.3">
      <c r="B48" s="380" t="s">
        <v>4088</v>
      </c>
      <c r="C48" s="373"/>
      <c r="D48" s="373"/>
      <c r="E48" s="373"/>
      <c r="F48" s="373"/>
      <c r="G48" s="373"/>
      <c r="H48" s="373"/>
      <c r="I48" s="373"/>
      <c r="J48" s="443"/>
    </row>
    <row r="49" spans="2:13" s="444" customFormat="1" ht="18" customHeight="1" x14ac:dyDescent="0.3">
      <c r="B49" s="381" t="s">
        <v>4089</v>
      </c>
      <c r="C49" s="373"/>
      <c r="D49" s="373"/>
      <c r="E49" s="373"/>
      <c r="F49" s="373"/>
      <c r="G49" s="373"/>
      <c r="H49" s="373"/>
      <c r="I49" s="373"/>
      <c r="J49" s="443"/>
    </row>
    <row r="50" spans="2:13" s="444" customFormat="1" ht="18" customHeight="1" x14ac:dyDescent="0.3">
      <c r="B50" s="381" t="s">
        <v>4090</v>
      </c>
      <c r="C50" s="373"/>
      <c r="D50" s="373"/>
      <c r="E50" s="373"/>
      <c r="F50" s="373"/>
      <c r="G50" s="373"/>
      <c r="H50" s="373"/>
      <c r="I50" s="373"/>
      <c r="J50" s="443"/>
    </row>
    <row r="51" spans="2:13" s="390" customFormat="1" ht="3" customHeight="1" x14ac:dyDescent="0.3">
      <c r="B51" s="289"/>
      <c r="C51" s="279"/>
      <c r="D51" s="279"/>
      <c r="E51" s="279"/>
      <c r="F51" s="279"/>
      <c r="G51" s="279"/>
      <c r="H51" s="279"/>
      <c r="I51" s="279"/>
      <c r="J51" s="389"/>
    </row>
    <row r="52" spans="2:13" s="373" customFormat="1" ht="18.75" customHeight="1" x14ac:dyDescent="0.3">
      <c r="B52" s="279"/>
      <c r="C52" s="279"/>
      <c r="D52" s="279"/>
      <c r="E52" s="279"/>
      <c r="F52" s="279"/>
      <c r="G52" s="279"/>
      <c r="H52" s="279"/>
      <c r="I52" s="279"/>
      <c r="J52" s="382"/>
      <c r="K52" s="380"/>
    </row>
    <row r="53" spans="2:13" s="373" customFormat="1" ht="16.2" customHeight="1" x14ac:dyDescent="0.3">
      <c r="B53" s="279"/>
      <c r="C53" s="279"/>
      <c r="D53" s="279"/>
      <c r="E53" s="279"/>
      <c r="F53" s="279"/>
      <c r="G53" s="279"/>
      <c r="H53" s="279"/>
      <c r="I53" s="279"/>
      <c r="J53" s="382"/>
      <c r="K53" s="381"/>
    </row>
    <row r="54" spans="2:13" s="406" customFormat="1" ht="48" customHeight="1" x14ac:dyDescent="0.3">
      <c r="B54" s="714" t="s">
        <v>3173</v>
      </c>
      <c r="C54" s="714"/>
      <c r="D54" s="714"/>
      <c r="E54" s="714"/>
      <c r="F54" s="714"/>
      <c r="G54" s="714"/>
      <c r="H54" s="714"/>
      <c r="I54" s="714"/>
      <c r="J54" s="410"/>
      <c r="K54" s="446"/>
    </row>
    <row r="55" spans="2:13" s="406" customFormat="1" ht="13.5" customHeight="1" x14ac:dyDescent="0.3">
      <c r="B55" s="435" t="s">
        <v>2525</v>
      </c>
      <c r="C55" s="384"/>
      <c r="D55" s="373"/>
      <c r="E55" s="373"/>
      <c r="F55" s="373"/>
      <c r="G55" s="373"/>
      <c r="H55" s="373"/>
      <c r="I55" s="373"/>
      <c r="J55" s="410"/>
    </row>
    <row r="56" spans="2:13" s="406" customFormat="1" ht="4.95" customHeight="1" x14ac:dyDescent="0.3">
      <c r="B56" s="381"/>
      <c r="C56" s="373"/>
      <c r="D56" s="373"/>
      <c r="E56" s="373"/>
      <c r="F56" s="373"/>
      <c r="G56" s="373"/>
      <c r="H56" s="373"/>
      <c r="I56" s="373"/>
      <c r="J56" s="410"/>
    </row>
    <row r="57" spans="2:13" s="406" customFormat="1" ht="16.8" x14ac:dyDescent="0.3">
      <c r="B57" s="373" t="s">
        <v>2526</v>
      </c>
      <c r="C57" s="384"/>
      <c r="D57" s="373"/>
      <c r="E57" s="373"/>
      <c r="F57" s="373"/>
      <c r="G57" s="373"/>
      <c r="H57" s="373"/>
      <c r="I57" s="373"/>
      <c r="J57" s="542"/>
    </row>
    <row r="58" spans="2:13" s="406" customFormat="1" ht="6.6" customHeight="1" x14ac:dyDescent="0.3">
      <c r="B58" s="384"/>
      <c r="C58" s="384"/>
      <c r="D58" s="373"/>
      <c r="E58" s="373"/>
      <c r="F58" s="373"/>
      <c r="G58" s="373"/>
      <c r="H58" s="373"/>
      <c r="I58" s="373"/>
      <c r="J58" s="542"/>
    </row>
    <row r="59" spans="2:13" s="406" customFormat="1" ht="16.2" customHeight="1" x14ac:dyDescent="0.3">
      <c r="B59" s="373" t="s">
        <v>2583</v>
      </c>
      <c r="C59" s="373"/>
      <c r="D59" s="384"/>
      <c r="E59" s="384"/>
      <c r="F59" s="384"/>
      <c r="G59" s="384"/>
      <c r="H59" s="373"/>
      <c r="I59" s="373"/>
    </row>
    <row r="60" spans="2:13" s="406" customFormat="1" ht="16.2" customHeight="1" x14ac:dyDescent="0.3">
      <c r="B60" s="373" t="s">
        <v>2527</v>
      </c>
      <c r="C60" s="373"/>
      <c r="D60" s="373"/>
      <c r="E60" s="373"/>
      <c r="F60" s="373"/>
      <c r="G60" s="373"/>
      <c r="H60" s="373"/>
      <c r="I60" s="373"/>
    </row>
    <row r="61" spans="2:13" s="406" customFormat="1" ht="16.2" customHeight="1" x14ac:dyDescent="0.3">
      <c r="B61" s="373" t="s">
        <v>3982</v>
      </c>
      <c r="C61" s="373"/>
      <c r="D61" s="373"/>
      <c r="E61" s="373"/>
      <c r="F61" s="373"/>
      <c r="G61" s="373"/>
      <c r="H61" s="373"/>
      <c r="I61" s="373"/>
    </row>
    <row r="62" spans="2:13" s="406" customFormat="1" ht="16.2" customHeight="1" x14ac:dyDescent="0.3">
      <c r="B62" s="373" t="s">
        <v>2528</v>
      </c>
      <c r="C62" s="373"/>
      <c r="D62" s="373"/>
      <c r="E62" s="373"/>
      <c r="F62" s="373"/>
      <c r="G62" s="373"/>
      <c r="H62" s="373"/>
      <c r="I62" s="373"/>
      <c r="J62" s="409"/>
    </row>
    <row r="63" spans="2:13" s="373" customFormat="1" ht="1.2" customHeight="1" x14ac:dyDescent="0.3">
      <c r="B63" s="715"/>
      <c r="C63" s="715"/>
      <c r="H63" s="716"/>
      <c r="I63" s="716"/>
      <c r="L63" s="384"/>
      <c r="M63" s="384"/>
    </row>
    <row r="64" spans="2:13" ht="94.5" customHeight="1" x14ac:dyDescent="0.3">
      <c r="B64" s="747" t="s">
        <v>2584</v>
      </c>
      <c r="C64" s="747"/>
      <c r="D64" s="633"/>
      <c r="E64" s="633"/>
      <c r="F64" s="633"/>
      <c r="G64" s="633"/>
      <c r="H64" s="748" t="s">
        <v>2529</v>
      </c>
      <c r="I64" s="748"/>
    </row>
  </sheetData>
  <mergeCells count="38">
    <mergeCell ref="B64:C64"/>
    <mergeCell ref="H64:I64"/>
    <mergeCell ref="B27:I27"/>
    <mergeCell ref="B28:C28"/>
    <mergeCell ref="B30:I30"/>
    <mergeCell ref="B31:I31"/>
    <mergeCell ref="B32:I32"/>
    <mergeCell ref="B33:I33"/>
    <mergeCell ref="B34:I34"/>
    <mergeCell ref="B41:I41"/>
    <mergeCell ref="B54:I54"/>
    <mergeCell ref="B63:C63"/>
    <mergeCell ref="H63:I63"/>
    <mergeCell ref="B26:I26"/>
    <mergeCell ref="B11:C11"/>
    <mergeCell ref="D11:E11"/>
    <mergeCell ref="G11:I11"/>
    <mergeCell ref="B15:I16"/>
    <mergeCell ref="C18:E18"/>
    <mergeCell ref="C19:E19"/>
    <mergeCell ref="C20:E20"/>
    <mergeCell ref="G21:H21"/>
    <mergeCell ref="G22:H22"/>
    <mergeCell ref="G23:H23"/>
    <mergeCell ref="B25:I25"/>
    <mergeCell ref="E3:F3"/>
    <mergeCell ref="C5:E5"/>
    <mergeCell ref="G5:I5"/>
    <mergeCell ref="C7:E7"/>
    <mergeCell ref="G7:I7"/>
    <mergeCell ref="K5:L5"/>
    <mergeCell ref="C6:E6"/>
    <mergeCell ref="K6:L6"/>
    <mergeCell ref="C10:E10"/>
    <mergeCell ref="H10:I10"/>
    <mergeCell ref="K7:L7"/>
    <mergeCell ref="K8:L8"/>
    <mergeCell ref="C9:E9"/>
  </mergeCells>
  <hyperlinks>
    <hyperlink ref="B62" r:id="rId1" display="http://www.geofal.com.pe/" xr:uid="{8B837491-EE69-405A-AFAD-76827AA241E9}"/>
    <hyperlink ref="B32:I32" r:id="rId2" location="8LpXxWsZQWmIW0zmL4DJEGBD3MXzxqJtd8JNJD7mkXs" display="https://mega.nz/file/EWAjHIDa - 8LpXxWsZQWmIW0zmL4DJEGBD3MXzxqJtd8JNJD7mkXs" xr:uid="{9B969AD9-83A1-4295-8B88-EBFE9DFE8AF7}"/>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28" min="1" max="8" man="1"/>
  </rowBreaks>
  <drawing r:id="rId4"/>
  <legacyDrawingHF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5EA4A-175F-4325-9201-A128A4163214}">
  <sheetPr>
    <tabColor rgb="FFFF00FF"/>
  </sheetPr>
  <dimension ref="B1:BD70"/>
  <sheetViews>
    <sheetView view="pageBreakPreview" topLeftCell="A10" zoomScale="95" zoomScaleNormal="96" zoomScaleSheetLayoutView="95" workbookViewId="0">
      <selection activeCell="C18" sqref="C18:E18"/>
    </sheetView>
  </sheetViews>
  <sheetFormatPr baseColWidth="10" defaultColWidth="11.44140625" defaultRowHeight="15" x14ac:dyDescent="0.3"/>
  <cols>
    <col min="1" max="1" width="2.44140625" style="279" customWidth="1"/>
    <col min="2" max="2" width="15.5546875" style="279" customWidth="1"/>
    <col min="3" max="3" width="16.5546875" style="279" customWidth="1"/>
    <col min="4" max="4" width="12.6640625" style="279" customWidth="1"/>
    <col min="5" max="5" width="34.88671875" style="279" customWidth="1"/>
    <col min="6" max="6" width="27.5546875" style="279" customWidth="1"/>
    <col min="7" max="9" width="15.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298">
        <v>1146</v>
      </c>
    </row>
    <row r="2" spans="2:13" ht="6.6" customHeight="1" x14ac:dyDescent="0.3">
      <c r="K2" s="344"/>
      <c r="L2" s="344"/>
    </row>
    <row r="3" spans="2:13" ht="24" customHeight="1" x14ac:dyDescent="0.3">
      <c r="B3" s="297"/>
      <c r="C3" s="355"/>
      <c r="D3" s="355"/>
      <c r="E3" s="746">
        <v>1477</v>
      </c>
      <c r="F3" s="746"/>
      <c r="G3" s="355"/>
      <c r="H3" s="355"/>
      <c r="I3" s="356"/>
    </row>
    <row r="4" spans="2:13" ht="24.6" customHeight="1" x14ac:dyDescent="0.3">
      <c r="B4" s="357"/>
      <c r="C4" s="357"/>
      <c r="D4" s="297"/>
      <c r="E4" s="358"/>
      <c r="F4" s="358"/>
      <c r="G4" s="351"/>
      <c r="H4" s="351"/>
      <c r="I4" s="351"/>
      <c r="J4" s="252"/>
    </row>
    <row r="5" spans="2:13" ht="18" customHeight="1" x14ac:dyDescent="0.3">
      <c r="B5" s="383" t="s">
        <v>2545</v>
      </c>
      <c r="C5" s="768" t="str">
        <f>VLOOKUP($L$1,BD_Clientes,2,FALSE)</f>
        <v>ELEAZAR RICARDO MAMANI CENTENO</v>
      </c>
      <c r="D5" s="768"/>
      <c r="E5" s="768"/>
      <c r="F5" s="431" t="s">
        <v>2586</v>
      </c>
      <c r="G5" s="770" t="str">
        <f>VLOOKUP($L$1,BD_Clientes,9,FALSE)</f>
        <v>Aplicación de caucho y polipropileno reciclados en mezclas asfálticas para incrementar la resistencia en pavimentos flexibles en Ica - 2025</v>
      </c>
      <c r="H5" s="770"/>
      <c r="I5" s="770"/>
      <c r="K5" s="746">
        <v>222</v>
      </c>
      <c r="L5" s="746"/>
    </row>
    <row r="6" spans="2:13" ht="54" customHeight="1" x14ac:dyDescent="0.3">
      <c r="B6" s="383" t="s">
        <v>2547</v>
      </c>
      <c r="C6" s="768" t="str">
        <f>VLOOKUP($L$1,BD_Clientes,3,FALSE)</f>
        <v>-</v>
      </c>
      <c r="D6" s="768"/>
      <c r="E6" s="768"/>
      <c r="F6" s="373"/>
      <c r="G6" s="770"/>
      <c r="H6" s="770"/>
      <c r="I6" s="770"/>
      <c r="K6" s="744">
        <v>222</v>
      </c>
      <c r="L6" s="744"/>
      <c r="M6" s="301"/>
    </row>
    <row r="7" spans="2:13" ht="27" customHeight="1" x14ac:dyDescent="0.3">
      <c r="B7" s="383" t="s">
        <v>2550</v>
      </c>
      <c r="C7" s="768" t="str">
        <f>VLOOKUP($L$1,BD_Clientes,5,FALSE)</f>
        <v>ELEAZAR RICARDO MAMANI CENTENO</v>
      </c>
      <c r="D7" s="768"/>
      <c r="E7" s="768"/>
      <c r="F7" s="431" t="s">
        <v>2589</v>
      </c>
      <c r="G7" s="430" t="str">
        <f>VLOOKUP($L$1,BD_Clientes,10,FALSE)</f>
        <v>Proyecto de Tesis Universitaria</v>
      </c>
      <c r="H7" s="430"/>
      <c r="I7" s="430"/>
      <c r="K7" s="742">
        <v>222</v>
      </c>
      <c r="L7" s="742"/>
    </row>
    <row r="8" spans="2:13" ht="6.75" customHeight="1" x14ac:dyDescent="0.3">
      <c r="B8" s="431"/>
      <c r="C8" s="429"/>
      <c r="D8" s="430"/>
      <c r="E8" s="430"/>
      <c r="F8" s="373"/>
      <c r="G8" s="433"/>
      <c r="H8" s="433"/>
      <c r="I8" s="433"/>
      <c r="K8" s="743">
        <v>223</v>
      </c>
      <c r="L8" s="743"/>
    </row>
    <row r="9" spans="2:13" ht="25.5" customHeight="1" x14ac:dyDescent="0.3">
      <c r="B9" s="383" t="s">
        <v>2553</v>
      </c>
      <c r="C9" s="768">
        <f>VLOOKUP($L$1,BD_Clientes,7,FALSE)</f>
        <v>978563821</v>
      </c>
      <c r="D9" s="768"/>
      <c r="E9" s="768"/>
      <c r="F9" s="439" t="s">
        <v>2551</v>
      </c>
      <c r="G9" s="373" t="s">
        <v>3326</v>
      </c>
      <c r="H9" s="373"/>
      <c r="I9" s="373"/>
    </row>
    <row r="10" spans="2:13" ht="31.5" customHeight="1" x14ac:dyDescent="0.3">
      <c r="B10" s="383" t="s">
        <v>2557</v>
      </c>
      <c r="C10" s="768" t="str">
        <f>VLOOKUP($L$1,BD_Clientes,8,FALSE)</f>
        <v>leezaar.mc@gmail.com</v>
      </c>
      <c r="D10" s="768"/>
      <c r="E10" s="768"/>
      <c r="F10" s="438" t="s">
        <v>2553</v>
      </c>
      <c r="G10" s="429">
        <v>982429895</v>
      </c>
      <c r="H10" s="769"/>
      <c r="I10" s="769"/>
    </row>
    <row r="11" spans="2:13" ht="38.25" customHeight="1" x14ac:dyDescent="0.3">
      <c r="B11" s="766" t="s">
        <v>2555</v>
      </c>
      <c r="C11" s="766"/>
      <c r="D11" s="767">
        <v>45917</v>
      </c>
      <c r="E11" s="767"/>
      <c r="F11" s="438" t="s">
        <v>2558</v>
      </c>
      <c r="G11" s="767">
        <v>45917</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56" ht="19.95" customHeight="1" x14ac:dyDescent="0.3">
      <c r="B17" s="260"/>
      <c r="C17" s="260"/>
      <c r="D17" s="259"/>
      <c r="E17" s="259"/>
      <c r="F17" s="259"/>
    </row>
    <row r="18" spans="2:56" ht="62.4" customHeight="1" x14ac:dyDescent="0.3">
      <c r="B18" s="421" t="s">
        <v>2561</v>
      </c>
      <c r="C18" s="749" t="s">
        <v>2562</v>
      </c>
      <c r="D18" s="749"/>
      <c r="E18" s="749"/>
      <c r="F18" s="422" t="s">
        <v>2563</v>
      </c>
      <c r="G18" s="423" t="s">
        <v>2564</v>
      </c>
      <c r="H18" s="421" t="s">
        <v>2565</v>
      </c>
      <c r="I18" s="421" t="s">
        <v>2566</v>
      </c>
      <c r="J18" s="371"/>
    </row>
    <row r="19" spans="2:56" ht="62.4" customHeight="1" x14ac:dyDescent="0.3">
      <c r="B19" s="424" t="s">
        <v>2413</v>
      </c>
      <c r="C19" s="754" t="str">
        <f>VLOOKUP(B19,ENS.!$B$5:$F$242,2,FALSE)</f>
        <v>Diseño de mezcla asfáltica en caliente (Diseño Marshall).</v>
      </c>
      <c r="D19" s="755"/>
      <c r="E19" s="756"/>
      <c r="F19" s="451" t="str">
        <f>VLOOKUP(B19,ENS.!$B$5:$F$242,3,FALSE)</f>
        <v>-</v>
      </c>
      <c r="G19" s="457">
        <v>4300</v>
      </c>
      <c r="H19" s="424">
        <v>1</v>
      </c>
      <c r="I19" s="426">
        <f>+G19*H19</f>
        <v>4300</v>
      </c>
      <c r="J19" s="371"/>
    </row>
    <row r="20" spans="2:56" ht="72.75" customHeight="1" x14ac:dyDescent="0.3">
      <c r="B20" s="424" t="s">
        <v>2264</v>
      </c>
      <c r="C20" s="754" t="s">
        <v>6272</v>
      </c>
      <c r="D20" s="755"/>
      <c r="E20" s="756"/>
      <c r="F20" s="451" t="str">
        <f>VLOOKUP(B20,ENS.!$B$5:$F$242,3,FALSE)</f>
        <v>ASTM D1559</v>
      </c>
      <c r="G20" s="457">
        <v>583</v>
      </c>
      <c r="H20" s="424">
        <v>4</v>
      </c>
      <c r="I20" s="426">
        <f>+G20*H20</f>
        <v>2332</v>
      </c>
      <c r="J20" s="371"/>
    </row>
    <row r="21" spans="2:56" ht="22.95" customHeight="1" x14ac:dyDescent="0.3">
      <c r="B21" s="550" t="s">
        <v>2516</v>
      </c>
      <c r="C21" s="383"/>
      <c r="D21" s="373"/>
      <c r="E21" s="373"/>
      <c r="F21" s="373"/>
      <c r="G21" s="759" t="s">
        <v>2567</v>
      </c>
      <c r="H21" s="760"/>
      <c r="I21" s="427">
        <f>SUM(I19:I20)</f>
        <v>6632</v>
      </c>
      <c r="J21" s="274"/>
      <c r="K21" s="540"/>
      <c r="L21" s="343"/>
      <c r="M21" s="171"/>
      <c r="N21" s="171"/>
      <c r="O21" s="171"/>
      <c r="P21" s="171"/>
      <c r="Q21" s="171"/>
      <c r="R21" s="171"/>
      <c r="S21" s="171"/>
      <c r="T21" s="171"/>
    </row>
    <row r="22" spans="2:56" ht="22.95" customHeight="1" x14ac:dyDescent="0.3">
      <c r="B22" s="435"/>
      <c r="C22" s="383"/>
      <c r="D22" s="373"/>
      <c r="E22" s="373"/>
      <c r="F22" s="373"/>
      <c r="G22" s="759" t="s">
        <v>2568</v>
      </c>
      <c r="H22" s="760"/>
      <c r="I22" s="427">
        <f>I21*0.18</f>
        <v>1193.76</v>
      </c>
      <c r="J22" s="274"/>
      <c r="K22" s="538"/>
      <c r="L22" s="171"/>
      <c r="M22" s="171"/>
      <c r="N22" s="171"/>
      <c r="O22" s="171"/>
      <c r="P22" s="171"/>
      <c r="Q22" s="171"/>
      <c r="R22" s="171"/>
      <c r="S22" s="171"/>
      <c r="T22" s="171"/>
    </row>
    <row r="23" spans="2:56" ht="22.95" customHeight="1" x14ac:dyDescent="0.3">
      <c r="B23" s="435"/>
      <c r="C23" s="383"/>
      <c r="D23" s="373"/>
      <c r="E23" s="373"/>
      <c r="F23" s="373"/>
      <c r="G23" s="761" t="s">
        <v>2569</v>
      </c>
      <c r="H23" s="762"/>
      <c r="I23" s="428">
        <f>I21+I22</f>
        <v>7825.76</v>
      </c>
      <c r="J23" s="274"/>
      <c r="K23" s="538"/>
      <c r="L23" s="302"/>
      <c r="M23" s="302"/>
      <c r="N23" s="302"/>
      <c r="O23" s="302"/>
      <c r="P23" s="302"/>
      <c r="Q23" s="302"/>
      <c r="R23" s="302"/>
      <c r="S23" s="302"/>
      <c r="T23" s="302"/>
    </row>
    <row r="24" spans="2:56" ht="19.95" customHeight="1" x14ac:dyDescent="0.3">
      <c r="B24" s="317"/>
      <c r="C24" s="270"/>
      <c r="G24" s="371"/>
      <c r="H24" s="371"/>
      <c r="I24" s="372"/>
      <c r="J24" s="274"/>
      <c r="K24" s="538"/>
      <c r="L24" s="302"/>
      <c r="M24" s="302"/>
      <c r="N24" s="302"/>
      <c r="O24" s="302"/>
      <c r="P24" s="302"/>
      <c r="Q24" s="302"/>
      <c r="R24" s="302"/>
      <c r="S24" s="302"/>
      <c r="T24" s="302"/>
    </row>
    <row r="25" spans="2:56" s="297" customFormat="1" ht="21" customHeight="1" x14ac:dyDescent="0.3">
      <c r="B25" s="361"/>
      <c r="C25" s="362"/>
      <c r="D25" s="362"/>
      <c r="E25" s="362"/>
      <c r="F25" s="362"/>
      <c r="G25" s="362"/>
      <c r="H25" s="362"/>
      <c r="I25" s="362"/>
      <c r="J25" s="362"/>
      <c r="K25" s="546"/>
      <c r="L25" s="546"/>
      <c r="N25" s="547"/>
    </row>
    <row r="26" spans="2:56" s="297" customFormat="1" ht="21" customHeight="1" x14ac:dyDescent="0.3">
      <c r="C26" s="362"/>
      <c r="D26" s="362"/>
      <c r="E26" s="362"/>
      <c r="F26" s="362"/>
      <c r="G26" s="362"/>
      <c r="H26" s="362"/>
      <c r="I26" s="310"/>
      <c r="J26" s="310"/>
    </row>
    <row r="27" spans="2:56" s="297" customFormat="1" ht="18" customHeight="1" x14ac:dyDescent="0.3">
      <c r="B27" s="373"/>
      <c r="C27" s="385"/>
      <c r="D27" s="385"/>
      <c r="E27" s="385"/>
      <c r="F27" s="385"/>
      <c r="G27" s="385"/>
      <c r="H27" s="385"/>
      <c r="I27" s="374"/>
      <c r="J27" s="310"/>
    </row>
    <row r="28" spans="2:56" s="297" customFormat="1" ht="19.95" customHeight="1" x14ac:dyDescent="0.3">
      <c r="B28" s="732" t="s">
        <v>4119</v>
      </c>
      <c r="C28" s="732"/>
      <c r="D28" s="732"/>
      <c r="E28" s="732"/>
      <c r="F28" s="732"/>
      <c r="G28" s="732"/>
      <c r="H28" s="732"/>
      <c r="I28" s="732"/>
      <c r="J28" s="310"/>
      <c r="L28" s="552"/>
      <c r="U28" s="552"/>
      <c r="AD28" s="552"/>
      <c r="AM28" s="552"/>
      <c r="AV28" s="552"/>
    </row>
    <row r="29" spans="2:56" s="297" customFormat="1" ht="9" customHeight="1" x14ac:dyDescent="0.3">
      <c r="B29" s="435"/>
      <c r="C29" s="435"/>
      <c r="D29" s="435"/>
      <c r="E29" s="435"/>
      <c r="F29" s="435"/>
      <c r="G29" s="435"/>
      <c r="H29" s="435"/>
      <c r="I29" s="435"/>
      <c r="J29" s="310"/>
      <c r="L29" s="552"/>
      <c r="U29" s="552"/>
      <c r="AD29" s="552"/>
      <c r="AM29" s="552"/>
      <c r="AV29" s="552"/>
    </row>
    <row r="30" spans="2:56" s="297" customFormat="1" ht="120.6" customHeight="1" x14ac:dyDescent="0.3">
      <c r="B30" s="714" t="s">
        <v>6273</v>
      </c>
      <c r="C30" s="714"/>
      <c r="D30" s="714"/>
      <c r="E30" s="714"/>
      <c r="F30" s="714"/>
      <c r="G30" s="714"/>
      <c r="H30" s="714"/>
      <c r="I30" s="714"/>
      <c r="J30" s="310"/>
      <c r="L30" s="738"/>
      <c r="M30" s="738"/>
      <c r="N30" s="738"/>
      <c r="O30" s="738"/>
      <c r="P30" s="738"/>
      <c r="Q30" s="738"/>
      <c r="R30" s="738"/>
      <c r="S30" s="738"/>
      <c r="T30" s="738"/>
      <c r="U30" s="738"/>
      <c r="V30" s="738"/>
      <c r="W30" s="738"/>
      <c r="X30" s="738"/>
      <c r="Y30" s="738"/>
      <c r="Z30" s="738"/>
      <c r="AA30" s="738"/>
      <c r="AB30" s="738"/>
      <c r="AC30" s="738"/>
      <c r="AD30" s="738"/>
      <c r="AE30" s="738"/>
      <c r="AF30" s="738"/>
      <c r="AG30" s="738"/>
      <c r="AH30" s="738"/>
      <c r="AI30" s="738"/>
      <c r="AJ30" s="738"/>
      <c r="AK30" s="738"/>
      <c r="AL30" s="738"/>
      <c r="AM30" s="765"/>
      <c r="AN30" s="765"/>
      <c r="AO30" s="765"/>
      <c r="AP30" s="765"/>
      <c r="AQ30" s="765"/>
      <c r="AR30" s="765"/>
      <c r="AS30" s="765"/>
      <c r="AT30" s="765"/>
      <c r="AU30" s="765"/>
      <c r="AV30" s="738"/>
      <c r="AW30" s="738"/>
      <c r="AX30" s="738"/>
      <c r="AY30" s="738"/>
      <c r="AZ30" s="738"/>
      <c r="BA30" s="738"/>
      <c r="BB30" s="738"/>
      <c r="BC30" s="738"/>
      <c r="BD30" s="738"/>
    </row>
    <row r="31" spans="2:56" s="297" customFormat="1" ht="120.6" customHeight="1" x14ac:dyDescent="0.3">
      <c r="B31" s="715" t="s">
        <v>6274</v>
      </c>
      <c r="C31" s="715"/>
      <c r="D31" s="715"/>
      <c r="E31" s="715"/>
      <c r="F31" s="715"/>
      <c r="G31" s="715"/>
      <c r="H31" s="715"/>
      <c r="I31" s="715"/>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88.95" customHeight="1" x14ac:dyDescent="0.3">
      <c r="B32" s="714" t="s">
        <v>2571</v>
      </c>
      <c r="C32" s="714"/>
      <c r="D32" s="337"/>
      <c r="E32" s="337"/>
      <c r="F32" s="337"/>
      <c r="G32" s="337"/>
      <c r="H32" s="337"/>
      <c r="I32" s="337"/>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56" s="297" customFormat="1" ht="41.4" customHeight="1" x14ac:dyDescent="0.3">
      <c r="B33" s="316"/>
      <c r="C33" s="316"/>
      <c r="D33" s="337"/>
      <c r="E33" s="337"/>
      <c r="F33" s="337"/>
      <c r="G33" s="337"/>
      <c r="H33" s="337"/>
      <c r="I33" s="337"/>
      <c r="J33" s="310"/>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7"/>
      <c r="AN33" s="337"/>
      <c r="AO33" s="337"/>
      <c r="AP33" s="337"/>
      <c r="AQ33" s="337"/>
      <c r="AR33" s="337"/>
      <c r="AS33" s="337"/>
      <c r="AT33" s="337"/>
      <c r="AU33" s="337"/>
      <c r="AV33" s="338"/>
      <c r="AW33" s="338"/>
      <c r="AX33" s="338"/>
      <c r="AY33" s="338"/>
      <c r="AZ33" s="338"/>
      <c r="BA33" s="338"/>
      <c r="BB33" s="338"/>
      <c r="BC33" s="338"/>
      <c r="BD33" s="338"/>
    </row>
    <row r="34" spans="2:56" s="297" customFormat="1" ht="31.95" customHeight="1" x14ac:dyDescent="0.3">
      <c r="J34" s="336"/>
    </row>
    <row r="35" spans="2:56" s="297" customFormat="1" ht="72" customHeight="1" x14ac:dyDescent="0.3">
      <c r="B35" s="714" t="s">
        <v>4121</v>
      </c>
      <c r="C35" s="714"/>
      <c r="D35" s="714"/>
      <c r="E35" s="714"/>
      <c r="F35" s="714"/>
      <c r="G35" s="714"/>
      <c r="H35" s="714"/>
      <c r="I35" s="714"/>
      <c r="J35" s="336"/>
    </row>
    <row r="36" spans="2:56" s="297" customFormat="1" ht="71.400000000000006" customHeight="1" x14ac:dyDescent="0.3">
      <c r="B36" s="714" t="s">
        <v>4122</v>
      </c>
      <c r="C36" s="714"/>
      <c r="D36" s="714"/>
      <c r="E36" s="714"/>
      <c r="F36" s="714"/>
      <c r="G36" s="714"/>
      <c r="H36" s="714"/>
      <c r="I36" s="714"/>
      <c r="J36" s="336"/>
    </row>
    <row r="37" spans="2:56" ht="162.6" customHeight="1" x14ac:dyDescent="0.3">
      <c r="B37" s="714" t="s">
        <v>6173</v>
      </c>
      <c r="C37" s="714"/>
      <c r="D37" s="714"/>
      <c r="E37" s="714"/>
      <c r="F37" s="714"/>
      <c r="G37" s="714"/>
      <c r="H37" s="714"/>
      <c r="I37" s="714"/>
      <c r="J37" s="304"/>
      <c r="K37" s="305"/>
      <c r="L37" s="306"/>
      <c r="M37" s="307"/>
    </row>
    <row r="38" spans="2:56" ht="57" customHeight="1" x14ac:dyDescent="0.3">
      <c r="B38" s="714" t="s">
        <v>4125</v>
      </c>
      <c r="C38" s="714"/>
      <c r="D38" s="714"/>
      <c r="E38" s="714"/>
      <c r="F38" s="714"/>
      <c r="G38" s="714"/>
      <c r="H38" s="714"/>
      <c r="I38" s="714"/>
      <c r="J38" s="304"/>
      <c r="K38" s="305"/>
      <c r="L38" s="306"/>
      <c r="M38" s="307"/>
    </row>
    <row r="39" spans="2:56" ht="16.2" customHeight="1" x14ac:dyDescent="0.3">
      <c r="B39" s="373"/>
      <c r="C39" s="373"/>
      <c r="D39" s="373"/>
      <c r="E39" s="373"/>
      <c r="F39" s="373"/>
      <c r="G39" s="373"/>
      <c r="H39" s="373"/>
      <c r="I39" s="373"/>
    </row>
    <row r="40" spans="2:56" ht="16.2" customHeight="1" x14ac:dyDescent="0.3">
      <c r="B40" s="732"/>
      <c r="C40" s="732"/>
      <c r="D40" s="732"/>
      <c r="E40" s="732"/>
      <c r="F40" s="732"/>
      <c r="G40" s="732"/>
      <c r="H40" s="732"/>
      <c r="I40" s="732"/>
      <c r="N40" s="261"/>
      <c r="O40" s="261"/>
      <c r="P40" s="261"/>
      <c r="Q40" s="261"/>
      <c r="R40" s="261"/>
      <c r="S40" s="261"/>
      <c r="T40" s="261"/>
    </row>
    <row r="41" spans="2:56" ht="16.2" customHeight="1" x14ac:dyDescent="0.3">
      <c r="B41" s="373"/>
      <c r="C41" s="373"/>
      <c r="D41" s="373"/>
      <c r="E41" s="373"/>
      <c r="F41" s="373"/>
      <c r="G41" s="373"/>
      <c r="H41" s="373"/>
      <c r="I41" s="373"/>
    </row>
    <row r="42" spans="2:56" ht="21" customHeight="1" x14ac:dyDescent="0.3">
      <c r="B42" s="373" t="s">
        <v>3984</v>
      </c>
      <c r="C42" s="373"/>
      <c r="D42" s="373"/>
      <c r="E42" s="373"/>
      <c r="F42" s="373"/>
      <c r="G42" s="373"/>
      <c r="H42" s="373"/>
      <c r="I42" s="373"/>
      <c r="K42" s="279" t="s">
        <v>2574</v>
      </c>
    </row>
    <row r="43" spans="2:56" ht="16.5" customHeight="1" x14ac:dyDescent="0.3">
      <c r="B43" s="373" t="s">
        <v>4126</v>
      </c>
      <c r="C43" s="373"/>
      <c r="D43" s="373"/>
      <c r="E43" s="373"/>
      <c r="F43" s="373"/>
      <c r="G43" s="373"/>
      <c r="H43" s="373"/>
      <c r="I43" s="373"/>
      <c r="K43" s="279" t="s">
        <v>2575</v>
      </c>
    </row>
    <row r="44" spans="2:56" ht="16.5" customHeight="1" x14ac:dyDescent="0.3">
      <c r="B44" s="373" t="s">
        <v>2518</v>
      </c>
      <c r="C44" s="373"/>
      <c r="D44" s="373"/>
      <c r="E44" s="373"/>
      <c r="F44" s="373"/>
      <c r="G44" s="373"/>
      <c r="H44" s="373"/>
      <c r="I44" s="373"/>
      <c r="K44" s="279" t="s">
        <v>2576</v>
      </c>
    </row>
    <row r="45" spans="2:56" ht="16.5" customHeight="1" x14ac:dyDescent="0.3">
      <c r="B45" s="380" t="s">
        <v>2519</v>
      </c>
      <c r="C45" s="373"/>
      <c r="D45" s="373"/>
      <c r="E45" s="373"/>
      <c r="F45" s="373"/>
      <c r="G45" s="373"/>
      <c r="H45" s="373"/>
      <c r="I45" s="373"/>
      <c r="K45" s="279" t="s">
        <v>2577</v>
      </c>
    </row>
    <row r="46" spans="2:56" ht="16.5" customHeight="1" x14ac:dyDescent="0.3">
      <c r="B46" s="381" t="s">
        <v>2520</v>
      </c>
      <c r="C46" s="373"/>
      <c r="D46" s="373"/>
      <c r="E46" s="373"/>
      <c r="F46" s="373"/>
      <c r="G46" s="373"/>
      <c r="H46" s="373"/>
      <c r="I46" s="373"/>
      <c r="J46" s="300"/>
      <c r="K46" s="279" t="s">
        <v>2573</v>
      </c>
      <c r="M46" s="270"/>
    </row>
    <row r="47" spans="2:56" ht="16.5" customHeight="1" x14ac:dyDescent="0.3">
      <c r="B47" s="380" t="s">
        <v>2578</v>
      </c>
      <c r="C47" s="373"/>
      <c r="D47" s="373"/>
      <c r="E47" s="373"/>
      <c r="F47" s="373"/>
      <c r="G47" s="373"/>
      <c r="H47" s="373"/>
      <c r="I47" s="373"/>
      <c r="J47" s="300"/>
      <c r="K47" s="279" t="s">
        <v>2579</v>
      </c>
      <c r="M47" s="270"/>
    </row>
    <row r="48" spans="2:56" ht="16.5" customHeight="1" x14ac:dyDescent="0.3">
      <c r="B48" s="381" t="s">
        <v>2580</v>
      </c>
      <c r="C48" s="373"/>
      <c r="D48" s="373"/>
      <c r="E48" s="373"/>
      <c r="F48" s="373"/>
      <c r="G48" s="373"/>
      <c r="H48" s="373"/>
      <c r="I48" s="373"/>
      <c r="J48" s="300"/>
      <c r="K48" s="279" t="s">
        <v>2581</v>
      </c>
    </row>
    <row r="49" spans="2:11" ht="16.5" customHeight="1" x14ac:dyDescent="0.3">
      <c r="B49" s="381" t="s">
        <v>2582</v>
      </c>
      <c r="C49" s="373"/>
      <c r="D49" s="373"/>
      <c r="E49" s="373"/>
      <c r="F49" s="373"/>
      <c r="G49" s="373"/>
      <c r="H49" s="373"/>
      <c r="I49" s="373"/>
      <c r="J49" s="300"/>
    </row>
    <row r="50" spans="2:11" ht="16.5" customHeight="1" x14ac:dyDescent="0.3">
      <c r="B50" s="437" t="s">
        <v>2521</v>
      </c>
      <c r="C50" s="373"/>
      <c r="D50" s="373"/>
      <c r="E50" s="373"/>
      <c r="F50" s="373"/>
      <c r="G50" s="373"/>
      <c r="H50" s="373"/>
      <c r="I50" s="373"/>
      <c r="J50" s="300"/>
    </row>
    <row r="51" spans="2:11" ht="16.5" customHeight="1" x14ac:dyDescent="0.3">
      <c r="B51" s="381" t="s">
        <v>3965</v>
      </c>
      <c r="C51" s="373"/>
      <c r="D51" s="373"/>
      <c r="E51" s="373"/>
      <c r="F51" s="373"/>
      <c r="G51" s="373"/>
      <c r="H51" s="373"/>
      <c r="I51" s="373"/>
      <c r="J51" s="300"/>
    </row>
    <row r="52" spans="2:11" ht="16.5" customHeight="1" x14ac:dyDescent="0.3">
      <c r="B52" s="381" t="s">
        <v>3966</v>
      </c>
      <c r="C52" s="373"/>
      <c r="D52" s="373"/>
      <c r="E52" s="373"/>
      <c r="F52" s="373"/>
      <c r="G52" s="373"/>
      <c r="H52" s="373"/>
      <c r="I52" s="373"/>
      <c r="J52" s="300"/>
    </row>
    <row r="53" spans="2:11" ht="16.5" customHeight="1" x14ac:dyDescent="0.3">
      <c r="B53" s="437" t="s">
        <v>4088</v>
      </c>
      <c r="C53" s="373"/>
      <c r="D53" s="373"/>
      <c r="E53" s="373"/>
      <c r="F53" s="373"/>
      <c r="G53" s="373"/>
      <c r="H53" s="373"/>
      <c r="I53" s="373"/>
      <c r="J53" s="300"/>
    </row>
    <row r="54" spans="2:11" ht="16.5" customHeight="1" x14ac:dyDescent="0.3">
      <c r="B54" s="381" t="s">
        <v>4089</v>
      </c>
      <c r="C54" s="373"/>
      <c r="D54" s="373"/>
      <c r="E54" s="373"/>
      <c r="F54" s="373"/>
      <c r="G54" s="373"/>
      <c r="H54" s="373"/>
      <c r="I54" s="373"/>
      <c r="J54" s="300"/>
    </row>
    <row r="55" spans="2:11" ht="16.5" customHeight="1" x14ac:dyDescent="0.3">
      <c r="B55" s="381" t="s">
        <v>4090</v>
      </c>
      <c r="C55" s="373"/>
      <c r="D55" s="373"/>
      <c r="E55" s="373"/>
      <c r="F55" s="373"/>
      <c r="G55" s="373"/>
      <c r="H55" s="373"/>
      <c r="I55" s="373"/>
      <c r="J55" s="300"/>
    </row>
    <row r="56" spans="2:11" ht="6.6" customHeight="1" x14ac:dyDescent="0.3">
      <c r="B56" s="381"/>
      <c r="C56" s="373"/>
      <c r="D56" s="373"/>
      <c r="E56" s="373"/>
      <c r="F56" s="373"/>
      <c r="G56" s="373"/>
      <c r="H56" s="373"/>
      <c r="I56" s="373"/>
      <c r="J56" s="300"/>
    </row>
    <row r="57" spans="2:11" ht="23.25" customHeight="1" x14ac:dyDescent="0.3">
      <c r="B57" s="373"/>
      <c r="C57" s="373"/>
      <c r="D57" s="373"/>
      <c r="E57" s="373"/>
      <c r="F57" s="373"/>
      <c r="G57" s="373"/>
      <c r="H57" s="373"/>
      <c r="I57" s="373"/>
      <c r="J57" s="300"/>
      <c r="K57" s="288"/>
    </row>
    <row r="58" spans="2:11" ht="16.2" customHeight="1" x14ac:dyDescent="0.3">
      <c r="B58" s="373"/>
      <c r="C58" s="373"/>
      <c r="D58" s="373"/>
      <c r="E58" s="373"/>
      <c r="F58" s="373"/>
      <c r="G58" s="373"/>
      <c r="H58" s="373"/>
      <c r="I58" s="373"/>
      <c r="J58" s="300"/>
      <c r="K58" s="289"/>
    </row>
    <row r="59" spans="2:11" ht="11.25" customHeight="1" x14ac:dyDescent="0.3">
      <c r="B59" s="373"/>
      <c r="C59" s="373"/>
      <c r="D59" s="373"/>
      <c r="E59" s="373"/>
      <c r="F59" s="373"/>
      <c r="G59" s="373"/>
      <c r="H59" s="373"/>
      <c r="I59" s="373"/>
      <c r="J59" s="300"/>
      <c r="K59" s="289"/>
    </row>
    <row r="60" spans="2:11" ht="52.5" customHeight="1" x14ac:dyDescent="0.3">
      <c r="B60" s="714" t="s">
        <v>2524</v>
      </c>
      <c r="C60" s="714"/>
      <c r="D60" s="714"/>
      <c r="E60" s="714"/>
      <c r="F60" s="714"/>
      <c r="G60" s="714"/>
      <c r="H60" s="714"/>
      <c r="I60" s="714"/>
      <c r="J60" s="300"/>
    </row>
    <row r="61" spans="2:11" ht="13.5" customHeight="1" x14ac:dyDescent="0.3">
      <c r="B61" s="435" t="s">
        <v>2525</v>
      </c>
      <c r="C61" s="384"/>
      <c r="D61" s="373"/>
      <c r="E61" s="373"/>
      <c r="F61" s="373"/>
      <c r="G61" s="373"/>
      <c r="H61" s="373"/>
      <c r="I61" s="373"/>
      <c r="J61" s="300"/>
    </row>
    <row r="62" spans="2:11" ht="13.5" customHeight="1" x14ac:dyDescent="0.3">
      <c r="B62" s="381"/>
      <c r="C62" s="373"/>
      <c r="D62" s="373"/>
      <c r="E62" s="373"/>
      <c r="F62" s="373"/>
      <c r="G62" s="373"/>
      <c r="H62" s="373"/>
      <c r="I62" s="373"/>
      <c r="J62" s="300"/>
    </row>
    <row r="63" spans="2:11" ht="13.5" customHeight="1" x14ac:dyDescent="0.3">
      <c r="B63" s="381"/>
      <c r="C63" s="373"/>
      <c r="D63" s="373"/>
      <c r="E63" s="373"/>
      <c r="F63" s="373"/>
      <c r="G63" s="373"/>
      <c r="H63" s="373"/>
      <c r="I63" s="373"/>
      <c r="J63" s="300"/>
    </row>
    <row r="64" spans="2:11" ht="20.25" customHeight="1" x14ac:dyDescent="0.3">
      <c r="B64" s="373" t="s">
        <v>2526</v>
      </c>
      <c r="C64" s="384"/>
      <c r="D64" s="373"/>
      <c r="E64" s="373"/>
      <c r="F64" s="373"/>
      <c r="G64" s="373"/>
      <c r="H64" s="373"/>
      <c r="I64" s="373"/>
      <c r="J64" s="276"/>
    </row>
    <row r="65" spans="2:10" ht="15.75" customHeight="1" x14ac:dyDescent="0.3">
      <c r="B65" s="384"/>
      <c r="C65" s="384"/>
      <c r="D65" s="373"/>
      <c r="E65" s="373"/>
      <c r="F65" s="373"/>
      <c r="G65" s="373"/>
      <c r="H65" s="373"/>
      <c r="I65" s="373"/>
      <c r="J65" s="276"/>
    </row>
    <row r="66" spans="2:10" ht="16.2" customHeight="1" x14ac:dyDescent="0.3">
      <c r="B66" s="373" t="s">
        <v>2583</v>
      </c>
      <c r="C66" s="373"/>
      <c r="D66" s="384"/>
      <c r="E66" s="384"/>
      <c r="F66" s="384"/>
      <c r="G66" s="384"/>
      <c r="H66" s="373"/>
      <c r="I66" s="373"/>
    </row>
    <row r="67" spans="2:10" ht="16.2" customHeight="1" x14ac:dyDescent="0.3">
      <c r="B67" s="373" t="s">
        <v>2527</v>
      </c>
      <c r="C67" s="373"/>
      <c r="D67" s="373"/>
      <c r="E67" s="373"/>
      <c r="F67" s="373"/>
      <c r="G67" s="373"/>
      <c r="H67" s="373"/>
      <c r="I67" s="373"/>
    </row>
    <row r="68" spans="2:10" ht="16.2" customHeight="1" x14ac:dyDescent="0.3">
      <c r="B68" s="373" t="s">
        <v>3982</v>
      </c>
      <c r="C68" s="373"/>
      <c r="D68" s="373"/>
      <c r="E68" s="373"/>
      <c r="F68" s="373"/>
      <c r="G68" s="373"/>
      <c r="H68" s="373"/>
      <c r="I68" s="373"/>
    </row>
    <row r="69" spans="2:10" ht="16.2" customHeight="1" x14ac:dyDescent="0.3">
      <c r="B69" s="373" t="s">
        <v>2528</v>
      </c>
      <c r="C69" s="373"/>
      <c r="D69" s="373"/>
      <c r="E69" s="373"/>
      <c r="F69" s="373"/>
      <c r="G69" s="373"/>
      <c r="H69" s="373"/>
      <c r="I69" s="373"/>
      <c r="J69" s="261"/>
    </row>
    <row r="70" spans="2:10" s="297" customFormat="1" ht="99" customHeight="1" x14ac:dyDescent="0.25">
      <c r="B70" s="763" t="s">
        <v>2584</v>
      </c>
      <c r="C70" s="763"/>
      <c r="D70" s="317"/>
      <c r="E70" s="317"/>
      <c r="F70" s="317"/>
      <c r="G70" s="317"/>
      <c r="H70" s="764" t="s">
        <v>2529</v>
      </c>
      <c r="I70" s="764"/>
    </row>
  </sheetData>
  <mergeCells count="39">
    <mergeCell ref="E3:F3"/>
    <mergeCell ref="C5:E5"/>
    <mergeCell ref="G5:I6"/>
    <mergeCell ref="K5:L5"/>
    <mergeCell ref="C6:E6"/>
    <mergeCell ref="K6:L6"/>
    <mergeCell ref="C7:E7"/>
    <mergeCell ref="K7:L7"/>
    <mergeCell ref="K8:L8"/>
    <mergeCell ref="C9:E9"/>
    <mergeCell ref="C10:E10"/>
    <mergeCell ref="H10:I10"/>
    <mergeCell ref="B11:C11"/>
    <mergeCell ref="D11:E11"/>
    <mergeCell ref="G11:I11"/>
    <mergeCell ref="B15:I16"/>
    <mergeCell ref="C18:E18"/>
    <mergeCell ref="U30:AC30"/>
    <mergeCell ref="AD30:AL30"/>
    <mergeCell ref="AM30:AU30"/>
    <mergeCell ref="AV30:BD30"/>
    <mergeCell ref="B31:I31"/>
    <mergeCell ref="B30:I30"/>
    <mergeCell ref="L30:T30"/>
    <mergeCell ref="B70:C70"/>
    <mergeCell ref="H70:I70"/>
    <mergeCell ref="C19:E19"/>
    <mergeCell ref="B35:I35"/>
    <mergeCell ref="B36:I36"/>
    <mergeCell ref="B37:I37"/>
    <mergeCell ref="B38:I38"/>
    <mergeCell ref="B40:I40"/>
    <mergeCell ref="B60:I60"/>
    <mergeCell ref="B32:C32"/>
    <mergeCell ref="G21:H21"/>
    <mergeCell ref="G22:H22"/>
    <mergeCell ref="G23:H23"/>
    <mergeCell ref="B28:I28"/>
    <mergeCell ref="C20:E20"/>
  </mergeCells>
  <hyperlinks>
    <hyperlink ref="B69" r:id="rId1" display="http://www.geofal.com.pe/" xr:uid="{FADF3171-7768-441C-A5E7-00C68B3B34B3}"/>
    <hyperlink ref="B36:I36" r:id="rId2" location="8LpXxWsZQWmIW0zmL4DJEGBD3MXzxqJtd8JNJD7mkXs" display="https://mega.nz/file/EWAjHIDa - 8LpXxWsZQWmIW0zmL4DJEGBD3MXzxqJtd8JNJD7mkXs" xr:uid="{2EF0E5B3-E786-4F18-A2D2-C53B4B440E93}"/>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34" min="1" max="8" man="1"/>
  </rowBreaks>
  <drawing r:id="rId4"/>
  <legacyDrawingHF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95264-CC2B-4260-977F-9CE050EA7591}">
  <sheetPr>
    <tabColor rgb="FFFF00FF"/>
  </sheetPr>
  <dimension ref="B1:BD70"/>
  <sheetViews>
    <sheetView view="pageBreakPreview" topLeftCell="A7" zoomScale="90" zoomScaleNormal="96" zoomScaleSheetLayoutView="90" workbookViewId="0">
      <selection activeCell="L19" sqref="L19"/>
    </sheetView>
  </sheetViews>
  <sheetFormatPr baseColWidth="10" defaultColWidth="11.44140625" defaultRowHeight="15" x14ac:dyDescent="0.3"/>
  <cols>
    <col min="1" max="1" width="2.44140625" style="279" customWidth="1"/>
    <col min="2" max="2" width="15.5546875" style="279" customWidth="1"/>
    <col min="3" max="3" width="16.5546875" style="279" customWidth="1"/>
    <col min="4" max="4" width="12.6640625" style="279" customWidth="1"/>
    <col min="5" max="5" width="34.88671875" style="279" customWidth="1"/>
    <col min="6" max="6" width="27.5546875" style="279" customWidth="1"/>
    <col min="7" max="9" width="15.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298">
        <v>1143</v>
      </c>
    </row>
    <row r="2" spans="2:13" ht="6.6" customHeight="1" x14ac:dyDescent="0.3">
      <c r="K2" s="344"/>
      <c r="L2" s="344"/>
    </row>
    <row r="3" spans="2:13" ht="24" customHeight="1" x14ac:dyDescent="0.3">
      <c r="B3" s="297"/>
      <c r="C3" s="355"/>
      <c r="D3" s="355"/>
      <c r="E3" s="746">
        <v>1478</v>
      </c>
      <c r="F3" s="746"/>
      <c r="G3" s="355"/>
      <c r="H3" s="355"/>
      <c r="I3" s="356"/>
    </row>
    <row r="4" spans="2:13" ht="24.6" customHeight="1" x14ac:dyDescent="0.3">
      <c r="B4" s="357"/>
      <c r="C4" s="357"/>
      <c r="D4" s="297"/>
      <c r="E4" s="358"/>
      <c r="F4" s="358"/>
      <c r="G4" s="351"/>
      <c r="H4" s="351"/>
      <c r="I4" s="351"/>
      <c r="J4" s="252"/>
    </row>
    <row r="5" spans="2:13" ht="18" customHeight="1" x14ac:dyDescent="0.3">
      <c r="B5" s="383" t="s">
        <v>2545</v>
      </c>
      <c r="C5" s="768" t="str">
        <f>VLOOKUP($L$1,BD_Clientes,2,FALSE)</f>
        <v>JHESY VASQUEZ BARRIENTOS</v>
      </c>
      <c r="D5" s="768"/>
      <c r="E5" s="768"/>
      <c r="F5" s="431" t="s">
        <v>2586</v>
      </c>
      <c r="G5" s="770" t="str">
        <f>VLOOKUP($L$1,BD_Clientes,9,FALSE)</f>
        <v>Uso del pet reciclado en las mezclas asfálticas para pavimentos flexibles en Jr. Ramon Castillla -VMT</v>
      </c>
      <c r="H5" s="770"/>
      <c r="I5" s="770"/>
      <c r="K5" s="746">
        <v>222</v>
      </c>
      <c r="L5" s="746"/>
    </row>
    <row r="6" spans="2:13" ht="54" customHeight="1" x14ac:dyDescent="0.3">
      <c r="B6" s="383" t="s">
        <v>2547</v>
      </c>
      <c r="C6" s="768" t="str">
        <f>VLOOKUP($L$1,BD_Clientes,3,FALSE)</f>
        <v>-</v>
      </c>
      <c r="D6" s="768"/>
      <c r="E6" s="768"/>
      <c r="F6" s="373"/>
      <c r="G6" s="770"/>
      <c r="H6" s="770"/>
      <c r="I6" s="770"/>
      <c r="K6" s="744">
        <v>222</v>
      </c>
      <c r="L6" s="744"/>
      <c r="M6" s="301"/>
    </row>
    <row r="7" spans="2:13" ht="27" customHeight="1" x14ac:dyDescent="0.3">
      <c r="B7" s="383" t="s">
        <v>2550</v>
      </c>
      <c r="C7" s="768" t="str">
        <f>VLOOKUP($L$1,BD_Clientes,5,FALSE)</f>
        <v>JHESY VASQUEZ BARRIENTOS</v>
      </c>
      <c r="D7" s="768"/>
      <c r="E7" s="768"/>
      <c r="F7" s="431" t="s">
        <v>2589</v>
      </c>
      <c r="G7" s="430" t="str">
        <f>VLOOKUP($L$1,BD_Clientes,10,FALSE)</f>
        <v>Jr. Ramon Castilla -Villa María del Triunfo</v>
      </c>
      <c r="H7" s="430"/>
      <c r="I7" s="430"/>
      <c r="K7" s="742">
        <v>222</v>
      </c>
      <c r="L7" s="742"/>
    </row>
    <row r="8" spans="2:13" ht="6.75" customHeight="1" x14ac:dyDescent="0.3">
      <c r="B8" s="431"/>
      <c r="C8" s="429"/>
      <c r="D8" s="430"/>
      <c r="E8" s="430"/>
      <c r="F8" s="373"/>
      <c r="G8" s="433"/>
      <c r="H8" s="433"/>
      <c r="I8" s="433"/>
      <c r="K8" s="743">
        <v>223</v>
      </c>
      <c r="L8" s="743"/>
    </row>
    <row r="9" spans="2:13" ht="35.25" customHeight="1" x14ac:dyDescent="0.3">
      <c r="B9" s="383" t="s">
        <v>2553</v>
      </c>
      <c r="C9" s="768">
        <f>VLOOKUP($L$1,BD_Clientes,7,FALSE)</f>
        <v>999200395</v>
      </c>
      <c r="D9" s="768"/>
      <c r="E9" s="768"/>
      <c r="F9" s="439" t="s">
        <v>2551</v>
      </c>
      <c r="G9" s="373" t="s">
        <v>3326</v>
      </c>
      <c r="H9" s="373"/>
      <c r="I9" s="373"/>
    </row>
    <row r="10" spans="2:13" ht="31.5" customHeight="1" x14ac:dyDescent="0.3">
      <c r="B10" s="383" t="s">
        <v>2557</v>
      </c>
      <c r="C10" s="768" t="str">
        <f>VLOOKUP($L$1,BD_Clientes,8,FALSE)</f>
        <v>jhesyvasquez@gmail.com</v>
      </c>
      <c r="D10" s="768"/>
      <c r="E10" s="768"/>
      <c r="F10" s="438" t="s">
        <v>2553</v>
      </c>
      <c r="G10" s="429">
        <v>982429895</v>
      </c>
      <c r="H10" s="769"/>
      <c r="I10" s="769"/>
    </row>
    <row r="11" spans="2:13" ht="48.75" customHeight="1" x14ac:dyDescent="0.3">
      <c r="B11" s="766" t="s">
        <v>2555</v>
      </c>
      <c r="C11" s="766"/>
      <c r="D11" s="767">
        <v>45917</v>
      </c>
      <c r="E11" s="767"/>
      <c r="F11" s="438" t="s">
        <v>2558</v>
      </c>
      <c r="G11" s="767">
        <v>45917</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18.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56" ht="19.95" customHeight="1" x14ac:dyDescent="0.3">
      <c r="B17" s="260"/>
      <c r="C17" s="260"/>
      <c r="D17" s="259"/>
      <c r="E17" s="259"/>
      <c r="F17" s="259"/>
    </row>
    <row r="18" spans="2:56" ht="62.4" customHeight="1" x14ac:dyDescent="0.3">
      <c r="B18" s="421" t="s">
        <v>2561</v>
      </c>
      <c r="C18" s="749" t="s">
        <v>2562</v>
      </c>
      <c r="D18" s="749"/>
      <c r="E18" s="749"/>
      <c r="F18" s="422" t="s">
        <v>2563</v>
      </c>
      <c r="G18" s="423" t="s">
        <v>2564</v>
      </c>
      <c r="H18" s="421" t="s">
        <v>2565</v>
      </c>
      <c r="I18" s="421" t="s">
        <v>2566</v>
      </c>
      <c r="J18" s="371"/>
    </row>
    <row r="19" spans="2:56" ht="62.4" customHeight="1" x14ac:dyDescent="0.3">
      <c r="B19" s="424" t="s">
        <v>2413</v>
      </c>
      <c r="C19" s="754" t="str">
        <f>VLOOKUP(B19,ENS.!$B$5:$F$242,2,FALSE)</f>
        <v>Diseño de mezcla asfáltica en caliente (Diseño Marshall).</v>
      </c>
      <c r="D19" s="755"/>
      <c r="E19" s="756"/>
      <c r="F19" s="451" t="str">
        <f>VLOOKUP(B19,ENS.!$B$5:$F$242,3,FALSE)</f>
        <v>-</v>
      </c>
      <c r="G19" s="457">
        <v>4300</v>
      </c>
      <c r="H19" s="424">
        <v>1</v>
      </c>
      <c r="I19" s="426">
        <f>+G19*H19</f>
        <v>4300</v>
      </c>
      <c r="J19" s="371"/>
    </row>
    <row r="20" spans="2:56" ht="72.75" customHeight="1" x14ac:dyDescent="0.3">
      <c r="B20" s="424" t="s">
        <v>2264</v>
      </c>
      <c r="C20" s="754" t="str">
        <f>VLOOKUP(B20,ENS.!$B$5:$F$242,2,FALSE)</f>
        <v>Estabilidad Marshall (Incluye: elaboración de briqueta 3und, estabilidad y flujo)</v>
      </c>
      <c r="D20" s="755"/>
      <c r="E20" s="756"/>
      <c r="F20" s="451" t="str">
        <f>VLOOKUP(B20,ENS.!$B$5:$F$242,3,FALSE)</f>
        <v>ASTM D1559</v>
      </c>
      <c r="G20" s="457">
        <f>VLOOKUP(B20,ENS.!$B$5:$G$242,6,FALSE)</f>
        <v>350</v>
      </c>
      <c r="H20" s="424">
        <v>3</v>
      </c>
      <c r="I20" s="426">
        <f>+G20*H20</f>
        <v>1050</v>
      </c>
      <c r="J20" s="371"/>
    </row>
    <row r="21" spans="2:56" ht="22.95" customHeight="1" x14ac:dyDescent="0.3">
      <c r="B21" s="550" t="s">
        <v>2516</v>
      </c>
      <c r="C21" s="383"/>
      <c r="D21" s="373"/>
      <c r="E21" s="373"/>
      <c r="F21" s="373"/>
      <c r="G21" s="759" t="s">
        <v>2567</v>
      </c>
      <c r="H21" s="760"/>
      <c r="I21" s="427">
        <f>SUM(I19:I20)</f>
        <v>5350</v>
      </c>
      <c r="J21" s="274"/>
      <c r="K21" s="540"/>
      <c r="L21" s="343"/>
      <c r="M21" s="171"/>
      <c r="N21" s="171"/>
      <c r="O21" s="171"/>
      <c r="P21" s="171"/>
      <c r="Q21" s="171"/>
      <c r="R21" s="171"/>
      <c r="S21" s="171"/>
      <c r="T21" s="171"/>
    </row>
    <row r="22" spans="2:56" ht="22.95" customHeight="1" x14ac:dyDescent="0.3">
      <c r="B22" s="435"/>
      <c r="C22" s="383"/>
      <c r="D22" s="373"/>
      <c r="E22" s="373"/>
      <c r="F22" s="373"/>
      <c r="G22" s="759" t="s">
        <v>2568</v>
      </c>
      <c r="H22" s="760"/>
      <c r="I22" s="427">
        <f>I21*0.18</f>
        <v>963</v>
      </c>
      <c r="J22" s="274"/>
      <c r="K22" s="538"/>
      <c r="L22" s="171"/>
      <c r="M22" s="171"/>
      <c r="N22" s="171"/>
      <c r="O22" s="171"/>
      <c r="P22" s="171"/>
      <c r="Q22" s="171"/>
      <c r="R22" s="171"/>
      <c r="S22" s="171"/>
      <c r="T22" s="171"/>
    </row>
    <row r="23" spans="2:56" ht="22.95" customHeight="1" x14ac:dyDescent="0.3">
      <c r="B23" s="435"/>
      <c r="C23" s="383"/>
      <c r="D23" s="373"/>
      <c r="E23" s="373"/>
      <c r="F23" s="373"/>
      <c r="G23" s="761" t="s">
        <v>2569</v>
      </c>
      <c r="H23" s="762"/>
      <c r="I23" s="428">
        <f>I21+I22</f>
        <v>6313</v>
      </c>
      <c r="J23" s="274"/>
      <c r="K23" s="538"/>
      <c r="L23" s="302"/>
      <c r="M23" s="302"/>
      <c r="N23" s="302"/>
      <c r="O23" s="302"/>
      <c r="P23" s="302"/>
      <c r="Q23" s="302"/>
      <c r="R23" s="302"/>
      <c r="S23" s="302"/>
      <c r="T23" s="302"/>
    </row>
    <row r="24" spans="2:56" ht="19.95" customHeight="1" x14ac:dyDescent="0.3">
      <c r="B24" s="317"/>
      <c r="C24" s="270"/>
      <c r="G24" s="371"/>
      <c r="H24" s="371"/>
      <c r="I24" s="372"/>
      <c r="J24" s="274"/>
      <c r="K24" s="538"/>
      <c r="L24" s="302"/>
      <c r="M24" s="302"/>
      <c r="N24" s="302"/>
      <c r="O24" s="302"/>
      <c r="P24" s="302"/>
      <c r="Q24" s="302"/>
      <c r="R24" s="302"/>
      <c r="S24" s="302"/>
      <c r="T24" s="302"/>
    </row>
    <row r="25" spans="2:56" s="297" customFormat="1" ht="21" customHeight="1" x14ac:dyDescent="0.3">
      <c r="B25" s="361"/>
      <c r="C25" s="362"/>
      <c r="D25" s="362"/>
      <c r="E25" s="362"/>
      <c r="F25" s="362"/>
      <c r="G25" s="362"/>
      <c r="H25" s="362"/>
      <c r="I25" s="362"/>
      <c r="J25" s="362"/>
      <c r="K25" s="546"/>
      <c r="L25" s="546"/>
      <c r="N25" s="547"/>
    </row>
    <row r="26" spans="2:56" s="297" customFormat="1" ht="21" customHeight="1" x14ac:dyDescent="0.3">
      <c r="C26" s="362"/>
      <c r="D26" s="362"/>
      <c r="E26" s="362"/>
      <c r="F26" s="362"/>
      <c r="G26" s="362"/>
      <c r="H26" s="362"/>
      <c r="I26" s="310"/>
      <c r="J26" s="310"/>
    </row>
    <row r="27" spans="2:56" s="297" customFormat="1" ht="18" customHeight="1" x14ac:dyDescent="0.3">
      <c r="B27" s="373"/>
      <c r="C27" s="385"/>
      <c r="D27" s="385"/>
      <c r="E27" s="385"/>
      <c r="F27" s="385"/>
      <c r="G27" s="385"/>
      <c r="H27" s="385"/>
      <c r="I27" s="374"/>
      <c r="J27" s="310"/>
    </row>
    <row r="28" spans="2:56" s="297" customFormat="1" ht="19.95" customHeight="1" x14ac:dyDescent="0.3">
      <c r="B28" s="732" t="s">
        <v>4119</v>
      </c>
      <c r="C28" s="732"/>
      <c r="D28" s="732"/>
      <c r="E28" s="732"/>
      <c r="F28" s="732"/>
      <c r="G28" s="732"/>
      <c r="H28" s="732"/>
      <c r="I28" s="732"/>
      <c r="J28" s="310"/>
      <c r="L28" s="552"/>
      <c r="U28" s="552"/>
      <c r="AD28" s="552"/>
      <c r="AM28" s="552"/>
      <c r="AV28" s="552"/>
    </row>
    <row r="29" spans="2:56" s="297" customFormat="1" ht="9" customHeight="1" x14ac:dyDescent="0.3">
      <c r="B29" s="435"/>
      <c r="C29" s="435"/>
      <c r="D29" s="435"/>
      <c r="E29" s="435"/>
      <c r="F29" s="435"/>
      <c r="G29" s="435"/>
      <c r="H29" s="435"/>
      <c r="I29" s="435"/>
      <c r="J29" s="310"/>
      <c r="L29" s="552"/>
      <c r="U29" s="552"/>
      <c r="AD29" s="552"/>
      <c r="AM29" s="552"/>
      <c r="AV29" s="552"/>
    </row>
    <row r="30" spans="2:56" s="297" customFormat="1" ht="120.6" customHeight="1" x14ac:dyDescent="0.3">
      <c r="B30" s="714" t="s">
        <v>6275</v>
      </c>
      <c r="C30" s="714"/>
      <c r="D30" s="714"/>
      <c r="E30" s="714"/>
      <c r="F30" s="714"/>
      <c r="G30" s="714"/>
      <c r="H30" s="714"/>
      <c r="I30" s="714"/>
      <c r="J30" s="310"/>
      <c r="L30" s="738"/>
      <c r="M30" s="738"/>
      <c r="N30" s="738"/>
      <c r="O30" s="738"/>
      <c r="P30" s="738"/>
      <c r="Q30" s="738"/>
      <c r="R30" s="738"/>
      <c r="S30" s="738"/>
      <c r="T30" s="738"/>
      <c r="U30" s="738"/>
      <c r="V30" s="738"/>
      <c r="W30" s="738"/>
      <c r="X30" s="738"/>
      <c r="Y30" s="738"/>
      <c r="Z30" s="738"/>
      <c r="AA30" s="738"/>
      <c r="AB30" s="738"/>
      <c r="AC30" s="738"/>
      <c r="AD30" s="738"/>
      <c r="AE30" s="738"/>
      <c r="AF30" s="738"/>
      <c r="AG30" s="738"/>
      <c r="AH30" s="738"/>
      <c r="AI30" s="738"/>
      <c r="AJ30" s="738"/>
      <c r="AK30" s="738"/>
      <c r="AL30" s="738"/>
      <c r="AM30" s="765"/>
      <c r="AN30" s="765"/>
      <c r="AO30" s="765"/>
      <c r="AP30" s="765"/>
      <c r="AQ30" s="765"/>
      <c r="AR30" s="765"/>
      <c r="AS30" s="765"/>
      <c r="AT30" s="765"/>
      <c r="AU30" s="765"/>
      <c r="AV30" s="738"/>
      <c r="AW30" s="738"/>
      <c r="AX30" s="738"/>
      <c r="AY30" s="738"/>
      <c r="AZ30" s="738"/>
      <c r="BA30" s="738"/>
      <c r="BB30" s="738"/>
      <c r="BC30" s="738"/>
      <c r="BD30" s="738"/>
    </row>
    <row r="31" spans="2:56" s="297" customFormat="1" ht="120.6" customHeight="1" x14ac:dyDescent="0.3">
      <c r="B31" s="715" t="s">
        <v>6274</v>
      </c>
      <c r="C31" s="715"/>
      <c r="D31" s="715"/>
      <c r="E31" s="715"/>
      <c r="F31" s="715"/>
      <c r="G31" s="715"/>
      <c r="H31" s="715"/>
      <c r="I31" s="715"/>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88.95" customHeight="1" x14ac:dyDescent="0.3">
      <c r="B32" s="747" t="s">
        <v>2571</v>
      </c>
      <c r="C32" s="747"/>
      <c r="D32" s="337"/>
      <c r="E32" s="337"/>
      <c r="F32" s="337"/>
      <c r="G32" s="337"/>
      <c r="H32" s="337"/>
      <c r="I32" s="337"/>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56" s="297" customFormat="1" ht="41.4" customHeight="1" x14ac:dyDescent="0.3">
      <c r="B33" s="316"/>
      <c r="C33" s="316"/>
      <c r="D33" s="337"/>
      <c r="E33" s="337"/>
      <c r="F33" s="337"/>
      <c r="G33" s="337"/>
      <c r="H33" s="337"/>
      <c r="I33" s="337"/>
      <c r="J33" s="310"/>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7"/>
      <c r="AN33" s="337"/>
      <c r="AO33" s="337"/>
      <c r="AP33" s="337"/>
      <c r="AQ33" s="337"/>
      <c r="AR33" s="337"/>
      <c r="AS33" s="337"/>
      <c r="AT33" s="337"/>
      <c r="AU33" s="337"/>
      <c r="AV33" s="338"/>
      <c r="AW33" s="338"/>
      <c r="AX33" s="338"/>
      <c r="AY33" s="338"/>
      <c r="AZ33" s="338"/>
      <c r="BA33" s="338"/>
      <c r="BB33" s="338"/>
      <c r="BC33" s="338"/>
      <c r="BD33" s="338"/>
    </row>
    <row r="34" spans="2:56" s="297" customFormat="1" ht="31.95" customHeight="1" x14ac:dyDescent="0.3">
      <c r="J34" s="336"/>
    </row>
    <row r="35" spans="2:56" s="297" customFormat="1" ht="72" customHeight="1" x14ac:dyDescent="0.3">
      <c r="B35" s="714" t="s">
        <v>4121</v>
      </c>
      <c r="C35" s="714"/>
      <c r="D35" s="714"/>
      <c r="E35" s="714"/>
      <c r="F35" s="714"/>
      <c r="G35" s="714"/>
      <c r="H35" s="714"/>
      <c r="I35" s="714"/>
      <c r="J35" s="336"/>
    </row>
    <row r="36" spans="2:56" s="297" customFormat="1" ht="71.400000000000006" customHeight="1" x14ac:dyDescent="0.3">
      <c r="B36" s="714" t="s">
        <v>4122</v>
      </c>
      <c r="C36" s="714"/>
      <c r="D36" s="714"/>
      <c r="E36" s="714"/>
      <c r="F36" s="714"/>
      <c r="G36" s="714"/>
      <c r="H36" s="714"/>
      <c r="I36" s="714"/>
      <c r="J36" s="336"/>
    </row>
    <row r="37" spans="2:56" ht="162.6" customHeight="1" x14ac:dyDescent="0.3">
      <c r="B37" s="714" t="s">
        <v>6173</v>
      </c>
      <c r="C37" s="714"/>
      <c r="D37" s="714"/>
      <c r="E37" s="714"/>
      <c r="F37" s="714"/>
      <c r="G37" s="714"/>
      <c r="H37" s="714"/>
      <c r="I37" s="714"/>
      <c r="J37" s="304"/>
      <c r="K37" s="305"/>
      <c r="L37" s="306"/>
      <c r="M37" s="307"/>
    </row>
    <row r="38" spans="2:56" ht="57" customHeight="1" x14ac:dyDescent="0.3">
      <c r="B38" s="714" t="s">
        <v>4125</v>
      </c>
      <c r="C38" s="714"/>
      <c r="D38" s="714"/>
      <c r="E38" s="714"/>
      <c r="F38" s="714"/>
      <c r="G38" s="714"/>
      <c r="H38" s="714"/>
      <c r="I38" s="714"/>
      <c r="J38" s="304"/>
      <c r="K38" s="305"/>
      <c r="L38" s="306"/>
      <c r="M38" s="307"/>
    </row>
    <row r="39" spans="2:56" ht="16.2" customHeight="1" x14ac:dyDescent="0.3">
      <c r="B39" s="373"/>
      <c r="C39" s="373"/>
      <c r="D39" s="373"/>
      <c r="E39" s="373"/>
      <c r="F39" s="373"/>
      <c r="G39" s="373"/>
      <c r="H39" s="373"/>
      <c r="I39" s="373"/>
    </row>
    <row r="40" spans="2:56" ht="16.2" customHeight="1" x14ac:dyDescent="0.3">
      <c r="B40" s="732"/>
      <c r="C40" s="732"/>
      <c r="D40" s="732"/>
      <c r="E40" s="732"/>
      <c r="F40" s="732"/>
      <c r="G40" s="732"/>
      <c r="H40" s="732"/>
      <c r="I40" s="732"/>
      <c r="N40" s="261"/>
      <c r="O40" s="261"/>
      <c r="P40" s="261"/>
      <c r="Q40" s="261"/>
      <c r="R40" s="261"/>
      <c r="S40" s="261"/>
      <c r="T40" s="261"/>
    </row>
    <row r="41" spans="2:56" ht="16.2" customHeight="1" x14ac:dyDescent="0.3">
      <c r="B41" s="373"/>
      <c r="C41" s="373"/>
      <c r="D41" s="373"/>
      <c r="E41" s="373"/>
      <c r="F41" s="373"/>
      <c r="G41" s="373"/>
      <c r="H41" s="373"/>
      <c r="I41" s="373"/>
    </row>
    <row r="42" spans="2:56" ht="21" customHeight="1" x14ac:dyDescent="0.3">
      <c r="B42" s="373" t="s">
        <v>3984</v>
      </c>
      <c r="C42" s="373"/>
      <c r="D42" s="373"/>
      <c r="E42" s="373"/>
      <c r="F42" s="373"/>
      <c r="G42" s="373"/>
      <c r="H42" s="373"/>
      <c r="I42" s="373"/>
      <c r="K42" s="279" t="s">
        <v>2574</v>
      </c>
    </row>
    <row r="43" spans="2:56" ht="16.5" customHeight="1" x14ac:dyDescent="0.3">
      <c r="B43" s="373" t="s">
        <v>4126</v>
      </c>
      <c r="C43" s="373"/>
      <c r="D43" s="373"/>
      <c r="E43" s="373"/>
      <c r="F43" s="373"/>
      <c r="G43" s="373"/>
      <c r="H43" s="373"/>
      <c r="I43" s="373"/>
      <c r="K43" s="279" t="s">
        <v>2575</v>
      </c>
    </row>
    <row r="44" spans="2:56" ht="16.5" customHeight="1" x14ac:dyDescent="0.3">
      <c r="B44" s="373" t="s">
        <v>2518</v>
      </c>
      <c r="C44" s="373"/>
      <c r="D44" s="373"/>
      <c r="E44" s="373"/>
      <c r="F44" s="373"/>
      <c r="G44" s="373"/>
      <c r="H44" s="373"/>
      <c r="I44" s="373"/>
      <c r="K44" s="279" t="s">
        <v>2576</v>
      </c>
    </row>
    <row r="45" spans="2:56" ht="16.5" customHeight="1" x14ac:dyDescent="0.3">
      <c r="B45" s="380" t="s">
        <v>2519</v>
      </c>
      <c r="C45" s="373"/>
      <c r="D45" s="373"/>
      <c r="E45" s="373"/>
      <c r="F45" s="373"/>
      <c r="G45" s="373"/>
      <c r="H45" s="373"/>
      <c r="I45" s="373"/>
      <c r="K45" s="279" t="s">
        <v>2577</v>
      </c>
    </row>
    <row r="46" spans="2:56" ht="16.5" customHeight="1" x14ac:dyDescent="0.3">
      <c r="B46" s="381" t="s">
        <v>2520</v>
      </c>
      <c r="C46" s="373"/>
      <c r="D46" s="373"/>
      <c r="E46" s="373"/>
      <c r="F46" s="373"/>
      <c r="G46" s="373"/>
      <c r="H46" s="373"/>
      <c r="I46" s="373"/>
      <c r="J46" s="300"/>
      <c r="K46" s="279" t="s">
        <v>2573</v>
      </c>
      <c r="M46" s="270"/>
    </row>
    <row r="47" spans="2:56" ht="16.5" customHeight="1" x14ac:dyDescent="0.3">
      <c r="B47" s="380" t="s">
        <v>2578</v>
      </c>
      <c r="C47" s="373"/>
      <c r="D47" s="373"/>
      <c r="E47" s="373"/>
      <c r="F47" s="373"/>
      <c r="G47" s="373"/>
      <c r="H47" s="373"/>
      <c r="I47" s="373"/>
      <c r="J47" s="300"/>
      <c r="K47" s="279" t="s">
        <v>2579</v>
      </c>
      <c r="M47" s="270"/>
    </row>
    <row r="48" spans="2:56" ht="16.5" customHeight="1" x14ac:dyDescent="0.3">
      <c r="B48" s="381" t="s">
        <v>2580</v>
      </c>
      <c r="C48" s="373"/>
      <c r="D48" s="373"/>
      <c r="E48" s="373"/>
      <c r="F48" s="373"/>
      <c r="G48" s="373"/>
      <c r="H48" s="373"/>
      <c r="I48" s="373"/>
      <c r="J48" s="300"/>
      <c r="K48" s="279" t="s">
        <v>2581</v>
      </c>
    </row>
    <row r="49" spans="2:11" ht="16.5" customHeight="1" x14ac:dyDescent="0.3">
      <c r="B49" s="381" t="s">
        <v>2582</v>
      </c>
      <c r="C49" s="373"/>
      <c r="D49" s="373"/>
      <c r="E49" s="373"/>
      <c r="F49" s="373"/>
      <c r="G49" s="373"/>
      <c r="H49" s="373"/>
      <c r="I49" s="373"/>
      <c r="J49" s="300"/>
    </row>
    <row r="50" spans="2:11" ht="16.5" customHeight="1" x14ac:dyDescent="0.3">
      <c r="B50" s="437" t="s">
        <v>2521</v>
      </c>
      <c r="C50" s="373"/>
      <c r="D50" s="373"/>
      <c r="E50" s="373"/>
      <c r="F50" s="373"/>
      <c r="G50" s="373"/>
      <c r="H50" s="373"/>
      <c r="I50" s="373"/>
      <c r="J50" s="300"/>
    </row>
    <row r="51" spans="2:11" ht="16.5" customHeight="1" x14ac:dyDescent="0.3">
      <c r="B51" s="381" t="s">
        <v>3965</v>
      </c>
      <c r="C51" s="373"/>
      <c r="D51" s="373"/>
      <c r="E51" s="373"/>
      <c r="F51" s="373"/>
      <c r="G51" s="373"/>
      <c r="H51" s="373"/>
      <c r="I51" s="373"/>
      <c r="J51" s="300"/>
    </row>
    <row r="52" spans="2:11" ht="16.5" customHeight="1" x14ac:dyDescent="0.3">
      <c r="B52" s="381" t="s">
        <v>3966</v>
      </c>
      <c r="C52" s="373"/>
      <c r="D52" s="373"/>
      <c r="E52" s="373"/>
      <c r="F52" s="373"/>
      <c r="G52" s="373"/>
      <c r="H52" s="373"/>
      <c r="I52" s="373"/>
      <c r="J52" s="300"/>
    </row>
    <row r="53" spans="2:11" ht="16.5" customHeight="1" x14ac:dyDescent="0.3">
      <c r="B53" s="437" t="s">
        <v>4088</v>
      </c>
      <c r="C53" s="373"/>
      <c r="D53" s="373"/>
      <c r="E53" s="373"/>
      <c r="F53" s="373"/>
      <c r="G53" s="373"/>
      <c r="H53" s="373"/>
      <c r="I53" s="373"/>
      <c r="J53" s="300"/>
    </row>
    <row r="54" spans="2:11" ht="16.5" customHeight="1" x14ac:dyDescent="0.3">
      <c r="B54" s="381" t="s">
        <v>4089</v>
      </c>
      <c r="C54" s="373"/>
      <c r="D54" s="373"/>
      <c r="E54" s="373"/>
      <c r="F54" s="373"/>
      <c r="G54" s="373"/>
      <c r="H54" s="373"/>
      <c r="I54" s="373"/>
      <c r="J54" s="300"/>
    </row>
    <row r="55" spans="2:11" ht="16.5" customHeight="1" x14ac:dyDescent="0.3">
      <c r="B55" s="381" t="s">
        <v>4090</v>
      </c>
      <c r="C55" s="373"/>
      <c r="D55" s="373"/>
      <c r="E55" s="373"/>
      <c r="F55" s="373"/>
      <c r="G55" s="373"/>
      <c r="H55" s="373"/>
      <c r="I55" s="373"/>
      <c r="J55" s="300"/>
    </row>
    <row r="56" spans="2:11" ht="6.6" customHeight="1" x14ac:dyDescent="0.3">
      <c r="B56" s="381"/>
      <c r="C56" s="373"/>
      <c r="D56" s="373"/>
      <c r="E56" s="373"/>
      <c r="F56" s="373"/>
      <c r="G56" s="373"/>
      <c r="H56" s="373"/>
      <c r="I56" s="373"/>
      <c r="J56" s="300"/>
    </row>
    <row r="57" spans="2:11" ht="23.25" customHeight="1" x14ac:dyDescent="0.3">
      <c r="B57" s="373"/>
      <c r="C57" s="373"/>
      <c r="D57" s="373"/>
      <c r="E57" s="373"/>
      <c r="F57" s="373"/>
      <c r="G57" s="373"/>
      <c r="H57" s="373"/>
      <c r="I57" s="373"/>
      <c r="J57" s="300"/>
      <c r="K57" s="288"/>
    </row>
    <row r="58" spans="2:11" ht="16.2" customHeight="1" x14ac:dyDescent="0.3">
      <c r="B58" s="373"/>
      <c r="C58" s="373"/>
      <c r="D58" s="373"/>
      <c r="E58" s="373"/>
      <c r="F58" s="373"/>
      <c r="G58" s="373"/>
      <c r="H58" s="373"/>
      <c r="I58" s="373"/>
      <c r="J58" s="300"/>
      <c r="K58" s="289"/>
    </row>
    <row r="59" spans="2:11" ht="11.25" customHeight="1" x14ac:dyDescent="0.3">
      <c r="B59" s="373"/>
      <c r="C59" s="373"/>
      <c r="D59" s="373"/>
      <c r="E59" s="373"/>
      <c r="F59" s="373"/>
      <c r="G59" s="373"/>
      <c r="H59" s="373"/>
      <c r="I59" s="373"/>
      <c r="J59" s="300"/>
      <c r="K59" s="289"/>
    </row>
    <row r="60" spans="2:11" ht="52.5" customHeight="1" x14ac:dyDescent="0.3">
      <c r="B60" s="714" t="s">
        <v>2524</v>
      </c>
      <c r="C60" s="714"/>
      <c r="D60" s="714"/>
      <c r="E60" s="714"/>
      <c r="F60" s="714"/>
      <c r="G60" s="714"/>
      <c r="H60" s="714"/>
      <c r="I60" s="714"/>
      <c r="J60" s="300"/>
    </row>
    <row r="61" spans="2:11" ht="21.75" customHeight="1" x14ac:dyDescent="0.3">
      <c r="B61" s="435" t="s">
        <v>2525</v>
      </c>
      <c r="C61" s="384"/>
      <c r="D61" s="373"/>
      <c r="E61" s="373"/>
      <c r="F61" s="373"/>
      <c r="G61" s="373"/>
      <c r="H61" s="373"/>
      <c r="I61" s="373"/>
      <c r="J61" s="300"/>
    </row>
    <row r="62" spans="2:11" ht="13.5" customHeight="1" x14ac:dyDescent="0.3">
      <c r="B62" s="381"/>
      <c r="C62" s="373"/>
      <c r="D62" s="373"/>
      <c r="E62" s="373"/>
      <c r="F62" s="373"/>
      <c r="G62" s="373"/>
      <c r="H62" s="373"/>
      <c r="I62" s="373"/>
      <c r="J62" s="300"/>
    </row>
    <row r="63" spans="2:11" ht="13.5" customHeight="1" x14ac:dyDescent="0.3">
      <c r="B63" s="381"/>
      <c r="C63" s="373"/>
      <c r="D63" s="373"/>
      <c r="E63" s="373"/>
      <c r="F63" s="373"/>
      <c r="G63" s="373"/>
      <c r="H63" s="373"/>
      <c r="I63" s="373"/>
      <c r="J63" s="300"/>
    </row>
    <row r="64" spans="2:11" ht="20.25" customHeight="1" x14ac:dyDescent="0.3">
      <c r="B64" s="373" t="s">
        <v>2526</v>
      </c>
      <c r="C64" s="384"/>
      <c r="D64" s="373"/>
      <c r="E64" s="373"/>
      <c r="F64" s="373"/>
      <c r="G64" s="373"/>
      <c r="H64" s="373"/>
      <c r="I64" s="373"/>
      <c r="J64" s="276"/>
    </row>
    <row r="65" spans="2:10" ht="15.75" customHeight="1" x14ac:dyDescent="0.3">
      <c r="B65" s="384"/>
      <c r="C65" s="384"/>
      <c r="D65" s="373"/>
      <c r="E65" s="373"/>
      <c r="F65" s="373"/>
      <c r="G65" s="373"/>
      <c r="H65" s="373"/>
      <c r="I65" s="373"/>
      <c r="J65" s="276"/>
    </row>
    <row r="66" spans="2:10" ht="16.2" customHeight="1" x14ac:dyDescent="0.3">
      <c r="B66" s="373" t="s">
        <v>2583</v>
      </c>
      <c r="C66" s="373"/>
      <c r="D66" s="384"/>
      <c r="E66" s="384"/>
      <c r="F66" s="384"/>
      <c r="G66" s="384"/>
      <c r="H66" s="373"/>
      <c r="I66" s="373"/>
    </row>
    <row r="67" spans="2:10" ht="16.2" customHeight="1" x14ac:dyDescent="0.3">
      <c r="B67" s="373" t="s">
        <v>2527</v>
      </c>
      <c r="C67" s="373"/>
      <c r="D67" s="373"/>
      <c r="E67" s="373"/>
      <c r="F67" s="373"/>
      <c r="G67" s="373"/>
      <c r="H67" s="373"/>
      <c r="I67" s="373"/>
    </row>
    <row r="68" spans="2:10" ht="16.2" customHeight="1" x14ac:dyDescent="0.3">
      <c r="B68" s="373" t="s">
        <v>3982</v>
      </c>
      <c r="C68" s="373"/>
      <c r="D68" s="373"/>
      <c r="E68" s="373"/>
      <c r="F68" s="373"/>
      <c r="G68" s="373"/>
      <c r="H68" s="373"/>
      <c r="I68" s="373"/>
    </row>
    <row r="69" spans="2:10" ht="16.2" customHeight="1" x14ac:dyDescent="0.3">
      <c r="B69" s="373" t="s">
        <v>2528</v>
      </c>
      <c r="C69" s="373"/>
      <c r="D69" s="373"/>
      <c r="E69" s="373"/>
      <c r="F69" s="373"/>
      <c r="G69" s="373"/>
      <c r="H69" s="373"/>
      <c r="I69" s="373"/>
      <c r="J69" s="261"/>
    </row>
    <row r="70" spans="2:10" s="297" customFormat="1" ht="148.5" customHeight="1" x14ac:dyDescent="0.25">
      <c r="B70" s="763" t="s">
        <v>2584</v>
      </c>
      <c r="C70" s="763"/>
      <c r="D70" s="317"/>
      <c r="E70" s="317"/>
      <c r="F70" s="317"/>
      <c r="G70" s="317"/>
      <c r="H70" s="764" t="s">
        <v>2529</v>
      </c>
      <c r="I70" s="764"/>
    </row>
  </sheetData>
  <mergeCells count="39">
    <mergeCell ref="E3:F3"/>
    <mergeCell ref="C5:E5"/>
    <mergeCell ref="G5:I6"/>
    <mergeCell ref="K5:L5"/>
    <mergeCell ref="C6:E6"/>
    <mergeCell ref="K6:L6"/>
    <mergeCell ref="C19:E19"/>
    <mergeCell ref="C7:E7"/>
    <mergeCell ref="K7:L7"/>
    <mergeCell ref="K8:L8"/>
    <mergeCell ref="C9:E9"/>
    <mergeCell ref="C10:E10"/>
    <mergeCell ref="H10:I10"/>
    <mergeCell ref="B11:C11"/>
    <mergeCell ref="D11:E11"/>
    <mergeCell ref="G11:I11"/>
    <mergeCell ref="B15:I16"/>
    <mergeCell ref="C18:E18"/>
    <mergeCell ref="B31:I31"/>
    <mergeCell ref="C20:E20"/>
    <mergeCell ref="G21:H21"/>
    <mergeCell ref="G22:H22"/>
    <mergeCell ref="G23:H23"/>
    <mergeCell ref="B28:I28"/>
    <mergeCell ref="B30:I30"/>
    <mergeCell ref="L30:T30"/>
    <mergeCell ref="U30:AC30"/>
    <mergeCell ref="AD30:AL30"/>
    <mergeCell ref="AM30:AU30"/>
    <mergeCell ref="AV30:BD30"/>
    <mergeCell ref="B60:I60"/>
    <mergeCell ref="B70:C70"/>
    <mergeCell ref="H70:I70"/>
    <mergeCell ref="B32:C32"/>
    <mergeCell ref="B35:I35"/>
    <mergeCell ref="B36:I36"/>
    <mergeCell ref="B37:I37"/>
    <mergeCell ref="B38:I38"/>
    <mergeCell ref="B40:I40"/>
  </mergeCells>
  <hyperlinks>
    <hyperlink ref="B69" r:id="rId1" display="http://www.geofal.com.pe/" xr:uid="{DAEBFE67-5189-4C01-8FD0-31A2A7E37742}"/>
    <hyperlink ref="B36:I36" r:id="rId2" location="8LpXxWsZQWmIW0zmL4DJEGBD3MXzxqJtd8JNJD7mkXs" display="https://mega.nz/file/EWAjHIDa - 8LpXxWsZQWmIW0zmL4DJEGBD3MXzxqJtd8JNJD7mkXs" xr:uid="{0E9C460B-C66D-4816-AC0D-64954F6E7438}"/>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34" min="1" max="8" man="1"/>
  </rowBreaks>
  <drawing r:id="rId4"/>
  <legacyDrawingHF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CA23E-1796-468E-A23E-76EFD2A6A2B4}">
  <sheetPr>
    <tabColor rgb="FF0000FF"/>
  </sheetPr>
  <dimension ref="B1:BD69"/>
  <sheetViews>
    <sheetView view="pageBreakPreview" zoomScale="80" zoomScaleNormal="96" zoomScaleSheetLayoutView="80" workbookViewId="0">
      <selection activeCell="K38" sqref="K38"/>
    </sheetView>
  </sheetViews>
  <sheetFormatPr baseColWidth="10" defaultColWidth="11.44140625" defaultRowHeight="15" x14ac:dyDescent="0.3"/>
  <cols>
    <col min="1" max="1" width="2.44140625" style="279" customWidth="1"/>
    <col min="2" max="3" width="14.6640625" style="279" customWidth="1"/>
    <col min="4" max="4" width="13" style="279" customWidth="1"/>
    <col min="5" max="5" width="32" style="279" customWidth="1"/>
    <col min="6" max="6" width="26.44140625" style="279" customWidth="1"/>
    <col min="7" max="7" width="15.109375" style="279" customWidth="1"/>
    <col min="8" max="8" width="13.44140625" style="279" customWidth="1"/>
    <col min="9" max="9" width="14.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992</v>
      </c>
    </row>
    <row r="2" spans="2:13" ht="6.6" customHeight="1" x14ac:dyDescent="0.3">
      <c r="K2" s="344"/>
      <c r="L2" s="344"/>
    </row>
    <row r="3" spans="2:13" ht="24" customHeight="1" x14ac:dyDescent="0.3">
      <c r="B3" s="297"/>
      <c r="C3" s="355"/>
      <c r="D3" s="355"/>
      <c r="E3" s="746">
        <v>1476</v>
      </c>
      <c r="F3" s="746"/>
      <c r="G3" s="355"/>
      <c r="H3" s="355"/>
      <c r="I3" s="356"/>
    </row>
    <row r="4" spans="2:13" ht="17.399999999999999" customHeight="1" x14ac:dyDescent="0.3">
      <c r="B4" s="357"/>
      <c r="C4" s="357"/>
      <c r="D4" s="297"/>
      <c r="E4" s="358"/>
      <c r="F4" s="358"/>
      <c r="G4" s="351"/>
      <c r="H4" s="351"/>
      <c r="I4" s="351"/>
      <c r="J4" s="252"/>
    </row>
    <row r="5" spans="2:13" ht="44.25" customHeight="1" x14ac:dyDescent="0.3">
      <c r="B5" s="270" t="s">
        <v>2545</v>
      </c>
      <c r="C5" s="710" t="str">
        <f>VLOOKUP($L$1,BD_Clientes,2,FALSE)</f>
        <v>YANGZHOU RONGFEI CONSTRUCTION ENGINEERING CO. SUCURSAL DEL PERÚ</v>
      </c>
      <c r="D5" s="710"/>
      <c r="E5" s="710"/>
      <c r="F5" s="363" t="s">
        <v>2586</v>
      </c>
      <c r="G5" s="710" t="str">
        <f>VLOOKUP($L$1,BD_Clientes,9,FALSE)</f>
        <v>IE 126 Javier Perez de Cuellar - Colegio Bicentenario</v>
      </c>
      <c r="H5" s="710"/>
      <c r="I5" s="710"/>
      <c r="K5" s="773">
        <v>222</v>
      </c>
      <c r="L5" s="773"/>
    </row>
    <row r="6" spans="2:13" ht="37.5" customHeight="1" x14ac:dyDescent="0.3">
      <c r="B6" s="270" t="s">
        <v>2547</v>
      </c>
      <c r="C6" s="710">
        <f>VLOOKUP($L$1,BD_Clientes,3,FALSE)</f>
        <v>20611390000</v>
      </c>
      <c r="D6" s="710"/>
      <c r="E6" s="710"/>
      <c r="G6" s="395"/>
      <c r="H6" s="395"/>
      <c r="I6" s="395"/>
      <c r="K6" s="774">
        <v>222</v>
      </c>
      <c r="L6" s="774"/>
      <c r="M6" s="301"/>
    </row>
    <row r="7" spans="2:13" ht="35.25" customHeight="1" x14ac:dyDescent="0.3">
      <c r="B7" s="270" t="s">
        <v>2550</v>
      </c>
      <c r="C7" s="710" t="str">
        <f>VLOOKUP($L$1,BD_Clientes,5,FALSE)</f>
        <v>Ing. Angela Ferrer / Ing. Orlando / Ing. Fátima Gomez / Ruth Niño</v>
      </c>
      <c r="D7" s="710"/>
      <c r="E7" s="710"/>
      <c r="F7" s="363" t="s">
        <v>2589</v>
      </c>
      <c r="G7" s="710" t="str">
        <f>VLOOKUP($L$1,BD_Clientes,10,FALSE)</f>
        <v>San Juan de Lurigancho - Lima</v>
      </c>
      <c r="H7" s="710"/>
      <c r="I7" s="710"/>
      <c r="K7" s="771">
        <v>222</v>
      </c>
      <c r="L7" s="771"/>
    </row>
    <row r="8" spans="2:13" ht="10.199999999999999" customHeight="1" x14ac:dyDescent="0.3">
      <c r="B8" s="363"/>
      <c r="C8" s="396"/>
      <c r="D8" s="259"/>
      <c r="E8" s="259"/>
      <c r="G8" s="395"/>
      <c r="H8" s="395"/>
      <c r="I8" s="395"/>
      <c r="K8" s="772">
        <v>223</v>
      </c>
      <c r="L8" s="772"/>
    </row>
    <row r="9" spans="2:13" ht="21.75" customHeight="1" x14ac:dyDescent="0.3">
      <c r="B9" s="270" t="s">
        <v>2553</v>
      </c>
      <c r="C9" s="710" t="str">
        <f>VLOOKUP($L$1,BD_Clientes,7,FALSE)</f>
        <v>983092719 / 941156382 / 998398224 / 962870836</v>
      </c>
      <c r="D9" s="710"/>
      <c r="E9" s="710"/>
      <c r="F9" s="364" t="s">
        <v>2551</v>
      </c>
      <c r="G9" s="279" t="s">
        <v>3326</v>
      </c>
    </row>
    <row r="10" spans="2:13" ht="69" customHeight="1" x14ac:dyDescent="0.3">
      <c r="B10" s="270" t="s">
        <v>2557</v>
      </c>
      <c r="C10" s="710" t="str">
        <f>VLOOKUP($L$1,BD_Clientes,8,FALSE)</f>
        <v>calidad_pq2_076@rongfeiperu.pe / produccion_pq2_076@rongfeiperu.pe / logistica_p7@perurongfei.com / fgomezprocura@rongfei-paq2.com / rninologistica076@rongfei-paq2.com</v>
      </c>
      <c r="D10" s="710"/>
      <c r="E10" s="710"/>
      <c r="F10" s="365" t="s">
        <v>2553</v>
      </c>
      <c r="G10" s="396">
        <v>982429895</v>
      </c>
      <c r="H10" s="724"/>
      <c r="I10" s="724"/>
    </row>
    <row r="11" spans="2:13" ht="38.25" customHeight="1" x14ac:dyDescent="0.3">
      <c r="B11" s="728" t="s">
        <v>2555</v>
      </c>
      <c r="C11" s="728"/>
      <c r="D11" s="727">
        <v>45917</v>
      </c>
      <c r="E11" s="727"/>
      <c r="F11" s="365" t="s">
        <v>2558</v>
      </c>
      <c r="G11" s="727">
        <v>45917</v>
      </c>
      <c r="H11" s="727"/>
      <c r="I11" s="727"/>
      <c r="L11" s="279" t="s">
        <v>2556</v>
      </c>
    </row>
    <row r="12" spans="2:13" ht="9.75" customHeight="1" x14ac:dyDescent="0.3">
      <c r="B12" s="363"/>
      <c r="C12" s="366"/>
      <c r="D12" s="395"/>
      <c r="E12" s="367"/>
    </row>
    <row r="13" spans="2:13" ht="15.75" customHeight="1" x14ac:dyDescent="0.3">
      <c r="B13" s="317" t="s">
        <v>3981</v>
      </c>
      <c r="C13" s="260"/>
      <c r="D13" s="259"/>
      <c r="E13" s="259"/>
      <c r="F13" s="259"/>
      <c r="G13" s="259"/>
    </row>
    <row r="14" spans="2:13" ht="6.7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21" customHeight="1" x14ac:dyDescent="0.3">
      <c r="B16" s="726"/>
      <c r="C16" s="726"/>
      <c r="D16" s="726"/>
      <c r="E16" s="726"/>
      <c r="F16" s="726"/>
      <c r="G16" s="726"/>
      <c r="H16" s="726"/>
      <c r="I16" s="726"/>
      <c r="J16" s="261"/>
      <c r="K16" s="261"/>
    </row>
    <row r="17" spans="2:56" ht="19.95" customHeight="1" x14ac:dyDescent="0.3">
      <c r="B17" s="260"/>
      <c r="C17" s="260"/>
      <c r="D17" s="259"/>
      <c r="E17" s="259"/>
      <c r="F17" s="259"/>
    </row>
    <row r="18" spans="2:56" ht="54" customHeight="1" x14ac:dyDescent="0.3">
      <c r="B18" s="393" t="s">
        <v>2561</v>
      </c>
      <c r="C18" s="725" t="s">
        <v>2562</v>
      </c>
      <c r="D18" s="725"/>
      <c r="E18" s="725"/>
      <c r="F18" s="368" t="s">
        <v>2563</v>
      </c>
      <c r="G18" s="394" t="s">
        <v>2564</v>
      </c>
      <c r="H18" s="393" t="s">
        <v>2565</v>
      </c>
      <c r="I18" s="393" t="s">
        <v>2566</v>
      </c>
      <c r="J18" s="371"/>
    </row>
    <row r="19" spans="2:56" ht="27.6" customHeight="1" x14ac:dyDescent="0.3">
      <c r="B19" s="393"/>
      <c r="C19" s="720" t="s">
        <v>4285</v>
      </c>
      <c r="D19" s="721"/>
      <c r="E19" s="722"/>
      <c r="F19" s="368"/>
      <c r="G19" s="394"/>
      <c r="H19" s="393"/>
      <c r="I19" s="393"/>
      <c r="J19" s="371"/>
    </row>
    <row r="20" spans="2:56" ht="48.75" customHeight="1" x14ac:dyDescent="0.3">
      <c r="B20" s="463" t="s">
        <v>2278</v>
      </c>
      <c r="C20" s="717" t="str">
        <f>VLOOKUP(B20,ENS.!$B$5:$F$242,2,FALSE)</f>
        <v>Dimensionamiento  / Unidades de albañilería de Arcilla.</v>
      </c>
      <c r="D20" s="718"/>
      <c r="E20" s="719"/>
      <c r="F20" s="414" t="str">
        <f>VLOOKUP(B20,ENS.!$B$5:$F$242,3,FALSE)</f>
        <v>NTP 399.613</v>
      </c>
      <c r="G20" s="455">
        <f>VLOOKUP(B20,ENS.!$B$5:$G$242,6,FALSE)</f>
        <v>130</v>
      </c>
      <c r="H20" s="414">
        <v>1</v>
      </c>
      <c r="I20" s="462">
        <f>+G20*H20</f>
        <v>130</v>
      </c>
      <c r="J20" s="371"/>
    </row>
    <row r="21" spans="2:56" ht="48.75" customHeight="1" x14ac:dyDescent="0.3">
      <c r="B21" s="414" t="s">
        <v>2272</v>
      </c>
      <c r="C21" s="717" t="str">
        <f>VLOOKUP(B21,ENS.!$B$5:$F$242,2,FALSE)</f>
        <v>Alabeo / Unidades de albañilería de Arcilla.</v>
      </c>
      <c r="D21" s="718"/>
      <c r="E21" s="719"/>
      <c r="F21" s="414" t="str">
        <f>VLOOKUP(B21,ENS.!$B$5:$F$242,3,FALSE)</f>
        <v>NTP 399.613</v>
      </c>
      <c r="G21" s="455">
        <f>VLOOKUP(B21,ENS.!$B$5:$G$242,6,FALSE)</f>
        <v>130</v>
      </c>
      <c r="H21" s="414">
        <v>1</v>
      </c>
      <c r="I21" s="462">
        <f>+G21*H21</f>
        <v>130</v>
      </c>
      <c r="J21" s="371"/>
    </row>
    <row r="22" spans="2:56" ht="48.75" customHeight="1" x14ac:dyDescent="0.3">
      <c r="B22" s="463" t="s">
        <v>2274</v>
      </c>
      <c r="C22" s="717" t="str">
        <f>VLOOKUP(B22,ENS.!$B$5:$F$242,2,FALSE)</f>
        <v>Compresión / Unidades de albañilería de Arcilla.</v>
      </c>
      <c r="D22" s="718"/>
      <c r="E22" s="719"/>
      <c r="F22" s="414" t="str">
        <f>VLOOKUP(B22,ENS.!$B$5:$F$242,3,FALSE)</f>
        <v>NTP 399.613</v>
      </c>
      <c r="G22" s="455">
        <f>VLOOKUP(B22,ENS.!$B$5:$G$242,6,FALSE)</f>
        <v>200</v>
      </c>
      <c r="H22" s="414">
        <v>1</v>
      </c>
      <c r="I22" s="462">
        <f>+G22*H22</f>
        <v>200</v>
      </c>
      <c r="J22" s="371"/>
    </row>
    <row r="23" spans="2:56" ht="48.75" customHeight="1" x14ac:dyDescent="0.3">
      <c r="B23" s="662" t="s">
        <v>2269</v>
      </c>
      <c r="C23" s="717" t="str">
        <f>VLOOKUP(B23,ENS.!$B$5:$F$242,2,FALSE)</f>
        <v>Absorción / Unidades de albañilería de Arcilla.</v>
      </c>
      <c r="D23" s="718"/>
      <c r="E23" s="719"/>
      <c r="F23" s="414" t="str">
        <f>VLOOKUP(B23,ENS.!$B$5:$F$242,3,FALSE)</f>
        <v>NTP 399.613</v>
      </c>
      <c r="G23" s="455">
        <f>VLOOKUP(B23,ENS.!$B$5:$G$242,6,FALSE)</f>
        <v>130</v>
      </c>
      <c r="H23" s="414">
        <v>1</v>
      </c>
      <c r="I23" s="462">
        <f>+G23*H23</f>
        <v>130</v>
      </c>
      <c r="J23" s="371"/>
    </row>
    <row r="24" spans="2:56" ht="27.75" customHeight="1" x14ac:dyDescent="0.3">
      <c r="B24" s="550" t="s">
        <v>2516</v>
      </c>
      <c r="C24" s="270"/>
      <c r="G24" s="735" t="s">
        <v>2567</v>
      </c>
      <c r="H24" s="736"/>
      <c r="I24" s="369">
        <f>SUM(I19:I23)</f>
        <v>590</v>
      </c>
      <c r="J24" s="274"/>
      <c r="K24" s="540"/>
      <c r="L24" s="343"/>
      <c r="M24" s="171"/>
      <c r="N24" s="171"/>
      <c r="O24" s="171"/>
      <c r="P24" s="171"/>
      <c r="Q24" s="171"/>
      <c r="R24" s="171"/>
      <c r="S24" s="171"/>
      <c r="T24" s="171"/>
    </row>
    <row r="25" spans="2:56" ht="27.75" customHeight="1" x14ac:dyDescent="0.3">
      <c r="B25" s="317"/>
      <c r="C25" s="270"/>
      <c r="G25" s="735" t="s">
        <v>2568</v>
      </c>
      <c r="H25" s="736"/>
      <c r="I25" s="369">
        <f>I24*0.18</f>
        <v>106.2</v>
      </c>
      <c r="J25" s="274"/>
      <c r="K25" s="538"/>
      <c r="L25" s="171"/>
      <c r="M25" s="171"/>
      <c r="N25" s="171"/>
      <c r="O25" s="171"/>
      <c r="P25" s="171"/>
      <c r="Q25" s="171"/>
      <c r="R25" s="171"/>
      <c r="S25" s="171"/>
      <c r="T25" s="171"/>
    </row>
    <row r="26" spans="2:56" ht="27.75" customHeight="1" x14ac:dyDescent="0.3">
      <c r="B26" s="317"/>
      <c r="C26" s="270"/>
      <c r="G26" s="720" t="s">
        <v>2569</v>
      </c>
      <c r="H26" s="722"/>
      <c r="I26" s="272">
        <f>I24+I25</f>
        <v>696.2</v>
      </c>
      <c r="J26" s="274"/>
      <c r="K26" s="538"/>
      <c r="L26" s="302"/>
      <c r="M26" s="302"/>
      <c r="N26" s="302"/>
      <c r="O26" s="302"/>
      <c r="P26" s="302"/>
      <c r="Q26" s="302"/>
      <c r="R26" s="302"/>
      <c r="S26" s="302"/>
      <c r="T26" s="302"/>
    </row>
    <row r="27" spans="2:56" s="297" customFormat="1" ht="21" customHeight="1" x14ac:dyDescent="0.3">
      <c r="B27" s="361"/>
      <c r="C27" s="362"/>
      <c r="D27" s="362"/>
      <c r="E27" s="362"/>
      <c r="F27" s="362"/>
      <c r="G27" s="362"/>
      <c r="H27" s="362"/>
      <c r="I27" s="362"/>
      <c r="J27" s="362"/>
      <c r="K27" s="546"/>
      <c r="L27" s="546"/>
      <c r="N27" s="547"/>
    </row>
    <row r="28" spans="2:56" s="297" customFormat="1" ht="21" customHeight="1" x14ac:dyDescent="0.3">
      <c r="C28" s="362"/>
      <c r="D28" s="362"/>
      <c r="E28" s="362"/>
      <c r="F28" s="362"/>
      <c r="G28" s="362"/>
      <c r="H28" s="362"/>
      <c r="I28" s="310"/>
      <c r="J28" s="310"/>
    </row>
    <row r="29" spans="2:56" s="297" customFormat="1" ht="21" customHeight="1" x14ac:dyDescent="0.3">
      <c r="B29" s="741" t="s">
        <v>2570</v>
      </c>
      <c r="C29" s="741"/>
      <c r="D29" s="741"/>
      <c r="E29" s="741"/>
      <c r="F29" s="741"/>
      <c r="G29" s="741"/>
      <c r="H29" s="741"/>
      <c r="I29" s="741"/>
      <c r="J29" s="310"/>
      <c r="L29" s="552"/>
      <c r="U29" s="552"/>
      <c r="AD29" s="552"/>
      <c r="AM29" s="552"/>
      <c r="AV29" s="552"/>
    </row>
    <row r="30" spans="2:56" s="297" customFormat="1" ht="115.2" customHeight="1" x14ac:dyDescent="0.3">
      <c r="B30" s="712" t="s">
        <v>6267</v>
      </c>
      <c r="C30" s="712"/>
      <c r="D30" s="712"/>
      <c r="E30" s="712"/>
      <c r="F30" s="712"/>
      <c r="G30" s="712"/>
      <c r="H30" s="712"/>
      <c r="I30" s="712"/>
      <c r="J30" s="310"/>
      <c r="L30" s="738"/>
      <c r="M30" s="738"/>
      <c r="N30" s="738"/>
      <c r="O30" s="738"/>
      <c r="P30" s="738"/>
      <c r="Q30" s="738"/>
      <c r="R30" s="738"/>
      <c r="S30" s="738"/>
      <c r="T30" s="738"/>
      <c r="U30" s="738"/>
      <c r="V30" s="738"/>
      <c r="W30" s="738"/>
      <c r="X30" s="738"/>
      <c r="Y30" s="738"/>
      <c r="Z30" s="738"/>
      <c r="AA30" s="738"/>
      <c r="AB30" s="738"/>
      <c r="AC30" s="738"/>
      <c r="AD30" s="738"/>
      <c r="AE30" s="738"/>
      <c r="AF30" s="738"/>
      <c r="AG30" s="738"/>
      <c r="AH30" s="738"/>
      <c r="AI30" s="738"/>
      <c r="AJ30" s="738"/>
      <c r="AK30" s="738"/>
      <c r="AL30" s="738"/>
      <c r="AM30" s="765"/>
      <c r="AN30" s="765"/>
      <c r="AO30" s="765"/>
      <c r="AP30" s="765"/>
      <c r="AQ30" s="765"/>
      <c r="AR30" s="765"/>
      <c r="AS30" s="765"/>
      <c r="AT30" s="765"/>
      <c r="AU30" s="765"/>
      <c r="AV30" s="738"/>
      <c r="AW30" s="738"/>
      <c r="AX30" s="738"/>
      <c r="AY30" s="738"/>
      <c r="AZ30" s="738"/>
      <c r="BA30" s="738"/>
      <c r="BB30" s="738"/>
      <c r="BC30" s="738"/>
      <c r="BD30" s="738"/>
    </row>
    <row r="31" spans="2:56" s="297" customFormat="1" ht="70.2" customHeight="1" x14ac:dyDescent="0.3">
      <c r="B31" s="726" t="s">
        <v>5537</v>
      </c>
      <c r="C31" s="726"/>
      <c r="D31" s="726"/>
      <c r="E31" s="726"/>
      <c r="F31" s="726"/>
      <c r="G31" s="726"/>
      <c r="H31" s="726"/>
      <c r="I31" s="726"/>
      <c r="J31" s="310"/>
      <c r="L31" s="765"/>
      <c r="M31" s="765"/>
      <c r="N31" s="765"/>
      <c r="O31" s="765"/>
      <c r="P31" s="765"/>
      <c r="Q31" s="765"/>
      <c r="R31" s="765"/>
      <c r="S31" s="765"/>
      <c r="T31" s="765"/>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102.75" customHeight="1" x14ac:dyDescent="0.3">
      <c r="B32" s="712" t="s">
        <v>2571</v>
      </c>
      <c r="C32" s="712"/>
      <c r="D32" s="337"/>
      <c r="E32" s="337"/>
      <c r="F32" s="337"/>
      <c r="G32" s="337"/>
      <c r="H32" s="337"/>
      <c r="I32" s="337"/>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20" s="297" customFormat="1" ht="7.95" customHeight="1" x14ac:dyDescent="0.3">
      <c r="J33" s="336"/>
    </row>
    <row r="34" spans="2:20" s="297" customFormat="1" ht="4.95" customHeight="1" x14ac:dyDescent="0.3">
      <c r="J34" s="336"/>
    </row>
    <row r="35" spans="2:20" s="297" customFormat="1" ht="73.95" customHeight="1" x14ac:dyDescent="0.3">
      <c r="B35" s="712" t="s">
        <v>3999</v>
      </c>
      <c r="C35" s="712"/>
      <c r="D35" s="712"/>
      <c r="E35" s="712"/>
      <c r="F35" s="712"/>
      <c r="G35" s="712"/>
      <c r="H35" s="712"/>
      <c r="I35" s="712"/>
      <c r="J35" s="336"/>
    </row>
    <row r="36" spans="2:20" s="297" customFormat="1" ht="76.2" customHeight="1" x14ac:dyDescent="0.3">
      <c r="B36" s="712" t="s">
        <v>3065</v>
      </c>
      <c r="C36" s="712"/>
      <c r="D36" s="712"/>
      <c r="E36" s="712"/>
      <c r="F36" s="712"/>
      <c r="G36" s="712"/>
      <c r="H36" s="712"/>
      <c r="I36" s="712"/>
      <c r="J36" s="336"/>
      <c r="K36" s="348"/>
    </row>
    <row r="37" spans="2:20" ht="133.19999999999999" customHeight="1" x14ac:dyDescent="0.3">
      <c r="B37" s="712" t="s">
        <v>6266</v>
      </c>
      <c r="C37" s="712"/>
      <c r="D37" s="712"/>
      <c r="E37" s="712"/>
      <c r="F37" s="712"/>
      <c r="G37" s="712"/>
      <c r="H37" s="712"/>
      <c r="I37" s="712"/>
      <c r="J37" s="304"/>
      <c r="K37" s="305"/>
      <c r="L37" s="306"/>
      <c r="M37" s="307"/>
    </row>
    <row r="38" spans="2:20" ht="57" customHeight="1" x14ac:dyDescent="0.3">
      <c r="B38" s="712" t="s">
        <v>2572</v>
      </c>
      <c r="C38" s="712"/>
      <c r="D38" s="712"/>
      <c r="E38" s="712"/>
      <c r="F38" s="712"/>
      <c r="G38" s="712"/>
      <c r="H38" s="712"/>
      <c r="I38" s="712"/>
      <c r="J38" s="304"/>
      <c r="K38" s="305"/>
      <c r="L38" s="306"/>
      <c r="M38" s="307"/>
    </row>
    <row r="39" spans="2:20" ht="16.2" customHeight="1" x14ac:dyDescent="0.3"/>
    <row r="40" spans="2:20" ht="16.2" customHeight="1" x14ac:dyDescent="0.3">
      <c r="B40" s="741"/>
      <c r="C40" s="741"/>
      <c r="D40" s="741"/>
      <c r="E40" s="741"/>
      <c r="F40" s="741"/>
      <c r="G40" s="741"/>
      <c r="H40" s="741"/>
      <c r="I40" s="741"/>
      <c r="N40" s="261"/>
      <c r="O40" s="261"/>
      <c r="P40" s="261"/>
      <c r="Q40" s="261"/>
      <c r="R40" s="261"/>
      <c r="S40" s="261"/>
      <c r="T40" s="261"/>
    </row>
    <row r="41" spans="2:20" ht="16.2" customHeight="1" x14ac:dyDescent="0.3"/>
    <row r="42" spans="2:20" ht="17.7" customHeight="1" x14ac:dyDescent="0.3">
      <c r="B42" s="279" t="s">
        <v>2576</v>
      </c>
      <c r="K42" s="279" t="s">
        <v>2574</v>
      </c>
    </row>
    <row r="43" spans="2:20" ht="17.7" customHeight="1" x14ac:dyDescent="0.3">
      <c r="B43" s="279" t="s">
        <v>2517</v>
      </c>
      <c r="K43" s="279" t="s">
        <v>2575</v>
      </c>
    </row>
    <row r="44" spans="2:20" ht="17.7" customHeight="1" x14ac:dyDescent="0.3">
      <c r="B44" s="279" t="s">
        <v>2518</v>
      </c>
      <c r="K44" s="279" t="s">
        <v>2576</v>
      </c>
    </row>
    <row r="45" spans="2:20" ht="17.7" customHeight="1" x14ac:dyDescent="0.3">
      <c r="B45" s="288" t="s">
        <v>2519</v>
      </c>
      <c r="K45" s="279" t="s">
        <v>2577</v>
      </c>
    </row>
    <row r="46" spans="2:20" ht="17.7" customHeight="1" x14ac:dyDescent="0.3">
      <c r="B46" s="289" t="s">
        <v>2520</v>
      </c>
      <c r="J46" s="300"/>
      <c r="K46" s="279" t="s">
        <v>2573</v>
      </c>
      <c r="M46" s="270"/>
    </row>
    <row r="47" spans="2:20" ht="17.7" customHeight="1" x14ac:dyDescent="0.3">
      <c r="B47" s="288" t="s">
        <v>2578</v>
      </c>
      <c r="J47" s="300"/>
      <c r="K47" s="279" t="s">
        <v>2579</v>
      </c>
      <c r="M47" s="270"/>
    </row>
    <row r="48" spans="2:20" ht="17.7" customHeight="1" x14ac:dyDescent="0.3">
      <c r="B48" s="289" t="s">
        <v>2580</v>
      </c>
      <c r="J48" s="300"/>
      <c r="K48" s="279" t="s">
        <v>2581</v>
      </c>
    </row>
    <row r="49" spans="2:11" ht="17.7" customHeight="1" x14ac:dyDescent="0.3">
      <c r="B49" s="289" t="s">
        <v>2582</v>
      </c>
      <c r="J49" s="300"/>
    </row>
    <row r="50" spans="2:11" ht="17.7" customHeight="1" x14ac:dyDescent="0.3">
      <c r="B50" s="370" t="s">
        <v>2521</v>
      </c>
      <c r="J50" s="300"/>
    </row>
    <row r="51" spans="2:11" ht="17.7" customHeight="1" x14ac:dyDescent="0.3">
      <c r="B51" s="289" t="s">
        <v>3965</v>
      </c>
      <c r="J51" s="300"/>
    </row>
    <row r="52" spans="2:11" ht="17.7" customHeight="1" x14ac:dyDescent="0.3">
      <c r="B52" s="289" t="s">
        <v>3966</v>
      </c>
      <c r="J52" s="300"/>
    </row>
    <row r="53" spans="2:11" ht="17.7" customHeight="1" x14ac:dyDescent="0.3">
      <c r="B53" s="437" t="s">
        <v>4088</v>
      </c>
      <c r="C53" s="373"/>
      <c r="D53" s="373"/>
      <c r="E53" s="373"/>
      <c r="F53" s="373"/>
      <c r="J53" s="300"/>
    </row>
    <row r="54" spans="2:11" ht="17.7" customHeight="1" x14ac:dyDescent="0.3">
      <c r="B54" s="381" t="s">
        <v>4089</v>
      </c>
      <c r="C54" s="373"/>
      <c r="D54" s="373"/>
      <c r="E54" s="373"/>
      <c r="F54" s="373"/>
      <c r="J54" s="300"/>
    </row>
    <row r="55" spans="2:11" ht="17.7" customHeight="1" x14ac:dyDescent="0.3">
      <c r="B55" s="381" t="s">
        <v>4090</v>
      </c>
      <c r="C55" s="373"/>
      <c r="D55" s="373"/>
      <c r="E55" s="373"/>
      <c r="F55" s="373"/>
      <c r="J55" s="300"/>
    </row>
    <row r="56" spans="2:11" ht="23.25" customHeight="1" x14ac:dyDescent="0.3">
      <c r="J56" s="300"/>
      <c r="K56" s="288"/>
    </row>
    <row r="57" spans="2:11" ht="16.2" customHeight="1" x14ac:dyDescent="0.3">
      <c r="J57" s="300"/>
      <c r="K57" s="289"/>
    </row>
    <row r="58" spans="2:11" ht="11.25" customHeight="1" x14ac:dyDescent="0.3">
      <c r="J58" s="300"/>
      <c r="K58" s="289"/>
    </row>
    <row r="59" spans="2:11" ht="52.5" customHeight="1" x14ac:dyDescent="0.3">
      <c r="B59" s="712" t="s">
        <v>2524</v>
      </c>
      <c r="C59" s="712"/>
      <c r="D59" s="712"/>
      <c r="E59" s="712"/>
      <c r="F59" s="712"/>
      <c r="G59" s="712"/>
      <c r="H59" s="712"/>
      <c r="I59" s="712"/>
      <c r="J59" s="300"/>
    </row>
    <row r="60" spans="2:11" ht="13.5" customHeight="1" x14ac:dyDescent="0.3">
      <c r="B60" s="317" t="s">
        <v>2525</v>
      </c>
      <c r="C60" s="292"/>
      <c r="J60" s="300"/>
    </row>
    <row r="61" spans="2:11" ht="13.5" customHeight="1" x14ac:dyDescent="0.3">
      <c r="B61" s="289"/>
      <c r="J61" s="300"/>
    </row>
    <row r="62" spans="2:11" ht="20.25" customHeight="1" x14ac:dyDescent="0.3">
      <c r="B62" s="279" t="s">
        <v>2526</v>
      </c>
      <c r="C62" s="292"/>
      <c r="J62" s="276"/>
    </row>
    <row r="63" spans="2:11" ht="15.75" customHeight="1" x14ac:dyDescent="0.3">
      <c r="B63" s="292"/>
      <c r="C63" s="292"/>
      <c r="J63" s="276"/>
    </row>
    <row r="64" spans="2:11" ht="16.2" customHeight="1" x14ac:dyDescent="0.3">
      <c r="B64" s="279" t="s">
        <v>2583</v>
      </c>
      <c r="D64" s="292"/>
      <c r="E64" s="292"/>
      <c r="F64" s="292"/>
      <c r="G64" s="292"/>
    </row>
    <row r="65" spans="2:13" ht="16.2" customHeight="1" x14ac:dyDescent="0.3">
      <c r="B65" s="279" t="s">
        <v>2527</v>
      </c>
    </row>
    <row r="66" spans="2:13" ht="16.2" customHeight="1" x14ac:dyDescent="0.3">
      <c r="B66" s="279" t="s">
        <v>3982</v>
      </c>
    </row>
    <row r="67" spans="2:13" ht="16.2" customHeight="1" x14ac:dyDescent="0.3">
      <c r="B67" s="279" t="s">
        <v>2528</v>
      </c>
      <c r="J67" s="261"/>
    </row>
    <row r="68" spans="2:13" s="297" customFormat="1" ht="13.8" x14ac:dyDescent="0.3">
      <c r="B68" s="337"/>
      <c r="C68" s="337"/>
      <c r="H68" s="549"/>
      <c r="I68" s="549"/>
      <c r="L68" s="347"/>
      <c r="M68" s="347"/>
    </row>
    <row r="69" spans="2:13" s="297" customFormat="1" ht="123" customHeight="1" x14ac:dyDescent="0.25">
      <c r="B69" s="763" t="s">
        <v>2584</v>
      </c>
      <c r="C69" s="763"/>
      <c r="D69" s="251"/>
      <c r="E69" s="251"/>
      <c r="F69" s="251"/>
      <c r="G69" s="251"/>
      <c r="H69" s="764" t="s">
        <v>2529</v>
      </c>
      <c r="I69" s="764"/>
    </row>
  </sheetData>
  <mergeCells count="44">
    <mergeCell ref="E3:F3"/>
    <mergeCell ref="C5:E5"/>
    <mergeCell ref="K5:L5"/>
    <mergeCell ref="C6:E6"/>
    <mergeCell ref="K6:L6"/>
    <mergeCell ref="G5:I5"/>
    <mergeCell ref="C19:E19"/>
    <mergeCell ref="C7:E7"/>
    <mergeCell ref="K7:L7"/>
    <mergeCell ref="K8:L8"/>
    <mergeCell ref="C9:E9"/>
    <mergeCell ref="C10:E10"/>
    <mergeCell ref="H10:I10"/>
    <mergeCell ref="G7:I7"/>
    <mergeCell ref="B11:C11"/>
    <mergeCell ref="D11:E11"/>
    <mergeCell ref="G11:I11"/>
    <mergeCell ref="B15:I16"/>
    <mergeCell ref="C18:E18"/>
    <mergeCell ref="AV30:BD30"/>
    <mergeCell ref="B31:I31"/>
    <mergeCell ref="L31:T31"/>
    <mergeCell ref="B32:C32"/>
    <mergeCell ref="B35:I35"/>
    <mergeCell ref="B30:I30"/>
    <mergeCell ref="L30:T30"/>
    <mergeCell ref="U30:AC30"/>
    <mergeCell ref="AD30:AL30"/>
    <mergeCell ref="B40:I40"/>
    <mergeCell ref="B59:I59"/>
    <mergeCell ref="B69:C69"/>
    <mergeCell ref="H69:I69"/>
    <mergeCell ref="AM30:AU30"/>
    <mergeCell ref="C20:E20"/>
    <mergeCell ref="C21:E21"/>
    <mergeCell ref="B36:I36"/>
    <mergeCell ref="B37:I37"/>
    <mergeCell ref="B38:I38"/>
    <mergeCell ref="G26:H26"/>
    <mergeCell ref="B29:I29"/>
    <mergeCell ref="C22:E22"/>
    <mergeCell ref="C23:E23"/>
    <mergeCell ref="G24:H24"/>
    <mergeCell ref="G25:H25"/>
  </mergeCells>
  <hyperlinks>
    <hyperlink ref="B67" r:id="rId1" display="http://www.geofal.com.pe/" xr:uid="{FA64A688-2975-4977-8D29-928F999686E0}"/>
    <hyperlink ref="B36:I36" r:id="rId2" location="8LpXxWsZQWmIW0zmL4DJEGBD3MXzxqJtd8JNJD7mkXs" display="https://mega.nz/file/EWAjHIDa - 8LpXxWsZQWmIW0zmL4DJEGBD3MXzxqJtd8JNJD7mkXs" xr:uid="{47E76313-DC82-42A9-BE39-967D49A3524B}"/>
  </hyperlinks>
  <printOptions horizontalCentered="1"/>
  <pageMargins left="0" right="0" top="1.6535433070866143" bottom="0" header="0" footer="0"/>
  <pageSetup paperSize="9" scale="63" fitToWidth="0" fitToHeight="0" orientation="portrait" r:id="rId3"/>
  <headerFooter>
    <oddHeader>&amp;L
                  &amp;G</oddHeader>
    <oddFooter>&amp;C&amp;G</oddFooter>
  </headerFooter>
  <rowBreaks count="1" manualBreakCount="1">
    <brk id="32" min="1" max="8" man="1"/>
  </rowBreaks>
  <drawing r:id="rId4"/>
  <legacyDrawingHF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FC486-1ABA-463B-ACB5-5521A6D2148E}">
  <sheetPr>
    <tabColor rgb="FF0000FF"/>
  </sheetPr>
  <dimension ref="B1:BD68"/>
  <sheetViews>
    <sheetView view="pageBreakPreview" zoomScale="85" zoomScaleNormal="96" zoomScaleSheetLayoutView="85" workbookViewId="0">
      <selection activeCell="C19" sqref="C19:E19"/>
    </sheetView>
  </sheetViews>
  <sheetFormatPr baseColWidth="10" defaultColWidth="11.44140625" defaultRowHeight="15" x14ac:dyDescent="0.3"/>
  <cols>
    <col min="1" max="1" width="2.44140625" style="279" customWidth="1"/>
    <col min="2" max="2" width="13.5546875" style="279" customWidth="1"/>
    <col min="3" max="3" width="14.6640625" style="279" customWidth="1"/>
    <col min="4" max="4" width="13" style="279" customWidth="1"/>
    <col min="5" max="5" width="35.6640625" style="279" customWidth="1"/>
    <col min="6" max="6" width="23.44140625" style="279" customWidth="1"/>
    <col min="7" max="7" width="12.5546875" style="279" customWidth="1"/>
    <col min="8" max="8" width="12.6640625" style="279" customWidth="1"/>
    <col min="9" max="9" width="13.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992</v>
      </c>
    </row>
    <row r="2" spans="2:13" ht="6.6" customHeight="1" x14ac:dyDescent="0.3">
      <c r="K2" s="344"/>
      <c r="L2" s="344"/>
    </row>
    <row r="3" spans="2:13" ht="24" customHeight="1" x14ac:dyDescent="0.3">
      <c r="B3" s="297"/>
      <c r="C3" s="355"/>
      <c r="D3" s="355"/>
      <c r="E3" s="746">
        <v>1475</v>
      </c>
      <c r="F3" s="746"/>
      <c r="G3" s="355"/>
      <c r="H3" s="355"/>
      <c r="I3" s="356"/>
    </row>
    <row r="4" spans="2:13" ht="17.399999999999999" customHeight="1" x14ac:dyDescent="0.3">
      <c r="B4" s="357"/>
      <c r="C4" s="357"/>
      <c r="D4" s="297"/>
      <c r="E4" s="358"/>
      <c r="F4" s="358"/>
      <c r="G4" s="351"/>
      <c r="H4" s="351"/>
      <c r="I4" s="351"/>
      <c r="J4" s="252"/>
    </row>
    <row r="5" spans="2:13" ht="41.4" customHeight="1" x14ac:dyDescent="0.3">
      <c r="B5" s="309" t="s">
        <v>2545</v>
      </c>
      <c r="C5" s="753" t="str">
        <f>VLOOKUP($L$1,BD_Clientes,2,FALSE)</f>
        <v>YANGZHOU RONGFEI CONSTRUCTION ENGINEERING CO. SUCURSAL DEL PERÚ</v>
      </c>
      <c r="D5" s="753"/>
      <c r="E5" s="753"/>
      <c r="F5" s="360" t="s">
        <v>2586</v>
      </c>
      <c r="G5" s="753" t="str">
        <f>VLOOKUP($L$1,BD_Clientes,9,FALSE)</f>
        <v>IE 126 Javier Perez de Cuellar - Colegio Bicentenario</v>
      </c>
      <c r="H5" s="753"/>
      <c r="I5" s="753"/>
      <c r="K5" s="773">
        <v>222</v>
      </c>
      <c r="L5" s="773"/>
    </row>
    <row r="6" spans="2:13" ht="24.75" customHeight="1" x14ac:dyDescent="0.3">
      <c r="B6" s="309" t="s">
        <v>2547</v>
      </c>
      <c r="C6" s="753">
        <f>VLOOKUP($L$1,BD_Clientes,3,FALSE)</f>
        <v>20611390000</v>
      </c>
      <c r="D6" s="753"/>
      <c r="E6" s="753"/>
      <c r="F6" s="297"/>
      <c r="G6" s="398"/>
      <c r="H6" s="398"/>
      <c r="I6" s="398"/>
      <c r="K6" s="774">
        <v>222</v>
      </c>
      <c r="L6" s="774"/>
      <c r="M6" s="301"/>
    </row>
    <row r="7" spans="2:13" ht="39.75" customHeight="1" x14ac:dyDescent="0.3">
      <c r="B7" s="309" t="s">
        <v>2550</v>
      </c>
      <c r="C7" s="753" t="str">
        <f>VLOOKUP($L$1,BD_Clientes,5,FALSE)</f>
        <v>Ing. Angela Ferrer / Ing. Orlando / Ing. Fátima Gomez / Ruth Niño</v>
      </c>
      <c r="D7" s="753"/>
      <c r="E7" s="753"/>
      <c r="F7" s="360" t="s">
        <v>2589</v>
      </c>
      <c r="G7" s="753" t="str">
        <f>VLOOKUP($L$1,BD_Clientes,10,FALSE)</f>
        <v>San Juan de Lurigancho - Lima</v>
      </c>
      <c r="H7" s="753"/>
      <c r="I7" s="753"/>
      <c r="K7" s="771">
        <v>222</v>
      </c>
      <c r="L7" s="771"/>
    </row>
    <row r="8" spans="2:13" ht="1.2" customHeight="1" x14ac:dyDescent="0.3">
      <c r="B8" s="360"/>
      <c r="C8" s="452"/>
      <c r="D8" s="359"/>
      <c r="E8" s="359"/>
      <c r="F8" s="297"/>
      <c r="G8" s="398"/>
      <c r="H8" s="398"/>
      <c r="I8" s="398"/>
      <c r="K8" s="772">
        <v>223</v>
      </c>
      <c r="L8" s="772"/>
    </row>
    <row r="9" spans="2:13" ht="29.25" customHeight="1" x14ac:dyDescent="0.3">
      <c r="B9" s="309" t="s">
        <v>2553</v>
      </c>
      <c r="C9" s="753" t="str">
        <f>VLOOKUP($L$1,BD_Clientes,7,FALSE)</f>
        <v>983092719 / 941156382 / 998398224 / 962870836</v>
      </c>
      <c r="D9" s="753"/>
      <c r="E9" s="753"/>
      <c r="F9" s="453" t="s">
        <v>2551</v>
      </c>
      <c r="G9" s="297" t="s">
        <v>3326</v>
      </c>
      <c r="H9" s="297"/>
      <c r="I9" s="297"/>
    </row>
    <row r="10" spans="2:13" ht="69.75" customHeight="1" x14ac:dyDescent="0.3">
      <c r="B10" s="309" t="s">
        <v>2557</v>
      </c>
      <c r="C10" s="753" t="str">
        <f>VLOOKUP($L$1,BD_Clientes,8,FALSE)</f>
        <v>calidad_pq2_076@rongfeiperu.pe / produccion_pq2_076@rongfeiperu.pe / logistica_p7@perurongfei.com / fgomezprocura@rongfei-paq2.com / rninologistica076@rongfei-paq2.com</v>
      </c>
      <c r="D10" s="753"/>
      <c r="E10" s="753"/>
      <c r="F10" s="454" t="s">
        <v>2553</v>
      </c>
      <c r="G10" s="452">
        <v>982429895</v>
      </c>
      <c r="H10" s="783"/>
      <c r="I10" s="783"/>
    </row>
    <row r="11" spans="2:13" ht="25.5" customHeight="1" x14ac:dyDescent="0.3">
      <c r="B11" s="778" t="s">
        <v>2555</v>
      </c>
      <c r="C11" s="778"/>
      <c r="D11" s="779">
        <v>45917</v>
      </c>
      <c r="E11" s="779"/>
      <c r="F11" s="454" t="s">
        <v>2558</v>
      </c>
      <c r="G11" s="779">
        <v>45917</v>
      </c>
      <c r="H11" s="779"/>
      <c r="I11" s="779"/>
      <c r="L11" s="279" t="s">
        <v>2556</v>
      </c>
    </row>
    <row r="12" spans="2:13" ht="3" customHeight="1" x14ac:dyDescent="0.3">
      <c r="B12" s="360"/>
      <c r="C12" s="401"/>
      <c r="D12" s="398"/>
      <c r="E12" s="402"/>
      <c r="F12" s="297"/>
      <c r="G12" s="297"/>
      <c r="H12" s="297"/>
      <c r="I12" s="297"/>
    </row>
    <row r="13" spans="2:13" ht="15.75" customHeight="1" x14ac:dyDescent="0.3">
      <c r="B13" s="399" t="s">
        <v>4214</v>
      </c>
      <c r="C13" s="403"/>
      <c r="D13" s="359"/>
      <c r="E13" s="359"/>
      <c r="F13" s="359"/>
      <c r="G13" s="359"/>
      <c r="H13" s="297"/>
      <c r="I13" s="297"/>
    </row>
    <row r="14" spans="2:13" ht="3" customHeight="1" x14ac:dyDescent="0.3">
      <c r="B14" s="399"/>
      <c r="C14" s="403"/>
      <c r="D14" s="359"/>
      <c r="E14" s="359"/>
      <c r="F14" s="359"/>
      <c r="G14" s="359"/>
      <c r="H14" s="297"/>
      <c r="I14" s="297"/>
    </row>
    <row r="15" spans="2:13" ht="19.5" customHeight="1" x14ac:dyDescent="0.3">
      <c r="B15" s="765" t="s">
        <v>2560</v>
      </c>
      <c r="C15" s="765"/>
      <c r="D15" s="765"/>
      <c r="E15" s="765"/>
      <c r="F15" s="765"/>
      <c r="G15" s="765"/>
      <c r="H15" s="765"/>
      <c r="I15" s="765"/>
    </row>
    <row r="16" spans="2:13" ht="21" customHeight="1" x14ac:dyDescent="0.3">
      <c r="B16" s="765"/>
      <c r="C16" s="765"/>
      <c r="D16" s="765"/>
      <c r="E16" s="765"/>
      <c r="F16" s="765"/>
      <c r="G16" s="765"/>
      <c r="H16" s="765"/>
      <c r="I16" s="765"/>
      <c r="J16" s="261"/>
      <c r="K16" s="261"/>
    </row>
    <row r="17" spans="2:56" ht="9.6" customHeight="1" x14ac:dyDescent="0.3">
      <c r="B17" s="260"/>
      <c r="C17" s="260"/>
      <c r="D17" s="259"/>
      <c r="E17" s="259"/>
      <c r="F17" s="259"/>
    </row>
    <row r="18" spans="2:56" ht="48.6" customHeight="1" x14ac:dyDescent="0.3">
      <c r="B18" s="393" t="s">
        <v>2561</v>
      </c>
      <c r="C18" s="725" t="s">
        <v>2562</v>
      </c>
      <c r="D18" s="725"/>
      <c r="E18" s="725"/>
      <c r="F18" s="368" t="s">
        <v>2563</v>
      </c>
      <c r="G18" s="394" t="s">
        <v>2564</v>
      </c>
      <c r="H18" s="393" t="s">
        <v>2565</v>
      </c>
      <c r="I18" s="393" t="s">
        <v>2566</v>
      </c>
      <c r="J18" s="371"/>
    </row>
    <row r="19" spans="2:56" s="297" customFormat="1" ht="25.2" customHeight="1" x14ac:dyDescent="0.3">
      <c r="B19" s="592"/>
      <c r="C19" s="780" t="s">
        <v>6264</v>
      </c>
      <c r="D19" s="781"/>
      <c r="E19" s="782"/>
      <c r="F19" s="440"/>
      <c r="G19" s="544"/>
      <c r="H19" s="447"/>
      <c r="I19" s="441"/>
      <c r="J19" s="576"/>
    </row>
    <row r="20" spans="2:56" s="297" customFormat="1" ht="51" customHeight="1" x14ac:dyDescent="0.3">
      <c r="B20" s="595" t="s">
        <v>2291</v>
      </c>
      <c r="C20" s="775" t="str">
        <f>VLOOKUP(B20,ENS.!$B$5:$F$242,2,FALSE)</f>
        <v>Dimensionamiento  / Unidades de albañilería de concreto.</v>
      </c>
      <c r="D20" s="776"/>
      <c r="E20" s="777"/>
      <c r="F20" s="440" t="str">
        <f>VLOOKUP(B20,ENS.!$B$5:$F$242,3,FALSE)</f>
        <v>NTP 399.604</v>
      </c>
      <c r="G20" s="544">
        <f>VLOOKUP(B20,ENS.!$B$5:$G$242,6,FALSE)</f>
        <v>150</v>
      </c>
      <c r="H20" s="447">
        <v>1</v>
      </c>
      <c r="I20" s="441">
        <f t="shared" ref="I20:I23" si="0">+G20*H20</f>
        <v>150</v>
      </c>
      <c r="J20" s="576"/>
    </row>
    <row r="21" spans="2:56" s="297" customFormat="1" ht="51" customHeight="1" x14ac:dyDescent="0.3">
      <c r="B21" s="595" t="s">
        <v>2289</v>
      </c>
      <c r="C21" s="775" t="str">
        <f>VLOOKUP(B21,ENS.!$B$5:$F$242,2,FALSE)</f>
        <v>Resistencia a la compresión  / Unidades de albañilería de concreto.</v>
      </c>
      <c r="D21" s="776"/>
      <c r="E21" s="777"/>
      <c r="F21" s="440" t="str">
        <f>VLOOKUP(B21,ENS.!$B$5:$F$242,3,FALSE)</f>
        <v>NTP 399.604</v>
      </c>
      <c r="G21" s="544">
        <f>VLOOKUP(B21,ENS.!$B$5:$G$242,6,FALSE)</f>
        <v>250</v>
      </c>
      <c r="H21" s="447">
        <v>1</v>
      </c>
      <c r="I21" s="441">
        <f t="shared" si="0"/>
        <v>250</v>
      </c>
      <c r="J21" s="576"/>
    </row>
    <row r="22" spans="2:56" s="297" customFormat="1" ht="51" customHeight="1" x14ac:dyDescent="0.3">
      <c r="B22" s="595" t="s">
        <v>2293</v>
      </c>
      <c r="C22" s="775" t="str">
        <f>VLOOKUP(B22,ENS.!$B$5:$F$242,2,FALSE)</f>
        <v>Absorción  / Unidades de albañilería de concreto.</v>
      </c>
      <c r="D22" s="776"/>
      <c r="E22" s="777"/>
      <c r="F22" s="440" t="str">
        <f>VLOOKUP(B22,ENS.!$B$5:$F$242,3,FALSE)</f>
        <v>NTP 399.604</v>
      </c>
      <c r="G22" s="544">
        <f>VLOOKUP(B22,ENS.!$B$5:$G$242,6,FALSE)</f>
        <v>150</v>
      </c>
      <c r="H22" s="447">
        <v>1</v>
      </c>
      <c r="I22" s="441">
        <f t="shared" ref="I22" si="1">+G22*H22</f>
        <v>150</v>
      </c>
      <c r="J22" s="576"/>
    </row>
    <row r="23" spans="2:56" s="297" customFormat="1" ht="51" customHeight="1" x14ac:dyDescent="0.3">
      <c r="B23" s="592" t="s">
        <v>2301</v>
      </c>
      <c r="C23" s="775" t="str">
        <f>VLOOKUP(B23,ENS.!$B$5:$F$242,2,FALSE)</f>
        <v>Densidad / Unidades de albañilería de concreto.</v>
      </c>
      <c r="D23" s="776"/>
      <c r="E23" s="777"/>
      <c r="F23" s="440" t="str">
        <f>VLOOKUP(B23,ENS.!$B$5:$F$242,3,FALSE)</f>
        <v>NTP 399.604</v>
      </c>
      <c r="G23" s="544">
        <f>VLOOKUP(B23,ENS.!$B$5:$G$242,6,FALSE)</f>
        <v>150</v>
      </c>
      <c r="H23" s="447">
        <v>1</v>
      </c>
      <c r="I23" s="441">
        <f t="shared" si="0"/>
        <v>150</v>
      </c>
      <c r="J23" s="576"/>
    </row>
    <row r="24" spans="2:56" ht="19.5" customHeight="1" x14ac:dyDescent="0.3">
      <c r="B24" s="551" t="s">
        <v>2516</v>
      </c>
      <c r="C24" s="270"/>
      <c r="G24" s="735" t="s">
        <v>2567</v>
      </c>
      <c r="H24" s="736"/>
      <c r="I24" s="369">
        <f>SUM(I19:I23)</f>
        <v>700</v>
      </c>
      <c r="J24" s="274"/>
      <c r="K24" s="540"/>
      <c r="L24" s="343"/>
      <c r="M24" s="171"/>
      <c r="N24" s="171"/>
      <c r="O24" s="171"/>
      <c r="P24" s="171"/>
      <c r="Q24" s="171"/>
      <c r="R24" s="171"/>
      <c r="S24" s="171"/>
      <c r="T24" s="171"/>
    </row>
    <row r="25" spans="2:56" ht="19.5" customHeight="1" x14ac:dyDescent="0.3">
      <c r="B25" s="317"/>
      <c r="C25" s="270"/>
      <c r="G25" s="735" t="s">
        <v>2568</v>
      </c>
      <c r="H25" s="736"/>
      <c r="I25" s="369">
        <f>I24*0.18</f>
        <v>126</v>
      </c>
      <c r="J25" s="274"/>
      <c r="K25" s="538"/>
      <c r="L25" s="171"/>
      <c r="M25" s="171"/>
      <c r="N25" s="171"/>
      <c r="O25" s="171"/>
      <c r="P25" s="171"/>
      <c r="Q25" s="171"/>
      <c r="R25" s="171"/>
      <c r="S25" s="171"/>
      <c r="T25" s="171"/>
    </row>
    <row r="26" spans="2:56" ht="19.5" customHeight="1" x14ac:dyDescent="0.3">
      <c r="B26" s="317"/>
      <c r="C26" s="270"/>
      <c r="G26" s="720" t="s">
        <v>2569</v>
      </c>
      <c r="H26" s="722"/>
      <c r="I26" s="272">
        <f>I24+I25</f>
        <v>826</v>
      </c>
      <c r="J26" s="274"/>
      <c r="K26" s="538"/>
      <c r="L26" s="302"/>
      <c r="M26" s="302"/>
      <c r="N26" s="302"/>
      <c r="O26" s="302"/>
      <c r="P26" s="302"/>
      <c r="Q26" s="302"/>
      <c r="R26" s="302"/>
      <c r="S26" s="302"/>
      <c r="T26" s="302"/>
    </row>
    <row r="27" spans="2:56" s="297" customFormat="1" ht="21" customHeight="1" x14ac:dyDescent="0.3">
      <c r="B27" s="361"/>
      <c r="C27" s="362"/>
      <c r="D27" s="362"/>
      <c r="E27" s="362"/>
      <c r="F27" s="362"/>
      <c r="G27" s="362"/>
      <c r="H27" s="362"/>
      <c r="I27" s="362"/>
      <c r="J27" s="362"/>
      <c r="K27" s="546"/>
      <c r="L27" s="546"/>
      <c r="N27" s="547"/>
    </row>
    <row r="28" spans="2:56" s="297" customFormat="1" ht="21" customHeight="1" x14ac:dyDescent="0.3">
      <c r="C28" s="362"/>
      <c r="D28" s="362"/>
      <c r="E28" s="362"/>
      <c r="F28" s="362"/>
      <c r="G28" s="362"/>
      <c r="H28" s="362"/>
      <c r="I28" s="310"/>
      <c r="J28" s="310"/>
    </row>
    <row r="29" spans="2:56" s="297" customFormat="1" ht="21" customHeight="1" x14ac:dyDescent="0.3">
      <c r="B29" s="741" t="s">
        <v>2570</v>
      </c>
      <c r="C29" s="741"/>
      <c r="D29" s="741"/>
      <c r="E29" s="741"/>
      <c r="F29" s="741"/>
      <c r="G29" s="741"/>
      <c r="H29" s="741"/>
      <c r="I29" s="741"/>
      <c r="J29" s="310"/>
      <c r="L29" s="552"/>
      <c r="U29" s="552"/>
      <c r="AD29" s="552"/>
      <c r="AM29" s="552"/>
      <c r="AV29" s="552"/>
    </row>
    <row r="30" spans="2:56" s="297" customFormat="1" ht="140.25" customHeight="1" x14ac:dyDescent="0.3">
      <c r="B30" s="712" t="s">
        <v>6265</v>
      </c>
      <c r="C30" s="712"/>
      <c r="D30" s="712"/>
      <c r="E30" s="712"/>
      <c r="F30" s="712"/>
      <c r="G30" s="712"/>
      <c r="H30" s="712"/>
      <c r="I30" s="712"/>
      <c r="J30" s="310"/>
      <c r="L30" s="738"/>
      <c r="M30" s="738"/>
      <c r="N30" s="738"/>
      <c r="O30" s="738"/>
      <c r="P30" s="738"/>
      <c r="Q30" s="738"/>
      <c r="R30" s="738"/>
      <c r="S30" s="738"/>
      <c r="T30" s="738"/>
      <c r="U30" s="738"/>
      <c r="V30" s="738"/>
      <c r="W30" s="738"/>
      <c r="X30" s="738"/>
      <c r="Y30" s="738"/>
      <c r="Z30" s="738"/>
      <c r="AA30" s="738"/>
      <c r="AB30" s="738"/>
      <c r="AC30" s="738"/>
      <c r="AD30" s="738"/>
      <c r="AE30" s="738"/>
      <c r="AF30" s="738"/>
      <c r="AG30" s="738"/>
      <c r="AH30" s="738"/>
      <c r="AI30" s="738"/>
      <c r="AJ30" s="738"/>
      <c r="AK30" s="738"/>
      <c r="AL30" s="738"/>
      <c r="AM30" s="765"/>
      <c r="AN30" s="765"/>
      <c r="AO30" s="765"/>
      <c r="AP30" s="765"/>
      <c r="AQ30" s="765"/>
      <c r="AR30" s="765"/>
      <c r="AS30" s="765"/>
      <c r="AT30" s="765"/>
      <c r="AU30" s="765"/>
      <c r="AV30" s="738"/>
      <c r="AW30" s="738"/>
      <c r="AX30" s="738"/>
      <c r="AY30" s="738"/>
      <c r="AZ30" s="738"/>
      <c r="BA30" s="738"/>
      <c r="BB30" s="738"/>
      <c r="BC30" s="738"/>
      <c r="BD30" s="738"/>
    </row>
    <row r="31" spans="2:56" s="297" customFormat="1" ht="106.2" customHeight="1" x14ac:dyDescent="0.3">
      <c r="B31" s="712" t="s">
        <v>2571</v>
      </c>
      <c r="C31" s="712"/>
      <c r="J31" s="310"/>
      <c r="L31" s="765"/>
      <c r="M31" s="765"/>
      <c r="N31" s="765"/>
      <c r="O31" s="765"/>
      <c r="P31" s="765"/>
      <c r="Q31" s="765"/>
      <c r="R31" s="765"/>
      <c r="S31" s="765"/>
      <c r="T31" s="765"/>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7.95" customHeight="1" x14ac:dyDescent="0.3">
      <c r="J32" s="336"/>
    </row>
    <row r="33" spans="2:20" s="297" customFormat="1" ht="63" customHeight="1" x14ac:dyDescent="0.3">
      <c r="B33" s="726" t="s">
        <v>5537</v>
      </c>
      <c r="C33" s="726"/>
      <c r="D33" s="726"/>
      <c r="E33" s="726"/>
      <c r="F33" s="726"/>
      <c r="G33" s="726"/>
      <c r="H33" s="726"/>
      <c r="I33" s="726"/>
      <c r="J33" s="336"/>
    </row>
    <row r="34" spans="2:20" s="297" customFormat="1" ht="73.95" customHeight="1" x14ac:dyDescent="0.3">
      <c r="B34" s="712" t="s">
        <v>3999</v>
      </c>
      <c r="C34" s="712"/>
      <c r="D34" s="712"/>
      <c r="E34" s="712"/>
      <c r="F34" s="712"/>
      <c r="G34" s="712"/>
      <c r="H34" s="712"/>
      <c r="I34" s="712"/>
      <c r="J34" s="336"/>
    </row>
    <row r="35" spans="2:20" s="297" customFormat="1" ht="76.2" customHeight="1" x14ac:dyDescent="0.3">
      <c r="B35" s="712" t="s">
        <v>3065</v>
      </c>
      <c r="C35" s="712"/>
      <c r="D35" s="712"/>
      <c r="E35" s="712"/>
      <c r="F35" s="712"/>
      <c r="G35" s="712"/>
      <c r="H35" s="712"/>
      <c r="I35" s="712"/>
      <c r="J35" s="336"/>
      <c r="K35" s="348"/>
    </row>
    <row r="36" spans="2:20" ht="133.19999999999999" customHeight="1" x14ac:dyDescent="0.3">
      <c r="B36" s="712" t="s">
        <v>6266</v>
      </c>
      <c r="C36" s="712"/>
      <c r="D36" s="712"/>
      <c r="E36" s="712"/>
      <c r="F36" s="712"/>
      <c r="G36" s="712"/>
      <c r="H36" s="712"/>
      <c r="I36" s="712"/>
      <c r="J36" s="304"/>
      <c r="K36" s="305"/>
      <c r="L36" s="306"/>
      <c r="M36" s="307"/>
    </row>
    <row r="37" spans="2:20" ht="57" customHeight="1" x14ac:dyDescent="0.3">
      <c r="B37" s="712" t="s">
        <v>2572</v>
      </c>
      <c r="C37" s="712"/>
      <c r="D37" s="712"/>
      <c r="E37" s="712"/>
      <c r="F37" s="712"/>
      <c r="G37" s="712"/>
      <c r="H37" s="712"/>
      <c r="I37" s="712"/>
      <c r="J37" s="304"/>
      <c r="K37" s="305"/>
      <c r="L37" s="306"/>
      <c r="M37" s="307"/>
    </row>
    <row r="38" spans="2:20" ht="16.2" customHeight="1" x14ac:dyDescent="0.3"/>
    <row r="39" spans="2:20" ht="16.2" customHeight="1" x14ac:dyDescent="0.3">
      <c r="B39" s="741"/>
      <c r="C39" s="741"/>
      <c r="D39" s="741"/>
      <c r="E39" s="741"/>
      <c r="F39" s="741"/>
      <c r="G39" s="741"/>
      <c r="H39" s="741"/>
      <c r="I39" s="741"/>
      <c r="N39" s="261"/>
      <c r="O39" s="261"/>
      <c r="P39" s="261"/>
      <c r="Q39" s="261"/>
      <c r="R39" s="261"/>
      <c r="S39" s="261"/>
      <c r="T39" s="261"/>
    </row>
    <row r="40" spans="2:20" ht="16.2" customHeight="1" x14ac:dyDescent="0.3"/>
    <row r="41" spans="2:20" ht="17.7" customHeight="1" x14ac:dyDescent="0.3">
      <c r="B41" s="279" t="s">
        <v>2576</v>
      </c>
      <c r="K41" s="279" t="s">
        <v>2574</v>
      </c>
    </row>
    <row r="42" spans="2:20" ht="17.7" customHeight="1" x14ac:dyDescent="0.3">
      <c r="B42" s="279" t="s">
        <v>2517</v>
      </c>
      <c r="K42" s="279" t="s">
        <v>2575</v>
      </c>
    </row>
    <row r="43" spans="2:20" ht="17.7" customHeight="1" x14ac:dyDescent="0.3">
      <c r="B43" s="279" t="s">
        <v>2518</v>
      </c>
      <c r="K43" s="279" t="s">
        <v>2576</v>
      </c>
    </row>
    <row r="44" spans="2:20" ht="17.7" customHeight="1" x14ac:dyDescent="0.3">
      <c r="B44" s="288" t="s">
        <v>2519</v>
      </c>
      <c r="K44" s="279" t="s">
        <v>2577</v>
      </c>
    </row>
    <row r="45" spans="2:20" ht="17.7" customHeight="1" x14ac:dyDescent="0.3">
      <c r="B45" s="289" t="s">
        <v>2520</v>
      </c>
      <c r="J45" s="300"/>
      <c r="K45" s="279" t="s">
        <v>2573</v>
      </c>
      <c r="M45" s="270"/>
    </row>
    <row r="46" spans="2:20" ht="17.7" customHeight="1" x14ac:dyDescent="0.3">
      <c r="B46" s="288" t="s">
        <v>2578</v>
      </c>
      <c r="J46" s="300"/>
      <c r="K46" s="279" t="s">
        <v>2579</v>
      </c>
      <c r="M46" s="270"/>
    </row>
    <row r="47" spans="2:20" ht="17.7" customHeight="1" x14ac:dyDescent="0.3">
      <c r="B47" s="289" t="s">
        <v>2580</v>
      </c>
      <c r="J47" s="300"/>
      <c r="K47" s="279" t="s">
        <v>2581</v>
      </c>
    </row>
    <row r="48" spans="2:20" ht="17.7" customHeight="1" x14ac:dyDescent="0.3">
      <c r="B48" s="289" t="s">
        <v>2582</v>
      </c>
      <c r="J48" s="300"/>
    </row>
    <row r="49" spans="2:11" ht="17.7" customHeight="1" x14ac:dyDescent="0.3">
      <c r="B49" s="370" t="s">
        <v>2521</v>
      </c>
      <c r="J49" s="300"/>
    </row>
    <row r="50" spans="2:11" ht="17.7" customHeight="1" x14ac:dyDescent="0.3">
      <c r="B50" s="289" t="s">
        <v>3965</v>
      </c>
      <c r="J50" s="300"/>
    </row>
    <row r="51" spans="2:11" ht="17.7" customHeight="1" x14ac:dyDescent="0.3">
      <c r="B51" s="289" t="s">
        <v>3966</v>
      </c>
      <c r="J51" s="300"/>
    </row>
    <row r="52" spans="2:11" ht="17.7" customHeight="1" x14ac:dyDescent="0.3">
      <c r="B52" s="370" t="s">
        <v>4088</v>
      </c>
      <c r="F52" s="373"/>
      <c r="J52" s="300"/>
    </row>
    <row r="53" spans="2:11" ht="17.7" customHeight="1" x14ac:dyDescent="0.3">
      <c r="B53" s="289" t="s">
        <v>4089</v>
      </c>
      <c r="F53" s="373"/>
      <c r="J53" s="300"/>
    </row>
    <row r="54" spans="2:11" ht="17.7" customHeight="1" x14ac:dyDescent="0.3">
      <c r="B54" s="289" t="s">
        <v>4090</v>
      </c>
      <c r="F54" s="373"/>
      <c r="J54" s="300"/>
    </row>
    <row r="55" spans="2:11" ht="23.25" customHeight="1" x14ac:dyDescent="0.3">
      <c r="J55" s="300"/>
      <c r="K55" s="288"/>
    </row>
    <row r="56" spans="2:11" ht="16.2" customHeight="1" x14ac:dyDescent="0.3">
      <c r="J56" s="300"/>
      <c r="K56" s="289"/>
    </row>
    <row r="57" spans="2:11" ht="11.25" customHeight="1" x14ac:dyDescent="0.3">
      <c r="J57" s="300"/>
      <c r="K57" s="289"/>
    </row>
    <row r="58" spans="2:11" ht="52.5" customHeight="1" x14ac:dyDescent="0.3">
      <c r="B58" s="712" t="s">
        <v>2524</v>
      </c>
      <c r="C58" s="712"/>
      <c r="D58" s="712"/>
      <c r="E58" s="712"/>
      <c r="F58" s="712"/>
      <c r="G58" s="712"/>
      <c r="H58" s="712"/>
      <c r="I58" s="712"/>
      <c r="J58" s="300"/>
    </row>
    <row r="59" spans="2:11" ht="13.5" customHeight="1" x14ac:dyDescent="0.3">
      <c r="B59" s="317" t="s">
        <v>2525</v>
      </c>
      <c r="C59" s="292"/>
      <c r="J59" s="300"/>
    </row>
    <row r="60" spans="2:11" ht="13.5" customHeight="1" x14ac:dyDescent="0.3">
      <c r="B60" s="289"/>
      <c r="J60" s="300"/>
    </row>
    <row r="61" spans="2:11" ht="20.25" customHeight="1" x14ac:dyDescent="0.3">
      <c r="B61" s="279" t="s">
        <v>2526</v>
      </c>
      <c r="C61" s="292"/>
      <c r="J61" s="276"/>
    </row>
    <row r="62" spans="2:11" ht="15.75" customHeight="1" x14ac:dyDescent="0.3">
      <c r="B62" s="292"/>
      <c r="C62" s="292"/>
      <c r="J62" s="276"/>
    </row>
    <row r="63" spans="2:11" ht="16.2" customHeight="1" x14ac:dyDescent="0.3">
      <c r="B63" s="279" t="s">
        <v>2583</v>
      </c>
      <c r="D63" s="292"/>
      <c r="E63" s="292"/>
      <c r="F63" s="292"/>
      <c r="G63" s="292"/>
    </row>
    <row r="64" spans="2:11" ht="16.2" customHeight="1" x14ac:dyDescent="0.3">
      <c r="B64" s="279" t="s">
        <v>2527</v>
      </c>
    </row>
    <row r="65" spans="2:13" ht="16.2" customHeight="1" x14ac:dyDescent="0.3">
      <c r="B65" s="279" t="s">
        <v>3982</v>
      </c>
    </row>
    <row r="66" spans="2:13" ht="16.2" customHeight="1" x14ac:dyDescent="0.3">
      <c r="B66" s="279" t="s">
        <v>2528</v>
      </c>
      <c r="J66" s="261"/>
    </row>
    <row r="67" spans="2:13" s="297" customFormat="1" ht="13.8" x14ac:dyDescent="0.3">
      <c r="B67" s="337"/>
      <c r="C67" s="337"/>
      <c r="H67" s="549"/>
      <c r="I67" s="549"/>
      <c r="L67" s="347"/>
      <c r="M67" s="347"/>
    </row>
    <row r="68" spans="2:13" s="297" customFormat="1" ht="83.25" customHeight="1" x14ac:dyDescent="0.25">
      <c r="B68" s="763" t="s">
        <v>2584</v>
      </c>
      <c r="C68" s="763"/>
      <c r="D68" s="251"/>
      <c r="E68" s="251"/>
      <c r="F68" s="251"/>
      <c r="G68" s="251"/>
      <c r="H68" s="764" t="s">
        <v>2529</v>
      </c>
      <c r="I68" s="764"/>
    </row>
  </sheetData>
  <mergeCells count="44">
    <mergeCell ref="E3:F3"/>
    <mergeCell ref="C5:E5"/>
    <mergeCell ref="G5:I5"/>
    <mergeCell ref="K5:L5"/>
    <mergeCell ref="C6:E6"/>
    <mergeCell ref="K6:L6"/>
    <mergeCell ref="K7:L7"/>
    <mergeCell ref="K8:L8"/>
    <mergeCell ref="C9:E9"/>
    <mergeCell ref="C10:E10"/>
    <mergeCell ref="H10:I10"/>
    <mergeCell ref="G11:I11"/>
    <mergeCell ref="B15:I16"/>
    <mergeCell ref="C18:E18"/>
    <mergeCell ref="C19:E19"/>
    <mergeCell ref="C7:E7"/>
    <mergeCell ref="G7:I7"/>
    <mergeCell ref="C20:E20"/>
    <mergeCell ref="C21:E21"/>
    <mergeCell ref="C23:E23"/>
    <mergeCell ref="B11:C11"/>
    <mergeCell ref="D11:E11"/>
    <mergeCell ref="AD30:AL30"/>
    <mergeCell ref="AM30:AU30"/>
    <mergeCell ref="AV30:BD30"/>
    <mergeCell ref="B31:C31"/>
    <mergeCell ref="L31:T31"/>
    <mergeCell ref="B30:I30"/>
    <mergeCell ref="L30:T30"/>
    <mergeCell ref="U30:AC30"/>
    <mergeCell ref="B68:C68"/>
    <mergeCell ref="H68:I68"/>
    <mergeCell ref="C22:E22"/>
    <mergeCell ref="B34:I34"/>
    <mergeCell ref="B35:I35"/>
    <mergeCell ref="B36:I36"/>
    <mergeCell ref="B37:I37"/>
    <mergeCell ref="B39:I39"/>
    <mergeCell ref="B58:I58"/>
    <mergeCell ref="B33:I33"/>
    <mergeCell ref="G25:H25"/>
    <mergeCell ref="G26:H26"/>
    <mergeCell ref="B29:I29"/>
    <mergeCell ref="G24:H24"/>
  </mergeCells>
  <hyperlinks>
    <hyperlink ref="B66" r:id="rId1" display="http://www.geofal.com.pe/" xr:uid="{FF4F4375-C04B-4191-8529-25B59B48FEAA}"/>
    <hyperlink ref="B35:I35" r:id="rId2" location="8LpXxWsZQWmIW0zmL4DJEGBD3MXzxqJtd8JNJD7mkXs" display="https://mega.nz/file/EWAjHIDa - 8LpXxWsZQWmIW0zmL4DJEGBD3MXzxqJtd8JNJD7mkXs" xr:uid="{37896C75-A507-4055-8E7A-F21C8D74F4C9}"/>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1" min="1" max="8" man="1"/>
  </rowBreaks>
  <drawing r:id="rId4"/>
  <legacyDrawingHF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B49C0-C141-41A0-B4E9-533BE1350D79}">
  <sheetPr>
    <tabColor rgb="FFFFFF00"/>
  </sheetPr>
  <dimension ref="B1:T66"/>
  <sheetViews>
    <sheetView view="pageBreakPreview" topLeftCell="A13" zoomScale="78" zoomScaleNormal="92" zoomScaleSheetLayoutView="78" workbookViewId="0">
      <selection activeCell="B28" sqref="B28:I28"/>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3.109375" style="279" customWidth="1"/>
    <col min="6" max="6" width="24.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975</v>
      </c>
    </row>
    <row r="2" spans="2:13" ht="9" customHeight="1" x14ac:dyDescent="0.3">
      <c r="K2" s="344"/>
      <c r="L2" s="344"/>
    </row>
    <row r="3" spans="2:13" ht="34.950000000000003" customHeight="1" x14ac:dyDescent="0.3">
      <c r="C3" s="255"/>
      <c r="D3" s="255"/>
      <c r="E3" s="746">
        <v>1466</v>
      </c>
      <c r="F3" s="746"/>
      <c r="G3" s="255"/>
      <c r="H3" s="255"/>
      <c r="I3" s="256"/>
    </row>
    <row r="4" spans="2:13" ht="10.199999999999999" customHeight="1" x14ac:dyDescent="0.3">
      <c r="B4" s="257"/>
      <c r="C4" s="257"/>
      <c r="E4" s="252"/>
      <c r="F4" s="252"/>
      <c r="H4" s="395"/>
      <c r="I4" s="395"/>
      <c r="J4" s="252"/>
    </row>
    <row r="5" spans="2:13" ht="52.5" customHeight="1" x14ac:dyDescent="0.3">
      <c r="B5" s="270" t="s">
        <v>2545</v>
      </c>
      <c r="C5" s="710" t="str">
        <f>VLOOKUP($L$1,BD_Clientes,2,FALSE)</f>
        <v>MECHANICAL AND PIPING SOLUTIONS SAC</v>
      </c>
      <c r="D5" s="710"/>
      <c r="E5" s="710"/>
      <c r="F5" s="363" t="s">
        <v>2586</v>
      </c>
      <c r="G5" s="753" t="str">
        <f>VLOOKUP($L$1,BD_Clientes,9,FALSE)</f>
        <v>Paquete de trabajo 5: rehabilitación del pavimento de pista y renovación del sistema AGL asociado (WP5)</v>
      </c>
      <c r="H5" s="753"/>
      <c r="I5" s="753"/>
      <c r="K5" s="746">
        <v>222</v>
      </c>
      <c r="L5" s="746"/>
    </row>
    <row r="6" spans="2:13" ht="21.75" customHeight="1" x14ac:dyDescent="0.3">
      <c r="B6" s="270" t="s">
        <v>2547</v>
      </c>
      <c r="C6" s="710">
        <f>VLOOKUP($L$1,BD_Clientes,3,FALSE)</f>
        <v>20601323525</v>
      </c>
      <c r="D6" s="710"/>
      <c r="E6" s="710"/>
      <c r="G6" s="395"/>
      <c r="H6" s="395"/>
      <c r="I6" s="395"/>
      <c r="K6" s="744">
        <v>222</v>
      </c>
      <c r="L6" s="744"/>
      <c r="M6" s="301"/>
    </row>
    <row r="7" spans="2:13" ht="32.25" customHeight="1" x14ac:dyDescent="0.3">
      <c r="B7" s="270" t="s">
        <v>2550</v>
      </c>
      <c r="C7" s="710" t="str">
        <f>VLOOKUP($L$1,BD_Clientes,5,FALSE)</f>
        <v>Ing. Jonatan Paredes Tenorio</v>
      </c>
      <c r="D7" s="710"/>
      <c r="E7" s="710"/>
      <c r="F7" s="363" t="s">
        <v>2589</v>
      </c>
      <c r="G7" s="710" t="str">
        <f>VLOOKUP($L$1,BD_Clientes,10,FALSE)</f>
        <v>-</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970125368</v>
      </c>
      <c r="D9" s="710"/>
      <c r="E9" s="710"/>
      <c r="F9" s="364" t="s">
        <v>4142</v>
      </c>
      <c r="G9" s="279" t="s">
        <v>3326</v>
      </c>
      <c r="K9" s="392"/>
      <c r="L9" s="392"/>
    </row>
    <row r="10" spans="2:13" ht="39.75" customHeight="1" x14ac:dyDescent="0.3">
      <c r="B10" s="270" t="s">
        <v>2557</v>
      </c>
      <c r="C10" s="710" t="str">
        <f>VLOOKUP($L$1,BD_Clientes,8,FALSE)</f>
        <v>jeparedes@mp-solutions.net</v>
      </c>
      <c r="D10" s="710"/>
      <c r="E10" s="710"/>
      <c r="F10" s="365" t="s">
        <v>2553</v>
      </c>
      <c r="G10" s="396">
        <v>982429895</v>
      </c>
      <c r="H10" s="724"/>
      <c r="I10" s="724"/>
    </row>
    <row r="11" spans="2:13" ht="24" customHeight="1" x14ac:dyDescent="0.3">
      <c r="B11" s="728" t="s">
        <v>2555</v>
      </c>
      <c r="C11" s="728"/>
      <c r="D11" s="727">
        <v>45916</v>
      </c>
      <c r="E11" s="727"/>
      <c r="F11" s="365" t="s">
        <v>2558</v>
      </c>
      <c r="G11" s="727">
        <v>45916</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8.5" customHeight="1" x14ac:dyDescent="0.3">
      <c r="B18" s="421" t="s">
        <v>2561</v>
      </c>
      <c r="C18" s="749" t="s">
        <v>2562</v>
      </c>
      <c r="D18" s="749"/>
      <c r="E18" s="749"/>
      <c r="F18" s="422" t="s">
        <v>2563</v>
      </c>
      <c r="G18" s="421" t="s">
        <v>2564</v>
      </c>
      <c r="H18" s="421" t="s">
        <v>2565</v>
      </c>
      <c r="I18" s="421" t="s">
        <v>2566</v>
      </c>
      <c r="J18" s="371"/>
    </row>
    <row r="19" spans="2:20" s="273" customFormat="1" ht="27" customHeight="1" x14ac:dyDescent="0.3">
      <c r="B19" s="421"/>
      <c r="C19" s="750" t="s">
        <v>6256</v>
      </c>
      <c r="D19" s="751"/>
      <c r="E19" s="752"/>
      <c r="F19" s="422"/>
      <c r="G19" s="421"/>
      <c r="H19" s="421"/>
      <c r="I19" s="421"/>
      <c r="J19" s="371"/>
    </row>
    <row r="20" spans="2:20" s="273" customFormat="1" ht="56.25" customHeight="1" x14ac:dyDescent="0.3">
      <c r="B20" s="414" t="s">
        <v>2019</v>
      </c>
      <c r="C20" s="717" t="str">
        <f>VLOOKUP(B20,ENS.!$B$5:$F$242,2,FALSE)</f>
        <v>Próctor modificado (*).</v>
      </c>
      <c r="D20" s="718"/>
      <c r="E20" s="719"/>
      <c r="F20" s="414" t="str">
        <f>VLOOKUP(B20,ENS.!$B$5:$F$242,3,FALSE)</f>
        <v>ASTM D1557-12 (Reapproved 2021)</v>
      </c>
      <c r="G20" s="455">
        <f>VLOOKUP(B20,ENS.!$B$5:$G$242,6,FALSE)</f>
        <v>150</v>
      </c>
      <c r="H20" s="414">
        <v>1</v>
      </c>
      <c r="I20" s="265">
        <f t="shared" ref="I20:I21" si="0">+G20*H20</f>
        <v>150</v>
      </c>
      <c r="J20" s="371"/>
    </row>
    <row r="21" spans="2:20" s="273" customFormat="1" ht="56.25" customHeight="1" x14ac:dyDescent="0.3">
      <c r="B21" s="414" t="s">
        <v>2437</v>
      </c>
      <c r="C21" s="717" t="str">
        <f>VLOOKUP(B21,ENS.!$B$5:$F$242,2,FALSE)</f>
        <v>Gravedad específica de los sólidos del suelo.</v>
      </c>
      <c r="D21" s="718"/>
      <c r="E21" s="719"/>
      <c r="F21" s="414" t="str">
        <f>VLOOKUP(B21,ENS.!$B$5:$F$242,3,FALSE)</f>
        <v>ASTM D854-14</v>
      </c>
      <c r="G21" s="455">
        <f>VLOOKUP(B21,ENS.!$B$5:$G$242,6,FALSE)</f>
        <v>120</v>
      </c>
      <c r="H21" s="414">
        <v>1</v>
      </c>
      <c r="I21" s="265">
        <f t="shared" si="0"/>
        <v>120</v>
      </c>
      <c r="J21" s="371"/>
    </row>
    <row r="22" spans="2:20" s="273" customFormat="1" ht="56.25" customHeight="1" x14ac:dyDescent="0.3">
      <c r="B22" s="414" t="s">
        <v>2136</v>
      </c>
      <c r="C22" s="717" t="str">
        <f>VLOOKUP(B22,ENS.!$B$5:$F$242,2,FALSE)</f>
        <v>Análisis granulométrico por tamizado en agregado (*).</v>
      </c>
      <c r="D22" s="718"/>
      <c r="E22" s="719"/>
      <c r="F22" s="414" t="str">
        <f>VLOOKUP(B22,ENS.!$B$5:$F$242,3,FALSE)</f>
        <v>ASTM C136/C136M-19</v>
      </c>
      <c r="G22" s="455">
        <f>VLOOKUP(B22,ENS.!$B$5:$G$242,6,FALSE)</f>
        <v>100</v>
      </c>
      <c r="H22" s="414">
        <v>1</v>
      </c>
      <c r="I22" s="265">
        <f t="shared" ref="I22" si="1">+G22*H22</f>
        <v>100</v>
      </c>
      <c r="J22" s="371"/>
    </row>
    <row r="23" spans="2:20" ht="19.95" customHeight="1" x14ac:dyDescent="0.3">
      <c r="B23" s="594" t="s">
        <v>2516</v>
      </c>
      <c r="C23" s="634"/>
      <c r="D23" s="392"/>
      <c r="E23" s="392"/>
      <c r="F23" s="373"/>
      <c r="G23" s="739" t="s">
        <v>3167</v>
      </c>
      <c r="H23" s="740"/>
      <c r="I23" s="369">
        <f>+SUM(I19:I22)</f>
        <v>370</v>
      </c>
      <c r="J23" s="274"/>
      <c r="K23" s="538"/>
      <c r="L23" s="171"/>
      <c r="N23" s="171"/>
      <c r="O23" s="171"/>
      <c r="P23" s="171"/>
      <c r="Q23" s="171"/>
      <c r="R23" s="171"/>
      <c r="S23" s="171"/>
      <c r="T23" s="171"/>
    </row>
    <row r="24" spans="2:20" ht="19.95" customHeight="1" x14ac:dyDescent="0.3">
      <c r="B24" s="373"/>
      <c r="C24" s="373"/>
      <c r="D24" s="373"/>
      <c r="E24" s="373"/>
      <c r="F24" s="373"/>
      <c r="G24" s="735" t="s">
        <v>2568</v>
      </c>
      <c r="H24" s="736"/>
      <c r="I24" s="369">
        <f>+I23*0.18</f>
        <v>66.599999999999994</v>
      </c>
      <c r="J24" s="274"/>
      <c r="K24" s="538"/>
      <c r="L24" s="171"/>
      <c r="M24" s="171"/>
      <c r="N24" s="171"/>
      <c r="O24" s="171"/>
      <c r="P24" s="171"/>
      <c r="Q24" s="171"/>
      <c r="R24" s="171"/>
      <c r="S24" s="171"/>
      <c r="T24" s="171"/>
    </row>
    <row r="25" spans="2:20" ht="19.95" customHeight="1" x14ac:dyDescent="0.3">
      <c r="B25" s="373"/>
      <c r="C25" s="373"/>
      <c r="D25" s="373"/>
      <c r="E25" s="373"/>
      <c r="F25" s="373"/>
      <c r="G25" s="720" t="s">
        <v>2569</v>
      </c>
      <c r="H25" s="722"/>
      <c r="I25" s="272">
        <f>+I23+I24</f>
        <v>436.6</v>
      </c>
      <c r="J25" s="274"/>
      <c r="K25" s="538"/>
      <c r="L25" s="302"/>
      <c r="M25" s="302"/>
      <c r="N25" s="302"/>
      <c r="O25" s="302"/>
      <c r="P25" s="302"/>
      <c r="Q25" s="302"/>
      <c r="R25" s="302"/>
      <c r="S25" s="302"/>
      <c r="T25" s="302"/>
    </row>
    <row r="26" spans="2:20" s="373" customFormat="1" ht="47.4" customHeight="1" x14ac:dyDescent="0.3">
      <c r="G26" s="386"/>
      <c r="H26" s="386"/>
      <c r="I26" s="387"/>
      <c r="J26" s="388"/>
      <c r="K26" s="554"/>
      <c r="L26" s="379"/>
      <c r="M26" s="379"/>
      <c r="N26" s="379"/>
      <c r="O26" s="379"/>
      <c r="P26" s="379"/>
      <c r="Q26" s="379"/>
      <c r="R26" s="379"/>
      <c r="S26" s="379"/>
      <c r="T26" s="379"/>
    </row>
    <row r="27" spans="2:20" s="373" customFormat="1" ht="19.2" customHeight="1" x14ac:dyDescent="0.3">
      <c r="B27" s="732" t="s">
        <v>4119</v>
      </c>
      <c r="C27" s="732"/>
      <c r="D27" s="732"/>
      <c r="E27" s="732"/>
      <c r="F27" s="732"/>
      <c r="G27" s="732"/>
      <c r="H27" s="732"/>
      <c r="I27" s="732"/>
      <c r="J27" s="388"/>
      <c r="K27" s="554"/>
      <c r="L27" s="379"/>
      <c r="M27" s="379"/>
      <c r="N27" s="379"/>
      <c r="O27" s="379"/>
      <c r="P27" s="379"/>
      <c r="Q27" s="379"/>
      <c r="R27" s="379"/>
      <c r="S27" s="379"/>
      <c r="T27" s="379"/>
    </row>
    <row r="28" spans="2:20" s="373" customFormat="1" ht="143.25" customHeight="1" x14ac:dyDescent="0.3">
      <c r="B28" s="714" t="s">
        <v>6206</v>
      </c>
      <c r="C28" s="714"/>
      <c r="D28" s="714"/>
      <c r="E28" s="714"/>
      <c r="F28" s="714"/>
      <c r="G28" s="714"/>
      <c r="H28" s="714"/>
      <c r="I28" s="714"/>
      <c r="J28" s="388"/>
      <c r="K28" s="554"/>
      <c r="L28" s="379"/>
      <c r="M28" s="379"/>
      <c r="N28" s="379"/>
      <c r="O28" s="379"/>
      <c r="P28" s="379"/>
      <c r="Q28" s="379"/>
      <c r="R28" s="379"/>
      <c r="S28" s="379"/>
      <c r="T28" s="379"/>
    </row>
    <row r="29" spans="2:20" s="373" customFormat="1" ht="98.25" customHeight="1" x14ac:dyDescent="0.3">
      <c r="B29" s="715" t="s">
        <v>6095</v>
      </c>
      <c r="C29" s="715"/>
      <c r="D29" s="715"/>
      <c r="E29" s="715"/>
      <c r="F29" s="715"/>
      <c r="G29" s="715"/>
      <c r="H29" s="715"/>
      <c r="I29" s="715"/>
      <c r="J29" s="388"/>
      <c r="K29" s="554"/>
      <c r="L29" s="379"/>
      <c r="M29" s="379"/>
      <c r="N29" s="379"/>
      <c r="O29" s="379"/>
      <c r="P29" s="379"/>
      <c r="Q29" s="379"/>
      <c r="R29" s="379"/>
      <c r="S29" s="379"/>
      <c r="T29" s="379"/>
    </row>
    <row r="30" spans="2:20" s="373" customFormat="1" ht="108" customHeight="1" x14ac:dyDescent="0.3">
      <c r="B30" s="714" t="s">
        <v>2571</v>
      </c>
      <c r="C30" s="714"/>
      <c r="D30" s="420"/>
      <c r="E30" s="420"/>
      <c r="F30" s="420"/>
      <c r="G30" s="420"/>
      <c r="H30" s="420"/>
      <c r="I30" s="420"/>
      <c r="J30" s="388"/>
      <c r="K30" s="554"/>
      <c r="L30" s="379"/>
      <c r="M30" s="379"/>
      <c r="N30" s="379"/>
      <c r="O30" s="379"/>
      <c r="P30" s="379"/>
      <c r="Q30" s="379"/>
      <c r="R30" s="379"/>
      <c r="S30" s="379"/>
      <c r="T30" s="379"/>
    </row>
    <row r="31" spans="2:20" s="373" customFormat="1" ht="3.75" customHeight="1" x14ac:dyDescent="0.3">
      <c r="J31" s="388"/>
      <c r="K31" s="554"/>
      <c r="L31" s="379"/>
      <c r="M31" s="379"/>
      <c r="N31" s="379"/>
      <c r="O31" s="379"/>
      <c r="P31" s="379"/>
      <c r="Q31" s="379"/>
      <c r="R31" s="379"/>
      <c r="S31" s="379"/>
      <c r="T31" s="379"/>
    </row>
    <row r="32" spans="2:20" s="406" customFormat="1" ht="81.599999999999994" customHeight="1" x14ac:dyDescent="0.3">
      <c r="B32" s="714" t="s">
        <v>4127</v>
      </c>
      <c r="C32" s="714"/>
      <c r="D32" s="714"/>
      <c r="E32" s="714"/>
      <c r="F32" s="714"/>
      <c r="G32" s="714"/>
      <c r="H32" s="714"/>
      <c r="I32" s="714"/>
      <c r="J32" s="442"/>
      <c r="K32" s="558"/>
      <c r="L32" s="558"/>
      <c r="M32" s="559"/>
      <c r="N32" s="560"/>
    </row>
    <row r="33" spans="2:20" s="406" customFormat="1" ht="73.95" customHeight="1" x14ac:dyDescent="0.3">
      <c r="B33" s="714" t="s">
        <v>4128</v>
      </c>
      <c r="C33" s="714"/>
      <c r="D33" s="714"/>
      <c r="E33" s="714"/>
      <c r="F33" s="714"/>
      <c r="G33" s="714"/>
      <c r="H33" s="714"/>
      <c r="I33" s="714"/>
      <c r="J33" s="404"/>
    </row>
    <row r="34" spans="2:20" s="406" customFormat="1" ht="70.2" customHeight="1" x14ac:dyDescent="0.3">
      <c r="B34" s="714" t="s">
        <v>4122</v>
      </c>
      <c r="C34" s="714"/>
      <c r="D34" s="714"/>
      <c r="E34" s="714"/>
      <c r="F34" s="714"/>
      <c r="G34" s="714"/>
      <c r="H34" s="714"/>
      <c r="I34" s="714"/>
      <c r="J34" s="404"/>
      <c r="K34" s="405"/>
    </row>
    <row r="35" spans="2:20" s="406" customFormat="1" ht="138" customHeight="1" x14ac:dyDescent="0.3">
      <c r="B35" s="715" t="s">
        <v>4129</v>
      </c>
      <c r="C35" s="715"/>
      <c r="D35" s="715"/>
      <c r="E35" s="715"/>
      <c r="F35" s="715"/>
      <c r="G35" s="715"/>
      <c r="H35" s="715"/>
      <c r="I35" s="715"/>
      <c r="J35" s="404"/>
      <c r="K35" s="405"/>
      <c r="L35" s="407"/>
      <c r="M35" s="408"/>
    </row>
    <row r="36" spans="2:20" s="406" customFormat="1" ht="55.95" customHeight="1" x14ac:dyDescent="0.3">
      <c r="B36" s="714" t="s">
        <v>4125</v>
      </c>
      <c r="C36" s="714"/>
      <c r="D36" s="714"/>
      <c r="E36" s="714"/>
      <c r="F36" s="714"/>
      <c r="G36" s="714"/>
      <c r="H36" s="714"/>
      <c r="I36" s="714"/>
      <c r="J36" s="404"/>
      <c r="K36" s="405"/>
      <c r="L36" s="407"/>
      <c r="M36" s="408"/>
    </row>
    <row r="37" spans="2:20" s="373" customFormat="1" ht="16.8" x14ac:dyDescent="0.3">
      <c r="B37" s="317"/>
      <c r="C37" s="317"/>
      <c r="D37" s="317"/>
      <c r="E37" s="317"/>
      <c r="F37" s="317"/>
      <c r="G37" s="317"/>
      <c r="H37" s="317"/>
      <c r="I37" s="317"/>
      <c r="N37" s="379"/>
      <c r="O37" s="379"/>
      <c r="P37" s="379"/>
      <c r="Q37" s="379"/>
      <c r="R37" s="379"/>
      <c r="S37" s="379"/>
      <c r="T37" s="379"/>
    </row>
    <row r="38" spans="2:20" s="373" customFormat="1" ht="18" customHeight="1" x14ac:dyDescent="0.3">
      <c r="B38" s="279"/>
      <c r="C38" s="279"/>
      <c r="D38" s="279"/>
      <c r="E38" s="279"/>
      <c r="F38" s="279"/>
      <c r="G38" s="279"/>
      <c r="H38" s="279"/>
      <c r="I38" s="279"/>
    </row>
    <row r="39" spans="2:20" s="406" customFormat="1" ht="18" customHeight="1" x14ac:dyDescent="0.3">
      <c r="B39" s="390" t="s">
        <v>3988</v>
      </c>
      <c r="C39" s="373"/>
      <c r="D39" s="373"/>
      <c r="E39" s="373"/>
      <c r="F39" s="373"/>
      <c r="G39" s="373"/>
      <c r="H39" s="373"/>
      <c r="I39" s="373"/>
      <c r="K39" s="406" t="s">
        <v>2574</v>
      </c>
    </row>
    <row r="40" spans="2:20" s="406" customFormat="1" ht="18" customHeight="1" x14ac:dyDescent="0.3">
      <c r="B40" s="373" t="s">
        <v>4126</v>
      </c>
      <c r="C40" s="373"/>
      <c r="D40" s="373"/>
      <c r="E40" s="373"/>
      <c r="F40" s="373"/>
      <c r="G40" s="373"/>
      <c r="H40" s="373"/>
      <c r="I40" s="373"/>
      <c r="K40" s="406" t="s">
        <v>4112</v>
      </c>
    </row>
    <row r="41" spans="2:20" s="406" customFormat="1" ht="18" customHeight="1" x14ac:dyDescent="0.3">
      <c r="B41" s="373" t="s">
        <v>2518</v>
      </c>
      <c r="C41" s="373"/>
      <c r="D41" s="373"/>
      <c r="E41" s="373"/>
      <c r="F41" s="373"/>
      <c r="G41" s="373"/>
      <c r="H41" s="373"/>
      <c r="I41" s="373"/>
      <c r="K41" s="406" t="s">
        <v>4111</v>
      </c>
    </row>
    <row r="42" spans="2:20" s="406" customFormat="1" ht="18" customHeight="1" x14ac:dyDescent="0.3">
      <c r="B42" s="380" t="s">
        <v>2519</v>
      </c>
      <c r="C42" s="373"/>
      <c r="D42" s="373"/>
      <c r="E42" s="373"/>
      <c r="F42" s="373"/>
      <c r="G42" s="373"/>
      <c r="H42" s="373"/>
      <c r="I42" s="373"/>
      <c r="K42" s="406" t="s">
        <v>4113</v>
      </c>
    </row>
    <row r="43" spans="2:20" s="406" customFormat="1" ht="18" customHeight="1" x14ac:dyDescent="0.3">
      <c r="B43" s="713" t="s">
        <v>2520</v>
      </c>
      <c r="C43" s="713"/>
      <c r="D43" s="713"/>
      <c r="E43" s="713"/>
      <c r="F43" s="713"/>
      <c r="G43" s="713"/>
      <c r="H43" s="713"/>
      <c r="I43" s="713"/>
      <c r="J43" s="410"/>
      <c r="K43" s="406" t="s">
        <v>4114</v>
      </c>
      <c r="M43" s="411"/>
    </row>
    <row r="44" spans="2:20" s="444" customFormat="1" ht="18" customHeight="1" x14ac:dyDescent="0.3">
      <c r="B44" s="380" t="s">
        <v>2578</v>
      </c>
      <c r="C44" s="373"/>
      <c r="D44" s="373"/>
      <c r="E44" s="373"/>
      <c r="F44" s="373"/>
      <c r="G44" s="373"/>
      <c r="H44" s="373"/>
      <c r="I44" s="373"/>
      <c r="J44" s="443"/>
      <c r="K44" s="444" t="s">
        <v>4115</v>
      </c>
      <c r="M44" s="445"/>
    </row>
    <row r="45" spans="2:20" s="444" customFormat="1" ht="18" customHeight="1" x14ac:dyDescent="0.3">
      <c r="B45" s="381" t="s">
        <v>2580</v>
      </c>
      <c r="C45" s="373"/>
      <c r="D45" s="373"/>
      <c r="E45" s="373"/>
      <c r="F45" s="373"/>
      <c r="G45" s="373"/>
      <c r="H45" s="373"/>
      <c r="I45" s="373"/>
      <c r="J45" s="443"/>
      <c r="K45" s="444" t="s">
        <v>4116</v>
      </c>
    </row>
    <row r="46" spans="2:20" s="444" customFormat="1" ht="18" customHeight="1" x14ac:dyDescent="0.3">
      <c r="B46" s="381" t="s">
        <v>2582</v>
      </c>
      <c r="C46" s="373"/>
      <c r="D46" s="373"/>
      <c r="E46" s="373"/>
      <c r="F46" s="373"/>
      <c r="G46" s="373"/>
      <c r="H46" s="373"/>
      <c r="I46" s="373"/>
      <c r="J46" s="443"/>
    </row>
    <row r="47" spans="2:20" s="444" customFormat="1" ht="18" customHeight="1" x14ac:dyDescent="0.3">
      <c r="B47" s="380" t="s">
        <v>2521</v>
      </c>
      <c r="C47" s="373"/>
      <c r="D47" s="373"/>
      <c r="E47" s="373"/>
      <c r="F47" s="373"/>
      <c r="G47" s="373"/>
      <c r="H47" s="373"/>
      <c r="I47" s="373"/>
      <c r="J47" s="443"/>
    </row>
    <row r="48" spans="2:20" s="444" customFormat="1" ht="18" customHeight="1" x14ac:dyDescent="0.3">
      <c r="B48" s="381" t="s">
        <v>3965</v>
      </c>
      <c r="C48" s="373"/>
      <c r="D48" s="373"/>
      <c r="E48" s="373"/>
      <c r="F48" s="373"/>
      <c r="G48" s="373"/>
      <c r="H48" s="373"/>
      <c r="I48" s="373"/>
      <c r="J48" s="443"/>
    </row>
    <row r="49" spans="2:11" s="444" customFormat="1" ht="18" customHeight="1" x14ac:dyDescent="0.3">
      <c r="B49" s="381" t="s">
        <v>3966</v>
      </c>
      <c r="C49" s="373"/>
      <c r="D49" s="373"/>
      <c r="E49" s="373"/>
      <c r="F49" s="373"/>
      <c r="G49" s="373"/>
      <c r="H49" s="373"/>
      <c r="I49" s="373"/>
      <c r="J49" s="443"/>
    </row>
    <row r="50" spans="2:11" s="444" customFormat="1" ht="18" customHeight="1" x14ac:dyDescent="0.3">
      <c r="B50" s="380" t="s">
        <v>4088</v>
      </c>
      <c r="C50" s="373"/>
      <c r="D50" s="373"/>
      <c r="E50" s="373"/>
      <c r="F50" s="373"/>
      <c r="G50" s="373"/>
      <c r="H50" s="373"/>
      <c r="I50" s="373"/>
      <c r="J50" s="443"/>
    </row>
    <row r="51" spans="2:11" s="444" customFormat="1" ht="18" customHeight="1" x14ac:dyDescent="0.3">
      <c r="B51" s="381" t="s">
        <v>4089</v>
      </c>
      <c r="C51" s="373"/>
      <c r="D51" s="373"/>
      <c r="E51" s="373"/>
      <c r="F51" s="373"/>
      <c r="G51" s="373"/>
      <c r="H51" s="373"/>
      <c r="I51" s="373"/>
      <c r="J51" s="443"/>
    </row>
    <row r="52" spans="2:11" s="444" customFormat="1" ht="18" customHeight="1" x14ac:dyDescent="0.3">
      <c r="B52" s="381" t="s">
        <v>4090</v>
      </c>
      <c r="C52" s="373"/>
      <c r="D52" s="373"/>
      <c r="E52" s="373"/>
      <c r="F52" s="373"/>
      <c r="G52" s="373"/>
      <c r="H52" s="373"/>
      <c r="I52" s="373"/>
      <c r="J52" s="443"/>
    </row>
    <row r="53" spans="2:11" s="390" customFormat="1" ht="3" customHeight="1" x14ac:dyDescent="0.3">
      <c r="B53" s="289"/>
      <c r="C53" s="279"/>
      <c r="D53" s="279"/>
      <c r="E53" s="279"/>
      <c r="F53" s="279"/>
      <c r="G53" s="279"/>
      <c r="H53" s="279"/>
      <c r="I53" s="279"/>
      <c r="J53" s="389"/>
    </row>
    <row r="54" spans="2:11" s="373" customFormat="1" ht="18.75" customHeight="1" x14ac:dyDescent="0.3">
      <c r="B54" s="279"/>
      <c r="C54" s="279"/>
      <c r="D54" s="279"/>
      <c r="E54" s="279"/>
      <c r="F54" s="279"/>
      <c r="G54" s="279"/>
      <c r="H54" s="279"/>
      <c r="I54" s="279"/>
      <c r="J54" s="382"/>
      <c r="K54" s="380"/>
    </row>
    <row r="55" spans="2:11" s="373" customFormat="1" ht="16.2" customHeight="1" x14ac:dyDescent="0.3">
      <c r="B55" s="279"/>
      <c r="C55" s="279"/>
      <c r="D55" s="279"/>
      <c r="E55" s="279"/>
      <c r="F55" s="279"/>
      <c r="G55" s="279"/>
      <c r="H55" s="279"/>
      <c r="I55" s="279"/>
      <c r="J55" s="382"/>
      <c r="K55" s="381"/>
    </row>
    <row r="56" spans="2:11" s="406" customFormat="1" ht="48" customHeight="1" x14ac:dyDescent="0.3">
      <c r="B56" s="714" t="s">
        <v>3173</v>
      </c>
      <c r="C56" s="714"/>
      <c r="D56" s="714"/>
      <c r="E56" s="714"/>
      <c r="F56" s="714"/>
      <c r="G56" s="714"/>
      <c r="H56" s="714"/>
      <c r="I56" s="714"/>
      <c r="J56" s="410"/>
      <c r="K56" s="446"/>
    </row>
    <row r="57" spans="2:11" s="406" customFormat="1" ht="13.5" customHeight="1" x14ac:dyDescent="0.3">
      <c r="B57" s="435" t="s">
        <v>2525</v>
      </c>
      <c r="C57" s="384"/>
      <c r="D57" s="373"/>
      <c r="E57" s="373"/>
      <c r="F57" s="373"/>
      <c r="G57" s="373"/>
      <c r="H57" s="373"/>
      <c r="I57" s="373"/>
      <c r="J57" s="410"/>
    </row>
    <row r="58" spans="2:11" s="406" customFormat="1" ht="4.95" customHeight="1" x14ac:dyDescent="0.3">
      <c r="B58" s="381"/>
      <c r="C58" s="373"/>
      <c r="D58" s="373"/>
      <c r="E58" s="373"/>
      <c r="F58" s="373"/>
      <c r="G58" s="373"/>
      <c r="H58" s="373"/>
      <c r="I58" s="373"/>
      <c r="J58" s="410"/>
    </row>
    <row r="59" spans="2:11" s="406" customFormat="1" ht="16.8" x14ac:dyDescent="0.3">
      <c r="B59" s="373" t="s">
        <v>2526</v>
      </c>
      <c r="C59" s="384"/>
      <c r="D59" s="373"/>
      <c r="E59" s="373"/>
      <c r="F59" s="373"/>
      <c r="G59" s="373"/>
      <c r="H59" s="373"/>
      <c r="I59" s="373"/>
      <c r="J59" s="542"/>
    </row>
    <row r="60" spans="2:11" s="406" customFormat="1" ht="6.6" customHeight="1" x14ac:dyDescent="0.3">
      <c r="B60" s="384"/>
      <c r="C60" s="384"/>
      <c r="D60" s="373"/>
      <c r="E60" s="373"/>
      <c r="F60" s="373"/>
      <c r="G60" s="373"/>
      <c r="H60" s="373"/>
      <c r="I60" s="373"/>
      <c r="J60" s="542"/>
    </row>
    <row r="61" spans="2:11" s="406" customFormat="1" ht="16.2" customHeight="1" x14ac:dyDescent="0.3">
      <c r="B61" s="373" t="s">
        <v>2583</v>
      </c>
      <c r="C61" s="373"/>
      <c r="D61" s="384"/>
      <c r="E61" s="384"/>
      <c r="F61" s="384"/>
      <c r="G61" s="384"/>
      <c r="H61" s="373"/>
      <c r="I61" s="373"/>
    </row>
    <row r="62" spans="2:11" s="406" customFormat="1" ht="16.2" customHeight="1" x14ac:dyDescent="0.3">
      <c r="B62" s="373" t="s">
        <v>2527</v>
      </c>
      <c r="C62" s="373"/>
      <c r="D62" s="373"/>
      <c r="E62" s="373"/>
      <c r="F62" s="373"/>
      <c r="G62" s="373"/>
      <c r="H62" s="373"/>
      <c r="I62" s="373"/>
    </row>
    <row r="63" spans="2:11" s="406" customFormat="1" ht="16.2" customHeight="1" x14ac:dyDescent="0.3">
      <c r="B63" s="373" t="s">
        <v>3982</v>
      </c>
      <c r="C63" s="373"/>
      <c r="D63" s="373"/>
      <c r="E63" s="373"/>
      <c r="F63" s="373"/>
      <c r="G63" s="373"/>
      <c r="H63" s="373"/>
      <c r="I63" s="373"/>
    </row>
    <row r="64" spans="2:11" s="406" customFormat="1" ht="16.2" customHeight="1" x14ac:dyDescent="0.3">
      <c r="B64" s="373" t="s">
        <v>2528</v>
      </c>
      <c r="C64" s="373"/>
      <c r="D64" s="373"/>
      <c r="E64" s="373"/>
      <c r="F64" s="373"/>
      <c r="G64" s="373"/>
      <c r="H64" s="373"/>
      <c r="I64" s="373"/>
      <c r="J64" s="409"/>
    </row>
    <row r="65" spans="2:13" s="373" customFormat="1" ht="1.2" customHeight="1" x14ac:dyDescent="0.3">
      <c r="B65" s="715"/>
      <c r="C65" s="715"/>
      <c r="H65" s="716"/>
      <c r="I65" s="716"/>
      <c r="L65" s="384"/>
      <c r="M65" s="384"/>
    </row>
    <row r="66" spans="2:13" ht="94.5" customHeight="1" x14ac:dyDescent="0.3">
      <c r="B66" s="747" t="s">
        <v>2584</v>
      </c>
      <c r="C66" s="747"/>
      <c r="D66" s="633"/>
      <c r="E66" s="633"/>
      <c r="F66" s="633"/>
      <c r="G66" s="633"/>
      <c r="H66" s="748" t="s">
        <v>2529</v>
      </c>
      <c r="I66" s="748"/>
    </row>
  </sheetData>
  <mergeCells count="40">
    <mergeCell ref="K5:L5"/>
    <mergeCell ref="C6:E6"/>
    <mergeCell ref="K6:L6"/>
    <mergeCell ref="C10:E10"/>
    <mergeCell ref="H10:I10"/>
    <mergeCell ref="K7:L7"/>
    <mergeCell ref="K8:L8"/>
    <mergeCell ref="C9:E9"/>
    <mergeCell ref="E3:F3"/>
    <mergeCell ref="C5:E5"/>
    <mergeCell ref="G5:I5"/>
    <mergeCell ref="C7:E7"/>
    <mergeCell ref="G7:I7"/>
    <mergeCell ref="B28:I28"/>
    <mergeCell ref="C20:E20"/>
    <mergeCell ref="C21:E21"/>
    <mergeCell ref="B11:C11"/>
    <mergeCell ref="D11:E11"/>
    <mergeCell ref="G11:I11"/>
    <mergeCell ref="B15:I16"/>
    <mergeCell ref="C18:E18"/>
    <mergeCell ref="C19:E19"/>
    <mergeCell ref="C22:E22"/>
    <mergeCell ref="G23:H23"/>
    <mergeCell ref="G24:H24"/>
    <mergeCell ref="G25:H25"/>
    <mergeCell ref="B27:I27"/>
    <mergeCell ref="B66:C66"/>
    <mergeCell ref="H66:I66"/>
    <mergeCell ref="B30:C30"/>
    <mergeCell ref="B29:I29"/>
    <mergeCell ref="B32:I32"/>
    <mergeCell ref="B33:I33"/>
    <mergeCell ref="B34:I34"/>
    <mergeCell ref="B35:I35"/>
    <mergeCell ref="B36:I36"/>
    <mergeCell ref="B43:I43"/>
    <mergeCell ref="B56:I56"/>
    <mergeCell ref="B65:C65"/>
    <mergeCell ref="H65:I65"/>
  </mergeCells>
  <hyperlinks>
    <hyperlink ref="B64" r:id="rId1" display="http://www.geofal.com.pe/" xr:uid="{9ABFA64B-4A97-462B-AE32-C84E76A840F2}"/>
    <hyperlink ref="B34:I34" r:id="rId2" location="8LpXxWsZQWmIW0zmL4DJEGBD3MXzxqJtd8JNJD7mkXs" display="https://mega.nz/file/EWAjHIDa - 8LpXxWsZQWmIW0zmL4DJEGBD3MXzxqJtd8JNJD7mkXs" xr:uid="{ED97F9FD-2B9A-4692-ABE8-50DF2CDBE0BA}"/>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3:G44"/>
  <sheetViews>
    <sheetView topLeftCell="A4" workbookViewId="0">
      <selection activeCell="K37" sqref="K37"/>
    </sheetView>
  </sheetViews>
  <sheetFormatPr baseColWidth="10" defaultColWidth="11.44140625" defaultRowHeight="14.4" x14ac:dyDescent="0.3"/>
  <cols>
    <col min="1" max="1" width="9.44140625" customWidth="1"/>
    <col min="5" max="5" width="21.33203125" customWidth="1"/>
  </cols>
  <sheetData>
    <row r="3" spans="1:7" ht="28.8" x14ac:dyDescent="0.3">
      <c r="A3" s="6" t="s">
        <v>4</v>
      </c>
      <c r="B3" s="663" t="s">
        <v>5</v>
      </c>
      <c r="C3" s="664"/>
      <c r="D3" s="664"/>
      <c r="E3" s="665"/>
      <c r="F3" s="6" t="s">
        <v>6</v>
      </c>
      <c r="G3" s="5" t="s">
        <v>7</v>
      </c>
    </row>
    <row r="4" spans="1:7" x14ac:dyDescent="0.3">
      <c r="A4" s="17"/>
      <c r="B4" s="17" t="s">
        <v>8</v>
      </c>
      <c r="C4" s="18"/>
      <c r="D4" s="18"/>
      <c r="E4" s="18"/>
      <c r="F4" s="18"/>
      <c r="G4" s="19"/>
    </row>
    <row r="5" spans="1:7" x14ac:dyDescent="0.3">
      <c r="A5" s="13">
        <v>1</v>
      </c>
      <c r="B5" s="666" t="s">
        <v>9</v>
      </c>
      <c r="C5" s="666"/>
      <c r="D5" s="666"/>
      <c r="E5" s="666"/>
      <c r="F5" s="7" t="s">
        <v>10</v>
      </c>
      <c r="G5" s="8">
        <v>60</v>
      </c>
    </row>
    <row r="6" spans="1:7" x14ac:dyDescent="0.3">
      <c r="A6" s="14">
        <v>2</v>
      </c>
      <c r="B6" s="667" t="s">
        <v>11</v>
      </c>
      <c r="C6" s="667"/>
      <c r="D6" s="667"/>
      <c r="E6" s="667"/>
      <c r="F6" s="9" t="s">
        <v>12</v>
      </c>
      <c r="G6" s="10">
        <v>115</v>
      </c>
    </row>
    <row r="7" spans="1:7" x14ac:dyDescent="0.3">
      <c r="A7" s="14">
        <v>3</v>
      </c>
      <c r="B7" s="667" t="s">
        <v>15</v>
      </c>
      <c r="C7" s="667"/>
      <c r="D7" s="667"/>
      <c r="E7" s="667"/>
      <c r="F7" s="9" t="s">
        <v>16</v>
      </c>
      <c r="G7" s="10">
        <v>48</v>
      </c>
    </row>
    <row r="8" spans="1:7" x14ac:dyDescent="0.3">
      <c r="A8" s="14">
        <v>4</v>
      </c>
      <c r="B8" s="667" t="s">
        <v>19</v>
      </c>
      <c r="C8" s="667"/>
      <c r="D8" s="667"/>
      <c r="E8" s="667"/>
      <c r="F8" s="9" t="s">
        <v>16</v>
      </c>
      <c r="G8" s="10">
        <v>48</v>
      </c>
    </row>
    <row r="9" spans="1:7" x14ac:dyDescent="0.3">
      <c r="A9" s="14">
        <v>5</v>
      </c>
      <c r="B9" s="667" t="s">
        <v>20</v>
      </c>
      <c r="C9" s="667"/>
      <c r="D9" s="667"/>
      <c r="E9" s="667"/>
      <c r="F9" s="9" t="s">
        <v>21</v>
      </c>
      <c r="G9" s="10">
        <v>48</v>
      </c>
    </row>
    <row r="10" spans="1:7" x14ac:dyDescent="0.3">
      <c r="A10" s="14">
        <v>6</v>
      </c>
      <c r="B10" s="667" t="s">
        <v>22</v>
      </c>
      <c r="C10" s="667"/>
      <c r="D10" s="667"/>
      <c r="E10" s="667"/>
      <c r="F10" s="9" t="s">
        <v>23</v>
      </c>
      <c r="G10" s="10">
        <v>245</v>
      </c>
    </row>
    <row r="11" spans="1:7" x14ac:dyDescent="0.3">
      <c r="A11" s="14">
        <v>7</v>
      </c>
      <c r="B11" s="667" t="s">
        <v>24</v>
      </c>
      <c r="C11" s="667"/>
      <c r="D11" s="667"/>
      <c r="E11" s="667"/>
      <c r="F11" s="9" t="s">
        <v>25</v>
      </c>
      <c r="G11" s="10">
        <v>30</v>
      </c>
    </row>
    <row r="12" spans="1:7" x14ac:dyDescent="0.3">
      <c r="A12" s="14">
        <v>8</v>
      </c>
      <c r="B12" s="667" t="s">
        <v>26</v>
      </c>
      <c r="C12" s="667"/>
      <c r="D12" s="667"/>
      <c r="E12" s="667"/>
      <c r="F12" s="9" t="s">
        <v>25</v>
      </c>
      <c r="G12" s="10">
        <v>53</v>
      </c>
    </row>
    <row r="13" spans="1:7" x14ac:dyDescent="0.3">
      <c r="A13" s="14">
        <v>9</v>
      </c>
      <c r="B13" s="667" t="s">
        <v>13</v>
      </c>
      <c r="C13" s="667"/>
      <c r="D13" s="667"/>
      <c r="E13" s="667"/>
      <c r="F13" s="9" t="s">
        <v>14</v>
      </c>
      <c r="G13" s="10">
        <v>60</v>
      </c>
    </row>
    <row r="14" spans="1:7" x14ac:dyDescent="0.3">
      <c r="A14" s="14">
        <v>10</v>
      </c>
      <c r="B14" s="667" t="s">
        <v>27</v>
      </c>
      <c r="C14" s="667"/>
      <c r="D14" s="667"/>
      <c r="E14" s="667"/>
      <c r="F14" s="9" t="s">
        <v>28</v>
      </c>
      <c r="G14" s="10">
        <v>60</v>
      </c>
    </row>
    <row r="15" spans="1:7" x14ac:dyDescent="0.3">
      <c r="A15" s="14">
        <v>11</v>
      </c>
      <c r="B15" s="667" t="s">
        <v>31</v>
      </c>
      <c r="C15" s="667"/>
      <c r="D15" s="667"/>
      <c r="E15" s="667"/>
      <c r="F15" s="9" t="s">
        <v>25</v>
      </c>
      <c r="G15" s="10">
        <v>30</v>
      </c>
    </row>
    <row r="16" spans="1:7" x14ac:dyDescent="0.3">
      <c r="A16" s="14">
        <v>12</v>
      </c>
      <c r="B16" s="667" t="s">
        <v>17</v>
      </c>
      <c r="C16" s="667"/>
      <c r="D16" s="667"/>
      <c r="E16" s="667"/>
      <c r="F16" s="9" t="s">
        <v>18</v>
      </c>
      <c r="G16" s="10">
        <v>245</v>
      </c>
    </row>
    <row r="17" spans="1:7" x14ac:dyDescent="0.3">
      <c r="A17" s="14">
        <v>13</v>
      </c>
      <c r="B17" s="667" t="s">
        <v>34</v>
      </c>
      <c r="C17" s="667"/>
      <c r="D17" s="667"/>
      <c r="E17" s="667"/>
      <c r="F17" s="9" t="s">
        <v>35</v>
      </c>
      <c r="G17" s="10">
        <v>78</v>
      </c>
    </row>
    <row r="18" spans="1:7" x14ac:dyDescent="0.3">
      <c r="A18" s="14">
        <v>14</v>
      </c>
      <c r="B18" s="667" t="s">
        <v>37</v>
      </c>
      <c r="C18" s="667"/>
      <c r="D18" s="667"/>
      <c r="E18" s="667"/>
      <c r="F18" s="9"/>
      <c r="G18" s="10">
        <v>35</v>
      </c>
    </row>
    <row r="19" spans="1:7" x14ac:dyDescent="0.3">
      <c r="A19" s="14">
        <v>15</v>
      </c>
      <c r="B19" s="667" t="s">
        <v>38</v>
      </c>
      <c r="C19" s="667"/>
      <c r="D19" s="667"/>
      <c r="E19" s="667"/>
      <c r="F19" s="9"/>
      <c r="G19" s="10">
        <v>115</v>
      </c>
    </row>
    <row r="20" spans="1:7" x14ac:dyDescent="0.3">
      <c r="A20" s="14">
        <v>16</v>
      </c>
      <c r="B20" s="670" t="s">
        <v>39</v>
      </c>
      <c r="C20" s="670"/>
      <c r="D20" s="670"/>
      <c r="E20" s="670"/>
      <c r="F20" s="9" t="s">
        <v>40</v>
      </c>
      <c r="G20" s="10">
        <v>140</v>
      </c>
    </row>
    <row r="21" spans="1:7" x14ac:dyDescent="0.3">
      <c r="A21" s="15">
        <v>17</v>
      </c>
      <c r="B21" s="671" t="s">
        <v>41</v>
      </c>
      <c r="C21" s="671"/>
      <c r="D21" s="671"/>
      <c r="E21" s="671"/>
      <c r="F21" s="11"/>
      <c r="G21" s="12">
        <v>1500</v>
      </c>
    </row>
    <row r="22" spans="1:7" x14ac:dyDescent="0.3">
      <c r="A22" s="17"/>
      <c r="B22" s="17" t="s">
        <v>42</v>
      </c>
      <c r="C22" s="18"/>
      <c r="D22" s="18"/>
      <c r="E22" s="18"/>
      <c r="F22" s="18"/>
      <c r="G22" s="19"/>
    </row>
    <row r="23" spans="1:7" x14ac:dyDescent="0.3">
      <c r="A23" s="7">
        <v>18</v>
      </c>
      <c r="B23" s="666" t="s">
        <v>43</v>
      </c>
      <c r="C23" s="666"/>
      <c r="D23" s="666"/>
      <c r="E23" s="666"/>
      <c r="F23" s="7" t="s">
        <v>44</v>
      </c>
      <c r="G23" s="8">
        <v>60</v>
      </c>
    </row>
    <row r="24" spans="1:7" x14ac:dyDescent="0.3">
      <c r="A24" s="9">
        <v>19</v>
      </c>
      <c r="B24" s="667" t="s">
        <v>45</v>
      </c>
      <c r="C24" s="667"/>
      <c r="D24" s="667"/>
      <c r="E24" s="667"/>
      <c r="F24" s="9" t="s">
        <v>46</v>
      </c>
      <c r="G24" s="10">
        <v>75</v>
      </c>
    </row>
    <row r="25" spans="1:7" x14ac:dyDescent="0.3">
      <c r="A25" s="9">
        <v>20</v>
      </c>
      <c r="B25" s="667" t="s">
        <v>47</v>
      </c>
      <c r="C25" s="667"/>
      <c r="D25" s="667"/>
      <c r="E25" s="667"/>
      <c r="F25" s="9" t="s">
        <v>48</v>
      </c>
      <c r="G25" s="10">
        <v>70</v>
      </c>
    </row>
    <row r="26" spans="1:7" x14ac:dyDescent="0.3">
      <c r="A26" s="9">
        <v>21</v>
      </c>
      <c r="B26" s="667" t="s">
        <v>49</v>
      </c>
      <c r="C26" s="667"/>
      <c r="D26" s="667"/>
      <c r="E26" s="667"/>
      <c r="F26" s="9" t="s">
        <v>44</v>
      </c>
      <c r="G26" s="10">
        <v>35</v>
      </c>
    </row>
    <row r="27" spans="1:7" x14ac:dyDescent="0.3">
      <c r="A27" s="11">
        <v>22</v>
      </c>
      <c r="B27" s="669" t="s">
        <v>50</v>
      </c>
      <c r="C27" s="669"/>
      <c r="D27" s="669"/>
      <c r="E27" s="669"/>
      <c r="F27" s="11" t="s">
        <v>51</v>
      </c>
      <c r="G27" s="12">
        <v>45</v>
      </c>
    </row>
    <row r="28" spans="1:7" x14ac:dyDescent="0.3">
      <c r="A28" s="20"/>
      <c r="B28" s="20" t="s">
        <v>52</v>
      </c>
      <c r="C28" s="21"/>
      <c r="D28" s="21"/>
      <c r="E28" s="21"/>
      <c r="F28" s="21"/>
      <c r="G28" s="22"/>
    </row>
    <row r="29" spans="1:7" x14ac:dyDescent="0.3">
      <c r="A29" s="7">
        <v>23</v>
      </c>
      <c r="B29" s="668" t="s">
        <v>53</v>
      </c>
      <c r="C29" s="668"/>
      <c r="D29" s="668"/>
      <c r="E29" s="668"/>
      <c r="F29" s="7" t="s">
        <v>54</v>
      </c>
      <c r="G29" s="8">
        <v>120</v>
      </c>
    </row>
    <row r="30" spans="1:7" x14ac:dyDescent="0.3">
      <c r="A30" s="9">
        <v>24</v>
      </c>
      <c r="B30" s="670" t="s">
        <v>55</v>
      </c>
      <c r="C30" s="670"/>
      <c r="D30" s="670"/>
      <c r="E30" s="670"/>
      <c r="F30" s="9" t="s">
        <v>56</v>
      </c>
      <c r="G30" s="10">
        <v>75</v>
      </c>
    </row>
    <row r="31" spans="1:7" x14ac:dyDescent="0.3">
      <c r="A31" s="9">
        <v>25</v>
      </c>
      <c r="B31" s="670" t="s">
        <v>57</v>
      </c>
      <c r="C31" s="670"/>
      <c r="D31" s="670"/>
      <c r="E31" s="670"/>
      <c r="F31" s="9" t="s">
        <v>58</v>
      </c>
      <c r="G31" s="10">
        <v>65</v>
      </c>
    </row>
    <row r="32" spans="1:7" x14ac:dyDescent="0.3">
      <c r="A32" s="9">
        <v>26</v>
      </c>
      <c r="B32" s="670" t="s">
        <v>59</v>
      </c>
      <c r="C32" s="670"/>
      <c r="D32" s="670"/>
      <c r="E32" s="670"/>
      <c r="F32" s="9" t="s">
        <v>60</v>
      </c>
      <c r="G32" s="10">
        <v>85</v>
      </c>
    </row>
    <row r="33" spans="1:7" x14ac:dyDescent="0.3">
      <c r="A33" s="9">
        <v>27</v>
      </c>
      <c r="B33" s="670" t="s">
        <v>61</v>
      </c>
      <c r="C33" s="670"/>
      <c r="D33" s="670"/>
      <c r="E33" s="670"/>
      <c r="F33" s="9" t="s">
        <v>62</v>
      </c>
      <c r="G33" s="10">
        <v>85</v>
      </c>
    </row>
    <row r="34" spans="1:7" x14ac:dyDescent="0.3">
      <c r="A34" s="9">
        <v>28</v>
      </c>
      <c r="B34" s="670" t="s">
        <v>63</v>
      </c>
      <c r="C34" s="670"/>
      <c r="D34" s="670"/>
      <c r="E34" s="670"/>
      <c r="F34" s="9" t="s">
        <v>64</v>
      </c>
      <c r="G34" s="10">
        <v>100</v>
      </c>
    </row>
    <row r="35" spans="1:7" x14ac:dyDescent="0.3">
      <c r="A35" s="9">
        <v>29</v>
      </c>
      <c r="B35" s="670" t="s">
        <v>65</v>
      </c>
      <c r="C35" s="670"/>
      <c r="D35" s="670"/>
      <c r="E35" s="670"/>
      <c r="F35" s="9" t="s">
        <v>58</v>
      </c>
      <c r="G35" s="10">
        <v>40</v>
      </c>
    </row>
    <row r="36" spans="1:7" x14ac:dyDescent="0.3">
      <c r="A36" s="9">
        <v>30</v>
      </c>
      <c r="B36" s="670" t="s">
        <v>66</v>
      </c>
      <c r="C36" s="670"/>
      <c r="D36" s="670"/>
      <c r="E36" s="670"/>
      <c r="F36" s="9" t="s">
        <v>58</v>
      </c>
      <c r="G36" s="10">
        <v>20</v>
      </c>
    </row>
    <row r="37" spans="1:7" x14ac:dyDescent="0.3">
      <c r="A37" s="9">
        <v>31</v>
      </c>
      <c r="B37" s="670" t="s">
        <v>67</v>
      </c>
      <c r="C37" s="670"/>
      <c r="D37" s="670"/>
      <c r="E37" s="670"/>
      <c r="F37" s="9" t="s">
        <v>68</v>
      </c>
      <c r="G37" s="10">
        <v>75</v>
      </c>
    </row>
    <row r="38" spans="1:7" x14ac:dyDescent="0.3">
      <c r="A38" s="9">
        <v>32</v>
      </c>
      <c r="B38" s="674" t="s">
        <v>69</v>
      </c>
      <c r="C38" s="675"/>
      <c r="D38" s="675"/>
      <c r="E38" s="676"/>
      <c r="F38" s="14" t="s">
        <v>70</v>
      </c>
      <c r="G38" s="16">
        <v>200</v>
      </c>
    </row>
    <row r="39" spans="1:7" x14ac:dyDescent="0.3">
      <c r="A39" s="11">
        <v>33</v>
      </c>
      <c r="B39" s="671" t="s">
        <v>71</v>
      </c>
      <c r="C39" s="671"/>
      <c r="D39" s="671"/>
      <c r="E39" s="671"/>
      <c r="F39" s="11" t="s">
        <v>72</v>
      </c>
      <c r="G39" s="12">
        <v>100</v>
      </c>
    </row>
    <row r="40" spans="1:7" x14ac:dyDescent="0.3">
      <c r="A40" s="3"/>
      <c r="B40" s="24"/>
      <c r="C40" s="24"/>
      <c r="D40" s="24"/>
      <c r="E40" s="24"/>
      <c r="F40" s="3"/>
      <c r="G40" s="2"/>
    </row>
    <row r="41" spans="1:7" x14ac:dyDescent="0.3">
      <c r="A41" s="3"/>
      <c r="B41" s="24"/>
      <c r="C41" s="24"/>
      <c r="D41" s="24"/>
      <c r="E41" s="24"/>
      <c r="F41" s="3"/>
      <c r="G41" s="2"/>
    </row>
    <row r="42" spans="1:7" ht="15.75" customHeight="1" x14ac:dyDescent="0.3">
      <c r="A42" s="3"/>
      <c r="B42" s="24"/>
      <c r="C42" s="24"/>
      <c r="D42" s="24"/>
      <c r="E42" s="24"/>
      <c r="F42" s="3"/>
      <c r="G42" s="2"/>
    </row>
    <row r="43" spans="1:7" x14ac:dyDescent="0.3">
      <c r="A43" s="2"/>
      <c r="B43" s="673"/>
      <c r="C43" s="673"/>
      <c r="D43" s="673"/>
      <c r="E43" s="673"/>
      <c r="F43" s="3"/>
      <c r="G43" s="2"/>
    </row>
    <row r="44" spans="1:7" x14ac:dyDescent="0.3">
      <c r="A44" s="672" t="s">
        <v>33</v>
      </c>
      <c r="B44" s="672"/>
      <c r="C44" s="672"/>
      <c r="D44" s="672"/>
      <c r="E44" s="672"/>
      <c r="F44" s="672"/>
      <c r="G44" s="4">
        <v>50</v>
      </c>
    </row>
  </sheetData>
  <mergeCells count="36">
    <mergeCell ref="B16:E16"/>
    <mergeCell ref="B5:E5"/>
    <mergeCell ref="B6:E6"/>
    <mergeCell ref="B7:E7"/>
    <mergeCell ref="B8:E8"/>
    <mergeCell ref="B9:E9"/>
    <mergeCell ref="B10:E10"/>
    <mergeCell ref="B35:E35"/>
    <mergeCell ref="B36:E36"/>
    <mergeCell ref="B24:E24"/>
    <mergeCell ref="B25:E25"/>
    <mergeCell ref="B26:E26"/>
    <mergeCell ref="B27:E27"/>
    <mergeCell ref="B29:E29"/>
    <mergeCell ref="B30:E30"/>
    <mergeCell ref="B3:E3"/>
    <mergeCell ref="B31:E31"/>
    <mergeCell ref="B32:E32"/>
    <mergeCell ref="B33:E33"/>
    <mergeCell ref="B34:E34"/>
    <mergeCell ref="B17:E17"/>
    <mergeCell ref="B18:E18"/>
    <mergeCell ref="B19:E19"/>
    <mergeCell ref="B20:E20"/>
    <mergeCell ref="B21:E21"/>
    <mergeCell ref="B23:E23"/>
    <mergeCell ref="B11:E11"/>
    <mergeCell ref="B12:E12"/>
    <mergeCell ref="B13:E13"/>
    <mergeCell ref="B14:E14"/>
    <mergeCell ref="B15:E15"/>
    <mergeCell ref="B37:E37"/>
    <mergeCell ref="B38:E38"/>
    <mergeCell ref="B39:E39"/>
    <mergeCell ref="B43:E43"/>
    <mergeCell ref="A44:F4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F0FEC-C4A2-4E72-9257-BF4F26E8B263}">
  <sheetPr>
    <tabColor rgb="FFFFFF00"/>
  </sheetPr>
  <dimension ref="B1:T71"/>
  <sheetViews>
    <sheetView view="pageBreakPreview" topLeftCell="A7" zoomScale="84" zoomScaleNormal="92" zoomScaleSheetLayoutView="84" workbookViewId="0">
      <selection activeCell="L24" sqref="L24"/>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0.109375" style="279" customWidth="1"/>
    <col min="6" max="6" width="27.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1139</v>
      </c>
    </row>
    <row r="2" spans="2:13" ht="9" customHeight="1" x14ac:dyDescent="0.3">
      <c r="K2" s="344"/>
      <c r="L2" s="344"/>
    </row>
    <row r="3" spans="2:13" ht="34.950000000000003" customHeight="1" x14ac:dyDescent="0.3">
      <c r="C3" s="255"/>
      <c r="D3" s="255"/>
      <c r="E3" s="746">
        <v>1460</v>
      </c>
      <c r="F3" s="746"/>
      <c r="G3" s="255"/>
      <c r="H3" s="255"/>
      <c r="I3" s="256"/>
    </row>
    <row r="4" spans="2:13" ht="10.199999999999999" customHeight="1" x14ac:dyDescent="0.3">
      <c r="B4" s="257"/>
      <c r="C4" s="257"/>
      <c r="E4" s="252"/>
      <c r="F4" s="252"/>
      <c r="H4" s="395"/>
      <c r="I4" s="395"/>
      <c r="J4" s="252"/>
    </row>
    <row r="5" spans="2:13" ht="52.5" customHeight="1" x14ac:dyDescent="0.3">
      <c r="B5" s="270" t="s">
        <v>2545</v>
      </c>
      <c r="C5" s="710" t="str">
        <f>VLOOKUP($L$1,BD_Clientes,2,FALSE)</f>
        <v>RAHEM S.A.C.</v>
      </c>
      <c r="D5" s="710"/>
      <c r="E5" s="710"/>
      <c r="F5" s="363" t="s">
        <v>2586</v>
      </c>
      <c r="G5" s="753" t="str">
        <f>VLOOKUP($L$1,BD_Clientes,9,FALSE)</f>
        <v>LT 60kv L669/L672 MARKO JARA -ANCON LCL:6300901138</v>
      </c>
      <c r="H5" s="753"/>
      <c r="I5" s="753"/>
      <c r="K5" s="746">
        <v>222</v>
      </c>
      <c r="L5" s="746"/>
    </row>
    <row r="6" spans="2:13" ht="21.75" customHeight="1" x14ac:dyDescent="0.3">
      <c r="B6" s="270" t="s">
        <v>2547</v>
      </c>
      <c r="C6" s="710">
        <f>VLOOKUP($L$1,BD_Clientes,3,FALSE)</f>
        <v>20517092763</v>
      </c>
      <c r="D6" s="710"/>
      <c r="E6" s="710"/>
      <c r="G6" s="395"/>
      <c r="H6" s="395"/>
      <c r="I6" s="395"/>
      <c r="K6" s="744">
        <v>222</v>
      </c>
      <c r="L6" s="744"/>
      <c r="M6" s="301"/>
    </row>
    <row r="7" spans="2:13" ht="37.5" customHeight="1" x14ac:dyDescent="0.3">
      <c r="B7" s="270" t="s">
        <v>2550</v>
      </c>
      <c r="C7" s="710" t="str">
        <f>VLOOKUP($L$1,BD_Clientes,5,FALSE)</f>
        <v>Ing. Karol Arrieta</v>
      </c>
      <c r="D7" s="710"/>
      <c r="E7" s="710"/>
      <c r="F7" s="363" t="s">
        <v>2589</v>
      </c>
      <c r="G7" s="710" t="str">
        <f>VLOOKUP($L$1,BD_Clientes,10,FALSE)</f>
        <v>Asoc. Marko Jara-Ancon</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945593829</v>
      </c>
      <c r="D9" s="710"/>
      <c r="E9" s="710"/>
      <c r="F9" s="364" t="s">
        <v>4142</v>
      </c>
      <c r="G9" s="279" t="s">
        <v>3326</v>
      </c>
      <c r="K9" s="392"/>
      <c r="L9" s="392"/>
    </row>
    <row r="10" spans="2:13" ht="39.75" customHeight="1" x14ac:dyDescent="0.3">
      <c r="B10" s="270" t="s">
        <v>2557</v>
      </c>
      <c r="C10" s="710" t="str">
        <f>VLOOKUP($L$1,BD_Clientes,8,FALSE)</f>
        <v>Karrieta@rahemsac.com</v>
      </c>
      <c r="D10" s="710"/>
      <c r="E10" s="710"/>
      <c r="F10" s="365" t="s">
        <v>2553</v>
      </c>
      <c r="G10" s="396">
        <v>982429895</v>
      </c>
      <c r="H10" s="724"/>
      <c r="I10" s="724"/>
    </row>
    <row r="11" spans="2:13" ht="24" customHeight="1" x14ac:dyDescent="0.3">
      <c r="B11" s="728" t="s">
        <v>2555</v>
      </c>
      <c r="C11" s="728"/>
      <c r="D11" s="727">
        <v>45916</v>
      </c>
      <c r="E11" s="727"/>
      <c r="F11" s="365" t="s">
        <v>2558</v>
      </c>
      <c r="G11" s="727">
        <v>45916</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8.5" customHeight="1" x14ac:dyDescent="0.3">
      <c r="B18" s="421" t="s">
        <v>2561</v>
      </c>
      <c r="C18" s="749" t="s">
        <v>2562</v>
      </c>
      <c r="D18" s="749"/>
      <c r="E18" s="749"/>
      <c r="F18" s="422" t="s">
        <v>2563</v>
      </c>
      <c r="G18" s="421" t="s">
        <v>2564</v>
      </c>
      <c r="H18" s="421" t="s">
        <v>2565</v>
      </c>
      <c r="I18" s="421" t="s">
        <v>2566</v>
      </c>
      <c r="J18" s="371"/>
    </row>
    <row r="19" spans="2:20" s="273" customFormat="1" ht="35.1" customHeight="1" x14ac:dyDescent="0.3">
      <c r="B19" s="421"/>
      <c r="C19" s="750" t="s">
        <v>6175</v>
      </c>
      <c r="D19" s="751"/>
      <c r="E19" s="752"/>
      <c r="F19" s="422"/>
      <c r="G19" s="421"/>
      <c r="H19" s="421"/>
      <c r="I19" s="421"/>
      <c r="J19" s="371"/>
    </row>
    <row r="20" spans="2:20" s="273" customFormat="1" ht="35.1" customHeight="1" x14ac:dyDescent="0.3">
      <c r="B20" s="414" t="s">
        <v>2019</v>
      </c>
      <c r="C20" s="717" t="str">
        <f>VLOOKUP(B20,ENS.!$B$5:$F$242,2,FALSE)</f>
        <v>Próctor modificado (*).</v>
      </c>
      <c r="D20" s="718"/>
      <c r="E20" s="719"/>
      <c r="F20" s="414" t="str">
        <f>VLOOKUP(B20,ENS.!$B$5:$F$242,3,FALSE)</f>
        <v>ASTM D1557-12 (Reapproved 2021)</v>
      </c>
      <c r="G20" s="455">
        <f>VLOOKUP(B20,ENS.!$B$5:$G$242,6,FALSE)</f>
        <v>150</v>
      </c>
      <c r="H20" s="414">
        <v>1</v>
      </c>
      <c r="I20" s="265">
        <f t="shared" ref="I20:I27" si="0">+G20*H20</f>
        <v>150</v>
      </c>
      <c r="J20" s="371"/>
    </row>
    <row r="21" spans="2:20" s="273" customFormat="1" ht="35.1" customHeight="1" x14ac:dyDescent="0.3">
      <c r="B21" s="414" t="s">
        <v>2437</v>
      </c>
      <c r="C21" s="717" t="str">
        <f>VLOOKUP(B21,ENS.!$B$5:$F$242,2,FALSE)</f>
        <v>Gravedad específica de los sólidos del suelo.</v>
      </c>
      <c r="D21" s="718"/>
      <c r="E21" s="719"/>
      <c r="F21" s="414" t="str">
        <f>VLOOKUP(B21,ENS.!$B$5:$F$242,3,FALSE)</f>
        <v>ASTM D854-14</v>
      </c>
      <c r="G21" s="455">
        <f>VLOOKUP(B21,ENS.!$B$5:$G$242,6,FALSE)</f>
        <v>120</v>
      </c>
      <c r="H21" s="414">
        <v>1</v>
      </c>
      <c r="I21" s="265">
        <f t="shared" si="0"/>
        <v>120</v>
      </c>
      <c r="J21" s="371"/>
    </row>
    <row r="22" spans="2:20" s="273" customFormat="1" ht="35.1" customHeight="1" x14ac:dyDescent="0.3">
      <c r="B22" s="414" t="s">
        <v>2480</v>
      </c>
      <c r="C22" s="717" t="str">
        <f>VLOOKUP(B22,ENS.!$B$5:$F$242,2,FALSE)</f>
        <v>Gravedad especifica y absorción de agregado grueso (*).</v>
      </c>
      <c r="D22" s="718"/>
      <c r="E22" s="719"/>
      <c r="F22" s="414" t="str">
        <f>VLOOKUP(B22,ENS.!$B$5:$F$242,3,FALSE)</f>
        <v>ASTM C127-24</v>
      </c>
      <c r="G22" s="455">
        <f>VLOOKUP(B22,ENS.!$B$5:$G$242,6,FALSE)</f>
        <v>120</v>
      </c>
      <c r="H22" s="414">
        <v>1</v>
      </c>
      <c r="I22" s="265">
        <f t="shared" si="0"/>
        <v>120</v>
      </c>
      <c r="J22" s="371"/>
    </row>
    <row r="23" spans="2:20" s="273" customFormat="1" ht="35.1" customHeight="1" x14ac:dyDescent="0.3">
      <c r="B23" s="414" t="s">
        <v>2136</v>
      </c>
      <c r="C23" s="717" t="str">
        <f>VLOOKUP(B23,ENS.!$B$5:$F$242,2,FALSE)</f>
        <v>Análisis granulométrico por tamizado en agregado (*).</v>
      </c>
      <c r="D23" s="718"/>
      <c r="E23" s="719"/>
      <c r="F23" s="414" t="str">
        <f>VLOOKUP(B23,ENS.!$B$5:$F$242,3,FALSE)</f>
        <v>ASTM C136/C136M-19</v>
      </c>
      <c r="G23" s="455">
        <f>VLOOKUP(B23,ENS.!$B$5:$G$242,6,FALSE)</f>
        <v>100</v>
      </c>
      <c r="H23" s="414">
        <v>1</v>
      </c>
      <c r="I23" s="265">
        <f t="shared" si="0"/>
        <v>100</v>
      </c>
      <c r="J23" s="371"/>
    </row>
    <row r="24" spans="2:20" s="273" customFormat="1" ht="35.1" customHeight="1" x14ac:dyDescent="0.3">
      <c r="B24" s="414"/>
      <c r="C24" s="750" t="s">
        <v>6242</v>
      </c>
      <c r="D24" s="751"/>
      <c r="E24" s="752"/>
      <c r="F24" s="414"/>
      <c r="G24" s="455"/>
      <c r="H24" s="414"/>
      <c r="I24" s="265"/>
      <c r="J24" s="371"/>
    </row>
    <row r="25" spans="2:20" s="273" customFormat="1" ht="35.1" customHeight="1" x14ac:dyDescent="0.3">
      <c r="B25" s="414" t="s">
        <v>2019</v>
      </c>
      <c r="C25" s="717" t="str">
        <f>VLOOKUP(B25,ENS.!$B$5:$F$242,2,FALSE)</f>
        <v>Próctor modificado (*).</v>
      </c>
      <c r="D25" s="718"/>
      <c r="E25" s="719"/>
      <c r="F25" s="414" t="str">
        <f>VLOOKUP(B25,ENS.!$B$5:$F$242,3,FALSE)</f>
        <v>ASTM D1557-12 (Reapproved 2021)</v>
      </c>
      <c r="G25" s="455">
        <f>VLOOKUP(B25,ENS.!$B$5:$G$242,6,FALSE)</f>
        <v>150</v>
      </c>
      <c r="H25" s="414">
        <v>1</v>
      </c>
      <c r="I25" s="265">
        <f t="shared" ref="I25" si="1">+G25*H25</f>
        <v>150</v>
      </c>
      <c r="J25" s="371"/>
    </row>
    <row r="26" spans="2:20" s="273" customFormat="1" ht="35.1" customHeight="1" x14ac:dyDescent="0.3">
      <c r="B26" s="414" t="s">
        <v>2437</v>
      </c>
      <c r="C26" s="717" t="str">
        <f>VLOOKUP(B26,ENS.!$B$5:$F$242,2,FALSE)</f>
        <v>Gravedad específica de los sólidos del suelo.</v>
      </c>
      <c r="D26" s="718"/>
      <c r="E26" s="719"/>
      <c r="F26" s="414" t="str">
        <f>VLOOKUP(B26,ENS.!$B$5:$F$242,3,FALSE)</f>
        <v>ASTM D854-14</v>
      </c>
      <c r="G26" s="455">
        <f>VLOOKUP(B26,ENS.!$B$5:$G$242,6,FALSE)</f>
        <v>120</v>
      </c>
      <c r="H26" s="414">
        <v>1</v>
      </c>
      <c r="I26" s="265">
        <f t="shared" si="0"/>
        <v>120</v>
      </c>
      <c r="J26" s="371"/>
    </row>
    <row r="27" spans="2:20" s="273" customFormat="1" ht="35.1" customHeight="1" x14ac:dyDescent="0.3">
      <c r="B27" s="414" t="s">
        <v>2033</v>
      </c>
      <c r="C27" s="717" t="str">
        <f>VLOOKUP(B27,ENS.!$B$5:$F$242,2,FALSE)</f>
        <v>Análisis granulométrico por tamizado en Suelo (*).</v>
      </c>
      <c r="D27" s="718"/>
      <c r="E27" s="719"/>
      <c r="F27" s="414" t="str">
        <f>VLOOKUP(B27,ENS.!$B$5:$F$242,3,FALSE)</f>
        <v>ASTM D6913/D6913M-17</v>
      </c>
      <c r="G27" s="455">
        <f>VLOOKUP(B27,ENS.!$B$5:$G$242,6,FALSE)</f>
        <v>100</v>
      </c>
      <c r="H27" s="414">
        <v>1</v>
      </c>
      <c r="I27" s="265">
        <f t="shared" si="0"/>
        <v>100</v>
      </c>
      <c r="J27" s="371"/>
    </row>
    <row r="28" spans="2:20" ht="19.95" customHeight="1" x14ac:dyDescent="0.3">
      <c r="B28" s="550" t="s">
        <v>2516</v>
      </c>
      <c r="C28" s="634"/>
      <c r="D28" s="392"/>
      <c r="E28" s="392"/>
      <c r="F28" s="373"/>
      <c r="G28" s="739" t="s">
        <v>3167</v>
      </c>
      <c r="H28" s="740"/>
      <c r="I28" s="369">
        <f>+SUM(I19:I27)</f>
        <v>860</v>
      </c>
      <c r="J28" s="274"/>
      <c r="K28" s="538"/>
      <c r="L28" s="171"/>
      <c r="N28" s="171"/>
      <c r="O28" s="171"/>
      <c r="P28" s="171"/>
      <c r="Q28" s="171"/>
      <c r="R28" s="171"/>
      <c r="S28" s="171"/>
      <c r="T28" s="171"/>
    </row>
    <row r="29" spans="2:20" ht="19.95" customHeight="1" x14ac:dyDescent="0.3">
      <c r="B29" s="373"/>
      <c r="C29" s="373"/>
      <c r="D29" s="373"/>
      <c r="E29" s="373"/>
      <c r="F29" s="373"/>
      <c r="G29" s="735" t="s">
        <v>2568</v>
      </c>
      <c r="H29" s="736"/>
      <c r="I29" s="369">
        <f>+I28*0.18</f>
        <v>154.79999999999998</v>
      </c>
      <c r="J29" s="274"/>
      <c r="K29" s="538"/>
      <c r="L29" s="171"/>
      <c r="M29" s="171"/>
      <c r="N29" s="171"/>
      <c r="O29" s="171"/>
      <c r="P29" s="171"/>
      <c r="Q29" s="171"/>
      <c r="R29" s="171"/>
      <c r="S29" s="171"/>
      <c r="T29" s="171"/>
    </row>
    <row r="30" spans="2:20" ht="19.95" customHeight="1" x14ac:dyDescent="0.3">
      <c r="B30" s="373"/>
      <c r="C30" s="373"/>
      <c r="D30" s="373"/>
      <c r="E30" s="373"/>
      <c r="F30" s="373"/>
      <c r="G30" s="720" t="s">
        <v>2569</v>
      </c>
      <c r="H30" s="722"/>
      <c r="I30" s="272">
        <f>+I28+I29</f>
        <v>1014.8</v>
      </c>
      <c r="J30" s="274"/>
      <c r="K30" s="538"/>
      <c r="L30" s="302"/>
      <c r="M30" s="302"/>
      <c r="N30" s="302"/>
      <c r="O30" s="302"/>
      <c r="P30" s="302"/>
      <c r="Q30" s="302"/>
      <c r="R30" s="302"/>
      <c r="S30" s="302"/>
      <c r="T30" s="302"/>
    </row>
    <row r="31" spans="2:20" s="373" customFormat="1" ht="47.4" customHeight="1" x14ac:dyDescent="0.3">
      <c r="G31" s="386"/>
      <c r="H31" s="386"/>
      <c r="I31" s="387"/>
      <c r="J31" s="388"/>
      <c r="K31" s="554"/>
      <c r="L31" s="379"/>
      <c r="M31" s="379"/>
      <c r="N31" s="379"/>
      <c r="O31" s="379"/>
      <c r="P31" s="379"/>
      <c r="Q31" s="379"/>
      <c r="R31" s="379"/>
      <c r="S31" s="379"/>
      <c r="T31" s="379"/>
    </row>
    <row r="32" spans="2:20" s="373" customFormat="1" ht="19.2" customHeight="1" x14ac:dyDescent="0.3">
      <c r="B32" s="732" t="s">
        <v>4119</v>
      </c>
      <c r="C32" s="732"/>
      <c r="D32" s="732"/>
      <c r="E32" s="732"/>
      <c r="F32" s="732"/>
      <c r="G32" s="732"/>
      <c r="H32" s="732"/>
      <c r="I32" s="732"/>
      <c r="J32" s="388"/>
      <c r="K32" s="554"/>
      <c r="L32" s="379"/>
      <c r="M32" s="379"/>
      <c r="N32" s="379"/>
      <c r="O32" s="379"/>
      <c r="P32" s="379"/>
      <c r="Q32" s="379"/>
      <c r="R32" s="379"/>
      <c r="S32" s="379"/>
      <c r="T32" s="379"/>
    </row>
    <row r="33" spans="2:20" s="373" customFormat="1" ht="143.25" customHeight="1" x14ac:dyDescent="0.3">
      <c r="B33" s="714" t="s">
        <v>6245</v>
      </c>
      <c r="C33" s="714"/>
      <c r="D33" s="714"/>
      <c r="E33" s="714"/>
      <c r="F33" s="714"/>
      <c r="G33" s="714"/>
      <c r="H33" s="714"/>
      <c r="I33" s="714"/>
      <c r="J33" s="388"/>
      <c r="K33" s="554"/>
      <c r="L33" s="379"/>
      <c r="M33" s="379"/>
      <c r="N33" s="379"/>
      <c r="O33" s="379"/>
      <c r="P33" s="379"/>
      <c r="Q33" s="379"/>
      <c r="R33" s="379"/>
      <c r="S33" s="379"/>
      <c r="T33" s="379"/>
    </row>
    <row r="34" spans="2:20" s="373" customFormat="1" ht="108" customHeight="1" x14ac:dyDescent="0.3">
      <c r="B34" s="714" t="s">
        <v>2571</v>
      </c>
      <c r="C34" s="714"/>
      <c r="D34" s="420"/>
      <c r="E34" s="420"/>
      <c r="F34" s="420"/>
      <c r="G34" s="420"/>
      <c r="H34" s="420"/>
      <c r="I34" s="420"/>
      <c r="J34" s="388"/>
      <c r="K34" s="554"/>
      <c r="L34" s="379"/>
      <c r="M34" s="379"/>
      <c r="N34" s="379"/>
      <c r="O34" s="379"/>
      <c r="P34" s="379"/>
      <c r="Q34" s="379"/>
      <c r="R34" s="379"/>
      <c r="S34" s="379"/>
      <c r="T34" s="379"/>
    </row>
    <row r="35" spans="2:20" s="373" customFormat="1" ht="3.75" customHeight="1" x14ac:dyDescent="0.3">
      <c r="J35" s="388"/>
      <c r="K35" s="554"/>
      <c r="L35" s="379"/>
      <c r="M35" s="379"/>
      <c r="N35" s="379"/>
      <c r="O35" s="379"/>
      <c r="P35" s="379"/>
      <c r="Q35" s="379"/>
      <c r="R35" s="379"/>
      <c r="S35" s="379"/>
      <c r="T35" s="379"/>
    </row>
    <row r="36" spans="2:20" s="373" customFormat="1" ht="86.25" customHeight="1" x14ac:dyDescent="0.3">
      <c r="B36" s="715" t="s">
        <v>6095</v>
      </c>
      <c r="C36" s="715"/>
      <c r="D36" s="715"/>
      <c r="E36" s="715"/>
      <c r="F36" s="715"/>
      <c r="G36" s="715"/>
      <c r="H36" s="715"/>
      <c r="I36" s="715"/>
      <c r="J36" s="388"/>
      <c r="K36" s="554"/>
      <c r="L36" s="379"/>
      <c r="M36" s="379"/>
      <c r="N36" s="379"/>
      <c r="O36" s="379"/>
      <c r="P36" s="379"/>
      <c r="Q36" s="379"/>
      <c r="R36" s="379"/>
      <c r="S36" s="379"/>
      <c r="T36" s="379"/>
    </row>
    <row r="37" spans="2:20" s="406" customFormat="1" ht="81.599999999999994" customHeight="1" x14ac:dyDescent="0.3">
      <c r="B37" s="714" t="s">
        <v>4127</v>
      </c>
      <c r="C37" s="714"/>
      <c r="D37" s="714"/>
      <c r="E37" s="714"/>
      <c r="F37" s="714"/>
      <c r="G37" s="714"/>
      <c r="H37" s="714"/>
      <c r="I37" s="714"/>
      <c r="J37" s="442"/>
      <c r="K37" s="558"/>
      <c r="L37" s="558"/>
      <c r="M37" s="559"/>
      <c r="N37" s="560"/>
    </row>
    <row r="38" spans="2:20" s="406" customFormat="1" ht="73.95" customHeight="1" x14ac:dyDescent="0.3">
      <c r="B38" s="714" t="s">
        <v>4128</v>
      </c>
      <c r="C38" s="714"/>
      <c r="D38" s="714"/>
      <c r="E38" s="714"/>
      <c r="F38" s="714"/>
      <c r="G38" s="714"/>
      <c r="H38" s="714"/>
      <c r="I38" s="714"/>
      <c r="J38" s="404"/>
    </row>
    <row r="39" spans="2:20" s="406" customFormat="1" ht="70.2" customHeight="1" x14ac:dyDescent="0.3">
      <c r="B39" s="714" t="s">
        <v>4122</v>
      </c>
      <c r="C39" s="714"/>
      <c r="D39" s="714"/>
      <c r="E39" s="714"/>
      <c r="F39" s="714"/>
      <c r="G39" s="714"/>
      <c r="H39" s="714"/>
      <c r="I39" s="714"/>
      <c r="J39" s="404"/>
      <c r="K39" s="405"/>
    </row>
    <row r="40" spans="2:20" s="406" customFormat="1" ht="138" customHeight="1" x14ac:dyDescent="0.3">
      <c r="B40" s="715" t="s">
        <v>4129</v>
      </c>
      <c r="C40" s="715"/>
      <c r="D40" s="715"/>
      <c r="E40" s="715"/>
      <c r="F40" s="715"/>
      <c r="G40" s="715"/>
      <c r="H40" s="715"/>
      <c r="I40" s="715"/>
      <c r="J40" s="404"/>
      <c r="K40" s="405"/>
      <c r="L40" s="407"/>
      <c r="M40" s="408"/>
    </row>
    <row r="41" spans="2:20" s="406" customFormat="1" ht="55.95" customHeight="1" x14ac:dyDescent="0.3">
      <c r="B41" s="714" t="s">
        <v>4125</v>
      </c>
      <c r="C41" s="714"/>
      <c r="D41" s="714"/>
      <c r="E41" s="714"/>
      <c r="F41" s="714"/>
      <c r="G41" s="714"/>
      <c r="H41" s="714"/>
      <c r="I41" s="714"/>
      <c r="J41" s="404"/>
      <c r="K41" s="405"/>
      <c r="L41" s="407"/>
      <c r="M41" s="408"/>
    </row>
    <row r="42" spans="2:20" s="373" customFormat="1" ht="16.8" x14ac:dyDescent="0.3">
      <c r="B42" s="317"/>
      <c r="C42" s="317"/>
      <c r="D42" s="317"/>
      <c r="E42" s="317"/>
      <c r="F42" s="317"/>
      <c r="G42" s="317"/>
      <c r="H42" s="317"/>
      <c r="I42" s="317"/>
      <c r="N42" s="379"/>
      <c r="O42" s="379"/>
      <c r="P42" s="379"/>
      <c r="Q42" s="379"/>
      <c r="R42" s="379"/>
      <c r="S42" s="379"/>
      <c r="T42" s="379"/>
    </row>
    <row r="43" spans="2:20" s="373" customFormat="1" ht="18" customHeight="1" x14ac:dyDescent="0.3">
      <c r="B43" s="279"/>
      <c r="C43" s="279"/>
      <c r="D43" s="279"/>
      <c r="E43" s="279"/>
      <c r="F43" s="279"/>
      <c r="G43" s="279"/>
      <c r="H43" s="279"/>
      <c r="I43" s="279"/>
    </row>
    <row r="44" spans="2:20" s="406" customFormat="1" ht="18" customHeight="1" x14ac:dyDescent="0.3">
      <c r="B44" s="373" t="s">
        <v>3984</v>
      </c>
      <c r="C44" s="373"/>
      <c r="D44" s="373"/>
      <c r="E44" s="373"/>
      <c r="F44" s="373"/>
      <c r="G44" s="373"/>
      <c r="H44" s="373"/>
      <c r="I44" s="373"/>
      <c r="K44" s="406" t="s">
        <v>2574</v>
      </c>
    </row>
    <row r="45" spans="2:20" s="406" customFormat="1" ht="18" customHeight="1" x14ac:dyDescent="0.3">
      <c r="B45" s="373" t="s">
        <v>4126</v>
      </c>
      <c r="C45" s="373"/>
      <c r="D45" s="373"/>
      <c r="E45" s="373"/>
      <c r="F45" s="373"/>
      <c r="G45" s="373"/>
      <c r="H45" s="373"/>
      <c r="I45" s="373"/>
      <c r="K45" s="406" t="s">
        <v>4112</v>
      </c>
    </row>
    <row r="46" spans="2:20" s="406" customFormat="1" ht="18" customHeight="1" x14ac:dyDescent="0.3">
      <c r="B46" s="373" t="s">
        <v>2518</v>
      </c>
      <c r="C46" s="373"/>
      <c r="D46" s="373"/>
      <c r="E46" s="373"/>
      <c r="F46" s="373"/>
      <c r="G46" s="373"/>
      <c r="H46" s="373"/>
      <c r="I46" s="373"/>
      <c r="K46" s="406" t="s">
        <v>4111</v>
      </c>
    </row>
    <row r="47" spans="2:20" s="406" customFormat="1" ht="18" customHeight="1" x14ac:dyDescent="0.3">
      <c r="B47" s="380" t="s">
        <v>2519</v>
      </c>
      <c r="C47" s="373"/>
      <c r="D47" s="373"/>
      <c r="E47" s="373"/>
      <c r="F47" s="373"/>
      <c r="G47" s="373"/>
      <c r="H47" s="373"/>
      <c r="I47" s="373"/>
      <c r="K47" s="406" t="s">
        <v>4113</v>
      </c>
    </row>
    <row r="48" spans="2:20" s="406" customFormat="1" ht="18" customHeight="1" x14ac:dyDescent="0.3">
      <c r="B48" s="713" t="s">
        <v>2520</v>
      </c>
      <c r="C48" s="713"/>
      <c r="D48" s="713"/>
      <c r="E48" s="713"/>
      <c r="F48" s="713"/>
      <c r="G48" s="713"/>
      <c r="H48" s="713"/>
      <c r="I48" s="713"/>
      <c r="J48" s="410"/>
      <c r="K48" s="406" t="s">
        <v>4114</v>
      </c>
      <c r="M48" s="411"/>
    </row>
    <row r="49" spans="2:13" s="444" customFormat="1" ht="18" customHeight="1" x14ac:dyDescent="0.3">
      <c r="B49" s="380" t="s">
        <v>2578</v>
      </c>
      <c r="C49" s="373"/>
      <c r="D49" s="373"/>
      <c r="E49" s="373"/>
      <c r="F49" s="373"/>
      <c r="G49" s="373"/>
      <c r="H49" s="373"/>
      <c r="I49" s="373"/>
      <c r="J49" s="443"/>
      <c r="K49" s="444" t="s">
        <v>4115</v>
      </c>
      <c r="M49" s="445"/>
    </row>
    <row r="50" spans="2:13" s="444" customFormat="1" ht="18" customHeight="1" x14ac:dyDescent="0.3">
      <c r="B50" s="381" t="s">
        <v>2580</v>
      </c>
      <c r="C50" s="373"/>
      <c r="D50" s="373"/>
      <c r="E50" s="373"/>
      <c r="F50" s="373"/>
      <c r="G50" s="373"/>
      <c r="H50" s="373"/>
      <c r="I50" s="373"/>
      <c r="J50" s="443"/>
      <c r="K50" s="444" t="s">
        <v>4116</v>
      </c>
    </row>
    <row r="51" spans="2:13" s="444" customFormat="1" ht="18" customHeight="1" x14ac:dyDescent="0.3">
      <c r="B51" s="381" t="s">
        <v>2582</v>
      </c>
      <c r="C51" s="373"/>
      <c r="D51" s="373"/>
      <c r="E51" s="373"/>
      <c r="F51" s="373"/>
      <c r="G51" s="373"/>
      <c r="H51" s="373"/>
      <c r="I51" s="373"/>
      <c r="J51" s="443"/>
    </row>
    <row r="52" spans="2:13" s="444" customFormat="1" ht="18" customHeight="1" x14ac:dyDescent="0.3">
      <c r="B52" s="380" t="s">
        <v>2521</v>
      </c>
      <c r="C52" s="373"/>
      <c r="D52" s="373"/>
      <c r="E52" s="373"/>
      <c r="F52" s="373"/>
      <c r="G52" s="373"/>
      <c r="H52" s="373"/>
      <c r="I52" s="373"/>
      <c r="J52" s="443"/>
    </row>
    <row r="53" spans="2:13" s="444" customFormat="1" ht="18" customHeight="1" x14ac:dyDescent="0.3">
      <c r="B53" s="381" t="s">
        <v>3965</v>
      </c>
      <c r="C53" s="373"/>
      <c r="D53" s="373"/>
      <c r="E53" s="373"/>
      <c r="F53" s="373"/>
      <c r="G53" s="373"/>
      <c r="H53" s="373"/>
      <c r="I53" s="373"/>
      <c r="J53" s="443"/>
    </row>
    <row r="54" spans="2:13" s="444" customFormat="1" ht="18" customHeight="1" x14ac:dyDescent="0.3">
      <c r="B54" s="381" t="s">
        <v>3966</v>
      </c>
      <c r="C54" s="373"/>
      <c r="D54" s="373"/>
      <c r="E54" s="373"/>
      <c r="F54" s="373"/>
      <c r="G54" s="373"/>
      <c r="H54" s="373"/>
      <c r="I54" s="373"/>
      <c r="J54" s="443"/>
    </row>
    <row r="55" spans="2:13" s="444" customFormat="1" ht="18" customHeight="1" x14ac:dyDescent="0.3">
      <c r="B55" s="380" t="s">
        <v>4088</v>
      </c>
      <c r="C55" s="373"/>
      <c r="D55" s="373"/>
      <c r="E55" s="373"/>
      <c r="F55" s="373"/>
      <c r="G55" s="373"/>
      <c r="H55" s="373"/>
      <c r="I55" s="373"/>
      <c r="J55" s="443"/>
    </row>
    <row r="56" spans="2:13" s="444" customFormat="1" ht="18" customHeight="1" x14ac:dyDescent="0.3">
      <c r="B56" s="381" t="s">
        <v>4089</v>
      </c>
      <c r="C56" s="373"/>
      <c r="D56" s="373"/>
      <c r="E56" s="373"/>
      <c r="F56" s="373"/>
      <c r="G56" s="373"/>
      <c r="H56" s="373"/>
      <c r="I56" s="373"/>
      <c r="J56" s="443"/>
    </row>
    <row r="57" spans="2:13" s="444" customFormat="1" ht="18" customHeight="1" x14ac:dyDescent="0.3">
      <c r="B57" s="381" t="s">
        <v>4090</v>
      </c>
      <c r="C57" s="373"/>
      <c r="D57" s="373"/>
      <c r="E57" s="373"/>
      <c r="F57" s="373"/>
      <c r="G57" s="373"/>
      <c r="H57" s="373"/>
      <c r="I57" s="373"/>
      <c r="J57" s="443"/>
    </row>
    <row r="58" spans="2:13" s="390" customFormat="1" ht="3" customHeight="1" x14ac:dyDescent="0.3">
      <c r="B58" s="289"/>
      <c r="C58" s="279"/>
      <c r="D58" s="279"/>
      <c r="E58" s="279"/>
      <c r="F58" s="279"/>
      <c r="G58" s="279"/>
      <c r="H58" s="279"/>
      <c r="I58" s="279"/>
      <c r="J58" s="389"/>
    </row>
    <row r="59" spans="2:13" s="373" customFormat="1" ht="18.75" customHeight="1" x14ac:dyDescent="0.3">
      <c r="B59" s="279"/>
      <c r="C59" s="279"/>
      <c r="D59" s="279"/>
      <c r="E59" s="279"/>
      <c r="F59" s="279"/>
      <c r="G59" s="279"/>
      <c r="H59" s="279"/>
      <c r="I59" s="279"/>
      <c r="J59" s="382"/>
      <c r="K59" s="380"/>
    </row>
    <row r="60" spans="2:13" s="373" customFormat="1" ht="16.2" customHeight="1" x14ac:dyDescent="0.3">
      <c r="B60" s="279"/>
      <c r="C60" s="279"/>
      <c r="D60" s="279"/>
      <c r="E60" s="279"/>
      <c r="F60" s="279"/>
      <c r="G60" s="279"/>
      <c r="H60" s="279"/>
      <c r="I60" s="279"/>
      <c r="J60" s="382"/>
      <c r="K60" s="381"/>
    </row>
    <row r="61" spans="2:13" s="406" customFormat="1" ht="48" customHeight="1" x14ac:dyDescent="0.3">
      <c r="B61" s="714" t="s">
        <v>3173</v>
      </c>
      <c r="C61" s="714"/>
      <c r="D61" s="714"/>
      <c r="E61" s="714"/>
      <c r="F61" s="714"/>
      <c r="G61" s="714"/>
      <c r="H61" s="714"/>
      <c r="I61" s="714"/>
      <c r="J61" s="410"/>
      <c r="K61" s="446"/>
    </row>
    <row r="62" spans="2:13" s="406" customFormat="1" ht="13.5" customHeight="1" x14ac:dyDescent="0.3">
      <c r="B62" s="435" t="s">
        <v>2525</v>
      </c>
      <c r="C62" s="384"/>
      <c r="D62" s="373"/>
      <c r="E62" s="373"/>
      <c r="F62" s="373"/>
      <c r="G62" s="373"/>
      <c r="H62" s="373"/>
      <c r="I62" s="373"/>
      <c r="J62" s="410"/>
    </row>
    <row r="63" spans="2:13" s="406" customFormat="1" ht="4.95" customHeight="1" x14ac:dyDescent="0.3">
      <c r="B63" s="381"/>
      <c r="C63" s="373"/>
      <c r="D63" s="373"/>
      <c r="E63" s="373"/>
      <c r="F63" s="373"/>
      <c r="G63" s="373"/>
      <c r="H63" s="373"/>
      <c r="I63" s="373"/>
      <c r="J63" s="410"/>
    </row>
    <row r="64" spans="2:13" s="406" customFormat="1" ht="16.8" x14ac:dyDescent="0.3">
      <c r="B64" s="373" t="s">
        <v>2526</v>
      </c>
      <c r="C64" s="384"/>
      <c r="D64" s="373"/>
      <c r="E64" s="373"/>
      <c r="F64" s="373"/>
      <c r="G64" s="373"/>
      <c r="H64" s="373"/>
      <c r="I64" s="373"/>
      <c r="J64" s="542"/>
    </row>
    <row r="65" spans="2:13" s="406" customFormat="1" ht="6.6" customHeight="1" x14ac:dyDescent="0.3">
      <c r="B65" s="384"/>
      <c r="C65" s="384"/>
      <c r="D65" s="373"/>
      <c r="E65" s="373"/>
      <c r="F65" s="373"/>
      <c r="G65" s="373"/>
      <c r="H65" s="373"/>
      <c r="I65" s="373"/>
      <c r="J65" s="542"/>
    </row>
    <row r="66" spans="2:13" s="406" customFormat="1" ht="16.2" customHeight="1" x14ac:dyDescent="0.3">
      <c r="B66" s="373" t="s">
        <v>2583</v>
      </c>
      <c r="C66" s="373"/>
      <c r="D66" s="384"/>
      <c r="E66" s="384"/>
      <c r="F66" s="384"/>
      <c r="G66" s="384"/>
      <c r="H66" s="373"/>
      <c r="I66" s="373"/>
    </row>
    <row r="67" spans="2:13" s="406" customFormat="1" ht="16.2" customHeight="1" x14ac:dyDescent="0.3">
      <c r="B67" s="373" t="s">
        <v>2527</v>
      </c>
      <c r="C67" s="373"/>
      <c r="D67" s="373"/>
      <c r="E67" s="373"/>
      <c r="F67" s="373"/>
      <c r="G67" s="373"/>
      <c r="H67" s="373"/>
      <c r="I67" s="373"/>
    </row>
    <row r="68" spans="2:13" s="406" customFormat="1" ht="16.2" customHeight="1" x14ac:dyDescent="0.3">
      <c r="B68" s="373" t="s">
        <v>3982</v>
      </c>
      <c r="C68" s="373"/>
      <c r="D68" s="373"/>
      <c r="E68" s="373"/>
      <c r="F68" s="373"/>
      <c r="G68" s="373"/>
      <c r="H68" s="373"/>
      <c r="I68" s="373"/>
    </row>
    <row r="69" spans="2:13" s="406" customFormat="1" ht="16.2" customHeight="1" x14ac:dyDescent="0.3">
      <c r="B69" s="373" t="s">
        <v>2528</v>
      </c>
      <c r="C69" s="373"/>
      <c r="D69" s="373"/>
      <c r="E69" s="373"/>
      <c r="F69" s="373"/>
      <c r="G69" s="373"/>
      <c r="H69" s="373"/>
      <c r="I69" s="373"/>
      <c r="J69" s="409"/>
    </row>
    <row r="70" spans="2:13" s="373" customFormat="1" ht="1.2" customHeight="1" x14ac:dyDescent="0.3">
      <c r="B70" s="715"/>
      <c r="C70" s="715"/>
      <c r="H70" s="716"/>
      <c r="I70" s="716"/>
      <c r="L70" s="384"/>
      <c r="M70" s="384"/>
    </row>
    <row r="71" spans="2:13" ht="81" customHeight="1" x14ac:dyDescent="0.3">
      <c r="B71" s="747" t="s">
        <v>2584</v>
      </c>
      <c r="C71" s="747"/>
      <c r="D71" s="633"/>
      <c r="E71" s="633"/>
      <c r="F71" s="633"/>
      <c r="G71" s="633"/>
      <c r="H71" s="748" t="s">
        <v>2529</v>
      </c>
      <c r="I71" s="748"/>
    </row>
  </sheetData>
  <mergeCells count="45">
    <mergeCell ref="E3:F3"/>
    <mergeCell ref="C5:E5"/>
    <mergeCell ref="G5:I5"/>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 ref="C18:E18"/>
    <mergeCell ref="B33:I33"/>
    <mergeCell ref="C20:E20"/>
    <mergeCell ref="C21:E21"/>
    <mergeCell ref="C22:E22"/>
    <mergeCell ref="C23:E23"/>
    <mergeCell ref="C26:E26"/>
    <mergeCell ref="C25:E25"/>
    <mergeCell ref="C24:E24"/>
    <mergeCell ref="C27:E27"/>
    <mergeCell ref="G28:H28"/>
    <mergeCell ref="G29:H29"/>
    <mergeCell ref="G30:H30"/>
    <mergeCell ref="B32:I32"/>
    <mergeCell ref="B71:C71"/>
    <mergeCell ref="H71:I71"/>
    <mergeCell ref="B34:C34"/>
    <mergeCell ref="B36:I36"/>
    <mergeCell ref="B37:I37"/>
    <mergeCell ref="B38:I38"/>
    <mergeCell ref="B39:I39"/>
    <mergeCell ref="B40:I40"/>
    <mergeCell ref="B41:I41"/>
    <mergeCell ref="B48:I48"/>
    <mergeCell ref="B61:I61"/>
    <mergeCell ref="B70:C70"/>
    <mergeCell ref="H70:I70"/>
  </mergeCells>
  <hyperlinks>
    <hyperlink ref="B69" r:id="rId1" display="http://www.geofal.com.pe/" xr:uid="{A1F3CA2A-24AA-481D-BE7E-5805523D67AF}"/>
    <hyperlink ref="B39:I39" r:id="rId2" location="8LpXxWsZQWmIW0zmL4DJEGBD3MXzxqJtd8JNJD7mkXs" display="https://mega.nz/file/EWAjHIDa - 8LpXxWsZQWmIW0zmL4DJEGBD3MXzxqJtd8JNJD7mkXs" xr:uid="{B4D6F974-6ED0-46A2-AAEE-5328297D101C}"/>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4" min="1" max="8" man="1"/>
  </rowBreaks>
  <drawing r:id="rId4"/>
  <legacyDrawingHF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D5DA6-F7E3-465E-8D92-FFEF1D217E59}">
  <sheetPr>
    <tabColor rgb="FFFFFF00"/>
  </sheetPr>
  <dimension ref="B1:S69"/>
  <sheetViews>
    <sheetView view="pageBreakPreview" zoomScale="75" zoomScaleNormal="92" zoomScaleSheetLayoutView="75" workbookViewId="0">
      <selection activeCell="I32" sqref="I32"/>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40.109375" style="279" customWidth="1"/>
    <col min="6" max="6" width="24.6640625" style="279" customWidth="1"/>
    <col min="7" max="7" width="15.33203125" style="279" customWidth="1"/>
    <col min="8" max="8" width="17" style="279" customWidth="1"/>
    <col min="9" max="9" width="14.6640625" style="279" bestFit="1" customWidth="1"/>
    <col min="10" max="10" width="12.44140625" style="279" customWidth="1"/>
    <col min="11" max="11" width="21.44140625" style="279" customWidth="1"/>
    <col min="12" max="16384" width="11.44140625" style="279"/>
  </cols>
  <sheetData>
    <row r="1" spans="2:12" ht="24" customHeight="1" x14ac:dyDescent="0.3">
      <c r="J1" s="298" t="s">
        <v>230</v>
      </c>
      <c r="K1" s="298">
        <v>1145</v>
      </c>
    </row>
    <row r="2" spans="2:12" ht="9" customHeight="1" x14ac:dyDescent="0.3">
      <c r="J2" s="344"/>
      <c r="K2" s="344"/>
    </row>
    <row r="3" spans="2:12" ht="34.950000000000003" customHeight="1" x14ac:dyDescent="0.3">
      <c r="C3" s="255"/>
      <c r="D3" s="255"/>
      <c r="E3" s="746">
        <v>1459</v>
      </c>
      <c r="F3" s="746"/>
      <c r="G3" s="255"/>
      <c r="H3" s="256"/>
    </row>
    <row r="4" spans="2:12" ht="10.199999999999999" customHeight="1" x14ac:dyDescent="0.3">
      <c r="B4" s="257"/>
      <c r="C4" s="257"/>
      <c r="E4" s="252"/>
      <c r="F4" s="252"/>
      <c r="H4" s="395"/>
      <c r="I4" s="252"/>
    </row>
    <row r="5" spans="2:12" ht="55.5" customHeight="1" x14ac:dyDescent="0.3">
      <c r="B5" s="270" t="s">
        <v>2545</v>
      </c>
      <c r="C5" s="710" t="str">
        <f>VLOOKUP($K$1,BD_Clientes,2,FALSE)</f>
        <v>MINERA YANAQUIHUA S.A.C.</v>
      </c>
      <c r="D5" s="710"/>
      <c r="E5" s="710"/>
      <c r="F5" s="363" t="s">
        <v>2586</v>
      </c>
      <c r="G5" s="753" t="str">
        <f>VLOOKUP($K$1,BD_Clientes,9,FALSE)</f>
        <v>Construcción de carretera Bicapa 3.62 km desde carretera ingreso Piño - hasta cruce de Pataquinray</v>
      </c>
      <c r="H5" s="753"/>
      <c r="J5" s="746">
        <v>222</v>
      </c>
      <c r="K5" s="746"/>
    </row>
    <row r="6" spans="2:12" ht="21.75" customHeight="1" x14ac:dyDescent="0.3">
      <c r="B6" s="270" t="s">
        <v>2547</v>
      </c>
      <c r="C6" s="710">
        <f>VLOOKUP($K$1,BD_Clientes,3,FALSE)</f>
        <v>20497062781</v>
      </c>
      <c r="D6" s="710"/>
      <c r="E6" s="710"/>
      <c r="G6" s="395"/>
      <c r="H6" s="395"/>
      <c r="J6" s="744">
        <v>222</v>
      </c>
      <c r="K6" s="744"/>
      <c r="L6" s="301"/>
    </row>
    <row r="7" spans="2:12" ht="32.25" customHeight="1" x14ac:dyDescent="0.3">
      <c r="B7" s="270" t="s">
        <v>2550</v>
      </c>
      <c r="C7" s="710" t="str">
        <f>VLOOKUP($K$1,BD_Clientes,5,FALSE)</f>
        <v>Walter Armando Avila Gomez</v>
      </c>
      <c r="D7" s="710"/>
      <c r="E7" s="710"/>
      <c r="F7" s="363" t="s">
        <v>2589</v>
      </c>
      <c r="G7" s="710" t="str">
        <f>VLOOKUP($K$1,BD_Clientes,10,FALSE)</f>
        <v>Arequipa</v>
      </c>
      <c r="H7" s="710"/>
      <c r="J7" s="742">
        <v>222</v>
      </c>
      <c r="K7" s="742"/>
    </row>
    <row r="8" spans="2:12" ht="2.4" customHeight="1" x14ac:dyDescent="0.3">
      <c r="B8" s="363"/>
      <c r="C8" s="396"/>
      <c r="D8" s="259"/>
      <c r="E8" s="259"/>
      <c r="G8" s="395"/>
      <c r="H8" s="395"/>
      <c r="J8" s="743">
        <v>223</v>
      </c>
      <c r="K8" s="743"/>
    </row>
    <row r="9" spans="2:12" ht="17.399999999999999" x14ac:dyDescent="0.3">
      <c r="B9" s="270" t="s">
        <v>2553</v>
      </c>
      <c r="C9" s="710">
        <f>VLOOKUP($K$1,BD_Clientes,7,FALSE)</f>
        <v>978125462</v>
      </c>
      <c r="D9" s="710"/>
      <c r="E9" s="710"/>
      <c r="F9" s="364" t="s">
        <v>4142</v>
      </c>
      <c r="G9" s="279" t="s">
        <v>3326</v>
      </c>
      <c r="J9" s="392"/>
      <c r="K9" s="392"/>
    </row>
    <row r="10" spans="2:12" ht="39.75" customHeight="1" x14ac:dyDescent="0.3">
      <c r="B10" s="270" t="s">
        <v>2557</v>
      </c>
      <c r="C10" s="710" t="str">
        <f>VLOOKUP($K$1,BD_Clientes,8,FALSE)</f>
        <v>planner_proyectos@mysac.com.pe</v>
      </c>
      <c r="D10" s="710"/>
      <c r="E10" s="710"/>
      <c r="F10" s="365" t="s">
        <v>2553</v>
      </c>
      <c r="G10" s="396">
        <v>982429895</v>
      </c>
      <c r="H10" s="396"/>
    </row>
    <row r="11" spans="2:12" ht="24" customHeight="1" x14ac:dyDescent="0.3">
      <c r="B11" s="728" t="s">
        <v>2555</v>
      </c>
      <c r="C11" s="728"/>
      <c r="D11" s="727">
        <v>45916</v>
      </c>
      <c r="E11" s="727"/>
      <c r="F11" s="365" t="s">
        <v>2558</v>
      </c>
      <c r="G11" s="727">
        <v>45916</v>
      </c>
      <c r="H11" s="727"/>
      <c r="K11" s="279" t="s">
        <v>2556</v>
      </c>
    </row>
    <row r="12" spans="2:12" ht="5.4" customHeight="1" x14ac:dyDescent="0.3">
      <c r="B12" s="363"/>
      <c r="C12" s="366"/>
      <c r="D12" s="395"/>
      <c r="E12" s="367"/>
    </row>
    <row r="13" spans="2:12" ht="15" customHeight="1" x14ac:dyDescent="0.3">
      <c r="B13" s="317" t="s">
        <v>3981</v>
      </c>
      <c r="C13" s="260"/>
      <c r="D13" s="259"/>
      <c r="E13" s="259"/>
      <c r="F13" s="259"/>
      <c r="G13" s="259"/>
    </row>
    <row r="14" spans="2:12" ht="10.199999999999999" customHeight="1" x14ac:dyDescent="0.3">
      <c r="B14" s="317"/>
      <c r="C14" s="260"/>
      <c r="D14" s="259"/>
      <c r="E14" s="259"/>
      <c r="F14" s="259"/>
      <c r="G14" s="259"/>
    </row>
    <row r="15" spans="2:12" ht="19.5" customHeight="1" x14ac:dyDescent="0.3">
      <c r="B15" s="726" t="s">
        <v>2560</v>
      </c>
      <c r="C15" s="726"/>
      <c r="D15" s="726"/>
      <c r="E15" s="726"/>
      <c r="F15" s="726"/>
      <c r="G15" s="726"/>
      <c r="H15" s="726"/>
    </row>
    <row r="16" spans="2:12" ht="14.25" customHeight="1" x14ac:dyDescent="0.3">
      <c r="B16" s="726"/>
      <c r="C16" s="726"/>
      <c r="D16" s="726"/>
      <c r="E16" s="726"/>
      <c r="F16" s="726"/>
      <c r="G16" s="726"/>
      <c r="H16" s="726"/>
      <c r="I16" s="261"/>
      <c r="J16" s="261"/>
    </row>
    <row r="17" spans="2:19" ht="9" customHeight="1" x14ac:dyDescent="0.3">
      <c r="B17" s="260"/>
      <c r="C17" s="260"/>
      <c r="D17" s="259"/>
      <c r="E17" s="259"/>
      <c r="F17" s="259"/>
    </row>
    <row r="18" spans="2:19" s="273" customFormat="1" ht="58.5" customHeight="1" x14ac:dyDescent="0.3">
      <c r="B18" s="421" t="s">
        <v>2561</v>
      </c>
      <c r="C18" s="749" t="s">
        <v>2562</v>
      </c>
      <c r="D18" s="749"/>
      <c r="E18" s="749"/>
      <c r="F18" s="422" t="s">
        <v>2563</v>
      </c>
      <c r="G18" s="421" t="s">
        <v>2565</v>
      </c>
      <c r="H18" s="421" t="s">
        <v>2566</v>
      </c>
      <c r="I18" s="371"/>
    </row>
    <row r="19" spans="2:19" s="273" customFormat="1" ht="27" customHeight="1" x14ac:dyDescent="0.3">
      <c r="B19" s="421"/>
      <c r="C19" s="750" t="s">
        <v>6239</v>
      </c>
      <c r="D19" s="751"/>
      <c r="E19" s="752"/>
      <c r="F19" s="422"/>
      <c r="G19" s="421"/>
      <c r="H19" s="421"/>
      <c r="I19" s="371"/>
    </row>
    <row r="20" spans="2:19" s="273" customFormat="1" ht="37.5" customHeight="1" x14ac:dyDescent="0.3">
      <c r="B20" s="414" t="s">
        <v>2326</v>
      </c>
      <c r="C20" s="717" t="str">
        <f>VLOOKUP(B20,ENS.!$B$5:$F$242,2,FALSE)</f>
        <v>Medida de la deflexión de un pavimento flexible (Viga Benkelman).</v>
      </c>
      <c r="D20" s="718"/>
      <c r="E20" s="719"/>
      <c r="F20" s="414" t="str">
        <f>VLOOKUP(B20,ENS.!$B$5:$F$242,3,FALSE)</f>
        <v>MTC E 1002</v>
      </c>
      <c r="G20" s="414" t="s">
        <v>6246</v>
      </c>
      <c r="H20" s="784">
        <v>25000</v>
      </c>
      <c r="I20" s="371"/>
    </row>
    <row r="21" spans="2:19" s="273" customFormat="1" ht="37.5" customHeight="1" x14ac:dyDescent="0.3">
      <c r="B21" s="414" t="s">
        <v>125</v>
      </c>
      <c r="C21" s="717" t="s">
        <v>6237</v>
      </c>
      <c r="D21" s="718"/>
      <c r="E21" s="719"/>
      <c r="F21" s="414" t="s">
        <v>3566</v>
      </c>
      <c r="G21" s="414" t="s">
        <v>6247</v>
      </c>
      <c r="H21" s="785"/>
      <c r="I21" s="371"/>
    </row>
    <row r="22" spans="2:19" s="273" customFormat="1" ht="37.5" customHeight="1" x14ac:dyDescent="0.3">
      <c r="B22" s="414" t="s">
        <v>125</v>
      </c>
      <c r="C22" s="717" t="s">
        <v>6240</v>
      </c>
      <c r="D22" s="718"/>
      <c r="E22" s="719"/>
      <c r="F22" s="414" t="str">
        <f>VLOOKUP(B22,ENS.!$B$5:$F$242,3,FALSE)</f>
        <v>-</v>
      </c>
      <c r="G22" s="414" t="s">
        <v>6248</v>
      </c>
      <c r="H22" s="785"/>
      <c r="I22" s="371"/>
    </row>
    <row r="23" spans="2:19" s="273" customFormat="1" ht="37.5" customHeight="1" x14ac:dyDescent="0.3">
      <c r="B23" s="414" t="s">
        <v>2258</v>
      </c>
      <c r="C23" s="717" t="str">
        <f>VLOOKUP(B23,ENS.!$B$5:$F$242,2,FALSE)</f>
        <v>Extraccíón cuantitativa de asfalto en mezclas para pavimentos (Lavado asfaltico), incl. Granulometría.</v>
      </c>
      <c r="D23" s="718"/>
      <c r="E23" s="719"/>
      <c r="F23" s="414" t="str">
        <f>VLOOKUP(B23,ENS.!$B$5:$F$242,3,FALSE)</f>
        <v>ASTM D 2172 / MTC502</v>
      </c>
      <c r="G23" s="414" t="s">
        <v>6248</v>
      </c>
      <c r="H23" s="785"/>
      <c r="I23" s="371"/>
    </row>
    <row r="24" spans="2:19" s="273" customFormat="1" ht="37.5" customHeight="1" x14ac:dyDescent="0.3">
      <c r="B24" s="414" t="s">
        <v>2348</v>
      </c>
      <c r="C24" s="717" t="str">
        <f>VLOOKUP(B24,ENS.!$B$5:$F$242,2,FALSE)</f>
        <v>Grado de compactación de una mezcla Bituminosa.</v>
      </c>
      <c r="D24" s="718"/>
      <c r="E24" s="719"/>
      <c r="F24" s="414" t="str">
        <f>VLOOKUP(B24,ENS.!$B$5:$F$242,3,FALSE)</f>
        <v>MTC E 509</v>
      </c>
      <c r="G24" s="414" t="s">
        <v>6248</v>
      </c>
      <c r="H24" s="785"/>
      <c r="I24" s="371"/>
    </row>
    <row r="25" spans="2:19" s="273" customFormat="1" ht="37.5" customHeight="1" x14ac:dyDescent="0.3">
      <c r="B25" s="414" t="s">
        <v>125</v>
      </c>
      <c r="C25" s="717" t="s">
        <v>6238</v>
      </c>
      <c r="D25" s="718"/>
      <c r="E25" s="719"/>
      <c r="F25" s="414" t="str">
        <f>VLOOKUP(B25,ENS.!$B$5:$F$242,3,FALSE)</f>
        <v>-</v>
      </c>
      <c r="G25" s="414" t="s">
        <v>6249</v>
      </c>
      <c r="H25" s="785"/>
      <c r="I25" s="371"/>
    </row>
    <row r="26" spans="2:19" ht="19.95" customHeight="1" x14ac:dyDescent="0.3">
      <c r="B26" s="551" t="s">
        <v>2516</v>
      </c>
      <c r="C26" s="634"/>
      <c r="D26" s="392"/>
      <c r="E26" s="392"/>
      <c r="F26" s="373"/>
      <c r="G26" s="657" t="s">
        <v>3167</v>
      </c>
      <c r="H26" s="369">
        <f>+SUM(H19:H25)</f>
        <v>25000</v>
      </c>
      <c r="I26" s="274"/>
      <c r="J26" s="538"/>
      <c r="K26" s="171"/>
      <c r="M26" s="171"/>
      <c r="N26" s="171"/>
      <c r="O26" s="171"/>
      <c r="P26" s="171"/>
      <c r="Q26" s="171"/>
      <c r="R26" s="171"/>
      <c r="S26" s="171"/>
    </row>
    <row r="27" spans="2:19" ht="19.95" customHeight="1" x14ac:dyDescent="0.3">
      <c r="B27" s="373"/>
      <c r="C27" s="373"/>
      <c r="D27" s="373"/>
      <c r="E27" s="373"/>
      <c r="F27" s="373"/>
      <c r="G27" s="655" t="s">
        <v>2568</v>
      </c>
      <c r="H27" s="369">
        <f>+H26*0.18</f>
        <v>4500</v>
      </c>
      <c r="I27" s="274"/>
      <c r="J27" s="538"/>
      <c r="K27" s="171"/>
      <c r="L27" s="171"/>
      <c r="M27" s="171"/>
      <c r="N27" s="171"/>
      <c r="O27" s="171"/>
      <c r="P27" s="171"/>
      <c r="Q27" s="171"/>
      <c r="R27" s="171"/>
      <c r="S27" s="171"/>
    </row>
    <row r="28" spans="2:19" ht="19.95" customHeight="1" x14ac:dyDescent="0.3">
      <c r="B28" s="373"/>
      <c r="C28" s="373"/>
      <c r="D28" s="373"/>
      <c r="E28" s="373"/>
      <c r="F28" s="373"/>
      <c r="G28" s="394" t="s">
        <v>2569</v>
      </c>
      <c r="H28" s="272">
        <f>+H26+H27</f>
        <v>29500</v>
      </c>
      <c r="I28" s="274"/>
      <c r="J28" s="538"/>
      <c r="K28" s="302"/>
      <c r="L28" s="302"/>
      <c r="M28" s="302"/>
      <c r="N28" s="302"/>
      <c r="O28" s="302"/>
      <c r="P28" s="302"/>
      <c r="Q28" s="302"/>
      <c r="R28" s="302"/>
      <c r="S28" s="302"/>
    </row>
    <row r="29" spans="2:19" s="373" customFormat="1" ht="47.4" customHeight="1" x14ac:dyDescent="0.3">
      <c r="G29" s="386"/>
      <c r="H29" s="387"/>
      <c r="I29" s="388"/>
      <c r="J29" s="554"/>
      <c r="K29" s="379"/>
      <c r="L29" s="379"/>
      <c r="M29" s="379"/>
      <c r="N29" s="379"/>
      <c r="O29" s="379"/>
      <c r="P29" s="379"/>
      <c r="Q29" s="379"/>
      <c r="R29" s="379"/>
      <c r="S29" s="379"/>
    </row>
    <row r="30" spans="2:19" s="373" customFormat="1" ht="29.25" customHeight="1" x14ac:dyDescent="0.3">
      <c r="B30" s="732" t="s">
        <v>4119</v>
      </c>
      <c r="C30" s="732"/>
      <c r="D30" s="732"/>
      <c r="E30" s="732"/>
      <c r="F30" s="732"/>
      <c r="G30" s="732"/>
      <c r="H30" s="732"/>
      <c r="I30" s="388"/>
      <c r="J30" s="554"/>
      <c r="K30" s="379"/>
      <c r="L30" s="379"/>
      <c r="M30" s="379"/>
      <c r="N30" s="379"/>
      <c r="O30" s="379"/>
      <c r="P30" s="379"/>
      <c r="Q30" s="379"/>
      <c r="R30" s="379"/>
      <c r="S30" s="379"/>
    </row>
    <row r="31" spans="2:19" s="373" customFormat="1" ht="170.25" customHeight="1" x14ac:dyDescent="0.3">
      <c r="B31" s="714" t="s">
        <v>6252</v>
      </c>
      <c r="C31" s="714"/>
      <c r="D31" s="714"/>
      <c r="E31" s="714"/>
      <c r="F31" s="714"/>
      <c r="G31" s="714"/>
      <c r="H31" s="714"/>
      <c r="I31" s="388"/>
      <c r="J31" s="554"/>
      <c r="K31" s="379"/>
      <c r="L31" s="379"/>
      <c r="M31" s="379"/>
      <c r="N31" s="379"/>
      <c r="O31" s="379"/>
      <c r="P31" s="379"/>
      <c r="Q31" s="379"/>
      <c r="R31" s="379"/>
      <c r="S31" s="379"/>
    </row>
    <row r="32" spans="2:19" s="373" customFormat="1" ht="119.25" customHeight="1" x14ac:dyDescent="0.3">
      <c r="B32" s="715" t="s">
        <v>6253</v>
      </c>
      <c r="C32" s="715"/>
      <c r="D32" s="715"/>
      <c r="E32" s="715"/>
      <c r="F32" s="715"/>
      <c r="G32" s="715"/>
      <c r="H32" s="715"/>
      <c r="I32" s="388"/>
      <c r="J32" s="554"/>
      <c r="K32" s="379"/>
      <c r="L32" s="379"/>
      <c r="M32" s="379"/>
      <c r="N32" s="379"/>
      <c r="O32" s="379"/>
      <c r="P32" s="379"/>
      <c r="Q32" s="379"/>
      <c r="R32" s="379"/>
      <c r="S32" s="379"/>
    </row>
    <row r="33" spans="2:19" s="373" customFormat="1" ht="86.25" customHeight="1" x14ac:dyDescent="0.3">
      <c r="B33" s="714" t="s">
        <v>2571</v>
      </c>
      <c r="C33" s="714"/>
      <c r="D33" s="420"/>
      <c r="E33" s="420"/>
      <c r="F33" s="420"/>
      <c r="G33" s="420"/>
      <c r="H33" s="420"/>
      <c r="I33" s="388"/>
      <c r="J33" s="554"/>
      <c r="K33" s="379"/>
      <c r="L33" s="379"/>
      <c r="M33" s="379"/>
      <c r="N33" s="379"/>
      <c r="O33" s="379"/>
      <c r="P33" s="379"/>
      <c r="Q33" s="379"/>
      <c r="R33" s="379"/>
      <c r="S33" s="379"/>
    </row>
    <row r="34" spans="2:19" s="373" customFormat="1" ht="19.5" customHeight="1" x14ac:dyDescent="0.3">
      <c r="I34" s="388"/>
      <c r="J34" s="554"/>
      <c r="K34" s="379"/>
      <c r="L34" s="379"/>
      <c r="M34" s="379"/>
      <c r="N34" s="379"/>
      <c r="O34" s="379"/>
      <c r="P34" s="379"/>
      <c r="Q34" s="379"/>
      <c r="R34" s="379"/>
      <c r="S34" s="379"/>
    </row>
    <row r="35" spans="2:19" s="406" customFormat="1" ht="81.599999999999994" customHeight="1" x14ac:dyDescent="0.3">
      <c r="B35" s="714" t="s">
        <v>4127</v>
      </c>
      <c r="C35" s="714"/>
      <c r="D35" s="714"/>
      <c r="E35" s="714"/>
      <c r="F35" s="714"/>
      <c r="G35" s="714"/>
      <c r="H35" s="714"/>
      <c r="I35" s="442"/>
      <c r="J35" s="558"/>
      <c r="K35" s="558"/>
      <c r="L35" s="559"/>
      <c r="M35" s="560"/>
    </row>
    <row r="36" spans="2:19" s="406" customFormat="1" ht="83.25" customHeight="1" x14ac:dyDescent="0.3">
      <c r="B36" s="714" t="s">
        <v>4128</v>
      </c>
      <c r="C36" s="714"/>
      <c r="D36" s="714"/>
      <c r="E36" s="714"/>
      <c r="F36" s="714"/>
      <c r="G36" s="714"/>
      <c r="H36" s="714"/>
      <c r="I36" s="404"/>
    </row>
    <row r="37" spans="2:19" s="406" customFormat="1" ht="75" customHeight="1" x14ac:dyDescent="0.3">
      <c r="B37" s="714" t="s">
        <v>4122</v>
      </c>
      <c r="C37" s="714"/>
      <c r="D37" s="714"/>
      <c r="E37" s="714"/>
      <c r="F37" s="714"/>
      <c r="G37" s="714"/>
      <c r="H37" s="714"/>
      <c r="I37" s="404"/>
      <c r="J37" s="405"/>
    </row>
    <row r="38" spans="2:19" s="406" customFormat="1" ht="150.75" customHeight="1" x14ac:dyDescent="0.3">
      <c r="B38" s="715" t="s">
        <v>4129</v>
      </c>
      <c r="C38" s="715"/>
      <c r="D38" s="715"/>
      <c r="E38" s="715"/>
      <c r="F38" s="715"/>
      <c r="G38" s="715"/>
      <c r="H38" s="715"/>
      <c r="I38" s="404"/>
      <c r="J38" s="405"/>
      <c r="K38" s="407"/>
      <c r="L38" s="408"/>
    </row>
    <row r="39" spans="2:19" s="406" customFormat="1" ht="61.5" customHeight="1" x14ac:dyDescent="0.3">
      <c r="B39" s="714" t="s">
        <v>6224</v>
      </c>
      <c r="C39" s="714"/>
      <c r="D39" s="714"/>
      <c r="E39" s="714"/>
      <c r="F39" s="714"/>
      <c r="G39" s="714"/>
      <c r="H39" s="714"/>
      <c r="I39" s="404"/>
      <c r="J39" s="405"/>
      <c r="K39" s="407"/>
      <c r="L39" s="408"/>
    </row>
    <row r="40" spans="2:19" s="373" customFormat="1" ht="16.8" x14ac:dyDescent="0.3">
      <c r="B40" s="317"/>
      <c r="C40" s="317"/>
      <c r="D40" s="317"/>
      <c r="E40" s="317"/>
      <c r="F40" s="317"/>
      <c r="G40" s="317"/>
      <c r="H40" s="317"/>
      <c r="M40" s="379"/>
      <c r="N40" s="379"/>
      <c r="O40" s="379"/>
      <c r="P40" s="379"/>
      <c r="Q40" s="379"/>
      <c r="R40" s="379"/>
      <c r="S40" s="379"/>
    </row>
    <row r="41" spans="2:19" s="373" customFormat="1" ht="18" customHeight="1" x14ac:dyDescent="0.3">
      <c r="B41" s="279"/>
      <c r="C41" s="279"/>
      <c r="D41" s="279"/>
      <c r="E41" s="279"/>
      <c r="F41" s="279"/>
      <c r="G41" s="279"/>
      <c r="H41" s="279"/>
    </row>
    <row r="42" spans="2:19" s="406" customFormat="1" ht="18" customHeight="1" x14ac:dyDescent="0.3">
      <c r="B42" s="373" t="s">
        <v>6241</v>
      </c>
      <c r="C42" s="373"/>
      <c r="D42" s="373"/>
      <c r="E42" s="373"/>
      <c r="F42" s="373"/>
      <c r="G42" s="373"/>
      <c r="H42" s="373"/>
      <c r="J42" s="406" t="s">
        <v>2574</v>
      </c>
    </row>
    <row r="43" spans="2:19" s="406" customFormat="1" ht="18" customHeight="1" x14ac:dyDescent="0.3">
      <c r="B43" s="373" t="s">
        <v>4126</v>
      </c>
      <c r="C43" s="373"/>
      <c r="D43" s="373"/>
      <c r="E43" s="373"/>
      <c r="F43" s="373"/>
      <c r="G43" s="373"/>
      <c r="H43" s="373"/>
      <c r="J43" s="406" t="s">
        <v>4112</v>
      </c>
    </row>
    <row r="44" spans="2:19" s="406" customFormat="1" ht="18" customHeight="1" x14ac:dyDescent="0.3">
      <c r="B44" s="373" t="s">
        <v>2518</v>
      </c>
      <c r="C44" s="373"/>
      <c r="D44" s="373"/>
      <c r="E44" s="373"/>
      <c r="F44" s="373"/>
      <c r="G44" s="373"/>
      <c r="H44" s="373"/>
      <c r="J44" s="406" t="s">
        <v>4111</v>
      </c>
    </row>
    <row r="45" spans="2:19" s="406" customFormat="1" ht="18" customHeight="1" x14ac:dyDescent="0.3">
      <c r="B45" s="380" t="s">
        <v>2519</v>
      </c>
      <c r="C45" s="373"/>
      <c r="D45" s="373"/>
      <c r="E45" s="373"/>
      <c r="F45" s="373"/>
      <c r="G45" s="373"/>
      <c r="H45" s="373"/>
      <c r="J45" s="406" t="s">
        <v>4113</v>
      </c>
    </row>
    <row r="46" spans="2:19" s="406" customFormat="1" ht="18" customHeight="1" x14ac:dyDescent="0.3">
      <c r="B46" s="713" t="s">
        <v>2520</v>
      </c>
      <c r="C46" s="713"/>
      <c r="D46" s="713"/>
      <c r="E46" s="713"/>
      <c r="F46" s="713"/>
      <c r="G46" s="713"/>
      <c r="H46" s="713"/>
      <c r="I46" s="410"/>
      <c r="J46" s="406" t="s">
        <v>4114</v>
      </c>
      <c r="L46" s="411"/>
    </row>
    <row r="47" spans="2:19" s="444" customFormat="1" ht="18" customHeight="1" x14ac:dyDescent="0.3">
      <c r="B47" s="380" t="s">
        <v>2578</v>
      </c>
      <c r="C47" s="373"/>
      <c r="D47" s="373"/>
      <c r="E47" s="373"/>
      <c r="F47" s="373"/>
      <c r="G47" s="373"/>
      <c r="H47" s="373"/>
      <c r="I47" s="443"/>
      <c r="J47" s="444" t="s">
        <v>4115</v>
      </c>
      <c r="L47" s="445"/>
    </row>
    <row r="48" spans="2:19" s="444" customFormat="1" ht="18" customHeight="1" x14ac:dyDescent="0.3">
      <c r="B48" s="381" t="s">
        <v>2580</v>
      </c>
      <c r="C48" s="373"/>
      <c r="D48" s="373"/>
      <c r="E48" s="373"/>
      <c r="F48" s="373"/>
      <c r="G48" s="373"/>
      <c r="H48" s="373"/>
      <c r="I48" s="443"/>
      <c r="J48" s="444" t="s">
        <v>4116</v>
      </c>
    </row>
    <row r="49" spans="2:10" s="444" customFormat="1" ht="18" customHeight="1" x14ac:dyDescent="0.3">
      <c r="B49" s="381" t="s">
        <v>2582</v>
      </c>
      <c r="C49" s="373"/>
      <c r="D49" s="373"/>
      <c r="E49" s="373"/>
      <c r="F49" s="373"/>
      <c r="G49" s="373"/>
      <c r="H49" s="373"/>
      <c r="I49" s="443"/>
    </row>
    <row r="50" spans="2:10" s="444" customFormat="1" ht="18" customHeight="1" x14ac:dyDescent="0.3">
      <c r="B50" s="380" t="s">
        <v>2521</v>
      </c>
      <c r="C50" s="373"/>
      <c r="D50" s="373"/>
      <c r="E50" s="373"/>
      <c r="F50" s="373"/>
      <c r="G50" s="373"/>
      <c r="H50" s="373"/>
      <c r="I50" s="443"/>
    </row>
    <row r="51" spans="2:10" s="444" customFormat="1" ht="18" customHeight="1" x14ac:dyDescent="0.3">
      <c r="B51" s="381" t="s">
        <v>3965</v>
      </c>
      <c r="C51" s="373"/>
      <c r="D51" s="373"/>
      <c r="E51" s="373"/>
      <c r="F51" s="373"/>
      <c r="G51" s="373"/>
      <c r="H51" s="373"/>
      <c r="I51" s="443"/>
    </row>
    <row r="52" spans="2:10" s="444" customFormat="1" ht="18" customHeight="1" x14ac:dyDescent="0.3">
      <c r="B52" s="381" t="s">
        <v>3966</v>
      </c>
      <c r="C52" s="373"/>
      <c r="D52" s="373"/>
      <c r="E52" s="373"/>
      <c r="F52" s="373"/>
      <c r="G52" s="373"/>
      <c r="H52" s="373"/>
      <c r="I52" s="443"/>
    </row>
    <row r="53" spans="2:10" s="444" customFormat="1" ht="18" customHeight="1" x14ac:dyDescent="0.3">
      <c r="B53" s="380" t="s">
        <v>4088</v>
      </c>
      <c r="C53" s="373"/>
      <c r="D53" s="373"/>
      <c r="E53" s="373"/>
      <c r="F53" s="373"/>
      <c r="G53" s="373"/>
      <c r="H53" s="373"/>
      <c r="I53" s="443"/>
    </row>
    <row r="54" spans="2:10" s="444" customFormat="1" ht="18" customHeight="1" x14ac:dyDescent="0.3">
      <c r="B54" s="381" t="s">
        <v>4089</v>
      </c>
      <c r="C54" s="373"/>
      <c r="D54" s="373"/>
      <c r="E54" s="373"/>
      <c r="F54" s="373"/>
      <c r="G54" s="373"/>
      <c r="H54" s="373"/>
      <c r="I54" s="443"/>
    </row>
    <row r="55" spans="2:10" s="444" customFormat="1" ht="18" customHeight="1" x14ac:dyDescent="0.3">
      <c r="B55" s="381" t="s">
        <v>4090</v>
      </c>
      <c r="C55" s="373"/>
      <c r="D55" s="373"/>
      <c r="E55" s="373"/>
      <c r="F55" s="373"/>
      <c r="G55" s="373"/>
      <c r="H55" s="373"/>
      <c r="I55" s="443"/>
    </row>
    <row r="56" spans="2:10" s="390" customFormat="1" ht="3" customHeight="1" x14ac:dyDescent="0.3">
      <c r="B56" s="289"/>
      <c r="C56" s="279"/>
      <c r="D56" s="279"/>
      <c r="E56" s="279"/>
      <c r="F56" s="279"/>
      <c r="G56" s="279"/>
      <c r="H56" s="279"/>
      <c r="I56" s="389"/>
    </row>
    <row r="57" spans="2:10" s="373" customFormat="1" ht="18.75" customHeight="1" x14ac:dyDescent="0.3">
      <c r="B57" s="279"/>
      <c r="C57" s="279"/>
      <c r="D57" s="279"/>
      <c r="E57" s="279"/>
      <c r="F57" s="279"/>
      <c r="G57" s="279"/>
      <c r="H57" s="279"/>
      <c r="I57" s="382"/>
      <c r="J57" s="380"/>
    </row>
    <row r="58" spans="2:10" s="373" customFormat="1" ht="16.2" customHeight="1" x14ac:dyDescent="0.3">
      <c r="B58" s="279"/>
      <c r="C58" s="279"/>
      <c r="D58" s="279"/>
      <c r="E58" s="279"/>
      <c r="F58" s="279"/>
      <c r="G58" s="279"/>
      <c r="H58" s="279"/>
      <c r="I58" s="382"/>
      <c r="J58" s="381"/>
    </row>
    <row r="59" spans="2:10" s="406" customFormat="1" ht="48" customHeight="1" x14ac:dyDescent="0.3">
      <c r="B59" s="714" t="s">
        <v>3173</v>
      </c>
      <c r="C59" s="714"/>
      <c r="D59" s="714"/>
      <c r="E59" s="714"/>
      <c r="F59" s="714"/>
      <c r="G59" s="714"/>
      <c r="H59" s="714"/>
      <c r="I59" s="410"/>
      <c r="J59" s="446"/>
    </row>
    <row r="60" spans="2:10" s="406" customFormat="1" ht="13.5" customHeight="1" x14ac:dyDescent="0.3">
      <c r="B60" s="435" t="s">
        <v>2525</v>
      </c>
      <c r="C60" s="384"/>
      <c r="D60" s="373"/>
      <c r="E60" s="373"/>
      <c r="F60" s="373"/>
      <c r="G60" s="373"/>
      <c r="H60" s="373"/>
      <c r="I60" s="410"/>
    </row>
    <row r="61" spans="2:10" s="406" customFormat="1" ht="4.95" customHeight="1" x14ac:dyDescent="0.3">
      <c r="B61" s="381"/>
      <c r="C61" s="373"/>
      <c r="D61" s="373"/>
      <c r="E61" s="373"/>
      <c r="F61" s="373"/>
      <c r="G61" s="373"/>
      <c r="H61" s="373"/>
      <c r="I61" s="410"/>
    </row>
    <row r="62" spans="2:10" s="406" customFormat="1" ht="16.8" x14ac:dyDescent="0.3">
      <c r="B62" s="373" t="s">
        <v>2526</v>
      </c>
      <c r="C62" s="384"/>
      <c r="D62" s="373"/>
      <c r="E62" s="373"/>
      <c r="F62" s="373"/>
      <c r="G62" s="373"/>
      <c r="H62" s="373"/>
      <c r="I62" s="542"/>
    </row>
    <row r="63" spans="2:10" s="406" customFormat="1" ht="24" customHeight="1" x14ac:dyDescent="0.3">
      <c r="B63" s="384"/>
      <c r="C63" s="384"/>
      <c r="D63" s="373"/>
      <c r="E63" s="373"/>
      <c r="F63" s="373"/>
      <c r="G63" s="373"/>
      <c r="H63" s="373"/>
      <c r="I63" s="542"/>
    </row>
    <row r="64" spans="2:10" s="406" customFormat="1" ht="16.2" customHeight="1" x14ac:dyDescent="0.3">
      <c r="B64" s="373" t="s">
        <v>2583</v>
      </c>
      <c r="C64" s="373"/>
      <c r="D64" s="384"/>
      <c r="E64" s="384"/>
      <c r="F64" s="384"/>
      <c r="G64" s="384"/>
      <c r="H64" s="373"/>
    </row>
    <row r="65" spans="2:12" s="406" customFormat="1" ht="16.2" customHeight="1" x14ac:dyDescent="0.3">
      <c r="B65" s="373" t="s">
        <v>2527</v>
      </c>
      <c r="C65" s="373"/>
      <c r="D65" s="373"/>
      <c r="E65" s="373"/>
      <c r="F65" s="373"/>
      <c r="G65" s="373"/>
      <c r="H65" s="373"/>
    </row>
    <row r="66" spans="2:12" s="406" customFormat="1" ht="16.2" customHeight="1" x14ac:dyDescent="0.3">
      <c r="B66" s="373" t="s">
        <v>3982</v>
      </c>
      <c r="C66" s="373"/>
      <c r="D66" s="373"/>
      <c r="E66" s="373"/>
      <c r="F66" s="373"/>
      <c r="G66" s="373"/>
      <c r="H66" s="373"/>
    </row>
    <row r="67" spans="2:12" s="406" customFormat="1" ht="16.2" customHeight="1" x14ac:dyDescent="0.3">
      <c r="B67" s="373" t="s">
        <v>2528</v>
      </c>
      <c r="C67" s="373"/>
      <c r="D67" s="373"/>
      <c r="E67" s="373"/>
      <c r="F67" s="373"/>
      <c r="G67" s="373"/>
      <c r="H67" s="373"/>
      <c r="I67" s="409"/>
    </row>
    <row r="68" spans="2:12" s="373" customFormat="1" ht="1.2" customHeight="1" x14ac:dyDescent="0.3">
      <c r="B68" s="715"/>
      <c r="C68" s="715"/>
      <c r="H68" s="629"/>
      <c r="K68" s="384"/>
      <c r="L68" s="384"/>
    </row>
    <row r="69" spans="2:12" ht="114.75" customHeight="1" x14ac:dyDescent="0.3">
      <c r="B69" s="747" t="s">
        <v>2584</v>
      </c>
      <c r="C69" s="747"/>
      <c r="D69" s="633"/>
      <c r="E69" s="633"/>
      <c r="F69" s="633"/>
      <c r="G69" s="633"/>
      <c r="H69" s="656"/>
    </row>
  </sheetData>
  <mergeCells count="38">
    <mergeCell ref="E3:F3"/>
    <mergeCell ref="C5:E5"/>
    <mergeCell ref="G5:H5"/>
    <mergeCell ref="J5:K5"/>
    <mergeCell ref="C6:E6"/>
    <mergeCell ref="J6:K6"/>
    <mergeCell ref="C19:E19"/>
    <mergeCell ref="C7:E7"/>
    <mergeCell ref="G7:H7"/>
    <mergeCell ref="J7:K7"/>
    <mergeCell ref="J8:K8"/>
    <mergeCell ref="C9:E9"/>
    <mergeCell ref="C10:E10"/>
    <mergeCell ref="B11:C11"/>
    <mergeCell ref="D11:E11"/>
    <mergeCell ref="G11:H11"/>
    <mergeCell ref="B15:H16"/>
    <mergeCell ref="C18:E18"/>
    <mergeCell ref="B69:C69"/>
    <mergeCell ref="B32:H32"/>
    <mergeCell ref="B35:H35"/>
    <mergeCell ref="B36:H36"/>
    <mergeCell ref="B37:H37"/>
    <mergeCell ref="B38:H38"/>
    <mergeCell ref="B39:H39"/>
    <mergeCell ref="B33:C33"/>
    <mergeCell ref="H20:H25"/>
    <mergeCell ref="C23:E23"/>
    <mergeCell ref="B46:H46"/>
    <mergeCell ref="B59:H59"/>
    <mergeCell ref="B68:C68"/>
    <mergeCell ref="B30:H30"/>
    <mergeCell ref="B31:H31"/>
    <mergeCell ref="C20:E20"/>
    <mergeCell ref="C21:E21"/>
    <mergeCell ref="C22:E22"/>
    <mergeCell ref="C25:E25"/>
    <mergeCell ref="C24:E24"/>
  </mergeCells>
  <hyperlinks>
    <hyperlink ref="B67" r:id="rId1" display="http://www.geofal.com.pe/" xr:uid="{1A63A777-E711-45F1-959A-8EBAC2BAA08A}"/>
    <hyperlink ref="B37:H37" r:id="rId2" location="8LpXxWsZQWmIW0zmL4DJEGBD3MXzxqJtd8JNJD7mkXs" display="https://mega.nz/file/EWAjHIDa - 8LpXxWsZQWmIW0zmL4DJEGBD3MXzxqJtd8JNJD7mkXs" xr:uid="{81962F2C-FA58-4A34-B439-64231A1DA58F}"/>
  </hyperlinks>
  <printOptions horizontalCentered="1"/>
  <pageMargins left="0" right="0" top="1.6535433070866143" bottom="0" header="0" footer="0"/>
  <pageSetup paperSize="9" scale="63" fitToWidth="0" fitToHeight="0" orientation="portrait" r:id="rId3"/>
  <headerFooter>
    <oddHeader>&amp;L
                  &amp;G</oddHeader>
    <oddFooter>&amp;C&amp;G</oddFooter>
  </headerFooter>
  <rowBreaks count="1" manualBreakCount="1">
    <brk id="33" min="1" max="8" man="1"/>
  </rowBreaks>
  <drawing r:id="rId4"/>
  <legacyDrawingHF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3C665-38DB-4279-B30B-5F07BEE7F094}">
  <sheetPr>
    <tabColor rgb="FFFFFF00"/>
  </sheetPr>
  <dimension ref="B1:T69"/>
  <sheetViews>
    <sheetView view="pageBreakPreview" topLeftCell="A16" zoomScale="84" zoomScaleNormal="92" zoomScaleSheetLayoutView="84" workbookViewId="0">
      <selection activeCell="M27" sqref="M27"/>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3.109375" style="279" customWidth="1"/>
    <col min="6" max="6" width="24.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1145</v>
      </c>
    </row>
    <row r="2" spans="2:13" ht="9" customHeight="1" x14ac:dyDescent="0.3">
      <c r="K2" s="344"/>
      <c r="L2" s="344"/>
    </row>
    <row r="3" spans="2:13" ht="34.950000000000003" customHeight="1" x14ac:dyDescent="0.3">
      <c r="C3" s="255"/>
      <c r="D3" s="255"/>
      <c r="E3" s="746">
        <v>1450</v>
      </c>
      <c r="F3" s="746"/>
      <c r="G3" s="255"/>
      <c r="H3" s="255"/>
      <c r="I3" s="256"/>
    </row>
    <row r="4" spans="2:13" ht="10.199999999999999" customHeight="1" x14ac:dyDescent="0.3">
      <c r="B4" s="257"/>
      <c r="C4" s="257"/>
      <c r="E4" s="252"/>
      <c r="F4" s="252"/>
      <c r="H4" s="395"/>
      <c r="I4" s="395"/>
      <c r="J4" s="252"/>
    </row>
    <row r="5" spans="2:13" ht="52.5" customHeight="1" x14ac:dyDescent="0.3">
      <c r="B5" s="270" t="s">
        <v>2545</v>
      </c>
      <c r="C5" s="710" t="str">
        <f>VLOOKUP($L$1,BD_Clientes,2,FALSE)</f>
        <v>MINERA YANAQUIHUA S.A.C.</v>
      </c>
      <c r="D5" s="710"/>
      <c r="E5" s="710"/>
      <c r="F5" s="363" t="s">
        <v>2586</v>
      </c>
      <c r="G5" s="753" t="str">
        <f>VLOOKUP($L$1,BD_Clientes,9,FALSE)</f>
        <v>Construcción de carretera Bicapa 3.62 km desde carretera ingreso Piño - hasta cruce de Pataquinray</v>
      </c>
      <c r="H5" s="753"/>
      <c r="I5" s="753"/>
      <c r="K5" s="746">
        <v>222</v>
      </c>
      <c r="L5" s="746"/>
    </row>
    <row r="6" spans="2:13" ht="21.75" customHeight="1" x14ac:dyDescent="0.3">
      <c r="B6" s="270" t="s">
        <v>2547</v>
      </c>
      <c r="C6" s="710">
        <f>VLOOKUP($L$1,BD_Clientes,3,FALSE)</f>
        <v>20497062781</v>
      </c>
      <c r="D6" s="710"/>
      <c r="E6" s="710"/>
      <c r="G6" s="395"/>
      <c r="H6" s="395"/>
      <c r="I6" s="395"/>
      <c r="K6" s="744">
        <v>222</v>
      </c>
      <c r="L6" s="744"/>
      <c r="M6" s="301"/>
    </row>
    <row r="7" spans="2:13" ht="32.25" customHeight="1" x14ac:dyDescent="0.3">
      <c r="B7" s="270" t="s">
        <v>2550</v>
      </c>
      <c r="C7" s="710" t="str">
        <f>VLOOKUP($L$1,BD_Clientes,5,FALSE)</f>
        <v>Walter Armando Avila Gomez</v>
      </c>
      <c r="D7" s="710"/>
      <c r="E7" s="710"/>
      <c r="F7" s="363" t="s">
        <v>2589</v>
      </c>
      <c r="G7" s="710" t="str">
        <f>VLOOKUP($L$1,BD_Clientes,10,FALSE)</f>
        <v>Arequipa</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978125462</v>
      </c>
      <c r="D9" s="710"/>
      <c r="E9" s="710"/>
      <c r="F9" s="364" t="s">
        <v>4142</v>
      </c>
      <c r="G9" s="279" t="s">
        <v>3326</v>
      </c>
      <c r="K9" s="392"/>
      <c r="L9" s="392"/>
    </row>
    <row r="10" spans="2:13" ht="39.75" customHeight="1" x14ac:dyDescent="0.3">
      <c r="B10" s="270" t="s">
        <v>2557</v>
      </c>
      <c r="C10" s="710" t="str">
        <f>VLOOKUP($L$1,BD_Clientes,8,FALSE)</f>
        <v>planner_proyectos@mysac.com.pe</v>
      </c>
      <c r="D10" s="710"/>
      <c r="E10" s="710"/>
      <c r="F10" s="365" t="s">
        <v>2553</v>
      </c>
      <c r="G10" s="396">
        <v>982429895</v>
      </c>
      <c r="H10" s="724"/>
      <c r="I10" s="724"/>
    </row>
    <row r="11" spans="2:13" ht="24" customHeight="1" x14ac:dyDescent="0.3">
      <c r="B11" s="728" t="s">
        <v>2555</v>
      </c>
      <c r="C11" s="728"/>
      <c r="D11" s="727">
        <v>45916</v>
      </c>
      <c r="E11" s="727"/>
      <c r="F11" s="365" t="s">
        <v>2558</v>
      </c>
      <c r="G11" s="727">
        <v>45916</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8.5" customHeight="1" x14ac:dyDescent="0.3">
      <c r="B18" s="421" t="s">
        <v>2561</v>
      </c>
      <c r="C18" s="749" t="s">
        <v>2562</v>
      </c>
      <c r="D18" s="749"/>
      <c r="E18" s="749"/>
      <c r="F18" s="422" t="s">
        <v>2563</v>
      </c>
      <c r="G18" s="421" t="s">
        <v>2564</v>
      </c>
      <c r="H18" s="421" t="s">
        <v>2565</v>
      </c>
      <c r="I18" s="421" t="s">
        <v>2566</v>
      </c>
      <c r="J18" s="371"/>
    </row>
    <row r="19" spans="2:20" s="273" customFormat="1" ht="27" customHeight="1" x14ac:dyDescent="0.3">
      <c r="B19" s="421"/>
      <c r="C19" s="750" t="s">
        <v>6235</v>
      </c>
      <c r="D19" s="751"/>
      <c r="E19" s="752"/>
      <c r="F19" s="422"/>
      <c r="G19" s="421"/>
      <c r="H19" s="421"/>
      <c r="I19" s="421"/>
      <c r="J19" s="371"/>
    </row>
    <row r="20" spans="2:20" s="273" customFormat="1" ht="46.5" customHeight="1" x14ac:dyDescent="0.3">
      <c r="B20" s="414" t="s">
        <v>2326</v>
      </c>
      <c r="C20" s="717" t="str">
        <f>VLOOKUP(B20,ENS.!$B$5:$F$242,2,FALSE)</f>
        <v>Medida de la deflexión de un pavimento flexible (Viga Benkelman).</v>
      </c>
      <c r="D20" s="718"/>
      <c r="E20" s="719"/>
      <c r="F20" s="414" t="str">
        <f>VLOOKUP(B20,ENS.!$B$5:$F$242,3,FALSE)</f>
        <v>MTC E 1002</v>
      </c>
      <c r="G20" s="455">
        <f>VLOOKUP(B20,ENS.!$B$5:$G$242,6,FALSE)</f>
        <v>3000</v>
      </c>
      <c r="H20" s="414">
        <v>1</v>
      </c>
      <c r="I20" s="265">
        <f t="shared" ref="I20:I25" si="0">+G20*H20</f>
        <v>3000</v>
      </c>
      <c r="J20" s="371"/>
    </row>
    <row r="21" spans="2:20" s="273" customFormat="1" ht="46.5" customHeight="1" x14ac:dyDescent="0.3">
      <c r="B21" s="414" t="s">
        <v>125</v>
      </c>
      <c r="C21" s="717" t="s">
        <v>6237</v>
      </c>
      <c r="D21" s="718"/>
      <c r="E21" s="719"/>
      <c r="F21" s="414" t="s">
        <v>3566</v>
      </c>
      <c r="G21" s="455">
        <f>VLOOKUP(B21,ENS.!$B$5:$G$242,6,FALSE)</f>
        <v>700</v>
      </c>
      <c r="H21" s="414">
        <v>3</v>
      </c>
      <c r="I21" s="265">
        <f t="shared" ref="I21" si="1">+G21*H21</f>
        <v>2100</v>
      </c>
      <c r="J21" s="371"/>
    </row>
    <row r="22" spans="2:20" s="273" customFormat="1" ht="46.5" customHeight="1" x14ac:dyDescent="0.3">
      <c r="B22" s="414" t="s">
        <v>125</v>
      </c>
      <c r="C22" s="717" t="s">
        <v>6236</v>
      </c>
      <c r="D22" s="718"/>
      <c r="E22" s="719"/>
      <c r="F22" s="414" t="str">
        <f>VLOOKUP(B22,ENS.!$B$5:$F$242,3,FALSE)</f>
        <v>-</v>
      </c>
      <c r="G22" s="455">
        <f>VLOOKUP(B22,ENS.!$B$5:$G$242,6,FALSE)</f>
        <v>700</v>
      </c>
      <c r="H22" s="414">
        <v>3</v>
      </c>
      <c r="I22" s="265">
        <f t="shared" si="0"/>
        <v>2100</v>
      </c>
      <c r="J22" s="371"/>
    </row>
    <row r="23" spans="2:20" s="273" customFormat="1" ht="46.5" customHeight="1" x14ac:dyDescent="0.3">
      <c r="B23" s="414" t="s">
        <v>125</v>
      </c>
      <c r="C23" s="717" t="s">
        <v>6238</v>
      </c>
      <c r="D23" s="718"/>
      <c r="E23" s="719"/>
      <c r="F23" s="414" t="str">
        <f>VLOOKUP(B23,ENS.!$B$5:$F$242,3,FALSE)</f>
        <v>-</v>
      </c>
      <c r="G23" s="455">
        <f>VLOOKUP(B23,ENS.!$B$5:$G$242,6,FALSE)</f>
        <v>700</v>
      </c>
      <c r="H23" s="414">
        <v>1</v>
      </c>
      <c r="I23" s="265">
        <f t="shared" si="0"/>
        <v>700</v>
      </c>
      <c r="J23" s="371"/>
    </row>
    <row r="24" spans="2:20" s="273" customFormat="1" ht="46.5" customHeight="1" x14ac:dyDescent="0.3">
      <c r="B24" s="414" t="s">
        <v>2437</v>
      </c>
      <c r="C24" s="717" t="str">
        <f>VLOOKUP(B24,ENS.!$B$5:$F$242,2,FALSE)</f>
        <v>Gravedad específica de los sólidos del suelo.</v>
      </c>
      <c r="D24" s="718"/>
      <c r="E24" s="719"/>
      <c r="F24" s="414" t="str">
        <f>VLOOKUP(B24,ENS.!$B$5:$F$242,3,FALSE)</f>
        <v>ASTM D854-14</v>
      </c>
      <c r="G24" s="455">
        <f>VLOOKUP(B24,ENS.!$B$5:$G$242,6,FALSE)</f>
        <v>120</v>
      </c>
      <c r="H24" s="414">
        <v>1</v>
      </c>
      <c r="I24" s="265">
        <f t="shared" si="0"/>
        <v>120</v>
      </c>
      <c r="J24" s="371"/>
    </row>
    <row r="25" spans="2:20" s="273" customFormat="1" ht="46.5" customHeight="1" x14ac:dyDescent="0.3">
      <c r="B25" s="414" t="s">
        <v>2123</v>
      </c>
      <c r="C25" s="717" t="str">
        <f>VLOOKUP(B25,ENS.!$B$5:$F$242,2,FALSE)</f>
        <v>Impurezas Orgánicas en los áridos finos.</v>
      </c>
      <c r="D25" s="718"/>
      <c r="E25" s="719"/>
      <c r="F25" s="414" t="str">
        <f>VLOOKUP(B25,ENS.!$B$5:$F$242,3,FALSE)</f>
        <v>ASTM C40-99</v>
      </c>
      <c r="G25" s="455">
        <f>VLOOKUP(B25,ENS.!$B$5:$G$242,6,FALSE)</f>
        <v>150</v>
      </c>
      <c r="H25" s="414">
        <v>1</v>
      </c>
      <c r="I25" s="265">
        <f t="shared" si="0"/>
        <v>150</v>
      </c>
      <c r="J25" s="371"/>
    </row>
    <row r="26" spans="2:20" ht="19.95" customHeight="1" x14ac:dyDescent="0.3">
      <c r="B26" s="594" t="s">
        <v>2516</v>
      </c>
      <c r="C26" s="634"/>
      <c r="D26" s="392"/>
      <c r="E26" s="392"/>
      <c r="F26" s="373"/>
      <c r="G26" s="739" t="s">
        <v>3167</v>
      </c>
      <c r="H26" s="740"/>
      <c r="I26" s="369">
        <f>+SUM(I19:I25)</f>
        <v>8170</v>
      </c>
      <c r="J26" s="274"/>
      <c r="K26" s="538"/>
      <c r="L26" s="171"/>
      <c r="N26" s="171"/>
      <c r="O26" s="171"/>
      <c r="P26" s="171"/>
      <c r="Q26" s="171"/>
      <c r="R26" s="171"/>
      <c r="S26" s="171"/>
      <c r="T26" s="171"/>
    </row>
    <row r="27" spans="2:20" ht="19.95" customHeight="1" x14ac:dyDescent="0.3">
      <c r="B27" s="373"/>
      <c r="C27" s="373"/>
      <c r="D27" s="373"/>
      <c r="E27" s="373"/>
      <c r="F27" s="373"/>
      <c r="G27" s="735" t="s">
        <v>2568</v>
      </c>
      <c r="H27" s="736"/>
      <c r="I27" s="369">
        <f>+I26*0.18</f>
        <v>1470.6</v>
      </c>
      <c r="J27" s="274"/>
      <c r="K27" s="538"/>
      <c r="L27" s="171"/>
      <c r="M27" s="171"/>
      <c r="N27" s="171"/>
      <c r="O27" s="171"/>
      <c r="P27" s="171"/>
      <c r="Q27" s="171"/>
      <c r="R27" s="171"/>
      <c r="S27" s="171"/>
      <c r="T27" s="171"/>
    </row>
    <row r="28" spans="2:20" ht="19.95" customHeight="1" x14ac:dyDescent="0.3">
      <c r="B28" s="373"/>
      <c r="C28" s="373"/>
      <c r="D28" s="373"/>
      <c r="E28" s="373"/>
      <c r="F28" s="373"/>
      <c r="G28" s="720" t="s">
        <v>2569</v>
      </c>
      <c r="H28" s="722"/>
      <c r="I28" s="272">
        <f>+I26+I27</f>
        <v>9640.6</v>
      </c>
      <c r="J28" s="274"/>
      <c r="K28" s="538"/>
      <c r="L28" s="302"/>
      <c r="M28" s="302"/>
      <c r="N28" s="302"/>
      <c r="O28" s="302"/>
      <c r="P28" s="302"/>
      <c r="Q28" s="302"/>
      <c r="R28" s="302"/>
      <c r="S28" s="302"/>
      <c r="T28" s="302"/>
    </row>
    <row r="29" spans="2:20" s="373" customFormat="1" ht="47.4" customHeight="1" x14ac:dyDescent="0.3">
      <c r="G29" s="386"/>
      <c r="H29" s="386"/>
      <c r="I29" s="387"/>
      <c r="J29" s="388"/>
      <c r="K29" s="554"/>
      <c r="L29" s="379">
        <v>84</v>
      </c>
      <c r="M29" s="379"/>
      <c r="N29" s="379"/>
      <c r="O29" s="379"/>
      <c r="P29" s="379"/>
      <c r="Q29" s="379"/>
      <c r="R29" s="379"/>
      <c r="S29" s="379"/>
      <c r="T29" s="379"/>
    </row>
    <row r="30" spans="2:20" s="373" customFormat="1" ht="19.2" customHeight="1" x14ac:dyDescent="0.3">
      <c r="B30" s="732" t="s">
        <v>4119</v>
      </c>
      <c r="C30" s="732"/>
      <c r="D30" s="732"/>
      <c r="E30" s="732"/>
      <c r="F30" s="732"/>
      <c r="G30" s="732"/>
      <c r="H30" s="732"/>
      <c r="I30" s="732"/>
      <c r="J30" s="388"/>
      <c r="K30" s="554"/>
      <c r="L30" s="379"/>
      <c r="M30" s="379"/>
      <c r="N30" s="379"/>
      <c r="O30" s="379"/>
      <c r="P30" s="379"/>
      <c r="Q30" s="379"/>
      <c r="R30" s="379"/>
      <c r="S30" s="379"/>
      <c r="T30" s="379"/>
    </row>
    <row r="31" spans="2:20" s="373" customFormat="1" ht="143.25" customHeight="1" x14ac:dyDescent="0.3">
      <c r="B31" s="714" t="s">
        <v>6206</v>
      </c>
      <c r="C31" s="714"/>
      <c r="D31" s="714"/>
      <c r="E31" s="714"/>
      <c r="F31" s="714"/>
      <c r="G31" s="714"/>
      <c r="H31" s="714"/>
      <c r="I31" s="714"/>
      <c r="J31" s="388"/>
      <c r="K31" s="554"/>
      <c r="L31" s="379"/>
      <c r="M31" s="379"/>
      <c r="N31" s="379"/>
      <c r="O31" s="379"/>
      <c r="P31" s="379"/>
      <c r="Q31" s="379"/>
      <c r="R31" s="379"/>
      <c r="S31" s="379"/>
      <c r="T31" s="379"/>
    </row>
    <row r="32" spans="2:20" s="373" customFormat="1" ht="108" customHeight="1" x14ac:dyDescent="0.3">
      <c r="B32" s="714" t="s">
        <v>2571</v>
      </c>
      <c r="C32" s="714"/>
      <c r="D32" s="420"/>
      <c r="E32" s="420"/>
      <c r="F32" s="420"/>
      <c r="G32" s="420"/>
      <c r="H32" s="420"/>
      <c r="I32" s="420"/>
      <c r="J32" s="388"/>
      <c r="K32" s="554"/>
      <c r="L32" s="379"/>
      <c r="M32" s="379"/>
      <c r="N32" s="379"/>
      <c r="O32" s="379"/>
      <c r="P32" s="379"/>
      <c r="Q32" s="379"/>
      <c r="R32" s="379"/>
      <c r="S32" s="379"/>
      <c r="T32" s="379"/>
    </row>
    <row r="33" spans="2:20" s="373" customFormat="1" ht="3.75" customHeight="1" x14ac:dyDescent="0.3">
      <c r="J33" s="388"/>
      <c r="K33" s="554"/>
      <c r="L33" s="379"/>
      <c r="M33" s="379"/>
      <c r="N33" s="379"/>
      <c r="O33" s="379"/>
      <c r="P33" s="379"/>
      <c r="Q33" s="379"/>
      <c r="R33" s="379"/>
      <c r="S33" s="379"/>
      <c r="T33" s="379"/>
    </row>
    <row r="34" spans="2:20" s="373" customFormat="1" ht="86.25" customHeight="1" x14ac:dyDescent="0.3">
      <c r="B34" s="715" t="s">
        <v>6033</v>
      </c>
      <c r="C34" s="715"/>
      <c r="D34" s="715"/>
      <c r="E34" s="715"/>
      <c r="F34" s="715"/>
      <c r="G34" s="715"/>
      <c r="H34" s="715"/>
      <c r="I34" s="715"/>
      <c r="J34" s="388"/>
      <c r="K34" s="554"/>
      <c r="L34" s="379"/>
      <c r="M34" s="379"/>
      <c r="N34" s="379"/>
      <c r="O34" s="379"/>
      <c r="P34" s="379"/>
      <c r="Q34" s="379"/>
      <c r="R34" s="379"/>
      <c r="S34" s="379"/>
      <c r="T34" s="379"/>
    </row>
    <row r="35" spans="2:20" s="406" customFormat="1" ht="81.599999999999994" customHeight="1" x14ac:dyDescent="0.3">
      <c r="B35" s="714" t="s">
        <v>4127</v>
      </c>
      <c r="C35" s="714"/>
      <c r="D35" s="714"/>
      <c r="E35" s="714"/>
      <c r="F35" s="714"/>
      <c r="G35" s="714"/>
      <c r="H35" s="714"/>
      <c r="I35" s="714"/>
      <c r="J35" s="442"/>
      <c r="K35" s="558"/>
      <c r="L35" s="558"/>
      <c r="M35" s="559"/>
      <c r="N35" s="560"/>
    </row>
    <row r="36" spans="2:20" s="406" customFormat="1" ht="73.95" customHeight="1" x14ac:dyDescent="0.3">
      <c r="B36" s="714" t="s">
        <v>4128</v>
      </c>
      <c r="C36" s="714"/>
      <c r="D36" s="714"/>
      <c r="E36" s="714"/>
      <c r="F36" s="714"/>
      <c r="G36" s="714"/>
      <c r="H36" s="714"/>
      <c r="I36" s="714"/>
      <c r="J36" s="404"/>
    </row>
    <row r="37" spans="2:20" s="406" customFormat="1" ht="70.2" customHeight="1" x14ac:dyDescent="0.3">
      <c r="B37" s="714" t="s">
        <v>4122</v>
      </c>
      <c r="C37" s="714"/>
      <c r="D37" s="714"/>
      <c r="E37" s="714"/>
      <c r="F37" s="714"/>
      <c r="G37" s="714"/>
      <c r="H37" s="714"/>
      <c r="I37" s="714"/>
      <c r="J37" s="404"/>
      <c r="K37" s="405"/>
    </row>
    <row r="38" spans="2:20" s="406" customFormat="1" ht="138" customHeight="1" x14ac:dyDescent="0.3">
      <c r="B38" s="715" t="s">
        <v>4129</v>
      </c>
      <c r="C38" s="715"/>
      <c r="D38" s="715"/>
      <c r="E38" s="715"/>
      <c r="F38" s="715"/>
      <c r="G38" s="715"/>
      <c r="H38" s="715"/>
      <c r="I38" s="715"/>
      <c r="J38" s="404"/>
      <c r="K38" s="405"/>
      <c r="L38" s="407"/>
      <c r="M38" s="408"/>
    </row>
    <row r="39" spans="2:20" s="406" customFormat="1" ht="55.95" customHeight="1" x14ac:dyDescent="0.3">
      <c r="B39" s="714" t="s">
        <v>4125</v>
      </c>
      <c r="C39" s="714"/>
      <c r="D39" s="714"/>
      <c r="E39" s="714"/>
      <c r="F39" s="714"/>
      <c r="G39" s="714"/>
      <c r="H39" s="714"/>
      <c r="I39" s="714"/>
      <c r="J39" s="404"/>
      <c r="K39" s="405"/>
      <c r="L39" s="407"/>
      <c r="M39" s="408"/>
    </row>
    <row r="40" spans="2:20" s="373" customFormat="1" ht="16.8" x14ac:dyDescent="0.3">
      <c r="B40" s="317"/>
      <c r="C40" s="317"/>
      <c r="D40" s="317"/>
      <c r="E40" s="317"/>
      <c r="F40" s="317"/>
      <c r="G40" s="317"/>
      <c r="H40" s="317"/>
      <c r="I40" s="317"/>
      <c r="N40" s="379"/>
      <c r="O40" s="379"/>
      <c r="P40" s="379"/>
      <c r="Q40" s="379"/>
      <c r="R40" s="379"/>
      <c r="S40" s="379"/>
      <c r="T40" s="379"/>
    </row>
    <row r="41" spans="2:20" s="373" customFormat="1" ht="18" customHeight="1" x14ac:dyDescent="0.3">
      <c r="B41" s="279"/>
      <c r="C41" s="279"/>
      <c r="D41" s="279"/>
      <c r="E41" s="279"/>
      <c r="F41" s="279"/>
      <c r="G41" s="279"/>
      <c r="H41" s="279"/>
      <c r="I41" s="279"/>
    </row>
    <row r="42" spans="2:20" s="406" customFormat="1" ht="18" customHeight="1" x14ac:dyDescent="0.3">
      <c r="B42" s="390" t="s">
        <v>3988</v>
      </c>
      <c r="C42" s="373"/>
      <c r="D42" s="373"/>
      <c r="E42" s="373"/>
      <c r="F42" s="373"/>
      <c r="G42" s="373"/>
      <c r="H42" s="373"/>
      <c r="I42" s="373"/>
      <c r="K42" s="406" t="s">
        <v>2574</v>
      </c>
    </row>
    <row r="43" spans="2:20" s="406" customFormat="1" ht="18" customHeight="1" x14ac:dyDescent="0.3">
      <c r="B43" s="373" t="s">
        <v>4126</v>
      </c>
      <c r="C43" s="373"/>
      <c r="D43" s="373"/>
      <c r="E43" s="373"/>
      <c r="F43" s="373"/>
      <c r="G43" s="373"/>
      <c r="H43" s="373"/>
      <c r="I43" s="373"/>
      <c r="K43" s="406" t="s">
        <v>4112</v>
      </c>
    </row>
    <row r="44" spans="2:20" s="406" customFormat="1" ht="18" customHeight="1" x14ac:dyDescent="0.3">
      <c r="B44" s="373" t="s">
        <v>2518</v>
      </c>
      <c r="C44" s="373"/>
      <c r="D44" s="373"/>
      <c r="E44" s="373"/>
      <c r="F44" s="373"/>
      <c r="G44" s="373"/>
      <c r="H44" s="373"/>
      <c r="I44" s="373"/>
      <c r="K44" s="406" t="s">
        <v>4111</v>
      </c>
    </row>
    <row r="45" spans="2:20" s="406" customFormat="1" ht="18" customHeight="1" x14ac:dyDescent="0.3">
      <c r="B45" s="380" t="s">
        <v>2519</v>
      </c>
      <c r="C45" s="373"/>
      <c r="D45" s="373"/>
      <c r="E45" s="373"/>
      <c r="F45" s="373"/>
      <c r="G45" s="373"/>
      <c r="H45" s="373"/>
      <c r="I45" s="373"/>
      <c r="K45" s="406" t="s">
        <v>4113</v>
      </c>
    </row>
    <row r="46" spans="2:20" s="406" customFormat="1" ht="18" customHeight="1" x14ac:dyDescent="0.3">
      <c r="B46" s="713" t="s">
        <v>2520</v>
      </c>
      <c r="C46" s="713"/>
      <c r="D46" s="713"/>
      <c r="E46" s="713"/>
      <c r="F46" s="713"/>
      <c r="G46" s="713"/>
      <c r="H46" s="713"/>
      <c r="I46" s="713"/>
      <c r="J46" s="410"/>
      <c r="K46" s="406" t="s">
        <v>4114</v>
      </c>
      <c r="M46" s="411"/>
    </row>
    <row r="47" spans="2:20" s="444" customFormat="1" ht="18" customHeight="1" x14ac:dyDescent="0.3">
      <c r="B47" s="380" t="s">
        <v>2578</v>
      </c>
      <c r="C47" s="373"/>
      <c r="D47" s="373"/>
      <c r="E47" s="373"/>
      <c r="F47" s="373"/>
      <c r="G47" s="373"/>
      <c r="H47" s="373"/>
      <c r="I47" s="373"/>
      <c r="J47" s="443"/>
      <c r="K47" s="444" t="s">
        <v>4115</v>
      </c>
      <c r="M47" s="445"/>
    </row>
    <row r="48" spans="2:20" s="444" customFormat="1" ht="18" customHeight="1" x14ac:dyDescent="0.3">
      <c r="B48" s="381" t="s">
        <v>2580</v>
      </c>
      <c r="C48" s="373"/>
      <c r="D48" s="373"/>
      <c r="E48" s="373"/>
      <c r="F48" s="373"/>
      <c r="G48" s="373"/>
      <c r="H48" s="373"/>
      <c r="I48" s="373"/>
      <c r="J48" s="443"/>
      <c r="K48" s="444" t="s">
        <v>4116</v>
      </c>
    </row>
    <row r="49" spans="2:11" s="444" customFormat="1" ht="18" customHeight="1" x14ac:dyDescent="0.3">
      <c r="B49" s="381" t="s">
        <v>2582</v>
      </c>
      <c r="C49" s="373"/>
      <c r="D49" s="373"/>
      <c r="E49" s="373"/>
      <c r="F49" s="373"/>
      <c r="G49" s="373"/>
      <c r="H49" s="373"/>
      <c r="I49" s="373"/>
      <c r="J49" s="443"/>
    </row>
    <row r="50" spans="2:11" s="444" customFormat="1" ht="18" customHeight="1" x14ac:dyDescent="0.3">
      <c r="B50" s="380" t="s">
        <v>2521</v>
      </c>
      <c r="C50" s="373"/>
      <c r="D50" s="373"/>
      <c r="E50" s="373"/>
      <c r="F50" s="373"/>
      <c r="G50" s="373"/>
      <c r="H50" s="373"/>
      <c r="I50" s="373"/>
      <c r="J50" s="443"/>
    </row>
    <row r="51" spans="2:11" s="444" customFormat="1" ht="18" customHeight="1" x14ac:dyDescent="0.3">
      <c r="B51" s="381" t="s">
        <v>3965</v>
      </c>
      <c r="C51" s="373"/>
      <c r="D51" s="373"/>
      <c r="E51" s="373"/>
      <c r="F51" s="373"/>
      <c r="G51" s="373"/>
      <c r="H51" s="373"/>
      <c r="I51" s="373"/>
      <c r="J51" s="443"/>
    </row>
    <row r="52" spans="2:11" s="444" customFormat="1" ht="18" customHeight="1" x14ac:dyDescent="0.3">
      <c r="B52" s="381" t="s">
        <v>3966</v>
      </c>
      <c r="C52" s="373"/>
      <c r="D52" s="373"/>
      <c r="E52" s="373"/>
      <c r="F52" s="373"/>
      <c r="G52" s="373"/>
      <c r="H52" s="373"/>
      <c r="I52" s="373"/>
      <c r="J52" s="443"/>
    </row>
    <row r="53" spans="2:11" s="444" customFormat="1" ht="18" customHeight="1" x14ac:dyDescent="0.3">
      <c r="B53" s="380" t="s">
        <v>4088</v>
      </c>
      <c r="C53" s="373"/>
      <c r="D53" s="373"/>
      <c r="E53" s="373"/>
      <c r="F53" s="373"/>
      <c r="G53" s="373"/>
      <c r="H53" s="373"/>
      <c r="I53" s="373"/>
      <c r="J53" s="443"/>
    </row>
    <row r="54" spans="2:11" s="444" customFormat="1" ht="18" customHeight="1" x14ac:dyDescent="0.3">
      <c r="B54" s="381" t="s">
        <v>4089</v>
      </c>
      <c r="C54" s="373"/>
      <c r="D54" s="373"/>
      <c r="E54" s="373"/>
      <c r="F54" s="373"/>
      <c r="G54" s="373"/>
      <c r="H54" s="373"/>
      <c r="I54" s="373"/>
      <c r="J54" s="443"/>
    </row>
    <row r="55" spans="2:11" s="444" customFormat="1" ht="18" customHeight="1" x14ac:dyDescent="0.3">
      <c r="B55" s="381" t="s">
        <v>4090</v>
      </c>
      <c r="C55" s="373"/>
      <c r="D55" s="373"/>
      <c r="E55" s="373"/>
      <c r="F55" s="373"/>
      <c r="G55" s="373"/>
      <c r="H55" s="373"/>
      <c r="I55" s="373"/>
      <c r="J55" s="443"/>
    </row>
    <row r="56" spans="2:11" s="390" customFormat="1" ht="3" customHeight="1" x14ac:dyDescent="0.3">
      <c r="B56" s="289"/>
      <c r="C56" s="279"/>
      <c r="D56" s="279"/>
      <c r="E56" s="279"/>
      <c r="F56" s="279"/>
      <c r="G56" s="279"/>
      <c r="H56" s="279"/>
      <c r="I56" s="279"/>
      <c r="J56" s="389"/>
    </row>
    <row r="57" spans="2:11" s="373" customFormat="1" ht="18.75" customHeight="1" x14ac:dyDescent="0.3">
      <c r="B57" s="279"/>
      <c r="C57" s="279"/>
      <c r="D57" s="279"/>
      <c r="E57" s="279"/>
      <c r="F57" s="279"/>
      <c r="G57" s="279"/>
      <c r="H57" s="279"/>
      <c r="I57" s="279"/>
      <c r="J57" s="382"/>
      <c r="K57" s="380"/>
    </row>
    <row r="58" spans="2:11" s="373" customFormat="1" ht="16.2" customHeight="1" x14ac:dyDescent="0.3">
      <c r="B58" s="279"/>
      <c r="C58" s="279"/>
      <c r="D58" s="279"/>
      <c r="E58" s="279"/>
      <c r="F58" s="279"/>
      <c r="G58" s="279"/>
      <c r="H58" s="279"/>
      <c r="I58" s="279"/>
      <c r="J58" s="382"/>
      <c r="K58" s="381"/>
    </row>
    <row r="59" spans="2:11" s="406" customFormat="1" ht="48" customHeight="1" x14ac:dyDescent="0.3">
      <c r="B59" s="714" t="s">
        <v>3173</v>
      </c>
      <c r="C59" s="714"/>
      <c r="D59" s="714"/>
      <c r="E59" s="714"/>
      <c r="F59" s="714"/>
      <c r="G59" s="714"/>
      <c r="H59" s="714"/>
      <c r="I59" s="714"/>
      <c r="J59" s="410"/>
      <c r="K59" s="446"/>
    </row>
    <row r="60" spans="2:11" s="406" customFormat="1" ht="13.5" customHeight="1" x14ac:dyDescent="0.3">
      <c r="B60" s="435" t="s">
        <v>2525</v>
      </c>
      <c r="C60" s="384"/>
      <c r="D60" s="373"/>
      <c r="E60" s="373"/>
      <c r="F60" s="373"/>
      <c r="G60" s="373"/>
      <c r="H60" s="373"/>
      <c r="I60" s="373"/>
      <c r="J60" s="410"/>
    </row>
    <row r="61" spans="2:11" s="406" customFormat="1" ht="4.95" customHeight="1" x14ac:dyDescent="0.3">
      <c r="B61" s="381"/>
      <c r="C61" s="373"/>
      <c r="D61" s="373"/>
      <c r="E61" s="373"/>
      <c r="F61" s="373"/>
      <c r="G61" s="373"/>
      <c r="H61" s="373"/>
      <c r="I61" s="373"/>
      <c r="J61" s="410"/>
    </row>
    <row r="62" spans="2:11" s="406" customFormat="1" ht="16.8" x14ac:dyDescent="0.3">
      <c r="B62" s="373" t="s">
        <v>2526</v>
      </c>
      <c r="C62" s="384"/>
      <c r="D62" s="373"/>
      <c r="E62" s="373"/>
      <c r="F62" s="373"/>
      <c r="G62" s="373"/>
      <c r="H62" s="373"/>
      <c r="I62" s="373"/>
      <c r="J62" s="542"/>
    </row>
    <row r="63" spans="2:11" s="406" customFormat="1" ht="6.6" customHeight="1" x14ac:dyDescent="0.3">
      <c r="B63" s="384"/>
      <c r="C63" s="384"/>
      <c r="D63" s="373"/>
      <c r="E63" s="373"/>
      <c r="F63" s="373"/>
      <c r="G63" s="373"/>
      <c r="H63" s="373"/>
      <c r="I63" s="373"/>
      <c r="J63" s="542"/>
    </row>
    <row r="64" spans="2:11" s="406" customFormat="1" ht="16.2" customHeight="1" x14ac:dyDescent="0.3">
      <c r="B64" s="373" t="s">
        <v>2583</v>
      </c>
      <c r="C64" s="373"/>
      <c r="D64" s="384"/>
      <c r="E64" s="384"/>
      <c r="F64" s="384"/>
      <c r="G64" s="384"/>
      <c r="H64" s="373"/>
      <c r="I64" s="373"/>
    </row>
    <row r="65" spans="2:13" s="406" customFormat="1" ht="16.2" customHeight="1" x14ac:dyDescent="0.3">
      <c r="B65" s="373" t="s">
        <v>2527</v>
      </c>
      <c r="C65" s="373"/>
      <c r="D65" s="373"/>
      <c r="E65" s="373"/>
      <c r="F65" s="373"/>
      <c r="G65" s="373"/>
      <c r="H65" s="373"/>
      <c r="I65" s="373"/>
    </row>
    <row r="66" spans="2:13" s="406" customFormat="1" ht="16.2" customHeight="1" x14ac:dyDescent="0.3">
      <c r="B66" s="373" t="s">
        <v>3982</v>
      </c>
      <c r="C66" s="373"/>
      <c r="D66" s="373"/>
      <c r="E66" s="373"/>
      <c r="F66" s="373"/>
      <c r="G66" s="373"/>
      <c r="H66" s="373"/>
      <c r="I66" s="373"/>
    </row>
    <row r="67" spans="2:13" s="406" customFormat="1" ht="16.2" customHeight="1" x14ac:dyDescent="0.3">
      <c r="B67" s="373" t="s">
        <v>2528</v>
      </c>
      <c r="C67" s="373"/>
      <c r="D67" s="373"/>
      <c r="E67" s="373"/>
      <c r="F67" s="373"/>
      <c r="G67" s="373"/>
      <c r="H67" s="373"/>
      <c r="I67" s="373"/>
      <c r="J67" s="409"/>
    </row>
    <row r="68" spans="2:13" s="373" customFormat="1" ht="1.2" customHeight="1" x14ac:dyDescent="0.3">
      <c r="B68" s="715"/>
      <c r="C68" s="715"/>
      <c r="H68" s="716"/>
      <c r="I68" s="716"/>
      <c r="L68" s="384"/>
      <c r="M68" s="384"/>
    </row>
    <row r="69" spans="2:13" ht="94.5" customHeight="1" x14ac:dyDescent="0.3">
      <c r="B69" s="747" t="s">
        <v>2584</v>
      </c>
      <c r="C69" s="747"/>
      <c r="D69" s="633"/>
      <c r="E69" s="633"/>
      <c r="F69" s="633"/>
      <c r="G69" s="633"/>
      <c r="H69" s="748" t="s">
        <v>2529</v>
      </c>
      <c r="I69" s="748"/>
    </row>
  </sheetData>
  <mergeCells count="43">
    <mergeCell ref="E3:F3"/>
    <mergeCell ref="C5:E5"/>
    <mergeCell ref="G5:I5"/>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 ref="C18:E18"/>
    <mergeCell ref="B31:I31"/>
    <mergeCell ref="C20:E20"/>
    <mergeCell ref="C22:E22"/>
    <mergeCell ref="C23:E23"/>
    <mergeCell ref="C24:E24"/>
    <mergeCell ref="C21:E21"/>
    <mergeCell ref="C25:E25"/>
    <mergeCell ref="G26:H26"/>
    <mergeCell ref="G27:H27"/>
    <mergeCell ref="G28:H28"/>
    <mergeCell ref="B30:I30"/>
    <mergeCell ref="B69:C69"/>
    <mergeCell ref="H69:I69"/>
    <mergeCell ref="B32:C32"/>
    <mergeCell ref="B34:I34"/>
    <mergeCell ref="B35:I35"/>
    <mergeCell ref="B36:I36"/>
    <mergeCell ref="B37:I37"/>
    <mergeCell ref="B38:I38"/>
    <mergeCell ref="B39:I39"/>
    <mergeCell ref="B46:I46"/>
    <mergeCell ref="B59:I59"/>
    <mergeCell ref="B68:C68"/>
    <mergeCell ref="H68:I68"/>
  </mergeCells>
  <hyperlinks>
    <hyperlink ref="B67" r:id="rId1" display="http://www.geofal.com.pe/" xr:uid="{3F29FFC7-2A62-48AF-ACB6-647D302BA927}"/>
    <hyperlink ref="B37:I37" r:id="rId2" location="8LpXxWsZQWmIW0zmL4DJEGBD3MXzxqJtd8JNJD7mkXs" display="https://mega.nz/file/EWAjHIDa - 8LpXxWsZQWmIW0zmL4DJEGBD3MXzxqJtd8JNJD7mkXs" xr:uid="{68FAB77F-3D4C-4B64-A631-524A0981F510}"/>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2" min="1" max="8" man="1"/>
  </rowBreaks>
  <drawing r:id="rId4"/>
  <legacyDrawingHF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5DC4-11E6-4714-8B3E-44AAC4E2A5F0}">
  <sheetPr>
    <tabColor rgb="FFFF00FF"/>
  </sheetPr>
  <dimension ref="B1:AV81"/>
  <sheetViews>
    <sheetView view="pageBreakPreview" topLeftCell="A10" zoomScale="80" zoomScaleNormal="96" zoomScaleSheetLayoutView="80" workbookViewId="0">
      <selection activeCell="M41" sqref="M41"/>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43.109375" style="279" customWidth="1"/>
    <col min="6" max="6" width="28.1093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1103</v>
      </c>
    </row>
    <row r="2" spans="2:13" ht="6" customHeight="1" x14ac:dyDescent="0.3">
      <c r="K2" s="344"/>
      <c r="L2" s="344"/>
    </row>
    <row r="3" spans="2:13" ht="24" customHeight="1" x14ac:dyDescent="0.3">
      <c r="B3" s="297"/>
      <c r="C3" s="355"/>
      <c r="D3" s="355"/>
      <c r="E3" s="746">
        <v>1453</v>
      </c>
      <c r="F3" s="746"/>
      <c r="G3" s="355"/>
      <c r="H3" s="355"/>
      <c r="I3" s="356"/>
    </row>
    <row r="4" spans="2:13" ht="18" customHeight="1" x14ac:dyDescent="0.3">
      <c r="B4" s="357"/>
      <c r="C4" s="357"/>
      <c r="D4" s="297"/>
      <c r="E4" s="358"/>
      <c r="F4" s="358"/>
      <c r="G4" s="351"/>
      <c r="H4" s="351"/>
      <c r="I4" s="351"/>
      <c r="J4" s="252"/>
    </row>
    <row r="5" spans="2:13" ht="25.95" customHeight="1" x14ac:dyDescent="0.3">
      <c r="B5" s="383" t="s">
        <v>2545</v>
      </c>
      <c r="C5" s="768" t="str">
        <f>VLOOKUP($L$1,BD_Clientes,2,FALSE)</f>
        <v>CHINA ROAD AND BRIDGE CORPORATION SUCURSAL PERU</v>
      </c>
      <c r="D5" s="768"/>
      <c r="E5" s="768"/>
      <c r="F5" s="431" t="s">
        <v>2586</v>
      </c>
      <c r="G5" s="770" t="str">
        <f>VLOOKUP($L$1,BD_Clientes,9,FALSE)</f>
        <v>Hospital Papa Francisco</v>
      </c>
      <c r="H5" s="770"/>
      <c r="I5" s="770"/>
      <c r="K5" s="746">
        <v>222</v>
      </c>
      <c r="L5" s="746"/>
    </row>
    <row r="6" spans="2:13" ht="31.5" customHeight="1" x14ac:dyDescent="0.3">
      <c r="B6" s="383" t="s">
        <v>2547</v>
      </c>
      <c r="C6" s="768">
        <f>VLOOKUP($L$1,BD_Clientes,3,FALSE)</f>
        <v>20605171941</v>
      </c>
      <c r="D6" s="768"/>
      <c r="E6" s="768"/>
      <c r="F6" s="373"/>
      <c r="G6" s="770"/>
      <c r="H6" s="770"/>
      <c r="I6" s="770"/>
      <c r="K6" s="744">
        <v>222</v>
      </c>
      <c r="L6" s="744"/>
      <c r="M6" s="301"/>
    </row>
    <row r="7" spans="2:13" ht="24.75" customHeight="1" x14ac:dyDescent="0.3">
      <c r="B7" s="383" t="s">
        <v>2550</v>
      </c>
      <c r="C7" s="768" t="str">
        <f>VLOOKUP($L$1,BD_Clientes,5,FALSE)</f>
        <v>Ing. Fernando Revatta Paz</v>
      </c>
      <c r="D7" s="768"/>
      <c r="E7" s="768"/>
      <c r="F7" s="431" t="s">
        <v>2589</v>
      </c>
      <c r="G7" s="768" t="str">
        <f>VLOOKUP($L$1,BD_Clientes,10,FALSE)</f>
        <v>Manchay - Pachacamac - Lima</v>
      </c>
      <c r="H7" s="768"/>
      <c r="I7" s="768"/>
      <c r="K7" s="742">
        <v>222</v>
      </c>
      <c r="L7" s="742"/>
    </row>
    <row r="8" spans="2:13" ht="1.95" customHeight="1" x14ac:dyDescent="0.3">
      <c r="B8" s="431"/>
      <c r="C8" s="429"/>
      <c r="D8" s="430"/>
      <c r="E8" s="430"/>
      <c r="F8" s="373"/>
      <c r="G8" s="433"/>
      <c r="H8" s="433"/>
      <c r="I8" s="433"/>
      <c r="K8" s="743">
        <v>223</v>
      </c>
      <c r="L8" s="743"/>
    </row>
    <row r="9" spans="2:13" ht="26.25" customHeight="1" x14ac:dyDescent="0.3">
      <c r="B9" s="383" t="s">
        <v>2553</v>
      </c>
      <c r="C9" s="768">
        <f>VLOOKUP($L$1,BD_Clientes,7,FALSE)</f>
        <v>994198563</v>
      </c>
      <c r="D9" s="768"/>
      <c r="E9" s="768"/>
      <c r="F9" s="439" t="s">
        <v>2551</v>
      </c>
      <c r="G9" s="373" t="s">
        <v>3326</v>
      </c>
      <c r="H9" s="373"/>
      <c r="I9" s="373"/>
    </row>
    <row r="10" spans="2:13" ht="33.75" customHeight="1" x14ac:dyDescent="0.3">
      <c r="B10" s="383" t="s">
        <v>2557</v>
      </c>
      <c r="C10" s="768" t="str">
        <f>VLOOKUP($L$1,BD_Clientes,8,FALSE)</f>
        <v>frevatta@crbcperu.com</v>
      </c>
      <c r="D10" s="768"/>
      <c r="E10" s="768"/>
      <c r="F10" s="438" t="s">
        <v>2553</v>
      </c>
      <c r="G10" s="429">
        <v>982429895</v>
      </c>
      <c r="H10" s="769"/>
      <c r="I10" s="769"/>
    </row>
    <row r="11" spans="2:13" ht="25.95" customHeight="1" x14ac:dyDescent="0.3">
      <c r="B11" s="766" t="s">
        <v>2555</v>
      </c>
      <c r="C11" s="766"/>
      <c r="D11" s="767">
        <v>45915</v>
      </c>
      <c r="E11" s="767"/>
      <c r="F11" s="438" t="s">
        <v>2558</v>
      </c>
      <c r="G11" s="767">
        <v>45915</v>
      </c>
      <c r="H11" s="767"/>
      <c r="I11" s="767"/>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34.950000000000003" customHeight="1" x14ac:dyDescent="0.3">
      <c r="B16" s="715"/>
      <c r="C16" s="715"/>
      <c r="D16" s="715"/>
      <c r="E16" s="715"/>
      <c r="F16" s="715"/>
      <c r="G16" s="715"/>
      <c r="H16" s="715"/>
      <c r="I16" s="715"/>
      <c r="J16" s="261"/>
      <c r="K16" s="261"/>
    </row>
    <row r="17" spans="2:20" ht="12.75" customHeight="1" x14ac:dyDescent="0.3">
      <c r="B17" s="260"/>
      <c r="C17" s="260"/>
      <c r="D17" s="259"/>
      <c r="E17" s="259"/>
      <c r="F17" s="259"/>
    </row>
    <row r="18" spans="2:20" ht="67.5" customHeight="1" x14ac:dyDescent="0.3">
      <c r="B18" s="421" t="s">
        <v>2561</v>
      </c>
      <c r="C18" s="749" t="s">
        <v>2562</v>
      </c>
      <c r="D18" s="749"/>
      <c r="E18" s="749"/>
      <c r="F18" s="422" t="s">
        <v>2563</v>
      </c>
      <c r="G18" s="423" t="s">
        <v>2564</v>
      </c>
      <c r="H18" s="421" t="s">
        <v>2565</v>
      </c>
      <c r="I18" s="421" t="s">
        <v>2566</v>
      </c>
      <c r="J18" s="371"/>
    </row>
    <row r="19" spans="2:20" ht="35.1" customHeight="1" x14ac:dyDescent="0.3">
      <c r="B19" s="162"/>
      <c r="C19" s="750" t="s">
        <v>6219</v>
      </c>
      <c r="D19" s="786"/>
      <c r="E19" s="762"/>
      <c r="F19" s="162"/>
      <c r="G19" s="622"/>
      <c r="H19" s="162"/>
      <c r="I19" s="620"/>
      <c r="J19" s="371"/>
    </row>
    <row r="20" spans="2:20" ht="35.1" customHeight="1" x14ac:dyDescent="0.3">
      <c r="B20" s="451" t="s">
        <v>2019</v>
      </c>
      <c r="C20" s="754" t="str">
        <f>VLOOKUP(B20,ENS.!$B$5:$F$242,2,FALSE)</f>
        <v>Próctor modificado (*).</v>
      </c>
      <c r="D20" s="755"/>
      <c r="E20" s="756"/>
      <c r="F20" s="451" t="str">
        <f>VLOOKUP(B20,ENS.!$B$5:$F$242,3,FALSE)</f>
        <v>ASTM D1557-12 (Reapproved 2021)</v>
      </c>
      <c r="G20" s="457">
        <f>VLOOKUP(B20,ENS.!$B$5:$G$242,6,FALSE)</f>
        <v>150</v>
      </c>
      <c r="H20" s="451">
        <v>1</v>
      </c>
      <c r="I20" s="426">
        <f t="shared" ref="I20:I27" si="0">+G20*H20</f>
        <v>150</v>
      </c>
      <c r="J20" s="371"/>
    </row>
    <row r="21" spans="2:20" ht="35.1" customHeight="1" x14ac:dyDescent="0.3">
      <c r="B21" s="451" t="s">
        <v>2437</v>
      </c>
      <c r="C21" s="754" t="str">
        <f>VLOOKUP(B21,ENS.!$B$5:$F$242,2,FALSE)</f>
        <v>Gravedad específica de los sólidos del suelo.</v>
      </c>
      <c r="D21" s="755"/>
      <c r="E21" s="756"/>
      <c r="F21" s="451" t="str">
        <f>VLOOKUP(B21,ENS.!$B$5:$F$242,3,FALSE)</f>
        <v>ASTM D854-14</v>
      </c>
      <c r="G21" s="457">
        <f>VLOOKUP(B21,ENS.!$B$5:$G$242,6,FALSE)</f>
        <v>120</v>
      </c>
      <c r="H21" s="451">
        <v>1</v>
      </c>
      <c r="I21" s="426">
        <f t="shared" si="0"/>
        <v>120</v>
      </c>
      <c r="J21" s="371"/>
    </row>
    <row r="22" spans="2:20" ht="35.1" customHeight="1" x14ac:dyDescent="0.3">
      <c r="B22" s="451" t="s">
        <v>2480</v>
      </c>
      <c r="C22" s="754" t="str">
        <f>VLOOKUP(B22,ENS.!$B$5:$F$242,2,FALSE)</f>
        <v>Gravedad especifica y absorción de agregado grueso (*).</v>
      </c>
      <c r="D22" s="755"/>
      <c r="E22" s="756"/>
      <c r="F22" s="451" t="str">
        <f>VLOOKUP(B22,ENS.!$B$5:$F$242,3,FALSE)</f>
        <v>ASTM C127-24</v>
      </c>
      <c r="G22" s="457">
        <f>VLOOKUP(B22,ENS.!$B$5:$G$242,6,FALSE)</f>
        <v>120</v>
      </c>
      <c r="H22" s="451">
        <v>1</v>
      </c>
      <c r="I22" s="426">
        <f t="shared" si="0"/>
        <v>120</v>
      </c>
      <c r="J22" s="371"/>
    </row>
    <row r="23" spans="2:20" ht="35.1" customHeight="1" x14ac:dyDescent="0.3">
      <c r="B23" s="451" t="s">
        <v>2136</v>
      </c>
      <c r="C23" s="754" t="str">
        <f>VLOOKUP(B23,ENS.!$B$5:$F$242,2,FALSE)</f>
        <v>Análisis granulométrico por tamizado en agregado (*).</v>
      </c>
      <c r="D23" s="755"/>
      <c r="E23" s="756"/>
      <c r="F23" s="451" t="str">
        <f>VLOOKUP(B23,ENS.!$B$5:$F$242,3,FALSE)</f>
        <v>ASTM C136/C136M-19</v>
      </c>
      <c r="G23" s="457">
        <f>VLOOKUP(B23,ENS.!$B$5:$G$242,6,FALSE)</f>
        <v>100</v>
      </c>
      <c r="H23" s="451">
        <v>1</v>
      </c>
      <c r="I23" s="426">
        <f t="shared" si="0"/>
        <v>100</v>
      </c>
      <c r="J23" s="371"/>
    </row>
    <row r="24" spans="2:20" ht="35.1" customHeight="1" x14ac:dyDescent="0.3">
      <c r="B24" s="451"/>
      <c r="C24" s="787" t="s">
        <v>6211</v>
      </c>
      <c r="D24" s="788"/>
      <c r="E24" s="789"/>
      <c r="F24" s="451"/>
      <c r="G24" s="457"/>
      <c r="H24" s="451"/>
      <c r="I24" s="426"/>
      <c r="J24" s="371"/>
    </row>
    <row r="25" spans="2:20" ht="35.1" customHeight="1" x14ac:dyDescent="0.3">
      <c r="B25" s="451" t="s">
        <v>1970</v>
      </c>
      <c r="C25" s="754" t="str">
        <f>VLOOKUP(B25,ENS.!$B$5:$F$242,2,FALSE)</f>
        <v>Densidad del suelo IN-SITU, Cono de Arena 6" (*).</v>
      </c>
      <c r="D25" s="755"/>
      <c r="E25" s="756"/>
      <c r="F25" s="451" t="str">
        <f>VLOOKUP(B25,ENS.!$B$5:$F$242,3,FALSE)</f>
        <v>NTP 339.143:1999 (revisada el 2019)</v>
      </c>
      <c r="G25" s="457">
        <f>VLOOKUP(B25,ENS.!$B$5:$G$242,6,FALSE)</f>
        <v>50</v>
      </c>
      <c r="H25" s="451">
        <v>4</v>
      </c>
      <c r="I25" s="426">
        <f t="shared" si="0"/>
        <v>200</v>
      </c>
      <c r="J25" s="371"/>
    </row>
    <row r="26" spans="2:20" ht="35.1" customHeight="1" x14ac:dyDescent="0.3">
      <c r="B26" s="451" t="s">
        <v>2022</v>
      </c>
      <c r="C26" s="754" t="str">
        <f>VLOOKUP(B26,ENS.!$B$5:$F$242,2,FALSE)</f>
        <v>Contenido de humedad en suelos (*).</v>
      </c>
      <c r="D26" s="755"/>
      <c r="E26" s="756"/>
      <c r="F26" s="451" t="str">
        <f>VLOOKUP(B26,ENS.!$B$5:$F$242,3,FALSE)</f>
        <v>ASTM D2216-19</v>
      </c>
      <c r="G26" s="457">
        <v>20</v>
      </c>
      <c r="H26" s="451">
        <v>4</v>
      </c>
      <c r="I26" s="426">
        <f t="shared" si="0"/>
        <v>80</v>
      </c>
      <c r="J26" s="371"/>
    </row>
    <row r="27" spans="2:20" ht="35.1" customHeight="1" x14ac:dyDescent="0.3">
      <c r="B27" s="451" t="s">
        <v>2505</v>
      </c>
      <c r="C27" s="754" t="str">
        <f>VLOOKUP(B27,ENS.!$B$5:$F$242,2,FALSE)</f>
        <v>Movilización de personal y equipo (Densidad campo).</v>
      </c>
      <c r="D27" s="755"/>
      <c r="E27" s="756"/>
      <c r="F27" s="451" t="str">
        <f>VLOOKUP(B27,ENS.!$B$5:$F$242,3,FALSE)</f>
        <v>-</v>
      </c>
      <c r="G27" s="457">
        <v>50</v>
      </c>
      <c r="H27" s="451">
        <v>1</v>
      </c>
      <c r="I27" s="426">
        <f t="shared" si="0"/>
        <v>50</v>
      </c>
      <c r="J27" s="371"/>
    </row>
    <row r="28" spans="2:20" ht="35.1" customHeight="1" x14ac:dyDescent="0.3">
      <c r="B28" s="421"/>
      <c r="C28" s="750" t="s">
        <v>4325</v>
      </c>
      <c r="D28" s="786"/>
      <c r="E28" s="762"/>
      <c r="F28" s="422"/>
      <c r="G28" s="423"/>
      <c r="H28" s="421"/>
      <c r="I28" s="421"/>
      <c r="J28" s="371"/>
    </row>
    <row r="29" spans="2:20" ht="35.1" customHeight="1" x14ac:dyDescent="0.3">
      <c r="B29" s="424" t="s">
        <v>1970</v>
      </c>
      <c r="C29" s="754" t="s">
        <v>5900</v>
      </c>
      <c r="D29" s="755"/>
      <c r="E29" s="756"/>
      <c r="F29" s="451" t="str">
        <f>VLOOKUP(B29,ENS.!$B$5:$F$242,3,FALSE)</f>
        <v>NTP 339.143:1999 (revisada el 2019)</v>
      </c>
      <c r="G29" s="457">
        <v>490</v>
      </c>
      <c r="H29" s="424">
        <v>1</v>
      </c>
      <c r="I29" s="426">
        <f>+G29*H29</f>
        <v>490</v>
      </c>
      <c r="J29" s="371"/>
    </row>
    <row r="30" spans="2:20" ht="35.1" customHeight="1" x14ac:dyDescent="0.3">
      <c r="B30" s="424" t="s">
        <v>2505</v>
      </c>
      <c r="C30" s="754" t="str">
        <f>VLOOKUP(B30,ENS.!$B$5:$F$242,2,FALSE)</f>
        <v>Movilización de personal y equipo (Densidad campo).</v>
      </c>
      <c r="D30" s="755"/>
      <c r="E30" s="756"/>
      <c r="F30" s="451" t="str">
        <f>VLOOKUP(B30,ENS.!$B$5:$F$242,3,FALSE)</f>
        <v>-</v>
      </c>
      <c r="G30" s="425">
        <v>50</v>
      </c>
      <c r="H30" s="424">
        <v>1</v>
      </c>
      <c r="I30" s="426">
        <f>+G30*H30</f>
        <v>50</v>
      </c>
      <c r="J30" s="371"/>
      <c r="L30" s="299"/>
      <c r="M30" s="353"/>
    </row>
    <row r="31" spans="2:20" ht="19.95" customHeight="1" x14ac:dyDescent="0.3">
      <c r="B31" s="550" t="s">
        <v>2516</v>
      </c>
      <c r="C31" s="270"/>
      <c r="G31" s="759" t="s">
        <v>2567</v>
      </c>
      <c r="H31" s="760"/>
      <c r="I31" s="427">
        <f>SUM(I19:I30)</f>
        <v>1360</v>
      </c>
      <c r="J31" s="274"/>
      <c r="K31" s="540"/>
      <c r="L31" s="343"/>
      <c r="M31" s="171"/>
      <c r="N31" s="171"/>
      <c r="O31" s="171"/>
      <c r="P31" s="171"/>
      <c r="Q31" s="171"/>
      <c r="R31" s="171"/>
      <c r="S31" s="171"/>
      <c r="T31" s="171"/>
    </row>
    <row r="32" spans="2:20" ht="19.95" customHeight="1" x14ac:dyDescent="0.3">
      <c r="B32" s="317"/>
      <c r="C32" s="270"/>
      <c r="G32" s="759" t="s">
        <v>2568</v>
      </c>
      <c r="H32" s="760"/>
      <c r="I32" s="427">
        <f>I31*0.18</f>
        <v>244.79999999999998</v>
      </c>
      <c r="J32" s="274"/>
      <c r="K32" s="538"/>
      <c r="L32" s="171"/>
      <c r="M32" s="171"/>
      <c r="N32" s="171"/>
      <c r="O32" s="171"/>
      <c r="P32" s="171"/>
      <c r="Q32" s="171"/>
      <c r="R32" s="171"/>
      <c r="S32" s="171"/>
      <c r="T32" s="171"/>
    </row>
    <row r="33" spans="2:48" ht="19.95" customHeight="1" x14ac:dyDescent="0.3">
      <c r="B33" s="317"/>
      <c r="C33" s="270"/>
      <c r="G33" s="761" t="s">
        <v>2569</v>
      </c>
      <c r="H33" s="762"/>
      <c r="I33" s="428">
        <f>I31+I32</f>
        <v>1604.8</v>
      </c>
      <c r="J33" s="274"/>
      <c r="K33" s="538"/>
      <c r="L33" s="302"/>
      <c r="M33" s="302"/>
      <c r="N33" s="302"/>
      <c r="O33" s="302"/>
      <c r="P33" s="302"/>
      <c r="Q33" s="302"/>
      <c r="R33" s="302"/>
      <c r="S33" s="302"/>
      <c r="T33" s="302"/>
    </row>
    <row r="34" spans="2:48" ht="19.95" customHeight="1" x14ac:dyDescent="0.3">
      <c r="B34" s="317"/>
      <c r="C34" s="270"/>
      <c r="G34" s="371"/>
      <c r="H34" s="371"/>
      <c r="I34" s="372"/>
      <c r="J34" s="274"/>
      <c r="K34" s="538"/>
      <c r="L34" s="302"/>
      <c r="M34" s="302"/>
      <c r="N34" s="302"/>
      <c r="O34" s="302"/>
      <c r="P34" s="302"/>
      <c r="Q34" s="302"/>
      <c r="R34" s="302"/>
      <c r="S34" s="302"/>
      <c r="T34" s="302"/>
    </row>
    <row r="35" spans="2:48" s="297" customFormat="1" ht="21" customHeight="1" x14ac:dyDescent="0.3">
      <c r="B35" s="361"/>
      <c r="C35" s="362"/>
      <c r="D35" s="362"/>
      <c r="E35" s="362"/>
      <c r="F35" s="362"/>
      <c r="G35" s="362"/>
      <c r="H35" s="362"/>
      <c r="I35" s="362"/>
      <c r="J35" s="362"/>
      <c r="K35" s="546"/>
      <c r="L35" s="546"/>
      <c r="N35" s="547"/>
    </row>
    <row r="36" spans="2:48" s="297" customFormat="1" ht="21" customHeight="1" x14ac:dyDescent="0.3">
      <c r="C36" s="362"/>
      <c r="D36" s="362"/>
      <c r="E36" s="362"/>
      <c r="F36" s="362"/>
      <c r="G36" s="362"/>
      <c r="H36" s="362"/>
      <c r="I36" s="310"/>
      <c r="J36" s="310"/>
    </row>
    <row r="37" spans="2:48" s="297" customFormat="1" ht="10.95" customHeight="1" x14ac:dyDescent="0.3">
      <c r="B37" s="373"/>
      <c r="C37" s="385"/>
      <c r="D37" s="385"/>
      <c r="E37" s="385"/>
      <c r="F37" s="385"/>
      <c r="G37" s="385"/>
      <c r="H37" s="385"/>
      <c r="I37" s="374"/>
      <c r="J37" s="310"/>
    </row>
    <row r="38" spans="2:48" s="297" customFormat="1" ht="19.2" customHeight="1" x14ac:dyDescent="0.3">
      <c r="B38" s="732" t="s">
        <v>4119</v>
      </c>
      <c r="C38" s="732"/>
      <c r="D38" s="732"/>
      <c r="E38" s="732"/>
      <c r="F38" s="732"/>
      <c r="G38" s="732"/>
      <c r="H38" s="732"/>
      <c r="I38" s="732"/>
      <c r="J38" s="310"/>
      <c r="L38" s="552"/>
      <c r="U38" s="552"/>
      <c r="AD38" s="552"/>
      <c r="AM38" s="552"/>
      <c r="AV38" s="552"/>
    </row>
    <row r="39" spans="2:48" s="297" customFormat="1" ht="121.5" customHeight="1" x14ac:dyDescent="0.3">
      <c r="B39" s="715" t="s">
        <v>6220</v>
      </c>
      <c r="C39" s="715"/>
      <c r="D39" s="715"/>
      <c r="E39" s="715"/>
      <c r="F39" s="715"/>
      <c r="G39" s="715"/>
      <c r="H39" s="715"/>
      <c r="I39" s="715"/>
      <c r="J39" s="310"/>
      <c r="L39" s="552"/>
      <c r="U39" s="552"/>
      <c r="AD39" s="552"/>
      <c r="AM39" s="552"/>
      <c r="AV39" s="552"/>
    </row>
    <row r="40" spans="2:48" s="297" customFormat="1" ht="106.5" customHeight="1" x14ac:dyDescent="0.3">
      <c r="B40" s="714" t="s">
        <v>2571</v>
      </c>
      <c r="C40" s="714"/>
      <c r="D40" s="628"/>
      <c r="E40" s="628"/>
      <c r="F40" s="628"/>
      <c r="G40" s="628"/>
      <c r="H40" s="628"/>
      <c r="I40" s="628"/>
      <c r="J40" s="310"/>
      <c r="L40" s="552"/>
      <c r="U40" s="552"/>
      <c r="AD40" s="552"/>
      <c r="AM40" s="552"/>
      <c r="AV40" s="552"/>
    </row>
    <row r="41" spans="2:48" s="297" customFormat="1" ht="104.25" customHeight="1" x14ac:dyDescent="0.3">
      <c r="B41" s="715" t="s">
        <v>6221</v>
      </c>
      <c r="C41" s="715"/>
      <c r="D41" s="715"/>
      <c r="E41" s="715"/>
      <c r="F41" s="715"/>
      <c r="G41" s="715"/>
      <c r="H41" s="715"/>
      <c r="I41" s="715"/>
      <c r="J41" s="310"/>
      <c r="L41" s="552"/>
      <c r="U41" s="552"/>
      <c r="AD41" s="552"/>
      <c r="AM41" s="552"/>
      <c r="AV41" s="552"/>
    </row>
    <row r="42" spans="2:48" s="297" customFormat="1" ht="103.5" customHeight="1" x14ac:dyDescent="0.3">
      <c r="B42" s="715" t="s">
        <v>6222</v>
      </c>
      <c r="C42" s="715"/>
      <c r="D42" s="715"/>
      <c r="E42" s="715"/>
      <c r="F42" s="715"/>
      <c r="G42" s="715"/>
      <c r="H42" s="715"/>
      <c r="I42" s="715"/>
      <c r="J42" s="310"/>
      <c r="L42" s="552"/>
      <c r="U42" s="552"/>
      <c r="AD42" s="552"/>
      <c r="AM42" s="552"/>
      <c r="AV42" s="552"/>
    </row>
    <row r="43" spans="2:48" s="297" customFormat="1" ht="68.25" customHeight="1" x14ac:dyDescent="0.3">
      <c r="B43" s="715" t="s">
        <v>5393</v>
      </c>
      <c r="C43" s="715"/>
      <c r="D43" s="715"/>
      <c r="E43" s="715"/>
      <c r="F43" s="715"/>
      <c r="G43" s="715"/>
      <c r="H43" s="715"/>
      <c r="I43" s="715"/>
      <c r="J43" s="336"/>
    </row>
    <row r="44" spans="2:48" s="297" customFormat="1" ht="77.25" customHeight="1" x14ac:dyDescent="0.3">
      <c r="B44" s="714" t="s">
        <v>4121</v>
      </c>
      <c r="C44" s="714"/>
      <c r="D44" s="714"/>
      <c r="E44" s="714"/>
      <c r="F44" s="714"/>
      <c r="G44" s="714"/>
      <c r="H44" s="714"/>
      <c r="I44" s="714"/>
      <c r="J44" s="336"/>
    </row>
    <row r="45" spans="2:48" s="297" customFormat="1" ht="66" customHeight="1" x14ac:dyDescent="0.3">
      <c r="B45" s="714" t="s">
        <v>4122</v>
      </c>
      <c r="C45" s="714"/>
      <c r="D45" s="714"/>
      <c r="E45" s="714"/>
      <c r="F45" s="714"/>
      <c r="G45" s="714"/>
      <c r="H45" s="714"/>
      <c r="I45" s="714"/>
      <c r="J45" s="336"/>
    </row>
    <row r="46" spans="2:48" ht="143.25" customHeight="1" x14ac:dyDescent="0.3">
      <c r="B46" s="714" t="s">
        <v>6173</v>
      </c>
      <c r="C46" s="714"/>
      <c r="D46" s="714"/>
      <c r="E46" s="714"/>
      <c r="F46" s="714"/>
      <c r="G46" s="714"/>
      <c r="H46" s="714"/>
      <c r="I46" s="714"/>
      <c r="J46" s="304"/>
      <c r="K46" s="305"/>
      <c r="L46" s="306"/>
      <c r="M46" s="307"/>
    </row>
    <row r="47" spans="2:48" ht="54.75" customHeight="1" x14ac:dyDescent="0.3">
      <c r="B47" s="714" t="s">
        <v>6224</v>
      </c>
      <c r="C47" s="714"/>
      <c r="D47" s="714"/>
      <c r="E47" s="714"/>
      <c r="F47" s="714"/>
      <c r="G47" s="714"/>
      <c r="H47" s="714"/>
      <c r="I47" s="714"/>
      <c r="J47" s="304"/>
      <c r="K47" s="305"/>
      <c r="L47" s="306"/>
      <c r="M47" s="307"/>
    </row>
    <row r="48" spans="2:48" ht="16.2" customHeight="1" x14ac:dyDescent="0.3">
      <c r="B48" s="373"/>
      <c r="C48" s="373"/>
      <c r="D48" s="373"/>
      <c r="E48" s="373"/>
      <c r="F48" s="373"/>
      <c r="G48" s="373"/>
      <c r="H48" s="373"/>
      <c r="I48" s="373"/>
    </row>
    <row r="49" spans="2:20" ht="16.2" customHeight="1" x14ac:dyDescent="0.3">
      <c r="B49" s="732"/>
      <c r="C49" s="732"/>
      <c r="D49" s="732"/>
      <c r="E49" s="732"/>
      <c r="F49" s="732"/>
      <c r="G49" s="732"/>
      <c r="H49" s="732"/>
      <c r="I49" s="732"/>
      <c r="N49" s="261"/>
      <c r="O49" s="261"/>
      <c r="P49" s="261"/>
      <c r="Q49" s="261"/>
      <c r="R49" s="261"/>
      <c r="S49" s="261"/>
      <c r="T49" s="261"/>
    </row>
    <row r="50" spans="2:20" ht="16.2" customHeight="1" x14ac:dyDescent="0.3">
      <c r="B50" s="373"/>
      <c r="C50" s="373"/>
      <c r="D50" s="373"/>
      <c r="E50" s="373"/>
      <c r="F50" s="373"/>
      <c r="G50" s="373"/>
      <c r="H50" s="373"/>
      <c r="I50" s="373"/>
    </row>
    <row r="51" spans="2:20" ht="15.9" customHeight="1" x14ac:dyDescent="0.3">
      <c r="B51" s="373" t="s">
        <v>6223</v>
      </c>
      <c r="C51" s="373"/>
      <c r="D51" s="373"/>
      <c r="E51" s="373"/>
      <c r="F51" s="373"/>
      <c r="G51" s="373"/>
      <c r="H51" s="373"/>
      <c r="I51" s="373"/>
      <c r="K51" s="279" t="s">
        <v>2574</v>
      </c>
    </row>
    <row r="52" spans="2:20" ht="15.9" customHeight="1" x14ac:dyDescent="0.3">
      <c r="B52" s="373" t="s">
        <v>4126</v>
      </c>
      <c r="C52" s="373"/>
      <c r="D52" s="373"/>
      <c r="E52" s="373"/>
      <c r="F52" s="373"/>
      <c r="G52" s="373"/>
      <c r="H52" s="373"/>
      <c r="I52" s="373"/>
      <c r="K52" s="279" t="s">
        <v>2575</v>
      </c>
    </row>
    <row r="53" spans="2:20" ht="15.9" customHeight="1" x14ac:dyDescent="0.3">
      <c r="B53" s="373" t="s">
        <v>2518</v>
      </c>
      <c r="C53" s="373"/>
      <c r="D53" s="373"/>
      <c r="E53" s="373"/>
      <c r="F53" s="373"/>
      <c r="G53" s="373"/>
      <c r="H53" s="373"/>
      <c r="I53" s="373"/>
      <c r="K53" s="279" t="s">
        <v>2576</v>
      </c>
    </row>
    <row r="54" spans="2:20" ht="15.9" customHeight="1" x14ac:dyDescent="0.3">
      <c r="B54" s="380" t="s">
        <v>2519</v>
      </c>
      <c r="C54" s="373"/>
      <c r="D54" s="373"/>
      <c r="E54" s="373"/>
      <c r="F54" s="373"/>
      <c r="G54" s="373"/>
      <c r="H54" s="373"/>
      <c r="I54" s="373"/>
      <c r="K54" s="279" t="s">
        <v>2577</v>
      </c>
    </row>
    <row r="55" spans="2:20" ht="15.9" customHeight="1" x14ac:dyDescent="0.3">
      <c r="B55" s="381" t="s">
        <v>2520</v>
      </c>
      <c r="C55" s="373"/>
      <c r="D55" s="373"/>
      <c r="E55" s="373"/>
      <c r="F55" s="373"/>
      <c r="G55" s="373"/>
      <c r="H55" s="373"/>
      <c r="I55" s="373"/>
      <c r="J55" s="300"/>
      <c r="K55" s="279" t="s">
        <v>2573</v>
      </c>
      <c r="M55" s="270"/>
    </row>
    <row r="56" spans="2:20" ht="15.9" customHeight="1" x14ac:dyDescent="0.3">
      <c r="B56" s="380" t="s">
        <v>2578</v>
      </c>
      <c r="C56" s="373"/>
      <c r="D56" s="373"/>
      <c r="E56" s="373"/>
      <c r="F56" s="373"/>
      <c r="G56" s="373"/>
      <c r="H56" s="373"/>
      <c r="I56" s="373"/>
      <c r="J56" s="300"/>
      <c r="K56" s="279" t="s">
        <v>2579</v>
      </c>
      <c r="M56" s="270"/>
    </row>
    <row r="57" spans="2:20" ht="15.9" customHeight="1" x14ac:dyDescent="0.3">
      <c r="B57" s="381" t="s">
        <v>2580</v>
      </c>
      <c r="C57" s="373"/>
      <c r="D57" s="373"/>
      <c r="E57" s="373"/>
      <c r="F57" s="373"/>
      <c r="G57" s="373"/>
      <c r="H57" s="373"/>
      <c r="I57" s="373"/>
      <c r="J57" s="300"/>
      <c r="K57" s="279" t="s">
        <v>2581</v>
      </c>
    </row>
    <row r="58" spans="2:20" ht="15.9" customHeight="1" x14ac:dyDescent="0.3">
      <c r="B58" s="381" t="s">
        <v>2582</v>
      </c>
      <c r="C58" s="373"/>
      <c r="D58" s="373"/>
      <c r="E58" s="373"/>
      <c r="F58" s="373"/>
      <c r="G58" s="373"/>
      <c r="H58" s="373"/>
      <c r="I58" s="373"/>
      <c r="J58" s="300"/>
    </row>
    <row r="59" spans="2:20" ht="15.9" customHeight="1" x14ac:dyDescent="0.3">
      <c r="B59" s="437" t="s">
        <v>2521</v>
      </c>
      <c r="C59" s="373"/>
      <c r="D59" s="373"/>
      <c r="E59" s="373"/>
      <c r="F59" s="373"/>
      <c r="G59" s="373"/>
      <c r="H59" s="373"/>
      <c r="I59" s="373"/>
      <c r="J59" s="300"/>
    </row>
    <row r="60" spans="2:20" ht="15.9" customHeight="1" x14ac:dyDescent="0.3">
      <c r="B60" s="381" t="s">
        <v>3965</v>
      </c>
      <c r="C60" s="373"/>
      <c r="D60" s="373"/>
      <c r="E60" s="373"/>
      <c r="F60" s="373"/>
      <c r="G60" s="373"/>
      <c r="H60" s="373"/>
      <c r="I60" s="373"/>
      <c r="J60" s="300"/>
    </row>
    <row r="61" spans="2:20" ht="15.9" customHeight="1" x14ac:dyDescent="0.3">
      <c r="B61" s="381" t="s">
        <v>3966</v>
      </c>
      <c r="C61" s="373"/>
      <c r="D61" s="373"/>
      <c r="E61" s="373"/>
      <c r="F61" s="373"/>
      <c r="G61" s="373"/>
      <c r="H61" s="373"/>
      <c r="I61" s="373"/>
      <c r="J61" s="300"/>
    </row>
    <row r="62" spans="2:20" ht="15.9" customHeight="1" x14ac:dyDescent="0.3">
      <c r="B62" s="437" t="s">
        <v>4088</v>
      </c>
      <c r="C62" s="373"/>
      <c r="D62" s="373"/>
      <c r="E62" s="373"/>
      <c r="F62" s="373"/>
      <c r="G62" s="373"/>
      <c r="H62" s="373"/>
      <c r="I62" s="373"/>
      <c r="J62" s="300"/>
    </row>
    <row r="63" spans="2:20" ht="15.9" customHeight="1" x14ac:dyDescent="0.3">
      <c r="B63" s="381" t="s">
        <v>4089</v>
      </c>
      <c r="C63" s="373"/>
      <c r="D63" s="373"/>
      <c r="E63" s="373"/>
      <c r="F63" s="373"/>
      <c r="G63" s="373"/>
      <c r="H63" s="373"/>
      <c r="I63" s="373"/>
      <c r="J63" s="300"/>
    </row>
    <row r="64" spans="2:20" ht="15.9" customHeight="1" x14ac:dyDescent="0.3">
      <c r="B64" s="381" t="s">
        <v>4090</v>
      </c>
      <c r="C64" s="373"/>
      <c r="D64" s="373"/>
      <c r="E64" s="373"/>
      <c r="F64" s="373"/>
      <c r="G64" s="373"/>
      <c r="H64" s="373"/>
      <c r="I64" s="373"/>
      <c r="J64" s="300"/>
    </row>
    <row r="65" spans="2:13" ht="6.6" customHeight="1" x14ac:dyDescent="0.3">
      <c r="B65" s="381"/>
      <c r="C65" s="373"/>
      <c r="D65" s="373"/>
      <c r="E65" s="373"/>
      <c r="F65" s="373"/>
      <c r="G65" s="373"/>
      <c r="H65" s="373"/>
      <c r="I65" s="373"/>
      <c r="J65" s="300"/>
    </row>
    <row r="66" spans="2:13" ht="23.25" customHeight="1" x14ac:dyDescent="0.3">
      <c r="B66" s="373"/>
      <c r="C66" s="373"/>
      <c r="D66" s="373"/>
      <c r="E66" s="373"/>
      <c r="F66" s="373"/>
      <c r="G66" s="373"/>
      <c r="H66" s="373"/>
      <c r="I66" s="373"/>
      <c r="J66" s="300"/>
      <c r="K66" s="288"/>
    </row>
    <row r="67" spans="2:13" ht="16.2" customHeight="1" x14ac:dyDescent="0.3">
      <c r="B67" s="373"/>
      <c r="C67" s="373"/>
      <c r="D67" s="373"/>
      <c r="E67" s="373"/>
      <c r="F67" s="373"/>
      <c r="G67" s="373"/>
      <c r="H67" s="373"/>
      <c r="I67" s="373"/>
      <c r="J67" s="300"/>
      <c r="K67" s="289"/>
    </row>
    <row r="68" spans="2:13" ht="11.25" customHeight="1" x14ac:dyDescent="0.3">
      <c r="B68" s="373"/>
      <c r="C68" s="373"/>
      <c r="D68" s="373"/>
      <c r="E68" s="373"/>
      <c r="F68" s="373"/>
      <c r="G68" s="373"/>
      <c r="H68" s="373"/>
      <c r="I68" s="373"/>
      <c r="J68" s="300"/>
      <c r="K68" s="289"/>
    </row>
    <row r="69" spans="2:13" ht="52.5" customHeight="1" x14ac:dyDescent="0.3">
      <c r="B69" s="714" t="s">
        <v>2524</v>
      </c>
      <c r="C69" s="714"/>
      <c r="D69" s="714"/>
      <c r="E69" s="714"/>
      <c r="F69" s="714"/>
      <c r="G69" s="714"/>
      <c r="H69" s="714"/>
      <c r="I69" s="714"/>
      <c r="J69" s="300"/>
    </row>
    <row r="70" spans="2:13" ht="19.5" customHeight="1" x14ac:dyDescent="0.3">
      <c r="B70" s="435" t="s">
        <v>2525</v>
      </c>
      <c r="C70" s="384"/>
      <c r="D70" s="373"/>
      <c r="E70" s="373"/>
      <c r="F70" s="373"/>
      <c r="G70" s="373"/>
      <c r="H70" s="373"/>
      <c r="I70" s="373"/>
      <c r="J70" s="300"/>
    </row>
    <row r="71" spans="2:13" ht="13.5" customHeight="1" x14ac:dyDescent="0.3">
      <c r="B71" s="381"/>
      <c r="C71" s="373"/>
      <c r="D71" s="373"/>
      <c r="E71" s="373"/>
      <c r="F71" s="373"/>
      <c r="G71" s="373"/>
      <c r="H71" s="373"/>
      <c r="I71" s="373"/>
      <c r="J71" s="300"/>
    </row>
    <row r="72" spans="2:13" ht="2.25" customHeight="1" x14ac:dyDescent="0.3">
      <c r="B72" s="381"/>
      <c r="C72" s="373"/>
      <c r="D72" s="373"/>
      <c r="E72" s="373"/>
      <c r="F72" s="373"/>
      <c r="G72" s="373"/>
      <c r="H72" s="373"/>
      <c r="I72" s="373"/>
      <c r="J72" s="300"/>
    </row>
    <row r="73" spans="2:13" ht="20.25" customHeight="1" x14ac:dyDescent="0.3">
      <c r="B73" s="373" t="s">
        <v>2526</v>
      </c>
      <c r="C73" s="384"/>
      <c r="D73" s="373"/>
      <c r="E73" s="373"/>
      <c r="F73" s="373"/>
      <c r="G73" s="373"/>
      <c r="H73" s="373"/>
      <c r="I73" s="373"/>
      <c r="J73" s="276"/>
    </row>
    <row r="74" spans="2:13" ht="15.75" customHeight="1" x14ac:dyDescent="0.3">
      <c r="B74" s="384"/>
      <c r="C74" s="384"/>
      <c r="D74" s="373"/>
      <c r="E74" s="373"/>
      <c r="F74" s="373"/>
      <c r="G74" s="373"/>
      <c r="H74" s="373"/>
      <c r="I74" s="373"/>
      <c r="J74" s="276"/>
    </row>
    <row r="75" spans="2:13" ht="16.2" customHeight="1" x14ac:dyDescent="0.3">
      <c r="B75" s="373" t="s">
        <v>2583</v>
      </c>
      <c r="C75" s="373"/>
      <c r="D75" s="384"/>
      <c r="E75" s="384"/>
      <c r="F75" s="384"/>
      <c r="G75" s="384"/>
      <c r="H75" s="373"/>
      <c r="I75" s="373"/>
    </row>
    <row r="76" spans="2:13" ht="16.2" customHeight="1" x14ac:dyDescent="0.3">
      <c r="B76" s="373" t="s">
        <v>2527</v>
      </c>
      <c r="C76" s="373"/>
      <c r="D76" s="373"/>
      <c r="E76" s="373"/>
      <c r="F76" s="373"/>
      <c r="G76" s="373"/>
      <c r="H76" s="373"/>
      <c r="I76" s="373"/>
    </row>
    <row r="77" spans="2:13" ht="16.2" customHeight="1" x14ac:dyDescent="0.3">
      <c r="B77" s="373" t="s">
        <v>3982</v>
      </c>
      <c r="C77" s="373"/>
      <c r="D77" s="373"/>
      <c r="E77" s="373"/>
      <c r="F77" s="373"/>
      <c r="G77" s="373"/>
      <c r="H77" s="373"/>
      <c r="I77" s="373"/>
    </row>
    <row r="78" spans="2:13" ht="16.2" customHeight="1" x14ac:dyDescent="0.3">
      <c r="B78" s="373" t="s">
        <v>2528</v>
      </c>
      <c r="C78" s="373"/>
      <c r="D78" s="373"/>
      <c r="E78" s="373"/>
      <c r="F78" s="373"/>
      <c r="G78" s="373"/>
      <c r="H78" s="373"/>
      <c r="I78" s="373"/>
      <c r="J78" s="261"/>
    </row>
    <row r="79" spans="2:13" ht="18.75" customHeight="1" x14ac:dyDescent="0.3">
      <c r="B79" s="726"/>
      <c r="C79" s="726"/>
      <c r="H79" s="790"/>
      <c r="I79" s="790"/>
      <c r="L79" s="292"/>
      <c r="M79" s="292"/>
    </row>
    <row r="80" spans="2:13" s="297" customFormat="1" ht="13.8" hidden="1" x14ac:dyDescent="0.3">
      <c r="B80" s="337"/>
      <c r="C80" s="337"/>
      <c r="H80" s="549"/>
      <c r="I80" s="549"/>
      <c r="L80" s="347"/>
      <c r="M80" s="347"/>
    </row>
    <row r="81" spans="2:9" s="297" customFormat="1" ht="47.25" customHeight="1" x14ac:dyDescent="0.3">
      <c r="B81" s="747" t="s">
        <v>2584</v>
      </c>
      <c r="C81" s="747"/>
      <c r="D81" s="575"/>
      <c r="E81" s="575"/>
      <c r="F81" s="575"/>
      <c r="G81" s="575"/>
      <c r="H81" s="748" t="s">
        <v>2529</v>
      </c>
      <c r="I81" s="748"/>
    </row>
  </sheetData>
  <mergeCells count="49">
    <mergeCell ref="B39:I39"/>
    <mergeCell ref="B41:I41"/>
    <mergeCell ref="B42:I42"/>
    <mergeCell ref="B49:I49"/>
    <mergeCell ref="B69:I69"/>
    <mergeCell ref="B79:C79"/>
    <mergeCell ref="H79:I79"/>
    <mergeCell ref="B81:C81"/>
    <mergeCell ref="H81:I81"/>
    <mergeCell ref="B40:C40"/>
    <mergeCell ref="B43:I43"/>
    <mergeCell ref="B44:I44"/>
    <mergeCell ref="B45:I45"/>
    <mergeCell ref="B46:I46"/>
    <mergeCell ref="B47:I47"/>
    <mergeCell ref="B38:I38"/>
    <mergeCell ref="C24:E24"/>
    <mergeCell ref="C25:E25"/>
    <mergeCell ref="C26:E26"/>
    <mergeCell ref="C27:E27"/>
    <mergeCell ref="C28:E28"/>
    <mergeCell ref="C29:E29"/>
    <mergeCell ref="C30:E30"/>
    <mergeCell ref="G31:H31"/>
    <mergeCell ref="G32:H32"/>
    <mergeCell ref="G33:H33"/>
    <mergeCell ref="C20:E20"/>
    <mergeCell ref="C21:E21"/>
    <mergeCell ref="C22:E22"/>
    <mergeCell ref="C23:E23"/>
    <mergeCell ref="B11:C11"/>
    <mergeCell ref="D11:E11"/>
    <mergeCell ref="G11:I11"/>
    <mergeCell ref="B15:I16"/>
    <mergeCell ref="C18:E18"/>
    <mergeCell ref="C19:E19"/>
    <mergeCell ref="C7:E7"/>
    <mergeCell ref="G7:I7"/>
    <mergeCell ref="K7:L7"/>
    <mergeCell ref="K8:L8"/>
    <mergeCell ref="C9:E9"/>
    <mergeCell ref="C10:E10"/>
    <mergeCell ref="H10:I10"/>
    <mergeCell ref="E3:F3"/>
    <mergeCell ref="C5:E5"/>
    <mergeCell ref="G5:I6"/>
    <mergeCell ref="K5:L5"/>
    <mergeCell ref="C6:E6"/>
    <mergeCell ref="K6:L6"/>
  </mergeCells>
  <hyperlinks>
    <hyperlink ref="B78" r:id="rId1" display="http://www.geofal.com.pe/" xr:uid="{A5F7650E-932B-46BE-A49B-BD2DA6B31DDF}"/>
    <hyperlink ref="B45:I45" r:id="rId2" location="8LpXxWsZQWmIW0zmL4DJEGBD3MXzxqJtd8JNJD7mkXs" display="https://mega.nz/file/EWAjHIDa - 8LpXxWsZQWmIW0zmL4DJEGBD3MXzxqJtd8JNJD7mkXs" xr:uid="{D7F1BF06-3A18-4BA6-A513-A4EA59AAEB8E}"/>
  </hyperlinks>
  <printOptions horizontalCentered="1"/>
  <pageMargins left="0" right="0" top="1.6535433070866143" bottom="0" header="0" footer="0"/>
  <pageSetup paperSize="9" scale="59" fitToWidth="0" fitToHeight="0" orientation="portrait" r:id="rId3"/>
  <headerFooter>
    <oddHeader>&amp;L
                  &amp;G</oddHeader>
    <oddFooter>&amp;C&amp;G</oddFooter>
  </headerFooter>
  <drawing r:id="rId4"/>
  <legacyDrawingHF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BA86-7A1F-46CD-A36E-33683043F033}">
  <sheetPr>
    <tabColor rgb="FFFF00FF"/>
  </sheetPr>
  <dimension ref="B1:BD77"/>
  <sheetViews>
    <sheetView view="pageBreakPreview" topLeftCell="A7" zoomScale="80" zoomScaleNormal="96" zoomScaleSheetLayoutView="80" workbookViewId="0">
      <selection activeCell="L42" sqref="L42"/>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36.6640625" style="279" customWidth="1"/>
    <col min="6" max="6" width="28.1093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1144</v>
      </c>
    </row>
    <row r="2" spans="2:13" ht="6" customHeight="1" x14ac:dyDescent="0.3">
      <c r="K2" s="344"/>
      <c r="L2" s="344"/>
    </row>
    <row r="3" spans="2:13" ht="24" customHeight="1" x14ac:dyDescent="0.3">
      <c r="B3" s="297"/>
      <c r="C3" s="355"/>
      <c r="D3" s="355"/>
      <c r="E3" s="746">
        <v>1458</v>
      </c>
      <c r="F3" s="746"/>
      <c r="G3" s="355"/>
      <c r="H3" s="355"/>
      <c r="I3" s="356"/>
    </row>
    <row r="4" spans="2:13" ht="15" customHeight="1" x14ac:dyDescent="0.3">
      <c r="B4" s="357"/>
      <c r="C4" s="357"/>
      <c r="D4" s="297"/>
      <c r="E4" s="358"/>
      <c r="F4" s="358"/>
      <c r="G4" s="351"/>
      <c r="H4" s="351"/>
      <c r="I4" s="351"/>
      <c r="J4" s="252"/>
    </row>
    <row r="5" spans="2:13" ht="25.95" customHeight="1" x14ac:dyDescent="0.3">
      <c r="B5" s="270" t="s">
        <v>2545</v>
      </c>
      <c r="C5" s="710" t="str">
        <f>VLOOKUP($L$1,BD_Clientes,2,FALSE)</f>
        <v>DUAL DOOM S.A.C.</v>
      </c>
      <c r="D5" s="710"/>
      <c r="E5" s="710"/>
      <c r="F5" s="363" t="s">
        <v>2586</v>
      </c>
      <c r="G5" s="745" t="str">
        <f>VLOOKUP($L$1,BD_Clientes,9,FALSE)</f>
        <v>Creación del servicio de práctica deportiva y/o recreativa en la piscina semi olímpica municipal de la Urb. Pro Lima I Etapa distrito de Los Olivos de la provincia de Lima del departamento de Lima” con CUI N°2650254</v>
      </c>
      <c r="H5" s="745"/>
      <c r="I5" s="745"/>
      <c r="K5" s="746">
        <v>222</v>
      </c>
      <c r="L5" s="746"/>
    </row>
    <row r="6" spans="2:13" ht="72" customHeight="1" x14ac:dyDescent="0.3">
      <c r="B6" s="270" t="s">
        <v>2547</v>
      </c>
      <c r="C6" s="710">
        <f>VLOOKUP($L$1,BD_Clientes,3,FALSE)</f>
        <v>20602220827</v>
      </c>
      <c r="D6" s="710"/>
      <c r="E6" s="710"/>
      <c r="G6" s="745"/>
      <c r="H6" s="745"/>
      <c r="I6" s="745"/>
      <c r="K6" s="744">
        <v>222</v>
      </c>
      <c r="L6" s="744"/>
      <c r="M6" s="301"/>
    </row>
    <row r="7" spans="2:13" ht="29.4" customHeight="1" x14ac:dyDescent="0.3">
      <c r="B7" s="270" t="s">
        <v>2550</v>
      </c>
      <c r="C7" s="710" t="str">
        <f>VLOOKUP($L$1,BD_Clientes,5,FALSE)</f>
        <v>ING. Samuel Isidro Aguirre</v>
      </c>
      <c r="D7" s="710"/>
      <c r="E7" s="710"/>
      <c r="F7" s="363" t="s">
        <v>2589</v>
      </c>
      <c r="G7" s="710" t="str">
        <f>VLOOKUP($L$1,BD_Clientes,10,FALSE)</f>
        <v>Urb. Pro Lima I Etapa Distrito de Los Olivos</v>
      </c>
      <c r="H7" s="710"/>
      <c r="I7" s="710"/>
      <c r="K7" s="742">
        <v>222</v>
      </c>
      <c r="L7" s="742"/>
    </row>
    <row r="8" spans="2:13" ht="1.95" customHeight="1" x14ac:dyDescent="0.3">
      <c r="B8" s="363"/>
      <c r="C8" s="396"/>
      <c r="D8" s="259"/>
      <c r="E8" s="259"/>
      <c r="G8" s="395"/>
      <c r="H8" s="395"/>
      <c r="I8" s="395"/>
      <c r="K8" s="743">
        <v>223</v>
      </c>
      <c r="L8" s="743"/>
    </row>
    <row r="9" spans="2:13" ht="30.6" customHeight="1" x14ac:dyDescent="0.3">
      <c r="B9" s="270" t="s">
        <v>2553</v>
      </c>
      <c r="C9" s="710">
        <f>VLOOKUP($L$1,BD_Clientes,7,FALSE)</f>
        <v>944238026</v>
      </c>
      <c r="D9" s="710"/>
      <c r="E9" s="710"/>
      <c r="F9" s="364" t="s">
        <v>2551</v>
      </c>
      <c r="G9" s="279" t="s">
        <v>3326</v>
      </c>
    </row>
    <row r="10" spans="2:13" ht="36" customHeight="1" x14ac:dyDescent="0.3">
      <c r="B10" s="270" t="s">
        <v>2557</v>
      </c>
      <c r="C10" s="710" t="str">
        <f>VLOOKUP($L$1,BD_Clientes,8,FALSE)</f>
        <v>sisidroaguirre643@gmail.com</v>
      </c>
      <c r="D10" s="710"/>
      <c r="E10" s="710"/>
      <c r="F10" s="365" t="s">
        <v>2553</v>
      </c>
      <c r="G10" s="396">
        <v>982429895</v>
      </c>
      <c r="H10" s="724"/>
      <c r="I10" s="724"/>
    </row>
    <row r="11" spans="2:13" ht="25.95" customHeight="1" x14ac:dyDescent="0.3">
      <c r="B11" s="728" t="s">
        <v>2555</v>
      </c>
      <c r="C11" s="728"/>
      <c r="D11" s="727">
        <v>45915</v>
      </c>
      <c r="E11" s="727"/>
      <c r="F11" s="365" t="s">
        <v>2558</v>
      </c>
      <c r="G11" s="727">
        <v>45915</v>
      </c>
      <c r="H11" s="727"/>
      <c r="I11" s="727"/>
    </row>
    <row r="12" spans="2:13" ht="9.75" customHeight="1" x14ac:dyDescent="0.3">
      <c r="B12" s="363"/>
      <c r="C12" s="366"/>
      <c r="D12" s="395"/>
      <c r="E12" s="367"/>
    </row>
    <row r="13" spans="2:13" ht="15.75" customHeight="1" x14ac:dyDescent="0.3">
      <c r="B13" s="317" t="s">
        <v>3981</v>
      </c>
      <c r="C13" s="260"/>
      <c r="D13" s="259"/>
      <c r="E13" s="259"/>
      <c r="F13" s="259"/>
      <c r="G13" s="259"/>
    </row>
    <row r="14" spans="2:13" ht="6.7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34.950000000000003" customHeight="1" x14ac:dyDescent="0.3">
      <c r="B16" s="726"/>
      <c r="C16" s="726"/>
      <c r="D16" s="726"/>
      <c r="E16" s="726"/>
      <c r="F16" s="726"/>
      <c r="G16" s="726"/>
      <c r="H16" s="726"/>
      <c r="I16" s="726"/>
      <c r="J16" s="261"/>
      <c r="K16" s="261"/>
    </row>
    <row r="17" spans="2:20" ht="12.75" customHeight="1" x14ac:dyDescent="0.3">
      <c r="B17" s="260"/>
      <c r="C17" s="260"/>
      <c r="D17" s="259"/>
      <c r="E17" s="259"/>
      <c r="F17" s="259"/>
    </row>
    <row r="18" spans="2:20" ht="67.5" customHeight="1" x14ac:dyDescent="0.3">
      <c r="B18" s="421" t="s">
        <v>2561</v>
      </c>
      <c r="C18" s="749" t="s">
        <v>2562</v>
      </c>
      <c r="D18" s="749"/>
      <c r="E18" s="749"/>
      <c r="F18" s="422" t="s">
        <v>2563</v>
      </c>
      <c r="G18" s="423" t="s">
        <v>2564</v>
      </c>
      <c r="H18" s="421" t="s">
        <v>2565</v>
      </c>
      <c r="I18" s="421" t="s">
        <v>2566</v>
      </c>
      <c r="J18" s="371"/>
    </row>
    <row r="19" spans="2:20" ht="32.1" customHeight="1" x14ac:dyDescent="0.3">
      <c r="B19" s="451"/>
      <c r="C19" s="750" t="s">
        <v>6175</v>
      </c>
      <c r="D19" s="786"/>
      <c r="E19" s="762"/>
      <c r="F19" s="451"/>
      <c r="G19" s="457"/>
      <c r="H19" s="451"/>
      <c r="I19" s="426"/>
      <c r="J19" s="371"/>
    </row>
    <row r="20" spans="2:20" ht="32.1" customHeight="1" x14ac:dyDescent="0.3">
      <c r="B20" s="451" t="s">
        <v>2019</v>
      </c>
      <c r="C20" s="754" t="str">
        <f>VLOOKUP(B20,ENS.!$B$5:$F$242,2,FALSE)</f>
        <v>Próctor modificado (*).</v>
      </c>
      <c r="D20" s="755"/>
      <c r="E20" s="756"/>
      <c r="F20" s="451" t="str">
        <f>VLOOKUP(B20,ENS.!$B$5:$F$242,3,FALSE)</f>
        <v>ASTM D1557-12 (Reapproved 2021)</v>
      </c>
      <c r="G20" s="457">
        <f>VLOOKUP(B20,ENS.!$B$5:$G$242,6,FALSE)</f>
        <v>150</v>
      </c>
      <c r="H20" s="451">
        <v>1</v>
      </c>
      <c r="I20" s="426">
        <f t="shared" ref="I20:I23" si="0">+G20*H20</f>
        <v>150</v>
      </c>
      <c r="J20" s="371"/>
    </row>
    <row r="21" spans="2:20" ht="32.1" customHeight="1" x14ac:dyDescent="0.3">
      <c r="B21" s="451" t="s">
        <v>2437</v>
      </c>
      <c r="C21" s="754" t="str">
        <f>VLOOKUP(B21,ENS.!$B$5:$F$242,2,FALSE)</f>
        <v>Gravedad específica de los sólidos del suelo.</v>
      </c>
      <c r="D21" s="755"/>
      <c r="E21" s="756"/>
      <c r="F21" s="451" t="str">
        <f>VLOOKUP(B21,ENS.!$B$5:$F$242,3,FALSE)</f>
        <v>ASTM D854-14</v>
      </c>
      <c r="G21" s="457">
        <f>VLOOKUP(B21,ENS.!$B$5:$G$242,6,FALSE)</f>
        <v>120</v>
      </c>
      <c r="H21" s="451">
        <v>1</v>
      </c>
      <c r="I21" s="426">
        <f t="shared" si="0"/>
        <v>120</v>
      </c>
      <c r="J21" s="371"/>
    </row>
    <row r="22" spans="2:20" ht="32.1" customHeight="1" x14ac:dyDescent="0.3">
      <c r="B22" s="451" t="s">
        <v>2480</v>
      </c>
      <c r="C22" s="754" t="str">
        <f>VLOOKUP(B22,ENS.!$B$5:$F$242,2,FALSE)</f>
        <v>Gravedad especifica y absorción de agregado grueso (*).</v>
      </c>
      <c r="D22" s="755"/>
      <c r="E22" s="756"/>
      <c r="F22" s="451" t="str">
        <f>VLOOKUP(B22,ENS.!$B$5:$F$242,3,FALSE)</f>
        <v>ASTM C127-24</v>
      </c>
      <c r="G22" s="457">
        <f>VLOOKUP(B22,ENS.!$B$5:$G$242,6,FALSE)</f>
        <v>120</v>
      </c>
      <c r="H22" s="451">
        <v>1</v>
      </c>
      <c r="I22" s="426">
        <f t="shared" si="0"/>
        <v>120</v>
      </c>
      <c r="J22" s="371"/>
    </row>
    <row r="23" spans="2:20" ht="32.1" customHeight="1" x14ac:dyDescent="0.3">
      <c r="B23" s="451" t="s">
        <v>2136</v>
      </c>
      <c r="C23" s="754" t="str">
        <f>VLOOKUP(B23,ENS.!$B$5:$F$242,2,FALSE)</f>
        <v>Análisis granulométrico por tamizado en agregado (*).</v>
      </c>
      <c r="D23" s="755"/>
      <c r="E23" s="756"/>
      <c r="F23" s="451" t="str">
        <f>VLOOKUP(B23,ENS.!$B$5:$F$242,3,FALSE)</f>
        <v>ASTM C136/C136M-19</v>
      </c>
      <c r="G23" s="457">
        <f>VLOOKUP(B23,ENS.!$B$5:$G$242,6,FALSE)</f>
        <v>100</v>
      </c>
      <c r="H23" s="451">
        <v>1</v>
      </c>
      <c r="I23" s="426">
        <f t="shared" si="0"/>
        <v>100</v>
      </c>
      <c r="J23" s="371"/>
    </row>
    <row r="24" spans="2:20" ht="32.1" customHeight="1" x14ac:dyDescent="0.3">
      <c r="B24" s="424"/>
      <c r="C24" s="750" t="s">
        <v>6230</v>
      </c>
      <c r="D24" s="751"/>
      <c r="E24" s="752"/>
      <c r="F24" s="451"/>
      <c r="G24" s="425"/>
      <c r="H24" s="424"/>
      <c r="I24" s="426"/>
      <c r="J24" s="371"/>
    </row>
    <row r="25" spans="2:20" ht="32.1" customHeight="1" x14ac:dyDescent="0.3">
      <c r="B25" s="424" t="s">
        <v>1970</v>
      </c>
      <c r="C25" s="754" t="str">
        <f>VLOOKUP(B25,ENS.!$B$5:$F$242,2,FALSE)</f>
        <v>Densidad del suelo IN-SITU, Cono de Arena 6" (*).</v>
      </c>
      <c r="D25" s="755"/>
      <c r="E25" s="756"/>
      <c r="F25" s="451" t="str">
        <f>VLOOKUP(B25,ENS.!$B$5:$F$242,3,FALSE)</f>
        <v>NTP 339.143:1999 (revisada el 2019)</v>
      </c>
      <c r="G25" s="457">
        <f>VLOOKUP(B25,ENS.!$B$5:$G$242,6,FALSE)</f>
        <v>50</v>
      </c>
      <c r="H25" s="424">
        <v>4</v>
      </c>
      <c r="I25" s="426">
        <f>+G25*H25</f>
        <v>200</v>
      </c>
      <c r="J25" s="371"/>
    </row>
    <row r="26" spans="2:20" ht="32.1" customHeight="1" x14ac:dyDescent="0.3">
      <c r="B26" s="424" t="s">
        <v>2022</v>
      </c>
      <c r="C26" s="754" t="str">
        <f>VLOOKUP(B26,ENS.!$B$5:$F$242,2,FALSE)</f>
        <v>Contenido de humedad en suelos (*).</v>
      </c>
      <c r="D26" s="755"/>
      <c r="E26" s="756"/>
      <c r="F26" s="451" t="str">
        <f>VLOOKUP(B26,ENS.!$B$5:$F$242,3,FALSE)</f>
        <v>ASTM D2216-19</v>
      </c>
      <c r="G26" s="457">
        <v>20</v>
      </c>
      <c r="H26" s="424">
        <v>4</v>
      </c>
      <c r="I26" s="426">
        <f>+G26*H26</f>
        <v>80</v>
      </c>
      <c r="J26" s="371"/>
    </row>
    <row r="27" spans="2:20" ht="32.1" customHeight="1" x14ac:dyDescent="0.3">
      <c r="B27" s="424" t="s">
        <v>2505</v>
      </c>
      <c r="C27" s="754" t="str">
        <f>VLOOKUP(B27,ENS.!$B$5:$F$242,2,FALSE)</f>
        <v>Movilización de personal y equipo (Densidad campo).</v>
      </c>
      <c r="D27" s="755"/>
      <c r="E27" s="756"/>
      <c r="F27" s="451" t="str">
        <f>VLOOKUP(B27,ENS.!$B$5:$F$242,3,FALSE)</f>
        <v>-</v>
      </c>
      <c r="G27" s="425">
        <v>50</v>
      </c>
      <c r="H27" s="424">
        <v>1</v>
      </c>
      <c r="I27" s="426">
        <f>+G27*H27</f>
        <v>50</v>
      </c>
      <c r="J27" s="371"/>
    </row>
    <row r="28" spans="2:20" ht="19.95" customHeight="1" x14ac:dyDescent="0.3">
      <c r="B28" s="550" t="s">
        <v>2516</v>
      </c>
      <c r="C28" s="383"/>
      <c r="D28" s="373"/>
      <c r="E28" s="373"/>
      <c r="F28" s="373"/>
      <c r="G28" s="759" t="s">
        <v>2567</v>
      </c>
      <c r="H28" s="760"/>
      <c r="I28" s="427">
        <f>SUM(I19:I27)</f>
        <v>820</v>
      </c>
      <c r="J28" s="274"/>
      <c r="K28" s="540"/>
      <c r="L28" s="343"/>
      <c r="M28" s="171"/>
      <c r="N28" s="171"/>
      <c r="O28" s="171"/>
      <c r="P28" s="171"/>
      <c r="Q28" s="171"/>
      <c r="R28" s="171"/>
      <c r="S28" s="171"/>
      <c r="T28" s="171"/>
    </row>
    <row r="29" spans="2:20" ht="19.95" customHeight="1" x14ac:dyDescent="0.3">
      <c r="B29" s="435"/>
      <c r="C29" s="383"/>
      <c r="D29" s="373"/>
      <c r="E29" s="373"/>
      <c r="F29" s="373"/>
      <c r="G29" s="759" t="s">
        <v>2568</v>
      </c>
      <c r="H29" s="760"/>
      <c r="I29" s="427">
        <f>I28*0.18</f>
        <v>147.6</v>
      </c>
      <c r="J29" s="274"/>
      <c r="K29" s="538"/>
      <c r="L29" s="171"/>
      <c r="M29" s="171"/>
      <c r="N29" s="171"/>
      <c r="O29" s="171"/>
      <c r="P29" s="171"/>
      <c r="Q29" s="171"/>
      <c r="R29" s="171"/>
      <c r="S29" s="171"/>
      <c r="T29" s="171"/>
    </row>
    <row r="30" spans="2:20" ht="19.95" customHeight="1" x14ac:dyDescent="0.3">
      <c r="B30" s="435"/>
      <c r="C30" s="383"/>
      <c r="D30" s="373"/>
      <c r="E30" s="373"/>
      <c r="F30" s="373"/>
      <c r="G30" s="761" t="s">
        <v>2569</v>
      </c>
      <c r="H30" s="762"/>
      <c r="I30" s="428">
        <f>I28+I29</f>
        <v>967.6</v>
      </c>
      <c r="J30" s="274"/>
      <c r="K30" s="538"/>
      <c r="L30" s="302"/>
      <c r="M30" s="302"/>
      <c r="N30" s="302"/>
      <c r="O30" s="302"/>
      <c r="P30" s="302"/>
      <c r="Q30" s="302"/>
      <c r="R30" s="302"/>
      <c r="S30" s="302"/>
      <c r="T30" s="302"/>
    </row>
    <row r="31" spans="2:20" ht="19.95" customHeight="1" x14ac:dyDescent="0.3">
      <c r="B31" s="317"/>
      <c r="C31" s="270"/>
      <c r="G31" s="371"/>
      <c r="H31" s="371"/>
      <c r="I31" s="372"/>
      <c r="J31" s="274"/>
      <c r="K31" s="538"/>
      <c r="L31" s="302"/>
      <c r="M31" s="302"/>
      <c r="N31" s="302"/>
      <c r="O31" s="302"/>
      <c r="P31" s="302"/>
      <c r="Q31" s="302"/>
      <c r="R31" s="302"/>
      <c r="S31" s="302"/>
      <c r="T31" s="302"/>
    </row>
    <row r="32" spans="2:20" s="297" customFormat="1" ht="21" customHeight="1" x14ac:dyDescent="0.3">
      <c r="B32" s="361"/>
      <c r="C32" s="362"/>
      <c r="D32" s="362"/>
      <c r="E32" s="362"/>
      <c r="F32" s="362"/>
      <c r="G32" s="362"/>
      <c r="H32" s="362"/>
      <c r="I32" s="362"/>
      <c r="J32" s="362"/>
      <c r="K32" s="546"/>
      <c r="L32" s="546"/>
      <c r="N32" s="547"/>
    </row>
    <row r="33" spans="2:56" s="297" customFormat="1" ht="21" customHeight="1" x14ac:dyDescent="0.3">
      <c r="C33" s="362"/>
      <c r="D33" s="362"/>
      <c r="E33" s="362"/>
      <c r="F33" s="362"/>
      <c r="G33" s="362"/>
      <c r="H33" s="362"/>
      <c r="I33" s="310"/>
      <c r="J33" s="310"/>
    </row>
    <row r="34" spans="2:56" s="297" customFormat="1" ht="10.95" customHeight="1" x14ac:dyDescent="0.3">
      <c r="B34" s="373"/>
      <c r="C34" s="385"/>
      <c r="D34" s="385"/>
      <c r="E34" s="385"/>
      <c r="F34" s="385"/>
      <c r="G34" s="385"/>
      <c r="H34" s="385"/>
      <c r="I34" s="374"/>
      <c r="J34" s="310"/>
    </row>
    <row r="35" spans="2:56" s="297" customFormat="1" ht="19.2" customHeight="1" x14ac:dyDescent="0.3">
      <c r="B35" s="732" t="s">
        <v>4119</v>
      </c>
      <c r="C35" s="732"/>
      <c r="D35" s="732"/>
      <c r="E35" s="732"/>
      <c r="F35" s="732"/>
      <c r="G35" s="732"/>
      <c r="H35" s="732"/>
      <c r="I35" s="732"/>
      <c r="J35" s="310"/>
      <c r="L35" s="552"/>
      <c r="U35" s="552"/>
      <c r="AD35" s="552"/>
      <c r="AM35" s="552"/>
      <c r="AV35" s="552"/>
    </row>
    <row r="36" spans="2:56" s="297" customFormat="1" ht="186.75" customHeight="1" x14ac:dyDescent="0.3">
      <c r="B36" s="714" t="s">
        <v>6231</v>
      </c>
      <c r="C36" s="714"/>
      <c r="D36" s="714"/>
      <c r="E36" s="714"/>
      <c r="F36" s="714"/>
      <c r="G36" s="714"/>
      <c r="H36" s="714"/>
      <c r="I36" s="714"/>
      <c r="J36" s="310"/>
      <c r="L36" s="738"/>
      <c r="M36" s="738"/>
      <c r="N36" s="738"/>
      <c r="O36" s="738"/>
      <c r="P36" s="738"/>
      <c r="Q36" s="738"/>
      <c r="R36" s="738"/>
      <c r="S36" s="738"/>
      <c r="T36" s="738"/>
      <c r="U36" s="738"/>
      <c r="V36" s="738"/>
      <c r="W36" s="738"/>
      <c r="X36" s="738"/>
      <c r="Y36" s="738"/>
      <c r="Z36" s="738"/>
      <c r="AA36" s="738"/>
      <c r="AB36" s="738"/>
      <c r="AC36" s="738"/>
      <c r="AD36" s="738"/>
      <c r="AE36" s="738"/>
      <c r="AF36" s="738"/>
      <c r="AG36" s="738"/>
      <c r="AH36" s="738"/>
      <c r="AI36" s="738"/>
      <c r="AJ36" s="738"/>
      <c r="AK36" s="738"/>
      <c r="AL36" s="738"/>
      <c r="AM36" s="765"/>
      <c r="AN36" s="765"/>
      <c r="AO36" s="765"/>
      <c r="AP36" s="765"/>
      <c r="AQ36" s="765"/>
      <c r="AR36" s="765"/>
      <c r="AS36" s="765"/>
      <c r="AT36" s="765"/>
      <c r="AU36" s="765"/>
      <c r="AV36" s="738"/>
      <c r="AW36" s="738"/>
      <c r="AX36" s="738"/>
      <c r="AY36" s="738"/>
      <c r="AZ36" s="738"/>
      <c r="BA36" s="738"/>
      <c r="BB36" s="738"/>
      <c r="BC36" s="738"/>
      <c r="BD36" s="738"/>
    </row>
    <row r="37" spans="2:56" s="297" customFormat="1" ht="72.75" customHeight="1" x14ac:dyDescent="0.3">
      <c r="B37" s="714" t="s">
        <v>2571</v>
      </c>
      <c r="C37" s="714"/>
      <c r="D37" s="337"/>
      <c r="E37" s="337"/>
      <c r="F37" s="337"/>
      <c r="G37" s="337"/>
      <c r="H37" s="337"/>
      <c r="I37" s="337"/>
      <c r="J37" s="310"/>
      <c r="L37" s="338"/>
      <c r="M37" s="338"/>
      <c r="N37" s="338"/>
      <c r="O37" s="338"/>
      <c r="P37" s="338"/>
      <c r="Q37" s="338"/>
      <c r="R37" s="338"/>
      <c r="S37" s="338"/>
      <c r="T37" s="338"/>
      <c r="U37" s="338"/>
      <c r="V37" s="338"/>
      <c r="W37" s="338"/>
      <c r="X37" s="338"/>
      <c r="Y37" s="338"/>
      <c r="Z37" s="338"/>
      <c r="AA37" s="338"/>
      <c r="AB37" s="338"/>
      <c r="AC37" s="338"/>
      <c r="AD37" s="338"/>
      <c r="AE37" s="338"/>
      <c r="AF37" s="338"/>
      <c r="AG37" s="338"/>
      <c r="AH37" s="338"/>
      <c r="AI37" s="338"/>
      <c r="AJ37" s="338"/>
      <c r="AK37" s="338"/>
      <c r="AL37" s="338"/>
      <c r="AM37" s="337"/>
      <c r="AN37" s="337"/>
      <c r="AO37" s="337"/>
      <c r="AP37" s="337"/>
      <c r="AQ37" s="337"/>
      <c r="AR37" s="337"/>
      <c r="AS37" s="337"/>
      <c r="AT37" s="337"/>
      <c r="AU37" s="337"/>
      <c r="AV37" s="338"/>
      <c r="AW37" s="338"/>
      <c r="AX37" s="338"/>
      <c r="AY37" s="338"/>
      <c r="AZ37" s="338"/>
      <c r="BA37" s="338"/>
      <c r="BB37" s="338"/>
      <c r="BC37" s="338"/>
      <c r="BD37" s="338"/>
    </row>
    <row r="38" spans="2:56" s="297" customFormat="1" ht="7.95" customHeight="1" x14ac:dyDescent="0.3">
      <c r="J38" s="336"/>
    </row>
    <row r="39" spans="2:56" s="297" customFormat="1" ht="78" customHeight="1" x14ac:dyDescent="0.3">
      <c r="B39" s="715" t="s">
        <v>6232</v>
      </c>
      <c r="C39" s="715"/>
      <c r="D39" s="715"/>
      <c r="E39" s="715"/>
      <c r="F39" s="715"/>
      <c r="G39" s="715"/>
      <c r="H39" s="715"/>
      <c r="I39" s="715"/>
      <c r="J39" s="336"/>
    </row>
    <row r="40" spans="2:56" s="297" customFormat="1" ht="87" customHeight="1" x14ac:dyDescent="0.3">
      <c r="B40" s="714" t="s">
        <v>4121</v>
      </c>
      <c r="C40" s="714"/>
      <c r="D40" s="714"/>
      <c r="E40" s="714"/>
      <c r="F40" s="714"/>
      <c r="G40" s="714"/>
      <c r="H40" s="714"/>
      <c r="I40" s="714"/>
      <c r="J40" s="336"/>
    </row>
    <row r="41" spans="2:56" s="297" customFormat="1" ht="71.400000000000006" customHeight="1" x14ac:dyDescent="0.3">
      <c r="B41" s="714" t="s">
        <v>4122</v>
      </c>
      <c r="C41" s="714"/>
      <c r="D41" s="714"/>
      <c r="E41" s="714"/>
      <c r="F41" s="714"/>
      <c r="G41" s="714"/>
      <c r="H41" s="714"/>
      <c r="I41" s="714"/>
      <c r="J41" s="336"/>
    </row>
    <row r="42" spans="2:56" ht="162.6" customHeight="1" x14ac:dyDescent="0.3">
      <c r="B42" s="714" t="s">
        <v>6173</v>
      </c>
      <c r="C42" s="714"/>
      <c r="D42" s="714"/>
      <c r="E42" s="714"/>
      <c r="F42" s="714"/>
      <c r="G42" s="714"/>
      <c r="H42" s="714"/>
      <c r="I42" s="714"/>
      <c r="J42" s="304"/>
      <c r="K42" s="305"/>
      <c r="L42" s="306"/>
      <c r="M42" s="307"/>
    </row>
    <row r="43" spans="2:56" ht="57" customHeight="1" x14ac:dyDescent="0.3">
      <c r="B43" s="714" t="s">
        <v>4125</v>
      </c>
      <c r="C43" s="714"/>
      <c r="D43" s="714"/>
      <c r="E43" s="714"/>
      <c r="F43" s="714"/>
      <c r="G43" s="714"/>
      <c r="H43" s="714"/>
      <c r="I43" s="714"/>
      <c r="J43" s="304"/>
      <c r="K43" s="305"/>
      <c r="L43" s="306"/>
      <c r="M43" s="307"/>
    </row>
    <row r="44" spans="2:56" ht="16.2" customHeight="1" x14ac:dyDescent="0.3">
      <c r="B44" s="373"/>
      <c r="C44" s="373"/>
      <c r="D44" s="373"/>
      <c r="E44" s="373"/>
      <c r="F44" s="373"/>
      <c r="G44" s="373"/>
      <c r="H44" s="373"/>
      <c r="I44" s="373"/>
    </row>
    <row r="45" spans="2:56" ht="16.2" customHeight="1" x14ac:dyDescent="0.3">
      <c r="B45" s="732"/>
      <c r="C45" s="732"/>
      <c r="D45" s="732"/>
      <c r="E45" s="732"/>
      <c r="F45" s="732"/>
      <c r="G45" s="732"/>
      <c r="H45" s="732"/>
      <c r="I45" s="732"/>
      <c r="N45" s="261"/>
      <c r="O45" s="261"/>
      <c r="P45" s="261"/>
      <c r="Q45" s="261"/>
      <c r="R45" s="261"/>
      <c r="S45" s="261"/>
      <c r="T45" s="261"/>
    </row>
    <row r="46" spans="2:56" ht="16.2" customHeight="1" x14ac:dyDescent="0.3">
      <c r="B46" s="373"/>
      <c r="C46" s="373"/>
      <c r="D46" s="373"/>
      <c r="E46" s="373"/>
      <c r="F46" s="373"/>
      <c r="G46" s="373"/>
      <c r="H46" s="373"/>
      <c r="I46" s="373"/>
    </row>
    <row r="47" spans="2:56" ht="18.899999999999999" customHeight="1" x14ac:dyDescent="0.3">
      <c r="B47" s="373" t="s">
        <v>3984</v>
      </c>
      <c r="C47" s="373"/>
      <c r="D47" s="373"/>
      <c r="E47" s="373"/>
      <c r="F47" s="373"/>
      <c r="G47" s="373"/>
      <c r="H47" s="373"/>
      <c r="I47" s="373"/>
      <c r="K47" s="279" t="s">
        <v>2574</v>
      </c>
    </row>
    <row r="48" spans="2:56" ht="18.899999999999999" customHeight="1" x14ac:dyDescent="0.3">
      <c r="B48" s="373" t="s">
        <v>4126</v>
      </c>
      <c r="C48" s="373"/>
      <c r="D48" s="373"/>
      <c r="E48" s="373"/>
      <c r="F48" s="373"/>
      <c r="G48" s="373"/>
      <c r="H48" s="373"/>
      <c r="I48" s="373"/>
      <c r="K48" s="279" t="s">
        <v>2575</v>
      </c>
    </row>
    <row r="49" spans="2:13" ht="18.899999999999999" customHeight="1" x14ac:dyDescent="0.3">
      <c r="B49" s="373" t="s">
        <v>2518</v>
      </c>
      <c r="C49" s="373"/>
      <c r="D49" s="373"/>
      <c r="E49" s="373"/>
      <c r="F49" s="373"/>
      <c r="G49" s="373"/>
      <c r="H49" s="373"/>
      <c r="I49" s="373"/>
      <c r="K49" s="279" t="s">
        <v>2576</v>
      </c>
    </row>
    <row r="50" spans="2:13" ht="18.899999999999999" customHeight="1" x14ac:dyDescent="0.3">
      <c r="B50" s="380" t="s">
        <v>2519</v>
      </c>
      <c r="C50" s="373"/>
      <c r="D50" s="373"/>
      <c r="E50" s="373"/>
      <c r="F50" s="373"/>
      <c r="G50" s="373"/>
      <c r="H50" s="373"/>
      <c r="I50" s="373"/>
      <c r="K50" s="279" t="s">
        <v>2577</v>
      </c>
    </row>
    <row r="51" spans="2:13" ht="18.899999999999999" customHeight="1" x14ac:dyDescent="0.3">
      <c r="B51" s="381" t="s">
        <v>2520</v>
      </c>
      <c r="C51" s="373"/>
      <c r="D51" s="373"/>
      <c r="E51" s="373"/>
      <c r="F51" s="373"/>
      <c r="G51" s="373"/>
      <c r="H51" s="373"/>
      <c r="I51" s="373"/>
      <c r="J51" s="300"/>
      <c r="K51" s="279" t="s">
        <v>2573</v>
      </c>
      <c r="M51" s="270"/>
    </row>
    <row r="52" spans="2:13" ht="18.899999999999999" customHeight="1" x14ac:dyDescent="0.3">
      <c r="B52" s="380" t="s">
        <v>2578</v>
      </c>
      <c r="C52" s="373"/>
      <c r="D52" s="373"/>
      <c r="E52" s="373"/>
      <c r="F52" s="373"/>
      <c r="G52" s="373"/>
      <c r="H52" s="373"/>
      <c r="I52" s="373"/>
      <c r="J52" s="300"/>
      <c r="K52" s="279" t="s">
        <v>2579</v>
      </c>
      <c r="M52" s="270"/>
    </row>
    <row r="53" spans="2:13" ht="18.899999999999999" customHeight="1" x14ac:dyDescent="0.3">
      <c r="B53" s="381" t="s">
        <v>2580</v>
      </c>
      <c r="C53" s="373"/>
      <c r="D53" s="373"/>
      <c r="E53" s="373"/>
      <c r="F53" s="373"/>
      <c r="G53" s="373"/>
      <c r="H53" s="373"/>
      <c r="I53" s="373"/>
      <c r="J53" s="300"/>
      <c r="K53" s="279" t="s">
        <v>2581</v>
      </c>
    </row>
    <row r="54" spans="2:13" ht="18.899999999999999" customHeight="1" x14ac:dyDescent="0.3">
      <c r="B54" s="381" t="s">
        <v>2582</v>
      </c>
      <c r="C54" s="373"/>
      <c r="D54" s="373"/>
      <c r="E54" s="373"/>
      <c r="F54" s="373"/>
      <c r="G54" s="373"/>
      <c r="H54" s="373"/>
      <c r="I54" s="373"/>
      <c r="J54" s="300"/>
    </row>
    <row r="55" spans="2:13" ht="18.899999999999999" customHeight="1" x14ac:dyDescent="0.3">
      <c r="B55" s="437" t="s">
        <v>2521</v>
      </c>
      <c r="C55" s="373"/>
      <c r="D55" s="373"/>
      <c r="E55" s="373"/>
      <c r="F55" s="373"/>
      <c r="G55" s="373"/>
      <c r="H55" s="373"/>
      <c r="I55" s="373"/>
      <c r="J55" s="300"/>
    </row>
    <row r="56" spans="2:13" ht="18.899999999999999" customHeight="1" x14ac:dyDescent="0.3">
      <c r="B56" s="381" t="s">
        <v>3965</v>
      </c>
      <c r="C56" s="373"/>
      <c r="D56" s="373"/>
      <c r="E56" s="373"/>
      <c r="F56" s="373"/>
      <c r="G56" s="373"/>
      <c r="H56" s="373"/>
      <c r="I56" s="373"/>
      <c r="J56" s="300"/>
    </row>
    <row r="57" spans="2:13" ht="18.899999999999999" customHeight="1" x14ac:dyDescent="0.3">
      <c r="B57" s="381" t="s">
        <v>3966</v>
      </c>
      <c r="C57" s="373"/>
      <c r="D57" s="373"/>
      <c r="E57" s="373"/>
      <c r="F57" s="373"/>
      <c r="G57" s="373"/>
      <c r="H57" s="373"/>
      <c r="I57" s="373"/>
      <c r="J57" s="300"/>
    </row>
    <row r="58" spans="2:13" ht="18.899999999999999" customHeight="1" x14ac:dyDescent="0.3">
      <c r="B58" s="437" t="s">
        <v>4088</v>
      </c>
      <c r="C58" s="373"/>
      <c r="D58" s="373"/>
      <c r="E58" s="373"/>
      <c r="F58" s="373"/>
      <c r="G58" s="373"/>
      <c r="H58" s="373"/>
      <c r="I58" s="373"/>
      <c r="J58" s="300"/>
    </row>
    <row r="59" spans="2:13" ht="18.899999999999999" customHeight="1" x14ac:dyDescent="0.3">
      <c r="B59" s="381" t="s">
        <v>4089</v>
      </c>
      <c r="C59" s="373"/>
      <c r="D59" s="373"/>
      <c r="E59" s="373"/>
      <c r="F59" s="373"/>
      <c r="G59" s="373"/>
      <c r="H59" s="373"/>
      <c r="I59" s="373"/>
      <c r="J59" s="300"/>
    </row>
    <row r="60" spans="2:13" ht="18.899999999999999" customHeight="1" x14ac:dyDescent="0.3">
      <c r="B60" s="381" t="s">
        <v>4090</v>
      </c>
      <c r="C60" s="373"/>
      <c r="D60" s="373"/>
      <c r="E60" s="373"/>
      <c r="F60" s="373"/>
      <c r="G60" s="373"/>
      <c r="H60" s="373"/>
      <c r="I60" s="373"/>
      <c r="J60" s="300"/>
    </row>
    <row r="61" spans="2:13" ht="6.6" customHeight="1" x14ac:dyDescent="0.3">
      <c r="B61" s="381"/>
      <c r="C61" s="373"/>
      <c r="D61" s="373"/>
      <c r="E61" s="373"/>
      <c r="F61" s="373"/>
      <c r="G61" s="373"/>
      <c r="H61" s="373"/>
      <c r="I61" s="373"/>
      <c r="J61" s="300"/>
    </row>
    <row r="62" spans="2:13" ht="23.25" customHeight="1" x14ac:dyDescent="0.3">
      <c r="B62" s="373"/>
      <c r="C62" s="373"/>
      <c r="D62" s="373"/>
      <c r="E62" s="373"/>
      <c r="F62" s="373"/>
      <c r="G62" s="373"/>
      <c r="H62" s="373"/>
      <c r="I62" s="373"/>
      <c r="J62" s="300"/>
      <c r="K62" s="288"/>
    </row>
    <row r="63" spans="2:13" ht="16.2" customHeight="1" x14ac:dyDescent="0.3">
      <c r="B63" s="373"/>
      <c r="C63" s="373"/>
      <c r="D63" s="373"/>
      <c r="E63" s="373"/>
      <c r="F63" s="373"/>
      <c r="G63" s="373"/>
      <c r="H63" s="373"/>
      <c r="I63" s="373"/>
      <c r="J63" s="300"/>
      <c r="K63" s="289"/>
    </row>
    <row r="64" spans="2:13" ht="11.25" customHeight="1" x14ac:dyDescent="0.3">
      <c r="B64" s="373"/>
      <c r="C64" s="373"/>
      <c r="D64" s="373"/>
      <c r="E64" s="373"/>
      <c r="F64" s="373"/>
      <c r="G64" s="373"/>
      <c r="H64" s="373"/>
      <c r="I64" s="373"/>
      <c r="J64" s="300"/>
      <c r="K64" s="289"/>
    </row>
    <row r="65" spans="2:13" ht="52.5" customHeight="1" x14ac:dyDescent="0.3">
      <c r="B65" s="714" t="s">
        <v>2524</v>
      </c>
      <c r="C65" s="714"/>
      <c r="D65" s="714"/>
      <c r="E65" s="714"/>
      <c r="F65" s="714"/>
      <c r="G65" s="714"/>
      <c r="H65" s="714"/>
      <c r="I65" s="714"/>
      <c r="J65" s="300"/>
    </row>
    <row r="66" spans="2:13" ht="13.5" customHeight="1" x14ac:dyDescent="0.3">
      <c r="B66" s="435" t="s">
        <v>2525</v>
      </c>
      <c r="C66" s="384"/>
      <c r="D66" s="373"/>
      <c r="E66" s="373"/>
      <c r="F66" s="373"/>
      <c r="G66" s="373"/>
      <c r="H66" s="373"/>
      <c r="I66" s="373"/>
      <c r="J66" s="300"/>
    </row>
    <row r="67" spans="2:13" ht="13.5" customHeight="1" x14ac:dyDescent="0.3">
      <c r="B67" s="381"/>
      <c r="C67" s="373"/>
      <c r="D67" s="373"/>
      <c r="E67" s="373"/>
      <c r="F67" s="373"/>
      <c r="G67" s="373"/>
      <c r="H67" s="373"/>
      <c r="I67" s="373"/>
      <c r="J67" s="300"/>
    </row>
    <row r="68" spans="2:13" ht="13.5" customHeight="1" x14ac:dyDescent="0.3">
      <c r="B68" s="381"/>
      <c r="C68" s="373"/>
      <c r="D68" s="373"/>
      <c r="E68" s="373"/>
      <c r="F68" s="373"/>
      <c r="G68" s="373"/>
      <c r="H68" s="373"/>
      <c r="I68" s="373"/>
      <c r="J68" s="300"/>
    </row>
    <row r="69" spans="2:13" ht="20.25" customHeight="1" x14ac:dyDescent="0.3">
      <c r="B69" s="373" t="s">
        <v>2526</v>
      </c>
      <c r="C69" s="384"/>
      <c r="D69" s="373"/>
      <c r="E69" s="373"/>
      <c r="F69" s="373"/>
      <c r="G69" s="373"/>
      <c r="H69" s="373"/>
      <c r="I69" s="373"/>
      <c r="J69" s="276"/>
    </row>
    <row r="70" spans="2:13" ht="15.75" customHeight="1" x14ac:dyDescent="0.3">
      <c r="B70" s="384"/>
      <c r="C70" s="384"/>
      <c r="D70" s="373"/>
      <c r="E70" s="373"/>
      <c r="F70" s="373"/>
      <c r="G70" s="373"/>
      <c r="H70" s="373"/>
      <c r="I70" s="373"/>
      <c r="J70" s="276"/>
    </row>
    <row r="71" spans="2:13" ht="16.2" customHeight="1" x14ac:dyDescent="0.3">
      <c r="B71" s="373" t="s">
        <v>2583</v>
      </c>
      <c r="C71" s="373"/>
      <c r="D71" s="384"/>
      <c r="E71" s="384"/>
      <c r="F71" s="384"/>
      <c r="G71" s="384"/>
      <c r="H71" s="373"/>
      <c r="I71" s="373"/>
    </row>
    <row r="72" spans="2:13" ht="16.2" customHeight="1" x14ac:dyDescent="0.3">
      <c r="B72" s="373" t="s">
        <v>2527</v>
      </c>
      <c r="C72" s="373"/>
      <c r="D72" s="373"/>
      <c r="E72" s="373"/>
      <c r="F72" s="373"/>
      <c r="G72" s="373"/>
      <c r="H72" s="373"/>
      <c r="I72" s="373"/>
    </row>
    <row r="73" spans="2:13" ht="16.2" customHeight="1" x14ac:dyDescent="0.3">
      <c r="B73" s="373" t="s">
        <v>3982</v>
      </c>
      <c r="C73" s="373"/>
      <c r="D73" s="373"/>
      <c r="E73" s="373"/>
      <c r="F73" s="373"/>
      <c r="G73" s="373"/>
      <c r="H73" s="373"/>
      <c r="I73" s="373"/>
    </row>
    <row r="74" spans="2:13" ht="16.2" customHeight="1" x14ac:dyDescent="0.3">
      <c r="B74" s="373" t="s">
        <v>2528</v>
      </c>
      <c r="C74" s="373"/>
      <c r="D74" s="373"/>
      <c r="E74" s="373"/>
      <c r="F74" s="373"/>
      <c r="G74" s="373"/>
      <c r="H74" s="373"/>
      <c r="I74" s="373"/>
      <c r="J74" s="261"/>
    </row>
    <row r="75" spans="2:13" ht="34.5" customHeight="1" x14ac:dyDescent="0.3">
      <c r="B75" s="726"/>
      <c r="C75" s="726"/>
      <c r="H75" s="790"/>
      <c r="I75" s="790"/>
      <c r="L75" s="292"/>
      <c r="M75" s="292"/>
    </row>
    <row r="76" spans="2:13" s="297" customFormat="1" ht="13.8" x14ac:dyDescent="0.3">
      <c r="B76" s="337"/>
      <c r="C76" s="337"/>
      <c r="H76" s="549"/>
      <c r="I76" s="549"/>
      <c r="L76" s="347"/>
      <c r="M76" s="347"/>
    </row>
    <row r="77" spans="2:13" s="297" customFormat="1" ht="72" customHeight="1" x14ac:dyDescent="0.3">
      <c r="B77" s="747" t="s">
        <v>2584</v>
      </c>
      <c r="C77" s="747"/>
      <c r="D77" s="575"/>
      <c r="E77" s="575"/>
      <c r="F77" s="575"/>
      <c r="G77" s="575"/>
      <c r="H77" s="748" t="s">
        <v>2529</v>
      </c>
      <c r="I77" s="748"/>
    </row>
  </sheetData>
  <mergeCells count="49">
    <mergeCell ref="B77:C77"/>
    <mergeCell ref="H77:I77"/>
    <mergeCell ref="C25:E25"/>
    <mergeCell ref="C24:E24"/>
    <mergeCell ref="B41:I41"/>
    <mergeCell ref="B42:I42"/>
    <mergeCell ref="B43:I43"/>
    <mergeCell ref="B45:I45"/>
    <mergeCell ref="B65:I65"/>
    <mergeCell ref="B75:C75"/>
    <mergeCell ref="H75:I75"/>
    <mergeCell ref="B40:I40"/>
    <mergeCell ref="G29:H29"/>
    <mergeCell ref="G30:H30"/>
    <mergeCell ref="B35:I35"/>
    <mergeCell ref="C26:E26"/>
    <mergeCell ref="AD36:AL36"/>
    <mergeCell ref="AM36:AU36"/>
    <mergeCell ref="AV36:BD36"/>
    <mergeCell ref="B37:C37"/>
    <mergeCell ref="B39:I39"/>
    <mergeCell ref="B36:I36"/>
    <mergeCell ref="L36:T36"/>
    <mergeCell ref="U36:AC36"/>
    <mergeCell ref="C27:E27"/>
    <mergeCell ref="G28:H28"/>
    <mergeCell ref="C20:E20"/>
    <mergeCell ref="C21:E21"/>
    <mergeCell ref="C22:E22"/>
    <mergeCell ref="C23:E23"/>
    <mergeCell ref="C19:E19"/>
    <mergeCell ref="C7:E7"/>
    <mergeCell ref="G7:I7"/>
    <mergeCell ref="K7:L7"/>
    <mergeCell ref="K8:L8"/>
    <mergeCell ref="C9:E9"/>
    <mergeCell ref="C10:E10"/>
    <mergeCell ref="H10:I10"/>
    <mergeCell ref="B11:C11"/>
    <mergeCell ref="D11:E11"/>
    <mergeCell ref="G11:I11"/>
    <mergeCell ref="B15:I16"/>
    <mergeCell ref="C18:E18"/>
    <mergeCell ref="E3:F3"/>
    <mergeCell ref="C5:E5"/>
    <mergeCell ref="G5:I6"/>
    <mergeCell ref="K5:L5"/>
    <mergeCell ref="C6:E6"/>
    <mergeCell ref="K6:L6"/>
  </mergeCells>
  <hyperlinks>
    <hyperlink ref="B74" r:id="rId1" display="http://www.geofal.com.pe/" xr:uid="{4A3D2125-5561-4F00-BC80-C0618557F133}"/>
    <hyperlink ref="B41:I41" r:id="rId2" location="8LpXxWsZQWmIW0zmL4DJEGBD3MXzxqJtd8JNJD7mkXs" display="https://mega.nz/file/EWAjHIDa - 8LpXxWsZQWmIW0zmL4DJEGBD3MXzxqJtd8JNJD7mkXs" xr:uid="{46621E78-B90E-4A41-839A-43CB19751587}"/>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37" min="1" max="8" man="1"/>
  </rowBreaks>
  <drawing r:id="rId4"/>
  <legacyDrawingHF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4C55E-9F46-4421-98CC-1276E7DB86AA}">
  <sheetPr>
    <tabColor rgb="FFFF00FF"/>
  </sheetPr>
  <dimension ref="B1:BD69"/>
  <sheetViews>
    <sheetView view="pageBreakPreview" zoomScale="95" zoomScaleNormal="96" zoomScaleSheetLayoutView="95" workbookViewId="0">
      <selection activeCell="J19" sqref="J19"/>
    </sheetView>
  </sheetViews>
  <sheetFormatPr baseColWidth="10" defaultColWidth="11.44140625" defaultRowHeight="15" x14ac:dyDescent="0.3"/>
  <cols>
    <col min="1" max="1" width="2.44140625" style="279" customWidth="1"/>
    <col min="2" max="2" width="15.5546875" style="279" customWidth="1"/>
    <col min="3" max="3" width="16.5546875" style="279" customWidth="1"/>
    <col min="4" max="4" width="12.6640625" style="279" customWidth="1"/>
    <col min="5" max="5" width="28.6640625" style="279" customWidth="1"/>
    <col min="6" max="6" width="27.5546875" style="279" customWidth="1"/>
    <col min="7" max="9" width="15.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298">
        <v>1143</v>
      </c>
    </row>
    <row r="2" spans="2:13" ht="6.6" customHeight="1" x14ac:dyDescent="0.3">
      <c r="K2" s="344"/>
      <c r="L2" s="344"/>
    </row>
    <row r="3" spans="2:13" ht="24" customHeight="1" x14ac:dyDescent="0.3">
      <c r="B3" s="297"/>
      <c r="C3" s="355"/>
      <c r="D3" s="355"/>
      <c r="E3" s="746">
        <v>1160</v>
      </c>
      <c r="F3" s="746"/>
      <c r="G3" s="355"/>
      <c r="H3" s="355"/>
      <c r="I3" s="356"/>
    </row>
    <row r="4" spans="2:13" ht="24.6" customHeight="1" x14ac:dyDescent="0.3">
      <c r="B4" s="357"/>
      <c r="C4" s="357"/>
      <c r="D4" s="297"/>
      <c r="E4" s="358"/>
      <c r="F4" s="358"/>
      <c r="G4" s="351"/>
      <c r="H4" s="351"/>
      <c r="I4" s="351"/>
      <c r="J4" s="252"/>
    </row>
    <row r="5" spans="2:13" ht="18" customHeight="1" x14ac:dyDescent="0.3">
      <c r="B5" s="383" t="s">
        <v>2545</v>
      </c>
      <c r="C5" s="768" t="str">
        <f>VLOOKUP($L$1,BD_Clientes,2,FALSE)</f>
        <v>JHESY VASQUEZ BARRIENTOS</v>
      </c>
      <c r="D5" s="768"/>
      <c r="E5" s="768"/>
      <c r="F5" s="431" t="s">
        <v>2586</v>
      </c>
      <c r="G5" s="770" t="str">
        <f>VLOOKUP($L$1,BD_Clientes,9,FALSE)</f>
        <v>Uso del pet reciclado en las mezclas asfálticas para pavimentos flexibles en Jr. Ramon Castillla -VMT</v>
      </c>
      <c r="H5" s="770"/>
      <c r="I5" s="770"/>
      <c r="K5" s="746">
        <v>222</v>
      </c>
      <c r="L5" s="746"/>
    </row>
    <row r="6" spans="2:13" ht="48" customHeight="1" x14ac:dyDescent="0.3">
      <c r="B6" s="383" t="s">
        <v>2547</v>
      </c>
      <c r="C6" s="768" t="str">
        <f>VLOOKUP($L$1,BD_Clientes,3,FALSE)</f>
        <v>-</v>
      </c>
      <c r="D6" s="768"/>
      <c r="E6" s="768"/>
      <c r="F6" s="373"/>
      <c r="G6" s="770"/>
      <c r="H6" s="770"/>
      <c r="I6" s="770"/>
      <c r="K6" s="744">
        <v>222</v>
      </c>
      <c r="L6" s="744"/>
      <c r="M6" s="301"/>
    </row>
    <row r="7" spans="2:13" ht="21.6" customHeight="1" x14ac:dyDescent="0.3">
      <c r="B7" s="383" t="s">
        <v>2550</v>
      </c>
      <c r="C7" s="768" t="str">
        <f>VLOOKUP($L$1,BD_Clientes,5,FALSE)</f>
        <v>JHESY VASQUEZ BARRIENTOS</v>
      </c>
      <c r="D7" s="768"/>
      <c r="E7" s="768"/>
      <c r="F7" s="431" t="s">
        <v>2589</v>
      </c>
      <c r="G7" s="430" t="str">
        <f>VLOOKUP($L$1,BD_Clientes,10,FALSE)</f>
        <v>Jr. Ramon Castilla -Villa María del Triunfo</v>
      </c>
      <c r="H7" s="430"/>
      <c r="I7" s="430"/>
      <c r="K7" s="742">
        <v>222</v>
      </c>
      <c r="L7" s="742"/>
    </row>
    <row r="8" spans="2:13" ht="6.75" customHeight="1" x14ac:dyDescent="0.3">
      <c r="B8" s="431"/>
      <c r="C8" s="429"/>
      <c r="D8" s="430"/>
      <c r="E8" s="430"/>
      <c r="F8" s="373"/>
      <c r="G8" s="433"/>
      <c r="H8" s="433"/>
      <c r="I8" s="433"/>
      <c r="K8" s="743">
        <v>223</v>
      </c>
      <c r="L8" s="743"/>
    </row>
    <row r="9" spans="2:13" ht="25.5" customHeight="1" x14ac:dyDescent="0.3">
      <c r="B9" s="383" t="s">
        <v>2553</v>
      </c>
      <c r="C9" s="768">
        <f>VLOOKUP($L$1,BD_Clientes,7,FALSE)</f>
        <v>999200395</v>
      </c>
      <c r="D9" s="768"/>
      <c r="E9" s="768"/>
      <c r="F9" s="439" t="s">
        <v>2551</v>
      </c>
      <c r="G9" s="373" t="s">
        <v>3326</v>
      </c>
      <c r="H9" s="373"/>
      <c r="I9" s="373"/>
    </row>
    <row r="10" spans="2:13" ht="31.5" customHeight="1" x14ac:dyDescent="0.3">
      <c r="B10" s="383" t="s">
        <v>2557</v>
      </c>
      <c r="C10" s="768" t="str">
        <f>VLOOKUP($L$1,BD_Clientes,8,FALSE)</f>
        <v>jhesyvasquez@gmail.com</v>
      </c>
      <c r="D10" s="768"/>
      <c r="E10" s="768"/>
      <c r="F10" s="438" t="s">
        <v>2553</v>
      </c>
      <c r="G10" s="429">
        <v>982429895</v>
      </c>
      <c r="H10" s="769"/>
      <c r="I10" s="769"/>
    </row>
    <row r="11" spans="2:13" ht="38.25" customHeight="1" x14ac:dyDescent="0.3">
      <c r="B11" s="766" t="s">
        <v>2555</v>
      </c>
      <c r="C11" s="766"/>
      <c r="D11" s="767">
        <v>45915</v>
      </c>
      <c r="E11" s="767"/>
      <c r="F11" s="438" t="s">
        <v>2558</v>
      </c>
      <c r="G11" s="767">
        <v>45915</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56" ht="19.95" customHeight="1" x14ac:dyDescent="0.3">
      <c r="B17" s="260"/>
      <c r="C17" s="260"/>
      <c r="D17" s="259"/>
      <c r="E17" s="259"/>
      <c r="F17" s="259"/>
    </row>
    <row r="18" spans="2:56" ht="62.4" customHeight="1" x14ac:dyDescent="0.3">
      <c r="B18" s="421" t="s">
        <v>2561</v>
      </c>
      <c r="C18" s="749" t="s">
        <v>2562</v>
      </c>
      <c r="D18" s="749"/>
      <c r="E18" s="749"/>
      <c r="F18" s="422" t="s">
        <v>2563</v>
      </c>
      <c r="G18" s="423" t="s">
        <v>2564</v>
      </c>
      <c r="H18" s="421" t="s">
        <v>2565</v>
      </c>
      <c r="I18" s="421" t="s">
        <v>2566</v>
      </c>
      <c r="J18" s="371"/>
    </row>
    <row r="19" spans="2:56" ht="72.75" customHeight="1" x14ac:dyDescent="0.3">
      <c r="B19" s="424" t="s">
        <v>2264</v>
      </c>
      <c r="C19" s="754" t="str">
        <f>VLOOKUP(B19,ENS.!$B$5:$F$242,2,FALSE)</f>
        <v>Estabilidad Marshall (Incluye: elaboración de briqueta 3und, estabilidad y flujo)</v>
      </c>
      <c r="D19" s="755"/>
      <c r="E19" s="756"/>
      <c r="F19" s="451" t="str">
        <f>VLOOKUP(B19,ENS.!$B$5:$F$242,3,FALSE)</f>
        <v>ASTM D1559</v>
      </c>
      <c r="G19" s="457">
        <f>VLOOKUP(B19,ENS.!$B$5:$G$242,6,FALSE)</f>
        <v>350</v>
      </c>
      <c r="H19" s="424">
        <v>3</v>
      </c>
      <c r="I19" s="426">
        <f t="shared" ref="I19" si="0">+G19*H19</f>
        <v>1050</v>
      </c>
      <c r="J19" s="371"/>
    </row>
    <row r="20" spans="2:56" ht="22.95" customHeight="1" x14ac:dyDescent="0.3">
      <c r="B20" s="551" t="s">
        <v>2516</v>
      </c>
      <c r="C20" s="270"/>
      <c r="G20" s="759" t="s">
        <v>2567</v>
      </c>
      <c r="H20" s="760"/>
      <c r="I20" s="427">
        <f>SUM(I19:I19)</f>
        <v>1050</v>
      </c>
      <c r="J20" s="274"/>
      <c r="K20" s="540"/>
      <c r="L20" s="343"/>
      <c r="M20" s="171"/>
      <c r="N20" s="171"/>
      <c r="O20" s="171"/>
      <c r="P20" s="171"/>
      <c r="Q20" s="171"/>
      <c r="R20" s="171"/>
      <c r="S20" s="171"/>
      <c r="T20" s="171"/>
    </row>
    <row r="21" spans="2:56" ht="22.95" customHeight="1" x14ac:dyDescent="0.3">
      <c r="B21" s="317"/>
      <c r="C21" s="270"/>
      <c r="G21" s="759" t="s">
        <v>2568</v>
      </c>
      <c r="H21" s="760"/>
      <c r="I21" s="427">
        <f>I20*0.18</f>
        <v>189</v>
      </c>
      <c r="J21" s="274"/>
      <c r="K21" s="538"/>
      <c r="L21" s="171"/>
      <c r="M21" s="171"/>
      <c r="N21" s="171"/>
      <c r="O21" s="171"/>
      <c r="P21" s="171"/>
      <c r="Q21" s="171"/>
      <c r="R21" s="171"/>
      <c r="S21" s="171"/>
      <c r="T21" s="171"/>
    </row>
    <row r="22" spans="2:56" ht="22.95" customHeight="1" x14ac:dyDescent="0.3">
      <c r="B22" s="317"/>
      <c r="C22" s="270"/>
      <c r="G22" s="761" t="s">
        <v>2569</v>
      </c>
      <c r="H22" s="762"/>
      <c r="I22" s="428">
        <f>I20+I21</f>
        <v>1239</v>
      </c>
      <c r="J22" s="274"/>
      <c r="K22" s="538"/>
      <c r="L22" s="302"/>
      <c r="M22" s="302"/>
      <c r="N22" s="302"/>
      <c r="O22" s="302"/>
      <c r="P22" s="302"/>
      <c r="Q22" s="302"/>
      <c r="R22" s="302"/>
      <c r="S22" s="302"/>
      <c r="T22" s="302"/>
    </row>
    <row r="23" spans="2:56" ht="19.95" customHeight="1" x14ac:dyDescent="0.3">
      <c r="B23" s="317"/>
      <c r="C23" s="270"/>
      <c r="G23" s="371"/>
      <c r="H23" s="371"/>
      <c r="I23" s="372"/>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546"/>
      <c r="L24" s="546"/>
      <c r="N24" s="547"/>
    </row>
    <row r="25" spans="2:56" s="297" customFormat="1" ht="21" customHeight="1" x14ac:dyDescent="0.3">
      <c r="C25" s="362"/>
      <c r="D25" s="362"/>
      <c r="E25" s="362"/>
      <c r="F25" s="362"/>
      <c r="G25" s="362"/>
      <c r="H25" s="362"/>
      <c r="I25" s="310"/>
      <c r="J25" s="310"/>
    </row>
    <row r="26" spans="2:56" s="297" customFormat="1" ht="18" customHeight="1" x14ac:dyDescent="0.3">
      <c r="B26" s="373"/>
      <c r="C26" s="385"/>
      <c r="D26" s="385"/>
      <c r="E26" s="385"/>
      <c r="F26" s="385"/>
      <c r="G26" s="385"/>
      <c r="H26" s="385"/>
      <c r="I26" s="374"/>
      <c r="J26" s="310"/>
    </row>
    <row r="27" spans="2:56" s="297" customFormat="1" ht="19.95" customHeight="1" x14ac:dyDescent="0.3">
      <c r="B27" s="732" t="s">
        <v>4119</v>
      </c>
      <c r="C27" s="732"/>
      <c r="D27" s="732"/>
      <c r="E27" s="732"/>
      <c r="F27" s="732"/>
      <c r="G27" s="732"/>
      <c r="H27" s="732"/>
      <c r="I27" s="732"/>
      <c r="J27" s="310"/>
      <c r="L27" s="552"/>
      <c r="U27" s="552"/>
      <c r="AD27" s="552"/>
      <c r="AM27" s="552"/>
      <c r="AV27" s="552"/>
    </row>
    <row r="28" spans="2:56" s="297" customFormat="1" ht="9" customHeight="1" x14ac:dyDescent="0.3">
      <c r="B28" s="435"/>
      <c r="C28" s="435"/>
      <c r="D28" s="435"/>
      <c r="E28" s="435"/>
      <c r="F28" s="435"/>
      <c r="G28" s="435"/>
      <c r="H28" s="435"/>
      <c r="I28" s="435"/>
      <c r="J28" s="310"/>
      <c r="L28" s="552"/>
      <c r="U28" s="552"/>
      <c r="AD28" s="552"/>
      <c r="AM28" s="552"/>
      <c r="AV28" s="552"/>
    </row>
    <row r="29" spans="2:56" s="297" customFormat="1" ht="120.6" customHeight="1" x14ac:dyDescent="0.3">
      <c r="B29" s="714" t="s">
        <v>4358</v>
      </c>
      <c r="C29" s="714"/>
      <c r="D29" s="714"/>
      <c r="E29" s="714"/>
      <c r="F29" s="714"/>
      <c r="G29" s="714"/>
      <c r="H29" s="714"/>
      <c r="I29" s="714"/>
      <c r="J29" s="310"/>
      <c r="L29" s="738"/>
      <c r="M29" s="738"/>
      <c r="N29" s="738"/>
      <c r="O29" s="738"/>
      <c r="P29" s="738"/>
      <c r="Q29" s="738"/>
      <c r="R29" s="738"/>
      <c r="S29" s="738"/>
      <c r="T29" s="738"/>
      <c r="U29" s="738"/>
      <c r="V29" s="738"/>
      <c r="W29" s="738"/>
      <c r="X29" s="738"/>
      <c r="Y29" s="738"/>
      <c r="Z29" s="738"/>
      <c r="AA29" s="738"/>
      <c r="AB29" s="738"/>
      <c r="AC29" s="738"/>
      <c r="AD29" s="738"/>
      <c r="AE29" s="738"/>
      <c r="AF29" s="738"/>
      <c r="AG29" s="738"/>
      <c r="AH29" s="738"/>
      <c r="AI29" s="738"/>
      <c r="AJ29" s="738"/>
      <c r="AK29" s="738"/>
      <c r="AL29" s="738"/>
      <c r="AM29" s="765"/>
      <c r="AN29" s="765"/>
      <c r="AO29" s="765"/>
      <c r="AP29" s="765"/>
      <c r="AQ29" s="765"/>
      <c r="AR29" s="765"/>
      <c r="AS29" s="765"/>
      <c r="AT29" s="765"/>
      <c r="AU29" s="765"/>
      <c r="AV29" s="738"/>
      <c r="AW29" s="738"/>
      <c r="AX29" s="738"/>
      <c r="AY29" s="738"/>
      <c r="AZ29" s="738"/>
      <c r="BA29" s="738"/>
      <c r="BB29" s="738"/>
      <c r="BC29" s="738"/>
      <c r="BD29" s="738"/>
    </row>
    <row r="30" spans="2:56" s="297" customFormat="1" ht="120.6" customHeight="1" x14ac:dyDescent="0.3">
      <c r="B30" s="715" t="s">
        <v>4359</v>
      </c>
      <c r="C30" s="715"/>
      <c r="D30" s="715"/>
      <c r="E30" s="715"/>
      <c r="F30" s="715"/>
      <c r="G30" s="715"/>
      <c r="H30" s="715"/>
      <c r="I30" s="715"/>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88.95" customHeight="1" x14ac:dyDescent="0.3">
      <c r="B31" s="712" t="s">
        <v>2571</v>
      </c>
      <c r="C31" s="712"/>
      <c r="D31" s="337"/>
      <c r="E31" s="337"/>
      <c r="F31" s="337"/>
      <c r="G31" s="337"/>
      <c r="H31" s="337"/>
      <c r="I31" s="337"/>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41.4" customHeight="1" x14ac:dyDescent="0.3">
      <c r="B32" s="316"/>
      <c r="C32" s="316"/>
      <c r="D32" s="337"/>
      <c r="E32" s="337"/>
      <c r="F32" s="337"/>
      <c r="G32" s="337"/>
      <c r="H32" s="337"/>
      <c r="I32" s="337"/>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20" s="297" customFormat="1" ht="31.95" customHeight="1" x14ac:dyDescent="0.3">
      <c r="J33" s="336"/>
    </row>
    <row r="34" spans="2:20" s="297" customFormat="1" ht="72" customHeight="1" x14ac:dyDescent="0.3">
      <c r="B34" s="714" t="s">
        <v>4121</v>
      </c>
      <c r="C34" s="714"/>
      <c r="D34" s="714"/>
      <c r="E34" s="714"/>
      <c r="F34" s="714"/>
      <c r="G34" s="714"/>
      <c r="H34" s="714"/>
      <c r="I34" s="714"/>
      <c r="J34" s="336"/>
    </row>
    <row r="35" spans="2:20" s="297" customFormat="1" ht="71.400000000000006" customHeight="1" x14ac:dyDescent="0.3">
      <c r="B35" s="714" t="s">
        <v>4122</v>
      </c>
      <c r="C35" s="714"/>
      <c r="D35" s="714"/>
      <c r="E35" s="714"/>
      <c r="F35" s="714"/>
      <c r="G35" s="714"/>
      <c r="H35" s="714"/>
      <c r="I35" s="714"/>
      <c r="J35" s="336"/>
    </row>
    <row r="36" spans="2:20" ht="162.6" customHeight="1" x14ac:dyDescent="0.3">
      <c r="B36" s="714" t="s">
        <v>4124</v>
      </c>
      <c r="C36" s="714"/>
      <c r="D36" s="714"/>
      <c r="E36" s="714"/>
      <c r="F36" s="714"/>
      <c r="G36" s="714"/>
      <c r="H36" s="714"/>
      <c r="I36" s="714"/>
      <c r="J36" s="304"/>
      <c r="K36" s="305"/>
      <c r="L36" s="306"/>
      <c r="M36" s="307"/>
    </row>
    <row r="37" spans="2:20" ht="57" customHeight="1" x14ac:dyDescent="0.3">
      <c r="B37" s="714" t="s">
        <v>4125</v>
      </c>
      <c r="C37" s="714"/>
      <c r="D37" s="714"/>
      <c r="E37" s="714"/>
      <c r="F37" s="714"/>
      <c r="G37" s="714"/>
      <c r="H37" s="714"/>
      <c r="I37" s="714"/>
      <c r="J37" s="304"/>
      <c r="K37" s="305"/>
      <c r="L37" s="306"/>
      <c r="M37" s="307"/>
    </row>
    <row r="38" spans="2:20" ht="16.2" customHeight="1" x14ac:dyDescent="0.3">
      <c r="B38" s="373"/>
      <c r="C38" s="373"/>
      <c r="D38" s="373"/>
      <c r="E38" s="373"/>
      <c r="F38" s="373"/>
      <c r="G38" s="373"/>
      <c r="H38" s="373"/>
      <c r="I38" s="373"/>
    </row>
    <row r="39" spans="2:20" ht="16.2" customHeight="1" x14ac:dyDescent="0.3">
      <c r="B39" s="732"/>
      <c r="C39" s="732"/>
      <c r="D39" s="732"/>
      <c r="E39" s="732"/>
      <c r="F39" s="732"/>
      <c r="G39" s="732"/>
      <c r="H39" s="732"/>
      <c r="I39" s="732"/>
      <c r="N39" s="261"/>
      <c r="O39" s="261"/>
      <c r="P39" s="261"/>
      <c r="Q39" s="261"/>
      <c r="R39" s="261"/>
      <c r="S39" s="261"/>
      <c r="T39" s="261"/>
    </row>
    <row r="40" spans="2:20" ht="16.2" customHeight="1" x14ac:dyDescent="0.3">
      <c r="B40" s="373"/>
      <c r="C40" s="373"/>
      <c r="D40" s="373"/>
      <c r="E40" s="373"/>
      <c r="F40" s="373"/>
      <c r="G40" s="373"/>
      <c r="H40" s="373"/>
      <c r="I40" s="373"/>
    </row>
    <row r="41" spans="2:20" ht="21" customHeight="1" x14ac:dyDescent="0.3">
      <c r="B41" s="373" t="s">
        <v>3984</v>
      </c>
      <c r="C41" s="373"/>
      <c r="D41" s="373"/>
      <c r="E41" s="373"/>
      <c r="F41" s="373"/>
      <c r="G41" s="373"/>
      <c r="H41" s="373"/>
      <c r="I41" s="373"/>
      <c r="K41" s="279" t="s">
        <v>2574</v>
      </c>
    </row>
    <row r="42" spans="2:20" ht="16.5" customHeight="1" x14ac:dyDescent="0.3">
      <c r="B42" s="373" t="s">
        <v>4126</v>
      </c>
      <c r="C42" s="373"/>
      <c r="D42" s="373"/>
      <c r="E42" s="373"/>
      <c r="F42" s="373"/>
      <c r="G42" s="373"/>
      <c r="H42" s="373"/>
      <c r="I42" s="373"/>
      <c r="K42" s="279" t="s">
        <v>2575</v>
      </c>
    </row>
    <row r="43" spans="2:20" ht="16.5" customHeight="1" x14ac:dyDescent="0.3">
      <c r="B43" s="373" t="s">
        <v>2518</v>
      </c>
      <c r="C43" s="373"/>
      <c r="D43" s="373"/>
      <c r="E43" s="373"/>
      <c r="F43" s="373"/>
      <c r="G43" s="373"/>
      <c r="H43" s="373"/>
      <c r="I43" s="373"/>
      <c r="K43" s="279" t="s">
        <v>2576</v>
      </c>
    </row>
    <row r="44" spans="2:20" ht="16.5" customHeight="1" x14ac:dyDescent="0.3">
      <c r="B44" s="380" t="s">
        <v>2519</v>
      </c>
      <c r="C44" s="373"/>
      <c r="D44" s="373"/>
      <c r="E44" s="373"/>
      <c r="F44" s="373"/>
      <c r="G44" s="373"/>
      <c r="H44" s="373"/>
      <c r="I44" s="373"/>
      <c r="K44" s="279" t="s">
        <v>2577</v>
      </c>
    </row>
    <row r="45" spans="2:20" ht="16.5" customHeight="1" x14ac:dyDescent="0.3">
      <c r="B45" s="381" t="s">
        <v>2520</v>
      </c>
      <c r="C45" s="373"/>
      <c r="D45" s="373"/>
      <c r="E45" s="373"/>
      <c r="F45" s="373"/>
      <c r="G45" s="373"/>
      <c r="H45" s="373"/>
      <c r="I45" s="373"/>
      <c r="J45" s="300"/>
      <c r="K45" s="279" t="s">
        <v>2573</v>
      </c>
      <c r="M45" s="270"/>
    </row>
    <row r="46" spans="2:20" ht="16.5" customHeight="1" x14ac:dyDescent="0.3">
      <c r="B46" s="380" t="s">
        <v>2578</v>
      </c>
      <c r="C46" s="373"/>
      <c r="D46" s="373"/>
      <c r="E46" s="373"/>
      <c r="F46" s="373"/>
      <c r="G46" s="373"/>
      <c r="H46" s="373"/>
      <c r="I46" s="373"/>
      <c r="J46" s="300"/>
      <c r="K46" s="279" t="s">
        <v>2579</v>
      </c>
      <c r="M46" s="270"/>
    </row>
    <row r="47" spans="2:20" ht="16.5" customHeight="1" x14ac:dyDescent="0.3">
      <c r="B47" s="381" t="s">
        <v>2580</v>
      </c>
      <c r="C47" s="373"/>
      <c r="D47" s="373"/>
      <c r="E47" s="373"/>
      <c r="F47" s="373"/>
      <c r="G47" s="373"/>
      <c r="H47" s="373"/>
      <c r="I47" s="373"/>
      <c r="J47" s="300"/>
      <c r="K47" s="279" t="s">
        <v>2581</v>
      </c>
    </row>
    <row r="48" spans="2:20" ht="16.5" customHeight="1" x14ac:dyDescent="0.3">
      <c r="B48" s="381" t="s">
        <v>2582</v>
      </c>
      <c r="C48" s="373"/>
      <c r="D48" s="373"/>
      <c r="E48" s="373"/>
      <c r="F48" s="373"/>
      <c r="G48" s="373"/>
      <c r="H48" s="373"/>
      <c r="I48" s="373"/>
      <c r="J48" s="300"/>
    </row>
    <row r="49" spans="2:11" ht="16.5" customHeight="1" x14ac:dyDescent="0.3">
      <c r="B49" s="437" t="s">
        <v>2521</v>
      </c>
      <c r="C49" s="373"/>
      <c r="D49" s="373"/>
      <c r="E49" s="373"/>
      <c r="F49" s="373"/>
      <c r="G49" s="373"/>
      <c r="H49" s="373"/>
      <c r="I49" s="373"/>
      <c r="J49" s="300"/>
    </row>
    <row r="50" spans="2:11" ht="16.5" customHeight="1" x14ac:dyDescent="0.3">
      <c r="B50" s="381" t="s">
        <v>3965</v>
      </c>
      <c r="C50" s="373"/>
      <c r="D50" s="373"/>
      <c r="E50" s="373"/>
      <c r="F50" s="373"/>
      <c r="G50" s="373"/>
      <c r="H50" s="373"/>
      <c r="I50" s="373"/>
      <c r="J50" s="300"/>
    </row>
    <row r="51" spans="2:11" ht="16.5" customHeight="1" x14ac:dyDescent="0.3">
      <c r="B51" s="381" t="s">
        <v>3966</v>
      </c>
      <c r="C51" s="373"/>
      <c r="D51" s="373"/>
      <c r="E51" s="373"/>
      <c r="F51" s="373"/>
      <c r="G51" s="373"/>
      <c r="H51" s="373"/>
      <c r="I51" s="373"/>
      <c r="J51" s="300"/>
    </row>
    <row r="52" spans="2:11" ht="16.5" customHeight="1" x14ac:dyDescent="0.3">
      <c r="B52" s="437" t="s">
        <v>4088</v>
      </c>
      <c r="C52" s="373"/>
      <c r="D52" s="373"/>
      <c r="E52" s="373"/>
      <c r="F52" s="373"/>
      <c r="G52" s="373"/>
      <c r="H52" s="373"/>
      <c r="I52" s="373"/>
      <c r="J52" s="300"/>
    </row>
    <row r="53" spans="2:11" ht="16.5" customHeight="1" x14ac:dyDescent="0.3">
      <c r="B53" s="381" t="s">
        <v>4089</v>
      </c>
      <c r="C53" s="373"/>
      <c r="D53" s="373"/>
      <c r="E53" s="373"/>
      <c r="F53" s="373"/>
      <c r="G53" s="373"/>
      <c r="H53" s="373"/>
      <c r="I53" s="373"/>
      <c r="J53" s="300"/>
    </row>
    <row r="54" spans="2:11" ht="16.5" customHeight="1" x14ac:dyDescent="0.3">
      <c r="B54" s="381" t="s">
        <v>4090</v>
      </c>
      <c r="C54" s="373"/>
      <c r="D54" s="373"/>
      <c r="E54" s="373"/>
      <c r="F54" s="373"/>
      <c r="G54" s="373"/>
      <c r="H54" s="373"/>
      <c r="I54" s="373"/>
      <c r="J54" s="300"/>
    </row>
    <row r="55" spans="2:11" ht="6.6" customHeight="1" x14ac:dyDescent="0.3">
      <c r="B55" s="381"/>
      <c r="C55" s="373"/>
      <c r="D55" s="373"/>
      <c r="E55" s="373"/>
      <c r="F55" s="373"/>
      <c r="G55" s="373"/>
      <c r="H55" s="373"/>
      <c r="I55" s="373"/>
      <c r="J55" s="300"/>
    </row>
    <row r="56" spans="2:11" ht="23.25" customHeight="1" x14ac:dyDescent="0.3">
      <c r="B56" s="373"/>
      <c r="C56" s="373"/>
      <c r="D56" s="373"/>
      <c r="E56" s="373"/>
      <c r="F56" s="373"/>
      <c r="G56" s="373"/>
      <c r="H56" s="373"/>
      <c r="I56" s="373"/>
      <c r="J56" s="300"/>
      <c r="K56" s="288"/>
    </row>
    <row r="57" spans="2:11" ht="16.2" customHeight="1" x14ac:dyDescent="0.3">
      <c r="B57" s="373"/>
      <c r="C57" s="373"/>
      <c r="D57" s="373"/>
      <c r="E57" s="373"/>
      <c r="F57" s="373"/>
      <c r="G57" s="373"/>
      <c r="H57" s="373"/>
      <c r="I57" s="373"/>
      <c r="J57" s="300"/>
      <c r="K57" s="289"/>
    </row>
    <row r="58" spans="2:11" ht="11.25" customHeight="1" x14ac:dyDescent="0.3">
      <c r="B58" s="373"/>
      <c r="C58" s="373"/>
      <c r="D58" s="373"/>
      <c r="E58" s="373"/>
      <c r="F58" s="373"/>
      <c r="G58" s="373"/>
      <c r="H58" s="373"/>
      <c r="I58" s="373"/>
      <c r="J58" s="300"/>
      <c r="K58" s="289"/>
    </row>
    <row r="59" spans="2:11" ht="52.5" customHeight="1" x14ac:dyDescent="0.3">
      <c r="B59" s="714" t="s">
        <v>2524</v>
      </c>
      <c r="C59" s="714"/>
      <c r="D59" s="714"/>
      <c r="E59" s="714"/>
      <c r="F59" s="714"/>
      <c r="G59" s="714"/>
      <c r="H59" s="714"/>
      <c r="I59" s="714"/>
      <c r="J59" s="300"/>
    </row>
    <row r="60" spans="2:11" ht="13.5" customHeight="1" x14ac:dyDescent="0.3">
      <c r="B60" s="435" t="s">
        <v>2525</v>
      </c>
      <c r="C60" s="384"/>
      <c r="D60" s="373"/>
      <c r="E60" s="373"/>
      <c r="F60" s="373"/>
      <c r="G60" s="373"/>
      <c r="H60" s="373"/>
      <c r="I60" s="373"/>
      <c r="J60" s="300"/>
    </row>
    <row r="61" spans="2:11" ht="13.5" customHeight="1" x14ac:dyDescent="0.3">
      <c r="B61" s="381"/>
      <c r="C61" s="373"/>
      <c r="D61" s="373"/>
      <c r="E61" s="373"/>
      <c r="F61" s="373"/>
      <c r="G61" s="373"/>
      <c r="H61" s="373"/>
      <c r="I61" s="373"/>
      <c r="J61" s="300"/>
    </row>
    <row r="62" spans="2:11" ht="13.5" customHeight="1" x14ac:dyDescent="0.3">
      <c r="B62" s="381"/>
      <c r="C62" s="373"/>
      <c r="D62" s="373"/>
      <c r="E62" s="373"/>
      <c r="F62" s="373"/>
      <c r="G62" s="373"/>
      <c r="H62" s="373"/>
      <c r="I62" s="373"/>
      <c r="J62" s="300"/>
    </row>
    <row r="63" spans="2:11" ht="20.25" customHeight="1" x14ac:dyDescent="0.3">
      <c r="B63" s="373" t="s">
        <v>2526</v>
      </c>
      <c r="C63" s="384"/>
      <c r="D63" s="373"/>
      <c r="E63" s="373"/>
      <c r="F63" s="373"/>
      <c r="G63" s="373"/>
      <c r="H63" s="373"/>
      <c r="I63" s="373"/>
      <c r="J63" s="276"/>
    </row>
    <row r="64" spans="2:11" ht="15.75" customHeight="1" x14ac:dyDescent="0.3">
      <c r="B64" s="384"/>
      <c r="C64" s="384"/>
      <c r="D64" s="373"/>
      <c r="E64" s="373"/>
      <c r="F64" s="373"/>
      <c r="G64" s="373"/>
      <c r="H64" s="373"/>
      <c r="I64" s="373"/>
      <c r="J64" s="276"/>
    </row>
    <row r="65" spans="2:10" ht="16.2" customHeight="1" x14ac:dyDescent="0.3">
      <c r="B65" s="373" t="s">
        <v>2583</v>
      </c>
      <c r="C65" s="373"/>
      <c r="D65" s="384"/>
      <c r="E65" s="384"/>
      <c r="F65" s="384"/>
      <c r="G65" s="384"/>
      <c r="H65" s="373"/>
      <c r="I65" s="373"/>
    </row>
    <row r="66" spans="2:10" ht="16.2" customHeight="1" x14ac:dyDescent="0.3">
      <c r="B66" s="373" t="s">
        <v>2527</v>
      </c>
      <c r="C66" s="373"/>
      <c r="D66" s="373"/>
      <c r="E66" s="373"/>
      <c r="F66" s="373"/>
      <c r="G66" s="373"/>
      <c r="H66" s="373"/>
      <c r="I66" s="373"/>
    </row>
    <row r="67" spans="2:10" ht="16.2" customHeight="1" x14ac:dyDescent="0.3">
      <c r="B67" s="373" t="s">
        <v>3982</v>
      </c>
      <c r="C67" s="373"/>
      <c r="D67" s="373"/>
      <c r="E67" s="373"/>
      <c r="F67" s="373"/>
      <c r="G67" s="373"/>
      <c r="H67" s="373"/>
      <c r="I67" s="373"/>
    </row>
    <row r="68" spans="2:10" ht="16.2" customHeight="1" x14ac:dyDescent="0.3">
      <c r="B68" s="373" t="s">
        <v>2528</v>
      </c>
      <c r="C68" s="373"/>
      <c r="D68" s="373"/>
      <c r="E68" s="373"/>
      <c r="F68" s="373"/>
      <c r="G68" s="373"/>
      <c r="H68" s="373"/>
      <c r="I68" s="373"/>
      <c r="J68" s="261"/>
    </row>
    <row r="69" spans="2:10" s="297" customFormat="1" ht="99" customHeight="1" x14ac:dyDescent="0.3">
      <c r="B69" s="738" t="s">
        <v>2584</v>
      </c>
      <c r="C69" s="738"/>
      <c r="H69" s="791" t="s">
        <v>2529</v>
      </c>
      <c r="I69" s="791"/>
    </row>
  </sheetData>
  <mergeCells count="38">
    <mergeCell ref="E3:F3"/>
    <mergeCell ref="C5:E5"/>
    <mergeCell ref="G5:I6"/>
    <mergeCell ref="K5:L5"/>
    <mergeCell ref="C6:E6"/>
    <mergeCell ref="K6:L6"/>
    <mergeCell ref="C7:E7"/>
    <mergeCell ref="K7:L7"/>
    <mergeCell ref="K8:L8"/>
    <mergeCell ref="C9:E9"/>
    <mergeCell ref="C10:E10"/>
    <mergeCell ref="H10:I10"/>
    <mergeCell ref="C19:E19"/>
    <mergeCell ref="G20:H20"/>
    <mergeCell ref="G21:H21"/>
    <mergeCell ref="B11:C11"/>
    <mergeCell ref="D11:E11"/>
    <mergeCell ref="G11:I11"/>
    <mergeCell ref="B15:I16"/>
    <mergeCell ref="C18:E18"/>
    <mergeCell ref="B35:I35"/>
    <mergeCell ref="G22:H22"/>
    <mergeCell ref="B27:I27"/>
    <mergeCell ref="B29:I29"/>
    <mergeCell ref="L29:T29"/>
    <mergeCell ref="AM29:AU29"/>
    <mergeCell ref="AV29:BD29"/>
    <mergeCell ref="B30:I30"/>
    <mergeCell ref="B31:C31"/>
    <mergeCell ref="B34:I34"/>
    <mergeCell ref="U29:AC29"/>
    <mergeCell ref="AD29:AL29"/>
    <mergeCell ref="B36:I36"/>
    <mergeCell ref="B37:I37"/>
    <mergeCell ref="B39:I39"/>
    <mergeCell ref="B59:I59"/>
    <mergeCell ref="B69:C69"/>
    <mergeCell ref="H69:I69"/>
  </mergeCells>
  <hyperlinks>
    <hyperlink ref="B68" r:id="rId1" display="http://www.geofal.com.pe/" xr:uid="{E48938E3-84B2-4498-B691-332FFB55DF3B}"/>
    <hyperlink ref="B35:I35" r:id="rId2" location="8LpXxWsZQWmIW0zmL4DJEGBD3MXzxqJtd8JNJD7mkXs" display="https://mega.nz/file/EWAjHIDa - 8LpXxWsZQWmIW0zmL4DJEGBD3MXzxqJtd8JNJD7mkXs" xr:uid="{16A3C4F5-4A9F-4837-AA4D-5D93D0064CBB}"/>
  </hyperlinks>
  <printOptions horizontalCentered="1"/>
  <pageMargins left="0" right="0" top="1.6535433070866143" bottom="0" header="0" footer="0"/>
  <pageSetup paperSize="9" scale="62" fitToWidth="0" fitToHeight="0" orientation="portrait" r:id="rId3"/>
  <headerFooter>
    <oddHeader>&amp;L
                  &amp;G</oddHeader>
    <oddFooter>&amp;C&amp;G</oddFooter>
  </headerFooter>
  <drawing r:id="rId4"/>
  <legacyDrawingHF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FE27B-83A0-4E01-B145-969A0FEBDC8C}">
  <sheetPr>
    <tabColor rgb="FF00B0F0"/>
  </sheetPr>
  <dimension ref="B1:BD68"/>
  <sheetViews>
    <sheetView view="pageBreakPreview" topLeftCell="A4" zoomScale="96" zoomScaleNormal="96" zoomScaleSheetLayoutView="96" workbookViewId="0">
      <selection activeCell="K10" sqref="K10"/>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28.6640625"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970</v>
      </c>
    </row>
    <row r="2" spans="2:13" ht="6.6" customHeight="1" x14ac:dyDescent="0.3">
      <c r="K2" s="344"/>
      <c r="L2" s="344"/>
    </row>
    <row r="3" spans="2:13" ht="24" customHeight="1" x14ac:dyDescent="0.3">
      <c r="B3" s="297"/>
      <c r="C3" s="355"/>
      <c r="D3" s="355"/>
      <c r="E3" s="746">
        <v>1467</v>
      </c>
      <c r="F3" s="746"/>
      <c r="G3" s="355"/>
      <c r="H3" s="355"/>
      <c r="I3" s="356"/>
    </row>
    <row r="4" spans="2:13" ht="12.6" customHeight="1" x14ac:dyDescent="0.3">
      <c r="B4" s="357"/>
      <c r="C4" s="357"/>
      <c r="D4" s="297"/>
      <c r="E4" s="358"/>
      <c r="F4" s="358"/>
      <c r="G4" s="351"/>
      <c r="H4" s="351"/>
      <c r="I4" s="351"/>
      <c r="J4" s="252"/>
    </row>
    <row r="5" spans="2:13" ht="58.5" customHeight="1" x14ac:dyDescent="0.3">
      <c r="B5" s="383" t="s">
        <v>2545</v>
      </c>
      <c r="C5" s="768" t="str">
        <f>VLOOKUP($L$1,BD_Clientes,2,FALSE)</f>
        <v>ESTANTERIAS METALICAS J.R.M. S.A.C</v>
      </c>
      <c r="D5" s="768"/>
      <c r="E5" s="768"/>
      <c r="F5" s="431" t="s">
        <v>2586</v>
      </c>
      <c r="G5" s="768" t="str">
        <f>VLOOKUP($L$1,BD_Clientes,9,FALSE)</f>
        <v>CONSTRUCCIÓN DE PLANTA INDUSTRIAL</v>
      </c>
      <c r="H5" s="768"/>
      <c r="I5" s="768"/>
      <c r="K5" s="746">
        <v>222</v>
      </c>
      <c r="L5" s="746"/>
    </row>
    <row r="6" spans="2:13" ht="26.25" customHeight="1" x14ac:dyDescent="0.3">
      <c r="B6" s="383" t="s">
        <v>2547</v>
      </c>
      <c r="C6" s="768">
        <f>VLOOKUP($L$1,BD_Clientes,3,FALSE)</f>
        <v>20475428634</v>
      </c>
      <c r="D6" s="768"/>
      <c r="E6" s="768"/>
      <c r="F6" s="373"/>
      <c r="G6" s="433"/>
      <c r="H6" s="433"/>
      <c r="I6" s="433"/>
      <c r="K6" s="744">
        <v>222</v>
      </c>
      <c r="L6" s="744"/>
      <c r="M6" s="301"/>
    </row>
    <row r="7" spans="2:13" ht="42" customHeight="1" x14ac:dyDescent="0.3">
      <c r="B7" s="383" t="s">
        <v>2550</v>
      </c>
      <c r="C7" s="768" t="str">
        <f>VLOOKUP($L$1,BD_Clientes,5,FALSE)</f>
        <v>Ing. Pierina Saco</v>
      </c>
      <c r="D7" s="768"/>
      <c r="E7" s="768"/>
      <c r="F7" s="431" t="s">
        <v>2589</v>
      </c>
      <c r="G7" s="768" t="str">
        <f>VLOOKUP($L$1,BD_Clientes,10,FALSE)</f>
        <v>Chilca, Lima</v>
      </c>
      <c r="H7" s="768"/>
      <c r="I7" s="768"/>
      <c r="K7" s="742">
        <v>222</v>
      </c>
      <c r="L7" s="742"/>
    </row>
    <row r="8" spans="2:13" ht="36" customHeight="1" x14ac:dyDescent="0.3">
      <c r="B8" s="383" t="s">
        <v>2553</v>
      </c>
      <c r="C8" s="768">
        <f>VLOOKUP($L$1,BD_Clientes,7,FALSE)</f>
        <v>986397953</v>
      </c>
      <c r="D8" s="768"/>
      <c r="E8" s="768"/>
      <c r="F8" s="439" t="s">
        <v>2551</v>
      </c>
      <c r="G8" s="373" t="s">
        <v>3326</v>
      </c>
      <c r="H8" s="373"/>
      <c r="I8" s="373"/>
    </row>
    <row r="9" spans="2:13" ht="41.25" customHeight="1" x14ac:dyDescent="0.3">
      <c r="B9" s="383" t="s">
        <v>2557</v>
      </c>
      <c r="C9" s="768" t="str">
        <f>VLOOKUP($L$1,BD_Clientes,8,FALSE)</f>
        <v>psaco@jrmsac.com.pe</v>
      </c>
      <c r="D9" s="768"/>
      <c r="E9" s="768"/>
      <c r="F9" s="438" t="s">
        <v>2553</v>
      </c>
      <c r="G9" s="429">
        <v>982429895</v>
      </c>
      <c r="H9" s="769"/>
      <c r="I9" s="769"/>
    </row>
    <row r="10" spans="2:13" ht="42.75" customHeight="1" x14ac:dyDescent="0.3">
      <c r="B10" s="766" t="s">
        <v>2555</v>
      </c>
      <c r="C10" s="766"/>
      <c r="D10" s="767">
        <v>45916</v>
      </c>
      <c r="E10" s="767"/>
      <c r="F10" s="438" t="s">
        <v>2558</v>
      </c>
      <c r="G10" s="767">
        <v>45916</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19.95" customHeight="1" x14ac:dyDescent="0.3">
      <c r="B16" s="260"/>
      <c r="C16" s="260"/>
      <c r="D16" s="259"/>
      <c r="E16" s="259"/>
      <c r="F16" s="259"/>
    </row>
    <row r="17" spans="2:56" ht="63.75" customHeight="1" x14ac:dyDescent="0.3">
      <c r="B17" s="421" t="s">
        <v>2561</v>
      </c>
      <c r="C17" s="749" t="s">
        <v>2562</v>
      </c>
      <c r="D17" s="749"/>
      <c r="E17" s="749"/>
      <c r="F17" s="422" t="s">
        <v>2563</v>
      </c>
      <c r="G17" s="423" t="s">
        <v>2564</v>
      </c>
      <c r="H17" s="421" t="s">
        <v>2565</v>
      </c>
      <c r="I17" s="421" t="s">
        <v>2566</v>
      </c>
      <c r="J17" s="371"/>
    </row>
    <row r="18" spans="2:56" ht="63.75" customHeight="1" x14ac:dyDescent="0.3">
      <c r="B18" s="424" t="s">
        <v>2212</v>
      </c>
      <c r="C18" s="754" t="str">
        <f>VLOOKUP(B18,ENS.!$B$5:$F$242,2,FALSE)</f>
        <v>Compresión de testigos cilíndricos de concreto (*).</v>
      </c>
      <c r="D18" s="755"/>
      <c r="E18" s="756"/>
      <c r="F18" s="451" t="str">
        <f>VLOOKUP(B18,ENS.!$B$5:$F$242,3,FALSE)</f>
        <v>ASTM C39/C39M-24</v>
      </c>
      <c r="G18" s="457">
        <v>17</v>
      </c>
      <c r="H18" s="424">
        <v>80</v>
      </c>
      <c r="I18" s="426">
        <f>+G18*H18</f>
        <v>1360</v>
      </c>
      <c r="J18" s="371"/>
    </row>
    <row r="19" spans="2:56" ht="57" customHeight="1" x14ac:dyDescent="0.3">
      <c r="B19" s="424" t="s">
        <v>2508</v>
      </c>
      <c r="C19" s="754" t="str">
        <f>VLOOKUP(B19,ENS.!$B$5:$F$242,2,FALSE)</f>
        <v>Movilización</v>
      </c>
      <c r="D19" s="755"/>
      <c r="E19" s="756"/>
      <c r="F19" s="451" t="str">
        <f>VLOOKUP(B19,ENS.!$B$5:$F$242,3,FALSE)</f>
        <v>-</v>
      </c>
      <c r="G19" s="457">
        <v>200</v>
      </c>
      <c r="H19" s="424">
        <v>10</v>
      </c>
      <c r="I19" s="426">
        <f>+G19*H19</f>
        <v>2000</v>
      </c>
      <c r="J19" s="371"/>
    </row>
    <row r="20" spans="2:56" ht="19.95" customHeight="1" x14ac:dyDescent="0.3">
      <c r="B20" s="550" t="s">
        <v>2516</v>
      </c>
      <c r="C20" s="270"/>
      <c r="G20" s="759" t="s">
        <v>2567</v>
      </c>
      <c r="H20" s="760"/>
      <c r="I20" s="427">
        <f>SUM(I18:I19)</f>
        <v>3360</v>
      </c>
      <c r="J20" s="274"/>
      <c r="K20" s="540"/>
      <c r="L20" s="343"/>
      <c r="M20" s="171"/>
      <c r="N20" s="171"/>
      <c r="O20" s="171"/>
      <c r="P20" s="171"/>
      <c r="Q20" s="171"/>
      <c r="R20" s="171"/>
      <c r="S20" s="171"/>
      <c r="T20" s="171"/>
    </row>
    <row r="21" spans="2:56" ht="19.95" customHeight="1" x14ac:dyDescent="0.3">
      <c r="B21" s="317"/>
      <c r="C21" s="270"/>
      <c r="G21" s="759" t="s">
        <v>2568</v>
      </c>
      <c r="H21" s="760"/>
      <c r="I21" s="427">
        <f>I20*0.18</f>
        <v>604.79999999999995</v>
      </c>
      <c r="J21" s="274"/>
      <c r="K21" s="538"/>
      <c r="L21" s="171"/>
      <c r="M21" s="171"/>
      <c r="N21" s="171"/>
      <c r="O21" s="171"/>
      <c r="P21" s="171"/>
      <c r="Q21" s="171"/>
      <c r="R21" s="171"/>
      <c r="S21" s="171"/>
      <c r="T21" s="171"/>
    </row>
    <row r="22" spans="2:56" ht="19.95" customHeight="1" x14ac:dyDescent="0.3">
      <c r="B22" s="317"/>
      <c r="C22" s="270"/>
      <c r="G22" s="761" t="s">
        <v>2569</v>
      </c>
      <c r="H22" s="762"/>
      <c r="I22" s="428">
        <f>I20+I21</f>
        <v>3964.8</v>
      </c>
      <c r="J22" s="274"/>
      <c r="K22" s="538"/>
      <c r="L22" s="302"/>
      <c r="M22" s="302"/>
      <c r="N22" s="302"/>
      <c r="O22" s="302"/>
      <c r="P22" s="302"/>
      <c r="Q22" s="302"/>
      <c r="R22" s="302"/>
      <c r="S22" s="302"/>
      <c r="T22" s="302"/>
    </row>
    <row r="23" spans="2:56" ht="19.95" customHeight="1" x14ac:dyDescent="0.3">
      <c r="B23" s="317"/>
      <c r="C23" s="270"/>
      <c r="G23" s="371"/>
      <c r="H23" s="371"/>
      <c r="I23" s="372"/>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632"/>
      <c r="L24" s="546"/>
      <c r="N24" s="547"/>
    </row>
    <row r="25" spans="2:56" s="297" customFormat="1" ht="21" customHeight="1" x14ac:dyDescent="0.3">
      <c r="C25" s="362"/>
      <c r="D25" s="362"/>
      <c r="E25" s="362"/>
      <c r="F25" s="362"/>
      <c r="G25" s="362"/>
      <c r="H25" s="362"/>
      <c r="I25" s="310"/>
      <c r="J25" s="310"/>
    </row>
    <row r="26" spans="2:56" s="297" customFormat="1" ht="11.4" customHeight="1" x14ac:dyDescent="0.3">
      <c r="C26" s="362"/>
      <c r="D26" s="362"/>
      <c r="E26" s="362"/>
      <c r="F26" s="362"/>
      <c r="G26" s="362"/>
      <c r="H26" s="362"/>
      <c r="I26" s="310"/>
      <c r="J26" s="310"/>
    </row>
    <row r="27" spans="2:56" s="373" customFormat="1" ht="19.2" customHeight="1" x14ac:dyDescent="0.3">
      <c r="B27" s="732" t="s">
        <v>4130</v>
      </c>
      <c r="C27" s="732"/>
      <c r="D27" s="732"/>
      <c r="E27" s="732"/>
      <c r="F27" s="732"/>
      <c r="G27" s="732"/>
      <c r="H27" s="732"/>
      <c r="I27" s="732"/>
      <c r="J27" s="374"/>
      <c r="L27" s="548"/>
      <c r="U27" s="548"/>
      <c r="AD27" s="548"/>
      <c r="AM27" s="548"/>
      <c r="AV27" s="548"/>
    </row>
    <row r="28" spans="2:56" s="373" customFormat="1" ht="153" customHeight="1" x14ac:dyDescent="0.3">
      <c r="B28" s="714" t="s">
        <v>6262</v>
      </c>
      <c r="C28" s="714"/>
      <c r="D28" s="714"/>
      <c r="E28" s="714"/>
      <c r="F28" s="714"/>
      <c r="G28" s="714"/>
      <c r="H28" s="714"/>
      <c r="I28" s="714"/>
      <c r="J28" s="374"/>
      <c r="L28" s="714"/>
      <c r="M28" s="714"/>
      <c r="N28" s="714"/>
      <c r="O28" s="714"/>
      <c r="P28" s="714"/>
      <c r="Q28" s="714"/>
      <c r="R28" s="714"/>
      <c r="S28" s="714"/>
      <c r="T28" s="714"/>
      <c r="U28" s="714"/>
      <c r="V28" s="714"/>
      <c r="W28" s="714"/>
      <c r="X28" s="714"/>
      <c r="Y28" s="714"/>
      <c r="Z28" s="714"/>
      <c r="AA28" s="714"/>
      <c r="AB28" s="714"/>
      <c r="AC28" s="714"/>
      <c r="AD28" s="714"/>
      <c r="AE28" s="714"/>
      <c r="AF28" s="714"/>
      <c r="AG28" s="714"/>
      <c r="AH28" s="714"/>
      <c r="AI28" s="714"/>
      <c r="AJ28" s="714"/>
      <c r="AK28" s="714"/>
      <c r="AL28" s="714"/>
      <c r="AM28" s="715"/>
      <c r="AN28" s="715"/>
      <c r="AO28" s="715"/>
      <c r="AP28" s="715"/>
      <c r="AQ28" s="715"/>
      <c r="AR28" s="715"/>
      <c r="AS28" s="715"/>
      <c r="AT28" s="715"/>
      <c r="AU28" s="715"/>
      <c r="AV28" s="714"/>
      <c r="AW28" s="714"/>
      <c r="AX28" s="714"/>
      <c r="AY28" s="714"/>
      <c r="AZ28" s="714"/>
      <c r="BA28" s="714"/>
      <c r="BB28" s="714"/>
      <c r="BC28" s="714"/>
      <c r="BD28" s="714"/>
    </row>
    <row r="29" spans="2:56" s="373" customFormat="1" ht="91.5" customHeight="1" x14ac:dyDescent="0.3">
      <c r="B29" s="715" t="s">
        <v>4131</v>
      </c>
      <c r="C29" s="715"/>
      <c r="D29" s="715"/>
      <c r="E29" s="715"/>
      <c r="F29" s="715"/>
      <c r="G29" s="715"/>
      <c r="H29" s="715"/>
      <c r="I29" s="715"/>
      <c r="J29" s="374"/>
      <c r="L29" s="715"/>
      <c r="M29" s="715"/>
      <c r="N29" s="715"/>
      <c r="O29" s="715"/>
      <c r="P29" s="715"/>
      <c r="Q29" s="715"/>
      <c r="R29" s="715"/>
      <c r="S29" s="715"/>
      <c r="T29" s="715"/>
      <c r="U29" s="420"/>
      <c r="V29" s="420"/>
      <c r="W29" s="420"/>
      <c r="X29" s="420"/>
      <c r="Y29" s="420"/>
      <c r="Z29" s="420"/>
      <c r="AA29" s="420"/>
      <c r="AB29" s="420"/>
      <c r="AC29" s="420"/>
      <c r="AD29" s="420"/>
      <c r="AE29" s="420"/>
      <c r="AF29" s="420"/>
      <c r="AG29" s="420"/>
      <c r="AH29" s="420"/>
      <c r="AI29" s="420"/>
      <c r="AJ29" s="420"/>
      <c r="AK29" s="420"/>
      <c r="AL29" s="420"/>
      <c r="AM29" s="628"/>
      <c r="AN29" s="628"/>
      <c r="AO29" s="628"/>
      <c r="AP29" s="628"/>
      <c r="AQ29" s="628"/>
      <c r="AR29" s="628"/>
      <c r="AS29" s="628"/>
      <c r="AT29" s="628"/>
      <c r="AU29" s="628"/>
      <c r="AV29" s="420"/>
      <c r="AW29" s="420"/>
      <c r="AX29" s="420"/>
      <c r="AY29" s="420"/>
      <c r="AZ29" s="420"/>
      <c r="BA29" s="420"/>
      <c r="BB29" s="420"/>
      <c r="BC29" s="420"/>
      <c r="BD29" s="420"/>
    </row>
    <row r="30" spans="2:56" s="297" customFormat="1" ht="77.25" customHeight="1" x14ac:dyDescent="0.3">
      <c r="B30" s="747" t="s">
        <v>2571</v>
      </c>
      <c r="C30" s="747"/>
      <c r="D30" s="337"/>
      <c r="E30" s="337"/>
      <c r="F30" s="337"/>
      <c r="G30" s="337"/>
      <c r="H30" s="337"/>
      <c r="I30" s="337"/>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4.25" customHeight="1" x14ac:dyDescent="0.3">
      <c r="B31" s="714" t="s">
        <v>4121</v>
      </c>
      <c r="C31" s="714"/>
      <c r="D31" s="714"/>
      <c r="E31" s="714"/>
      <c r="F31" s="714"/>
      <c r="G31" s="714"/>
      <c r="H31" s="714"/>
      <c r="I31" s="714"/>
      <c r="J31" s="336"/>
    </row>
    <row r="32" spans="2:56" s="297" customFormat="1" ht="70.95" customHeight="1" x14ac:dyDescent="0.3">
      <c r="B32" s="714" t="s">
        <v>4122</v>
      </c>
      <c r="C32" s="714"/>
      <c r="D32" s="714"/>
      <c r="E32" s="714"/>
      <c r="F32" s="714"/>
      <c r="G32" s="714"/>
      <c r="H32" s="714"/>
      <c r="I32" s="714"/>
      <c r="J32" s="336"/>
    </row>
    <row r="33" spans="2:20" s="373" customFormat="1" ht="162.6" customHeight="1" x14ac:dyDescent="0.3">
      <c r="B33" s="714" t="s">
        <v>6173</v>
      </c>
      <c r="C33" s="714"/>
      <c r="D33" s="714"/>
      <c r="E33" s="714"/>
      <c r="F33" s="714"/>
      <c r="G33" s="714"/>
      <c r="H33" s="714"/>
      <c r="I33" s="714"/>
      <c r="J33" s="375"/>
      <c r="K33" s="376"/>
      <c r="L33" s="377"/>
      <c r="M33" s="378"/>
    </row>
    <row r="34" spans="2:20" s="373" customFormat="1" ht="57" customHeight="1" x14ac:dyDescent="0.3">
      <c r="B34" s="714" t="s">
        <v>4125</v>
      </c>
      <c r="C34" s="714"/>
      <c r="D34" s="714"/>
      <c r="E34" s="714"/>
      <c r="F34" s="714"/>
      <c r="G34" s="714"/>
      <c r="H34" s="714"/>
      <c r="I34" s="714"/>
      <c r="J34" s="375"/>
      <c r="K34" s="376"/>
      <c r="L34" s="377"/>
      <c r="M34" s="378"/>
    </row>
    <row r="35" spans="2:20" s="373" customFormat="1" ht="16.2" customHeight="1" x14ac:dyDescent="0.3"/>
    <row r="36" spans="2:20" s="373" customFormat="1" ht="16.2" customHeight="1" x14ac:dyDescent="0.3">
      <c r="B36" s="732"/>
      <c r="C36" s="732"/>
      <c r="D36" s="732"/>
      <c r="E36" s="732"/>
      <c r="F36" s="732"/>
      <c r="G36" s="732"/>
      <c r="H36" s="732"/>
      <c r="I36" s="732"/>
      <c r="N36" s="379"/>
      <c r="O36" s="379"/>
      <c r="P36" s="379"/>
      <c r="Q36" s="379"/>
      <c r="R36" s="379"/>
      <c r="S36" s="379"/>
      <c r="T36" s="379"/>
    </row>
    <row r="37" spans="2:20" s="373" customFormat="1" ht="16.2" customHeight="1" x14ac:dyDescent="0.3"/>
    <row r="38" spans="2:20" s="373" customFormat="1" ht="18" customHeight="1" x14ac:dyDescent="0.3">
      <c r="B38" s="373" t="s">
        <v>3984</v>
      </c>
      <c r="K38" s="373" t="s">
        <v>2574</v>
      </c>
    </row>
    <row r="39" spans="2:20" s="373" customFormat="1" ht="18" customHeight="1" x14ac:dyDescent="0.3">
      <c r="B39" s="373" t="s">
        <v>4126</v>
      </c>
      <c r="K39" s="373" t="s">
        <v>3983</v>
      </c>
    </row>
    <row r="40" spans="2:20" s="373" customFormat="1" ht="18" customHeight="1" x14ac:dyDescent="0.3">
      <c r="B40" s="373" t="s">
        <v>2518</v>
      </c>
      <c r="K40" s="373" t="s">
        <v>3984</v>
      </c>
    </row>
    <row r="41" spans="2:20" s="373" customFormat="1" ht="18" customHeight="1" x14ac:dyDescent="0.3">
      <c r="B41" s="380" t="s">
        <v>2519</v>
      </c>
      <c r="K41" s="373" t="s">
        <v>3985</v>
      </c>
    </row>
    <row r="42" spans="2:20" s="373" customFormat="1" ht="18" customHeight="1" x14ac:dyDescent="0.3">
      <c r="B42" s="381" t="s">
        <v>2520</v>
      </c>
      <c r="J42" s="382"/>
      <c r="K42" s="373" t="s">
        <v>3986</v>
      </c>
      <c r="M42" s="383"/>
    </row>
    <row r="43" spans="2:20" s="373" customFormat="1" ht="18" customHeight="1" x14ac:dyDescent="0.3">
      <c r="B43" s="380" t="s">
        <v>2578</v>
      </c>
      <c r="J43" s="382"/>
      <c r="K43" s="373" t="s">
        <v>3987</v>
      </c>
      <c r="M43" s="383"/>
    </row>
    <row r="44" spans="2:20" s="373" customFormat="1" ht="18" customHeight="1" x14ac:dyDescent="0.3">
      <c r="B44" s="381" t="s">
        <v>2580</v>
      </c>
      <c r="J44" s="382"/>
      <c r="K44" s="373" t="s">
        <v>3988</v>
      </c>
    </row>
    <row r="45" spans="2:20" s="373" customFormat="1" ht="18" customHeight="1" x14ac:dyDescent="0.3">
      <c r="B45" s="381" t="s">
        <v>2582</v>
      </c>
      <c r="J45" s="382"/>
    </row>
    <row r="46" spans="2:20" s="373" customFormat="1" ht="18" customHeight="1" x14ac:dyDescent="0.3">
      <c r="B46" s="437" t="s">
        <v>2521</v>
      </c>
      <c r="J46" s="382"/>
    </row>
    <row r="47" spans="2:20" s="373" customFormat="1" ht="18" customHeight="1" x14ac:dyDescent="0.3">
      <c r="B47" s="381" t="s">
        <v>3965</v>
      </c>
      <c r="J47" s="382"/>
    </row>
    <row r="48" spans="2:20" s="373" customFormat="1" ht="18" customHeight="1" x14ac:dyDescent="0.3">
      <c r="B48" s="381" t="s">
        <v>3966</v>
      </c>
      <c r="J48" s="382"/>
    </row>
    <row r="49" spans="2:11" s="373" customFormat="1" ht="18" customHeight="1" x14ac:dyDescent="0.3">
      <c r="B49" s="437" t="s">
        <v>4088</v>
      </c>
      <c r="J49" s="382"/>
    </row>
    <row r="50" spans="2:11" s="373" customFormat="1" ht="18" customHeight="1" x14ac:dyDescent="0.3">
      <c r="B50" s="381" t="s">
        <v>4089</v>
      </c>
      <c r="J50" s="382"/>
    </row>
    <row r="51" spans="2:11" s="373" customFormat="1" ht="18" customHeight="1" x14ac:dyDescent="0.3">
      <c r="B51" s="381" t="s">
        <v>4090</v>
      </c>
      <c r="J51" s="382"/>
    </row>
    <row r="52" spans="2:11" s="373" customFormat="1" ht="6.6" customHeight="1" x14ac:dyDescent="0.3">
      <c r="B52" s="381"/>
      <c r="J52" s="382"/>
    </row>
    <row r="53" spans="2:11" s="373" customFormat="1" ht="23.25" customHeight="1" x14ac:dyDescent="0.3">
      <c r="J53" s="382"/>
      <c r="K53" s="380" t="s">
        <v>2521</v>
      </c>
    </row>
    <row r="54" spans="2:11" s="373" customFormat="1" ht="16.2" customHeight="1" x14ac:dyDescent="0.3">
      <c r="J54" s="382"/>
      <c r="K54" s="381" t="s">
        <v>2522</v>
      </c>
    </row>
    <row r="55" spans="2:11" s="373" customFormat="1" ht="11.25" customHeight="1" x14ac:dyDescent="0.3">
      <c r="J55" s="382"/>
      <c r="K55" s="381" t="s">
        <v>2523</v>
      </c>
    </row>
    <row r="56" spans="2:11" s="373" customFormat="1" ht="52.5" customHeight="1" x14ac:dyDescent="0.3">
      <c r="B56" s="714" t="s">
        <v>2524</v>
      </c>
      <c r="C56" s="714"/>
      <c r="D56" s="714"/>
      <c r="E56" s="714"/>
      <c r="F56" s="714"/>
      <c r="G56" s="714"/>
      <c r="H56" s="714"/>
      <c r="I56" s="714"/>
      <c r="J56" s="382"/>
    </row>
    <row r="57" spans="2:11" s="373" customFormat="1" ht="13.5" customHeight="1" x14ac:dyDescent="0.3">
      <c r="B57" s="435" t="s">
        <v>2525</v>
      </c>
      <c r="C57" s="384"/>
      <c r="J57" s="382"/>
    </row>
    <row r="58" spans="2:11" s="373" customFormat="1" ht="13.5" customHeight="1" x14ac:dyDescent="0.3">
      <c r="B58" s="381"/>
      <c r="J58" s="382"/>
    </row>
    <row r="59" spans="2:11" s="373" customFormat="1" ht="13.5" customHeight="1" x14ac:dyDescent="0.3">
      <c r="B59" s="381"/>
      <c r="J59" s="382"/>
    </row>
    <row r="60" spans="2:11" s="373" customFormat="1" ht="20.25" customHeight="1" x14ac:dyDescent="0.3">
      <c r="B60" s="373" t="s">
        <v>2526</v>
      </c>
      <c r="C60" s="384"/>
      <c r="J60" s="385"/>
    </row>
    <row r="61" spans="2:11" s="373" customFormat="1" ht="15.75" customHeight="1" x14ac:dyDescent="0.3">
      <c r="B61" s="384"/>
      <c r="C61" s="384"/>
      <c r="J61" s="385"/>
    </row>
    <row r="62" spans="2:11" s="373" customFormat="1" ht="16.2" customHeight="1" x14ac:dyDescent="0.3">
      <c r="B62" s="373" t="s">
        <v>2583</v>
      </c>
      <c r="D62" s="384"/>
      <c r="E62" s="384"/>
      <c r="F62" s="384"/>
      <c r="G62" s="384"/>
    </row>
    <row r="63" spans="2:11" s="373" customFormat="1" ht="16.2" customHeight="1" x14ac:dyDescent="0.3">
      <c r="B63" s="373" t="s">
        <v>2527</v>
      </c>
    </row>
    <row r="64" spans="2:11" s="373" customFormat="1" ht="16.2" customHeight="1" x14ac:dyDescent="0.3">
      <c r="B64" s="373" t="s">
        <v>3982</v>
      </c>
    </row>
    <row r="65" spans="2:13" s="373" customFormat="1" ht="16.2" customHeight="1" x14ac:dyDescent="0.3">
      <c r="B65" s="373" t="s">
        <v>2528</v>
      </c>
      <c r="J65" s="379"/>
    </row>
    <row r="66" spans="2:13" s="373" customFormat="1" ht="34.5" customHeight="1" x14ac:dyDescent="0.3">
      <c r="B66" s="715"/>
      <c r="C66" s="715"/>
      <c r="H66" s="716"/>
      <c r="I66" s="716"/>
      <c r="L66" s="384"/>
      <c r="M66" s="384"/>
    </row>
    <row r="67" spans="2:13" s="297" customFormat="1" ht="13.8" x14ac:dyDescent="0.3">
      <c r="B67" s="337"/>
      <c r="C67" s="337"/>
      <c r="H67" s="549"/>
      <c r="I67" s="549"/>
      <c r="L67" s="347"/>
      <c r="M67" s="347"/>
    </row>
    <row r="68" spans="2:13" s="297" customFormat="1" ht="82.5" customHeight="1" x14ac:dyDescent="0.3">
      <c r="B68" s="747" t="s">
        <v>2584</v>
      </c>
      <c r="C68" s="747"/>
      <c r="D68" s="575"/>
      <c r="E68" s="575"/>
      <c r="F68" s="575"/>
      <c r="G68" s="575"/>
      <c r="H68" s="748" t="s">
        <v>2529</v>
      </c>
      <c r="I68" s="748"/>
    </row>
  </sheetData>
  <mergeCells count="42">
    <mergeCell ref="E3:F3"/>
    <mergeCell ref="C5:E5"/>
    <mergeCell ref="G5:I5"/>
    <mergeCell ref="K5:L5"/>
    <mergeCell ref="C6:E6"/>
    <mergeCell ref="K6:L6"/>
    <mergeCell ref="C19:E19"/>
    <mergeCell ref="C7:E7"/>
    <mergeCell ref="G7:I7"/>
    <mergeCell ref="K7:L7"/>
    <mergeCell ref="C8:E8"/>
    <mergeCell ref="C9:E9"/>
    <mergeCell ref="H9:I9"/>
    <mergeCell ref="B10:C10"/>
    <mergeCell ref="D10:E10"/>
    <mergeCell ref="G10:I10"/>
    <mergeCell ref="B14:I15"/>
    <mergeCell ref="C17:E17"/>
    <mergeCell ref="C18:E18"/>
    <mergeCell ref="G20:H20"/>
    <mergeCell ref="G21:H21"/>
    <mergeCell ref="G22:H22"/>
    <mergeCell ref="B27:I27"/>
    <mergeCell ref="B28:I28"/>
    <mergeCell ref="B36:I36"/>
    <mergeCell ref="U28:AC28"/>
    <mergeCell ref="AD28:AL28"/>
    <mergeCell ref="AM28:AU28"/>
    <mergeCell ref="AV28:BD28"/>
    <mergeCell ref="B29:I29"/>
    <mergeCell ref="L29:T29"/>
    <mergeCell ref="L28:T28"/>
    <mergeCell ref="B31:I31"/>
    <mergeCell ref="B30:C30"/>
    <mergeCell ref="B32:I32"/>
    <mergeCell ref="B33:I33"/>
    <mergeCell ref="B34:I34"/>
    <mergeCell ref="B56:I56"/>
    <mergeCell ref="B66:C66"/>
    <mergeCell ref="H66:I66"/>
    <mergeCell ref="B68:C68"/>
    <mergeCell ref="H68:I68"/>
  </mergeCells>
  <hyperlinks>
    <hyperlink ref="B65" r:id="rId1" display="http://www.geofal.com.pe/" xr:uid="{ECD63B62-5D26-4F66-8D45-D31F78A815C4}"/>
    <hyperlink ref="B32:I32" r:id="rId2" location="8LpXxWsZQWmIW0zmL4DJEGBD3MXzxqJtd8JNJD7mkXs" display="https://mega.nz/file/EWAjHIDa - 8LpXxWsZQWmIW0zmL4DJEGBD3MXzxqJtd8JNJD7mkXs" xr:uid="{C0BFE0DF-A464-4073-978E-D1C24AEBE9E0}"/>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A18C2-3163-4B56-AD9E-37FEAAD99EA4}">
  <sheetPr>
    <tabColor rgb="FF00B0F0"/>
  </sheetPr>
  <dimension ref="B1:BD68"/>
  <sheetViews>
    <sheetView view="pageBreakPreview" topLeftCell="A28" zoomScale="80" zoomScaleNormal="96" zoomScaleSheetLayoutView="80" workbookViewId="0">
      <selection activeCell="L32" sqref="L32"/>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28"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1106</v>
      </c>
    </row>
    <row r="2" spans="2:13" ht="6.6" customHeight="1" x14ac:dyDescent="0.3">
      <c r="K2" s="344"/>
      <c r="L2" s="344"/>
    </row>
    <row r="3" spans="2:13" ht="24" customHeight="1" x14ac:dyDescent="0.3">
      <c r="B3" s="297"/>
      <c r="C3" s="355"/>
      <c r="D3" s="355"/>
      <c r="E3" s="746">
        <v>1484</v>
      </c>
      <c r="F3" s="746"/>
      <c r="G3" s="355"/>
      <c r="H3" s="355"/>
      <c r="I3" s="356"/>
    </row>
    <row r="4" spans="2:13" ht="23.25" customHeight="1" x14ac:dyDescent="0.3">
      <c r="B4" s="357"/>
      <c r="C4" s="357"/>
      <c r="D4" s="297"/>
      <c r="E4" s="358"/>
      <c r="F4" s="358"/>
      <c r="G4" s="351"/>
      <c r="H4" s="351"/>
      <c r="I4" s="351"/>
      <c r="J4" s="252"/>
    </row>
    <row r="5" spans="2:13" ht="50.25" customHeight="1" x14ac:dyDescent="0.3">
      <c r="B5" s="383" t="s">
        <v>2545</v>
      </c>
      <c r="C5" s="768" t="str">
        <f>VLOOKUP($L$1,BD_Clientes,2,FALSE)</f>
        <v>MONTAJES E INGENIERIA ARCE PERU S.A.C.</v>
      </c>
      <c r="D5" s="768"/>
      <c r="E5" s="768"/>
      <c r="F5" s="431" t="s">
        <v>2586</v>
      </c>
      <c r="G5" s="768" t="str">
        <f>VLOOKUP($L$1,BD_Clientes,9,FALSE)</f>
        <v>Línea de Transmisión 60KV SET Chillón - SET Oquendo</v>
      </c>
      <c r="H5" s="768"/>
      <c r="I5" s="768"/>
      <c r="K5" s="746">
        <v>222</v>
      </c>
      <c r="L5" s="746"/>
    </row>
    <row r="6" spans="2:13" ht="23.25" customHeight="1" x14ac:dyDescent="0.3">
      <c r="B6" s="383" t="s">
        <v>2547</v>
      </c>
      <c r="C6" s="769">
        <f>VLOOKUP($L$1,BD_Clientes,3,FALSE)</f>
        <v>20550259321</v>
      </c>
      <c r="D6" s="769"/>
      <c r="E6" s="769"/>
      <c r="F6" s="373"/>
      <c r="G6" s="433"/>
      <c r="H6" s="433"/>
      <c r="I6" s="433"/>
      <c r="K6" s="744">
        <v>222</v>
      </c>
      <c r="L6" s="744"/>
      <c r="M6" s="301"/>
    </row>
    <row r="7" spans="2:13" ht="40.5" customHeight="1" x14ac:dyDescent="0.3">
      <c r="B7" s="383" t="s">
        <v>2550</v>
      </c>
      <c r="C7" s="768" t="str">
        <f>VLOOKUP($L$1,BD_Clientes,5,FALSE)</f>
        <v xml:space="preserve">Ing. John Anthony Torres Quispe </v>
      </c>
      <c r="D7" s="768"/>
      <c r="E7" s="768"/>
      <c r="F7" s="431" t="s">
        <v>2589</v>
      </c>
      <c r="G7" s="768" t="str">
        <f>VLOOKUP($L$1,BD_Clientes,10,FALSE)</f>
        <v>Av. Néstor Gambeta - Callao</v>
      </c>
      <c r="H7" s="768"/>
      <c r="I7" s="768"/>
      <c r="K7" s="742">
        <v>222</v>
      </c>
      <c r="L7" s="742"/>
    </row>
    <row r="8" spans="2:13" ht="33" customHeight="1" x14ac:dyDescent="0.3">
      <c r="B8" s="383" t="s">
        <v>2553</v>
      </c>
      <c r="C8" s="768">
        <f>VLOOKUP($L$1,BD_Clientes,7,FALSE)</f>
        <v>990124060</v>
      </c>
      <c r="D8" s="768"/>
      <c r="E8" s="768"/>
      <c r="F8" s="439" t="s">
        <v>2551</v>
      </c>
      <c r="G8" s="373" t="s">
        <v>3326</v>
      </c>
      <c r="H8" s="373"/>
      <c r="I8" s="373"/>
    </row>
    <row r="9" spans="2:13" ht="51" customHeight="1" x14ac:dyDescent="0.3">
      <c r="B9" s="383" t="s">
        <v>2557</v>
      </c>
      <c r="C9" s="768" t="str">
        <f>VLOOKUP($L$1,BD_Clientes,8,FALSE)</f>
        <v>jtorres@arceperu.pe / tyraola@arceperu.pe</v>
      </c>
      <c r="D9" s="768"/>
      <c r="E9" s="768"/>
      <c r="F9" s="438" t="s">
        <v>2553</v>
      </c>
      <c r="G9" s="429">
        <v>982429895</v>
      </c>
      <c r="H9" s="769"/>
      <c r="I9" s="769"/>
    </row>
    <row r="10" spans="2:13" ht="35.25" customHeight="1" x14ac:dyDescent="0.3">
      <c r="B10" s="766" t="s">
        <v>2555</v>
      </c>
      <c r="C10" s="766"/>
      <c r="D10" s="767">
        <v>45917</v>
      </c>
      <c r="E10" s="767"/>
      <c r="F10" s="438" t="s">
        <v>2558</v>
      </c>
      <c r="G10" s="767">
        <v>45917</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29.25" customHeight="1" x14ac:dyDescent="0.3">
      <c r="B16" s="260"/>
      <c r="C16" s="260"/>
      <c r="D16" s="259"/>
      <c r="E16" s="259"/>
      <c r="F16" s="259"/>
    </row>
    <row r="17" spans="2:56" ht="66.75" customHeight="1" x14ac:dyDescent="0.3">
      <c r="B17" s="421" t="s">
        <v>2561</v>
      </c>
      <c r="C17" s="749" t="s">
        <v>2562</v>
      </c>
      <c r="D17" s="749"/>
      <c r="E17" s="749"/>
      <c r="F17" s="422" t="s">
        <v>2563</v>
      </c>
      <c r="G17" s="423" t="s">
        <v>2564</v>
      </c>
      <c r="H17" s="421" t="s">
        <v>2565</v>
      </c>
      <c r="I17" s="421" t="s">
        <v>2566</v>
      </c>
      <c r="J17" s="371"/>
    </row>
    <row r="18" spans="2:56" ht="72" customHeight="1" x14ac:dyDescent="0.3">
      <c r="B18" s="424" t="s">
        <v>2212</v>
      </c>
      <c r="C18" s="754" t="str">
        <f>VLOOKUP(B18,ENS.!$B$5:$F$242,2,FALSE)</f>
        <v>Compresión de testigos cilíndricos de concreto (*).</v>
      </c>
      <c r="D18" s="755"/>
      <c r="E18" s="756"/>
      <c r="F18" s="451" t="str">
        <f>VLOOKUP(B18,ENS.!$B$5:$F$242,3,FALSE)</f>
        <v>ASTM C39/C39M-24</v>
      </c>
      <c r="G18" s="457">
        <f>VLOOKUP(B18,ENS.!$B$5:$G$242,6,FALSE)</f>
        <v>15</v>
      </c>
      <c r="H18" s="424">
        <v>6</v>
      </c>
      <c r="I18" s="426">
        <f>+G18*H18</f>
        <v>90</v>
      </c>
      <c r="J18" s="371"/>
    </row>
    <row r="19" spans="2:56" ht="23.25" customHeight="1" x14ac:dyDescent="0.3">
      <c r="B19" s="550" t="s">
        <v>2516</v>
      </c>
      <c r="C19" s="383"/>
      <c r="D19" s="373"/>
      <c r="E19" s="373"/>
      <c r="F19" s="373"/>
      <c r="G19" s="759" t="s">
        <v>2567</v>
      </c>
      <c r="H19" s="760"/>
      <c r="I19" s="427">
        <f>SUM(I18:I18)</f>
        <v>90</v>
      </c>
      <c r="J19" s="274"/>
      <c r="K19" s="540"/>
      <c r="L19" s="343"/>
      <c r="M19" s="171"/>
      <c r="N19" s="171"/>
      <c r="O19" s="171"/>
      <c r="P19" s="171"/>
      <c r="Q19" s="171"/>
      <c r="R19" s="171"/>
      <c r="S19" s="171"/>
      <c r="T19" s="171"/>
    </row>
    <row r="20" spans="2:56" ht="23.25" customHeight="1" x14ac:dyDescent="0.3">
      <c r="B20" s="435"/>
      <c r="C20" s="383"/>
      <c r="D20" s="373"/>
      <c r="E20" s="373"/>
      <c r="F20" s="373"/>
      <c r="G20" s="759" t="s">
        <v>2568</v>
      </c>
      <c r="H20" s="760"/>
      <c r="I20" s="427">
        <f>I19*0.18</f>
        <v>16.2</v>
      </c>
      <c r="J20" s="274"/>
      <c r="K20" s="538"/>
      <c r="L20" s="171"/>
      <c r="M20" s="171"/>
      <c r="N20" s="171"/>
      <c r="O20" s="171"/>
      <c r="P20" s="171"/>
      <c r="Q20" s="171"/>
      <c r="R20" s="171"/>
      <c r="S20" s="171"/>
      <c r="T20" s="171"/>
    </row>
    <row r="21" spans="2:56" ht="23.25" customHeight="1" x14ac:dyDescent="0.3">
      <c r="B21" s="435"/>
      <c r="C21" s="383"/>
      <c r="D21" s="373"/>
      <c r="E21" s="373"/>
      <c r="F21" s="373"/>
      <c r="G21" s="761" t="s">
        <v>2569</v>
      </c>
      <c r="H21" s="762"/>
      <c r="I21" s="428">
        <f>I19+I20</f>
        <v>106.2</v>
      </c>
      <c r="J21" s="274"/>
      <c r="K21" s="538"/>
      <c r="L21" s="302"/>
      <c r="M21" s="302"/>
      <c r="N21" s="302"/>
      <c r="O21" s="302"/>
      <c r="P21" s="302"/>
      <c r="Q21" s="302"/>
      <c r="R21" s="302"/>
      <c r="S21" s="302"/>
      <c r="T21" s="302"/>
    </row>
    <row r="22" spans="2:56" ht="19.95" customHeight="1" x14ac:dyDescent="0.3">
      <c r="B22" s="317"/>
      <c r="C22" s="270"/>
      <c r="G22" s="371"/>
      <c r="H22" s="371"/>
      <c r="I22" s="372"/>
      <c r="J22" s="274"/>
      <c r="K22" s="538"/>
      <c r="L22" s="302"/>
      <c r="M22" s="302"/>
      <c r="N22" s="302"/>
      <c r="O22" s="302"/>
      <c r="P22" s="302"/>
      <c r="Q22" s="302"/>
      <c r="R22" s="302"/>
      <c r="S22" s="302"/>
      <c r="T22" s="302"/>
    </row>
    <row r="23" spans="2:56" s="297" customFormat="1" ht="21" customHeight="1" x14ac:dyDescent="0.3">
      <c r="B23" s="361"/>
      <c r="C23" s="362"/>
      <c r="D23" s="362"/>
      <c r="E23" s="362"/>
      <c r="F23" s="362"/>
      <c r="G23" s="362"/>
      <c r="H23" s="362"/>
      <c r="I23" s="362"/>
      <c r="J23" s="362"/>
      <c r="K23" s="632"/>
      <c r="L23" s="546"/>
      <c r="N23" s="547"/>
    </row>
    <row r="24" spans="2:56" s="297" customFormat="1" ht="21" customHeight="1" x14ac:dyDescent="0.3">
      <c r="C24" s="362"/>
      <c r="D24" s="362"/>
      <c r="E24" s="362"/>
      <c r="F24" s="362"/>
      <c r="G24" s="362"/>
      <c r="H24" s="362"/>
      <c r="I24" s="310"/>
      <c r="J24" s="310"/>
    </row>
    <row r="25" spans="2:56" s="297" customFormat="1" ht="11.4" customHeight="1" x14ac:dyDescent="0.3">
      <c r="C25" s="362"/>
      <c r="D25" s="362"/>
      <c r="E25" s="362"/>
      <c r="F25" s="362"/>
      <c r="G25" s="362"/>
      <c r="H25" s="362"/>
      <c r="I25" s="310"/>
      <c r="J25" s="310"/>
    </row>
    <row r="26" spans="2:56" s="373" customFormat="1" ht="28.5" customHeight="1" x14ac:dyDescent="0.3">
      <c r="B26" s="732" t="s">
        <v>4130</v>
      </c>
      <c r="C26" s="732"/>
      <c r="D26" s="732"/>
      <c r="E26" s="732"/>
      <c r="F26" s="732"/>
      <c r="G26" s="732"/>
      <c r="H26" s="732"/>
      <c r="I26" s="732"/>
      <c r="J26" s="374"/>
      <c r="L26" s="548"/>
      <c r="U26" s="548"/>
      <c r="AD26" s="548"/>
      <c r="AM26" s="548"/>
      <c r="AV26" s="548"/>
    </row>
    <row r="27" spans="2:56" s="373" customFormat="1" ht="128.25" customHeight="1" x14ac:dyDescent="0.3">
      <c r="B27" s="714" t="s">
        <v>6198</v>
      </c>
      <c r="C27" s="714"/>
      <c r="D27" s="714"/>
      <c r="E27" s="714"/>
      <c r="F27" s="714"/>
      <c r="G27" s="714"/>
      <c r="H27" s="714"/>
      <c r="I27" s="714"/>
      <c r="J27" s="374"/>
      <c r="L27" s="714"/>
      <c r="M27" s="714"/>
      <c r="N27" s="714"/>
      <c r="O27" s="714"/>
      <c r="P27" s="714"/>
      <c r="Q27" s="714"/>
      <c r="R27" s="714"/>
      <c r="S27" s="714"/>
      <c r="T27" s="714"/>
      <c r="U27" s="714"/>
      <c r="V27" s="714"/>
      <c r="W27" s="714"/>
      <c r="X27" s="714"/>
      <c r="Y27" s="714"/>
      <c r="Z27" s="714"/>
      <c r="AA27" s="714"/>
      <c r="AB27" s="714"/>
      <c r="AC27" s="714"/>
      <c r="AD27" s="714"/>
      <c r="AE27" s="714"/>
      <c r="AF27" s="714"/>
      <c r="AG27" s="714"/>
      <c r="AH27" s="714"/>
      <c r="AI27" s="714"/>
      <c r="AJ27" s="714"/>
      <c r="AK27" s="714"/>
      <c r="AL27" s="714"/>
      <c r="AM27" s="715"/>
      <c r="AN27" s="715"/>
      <c r="AO27" s="715"/>
      <c r="AP27" s="715"/>
      <c r="AQ27" s="715"/>
      <c r="AR27" s="715"/>
      <c r="AS27" s="715"/>
      <c r="AT27" s="715"/>
      <c r="AU27" s="715"/>
      <c r="AV27" s="714"/>
      <c r="AW27" s="714"/>
      <c r="AX27" s="714"/>
      <c r="AY27" s="714"/>
      <c r="AZ27" s="714"/>
      <c r="BA27" s="714"/>
      <c r="BB27" s="714"/>
      <c r="BC27" s="714"/>
      <c r="BD27" s="714"/>
    </row>
    <row r="28" spans="2:56" s="373" customFormat="1" ht="100.5" customHeight="1" x14ac:dyDescent="0.3">
      <c r="B28" s="715" t="s">
        <v>4131</v>
      </c>
      <c r="C28" s="715"/>
      <c r="D28" s="715"/>
      <c r="E28" s="715"/>
      <c r="F28" s="715"/>
      <c r="G28" s="715"/>
      <c r="H28" s="715"/>
      <c r="I28" s="715"/>
      <c r="J28" s="374"/>
      <c r="L28" s="715"/>
      <c r="M28" s="715"/>
      <c r="N28" s="715"/>
      <c r="O28" s="715"/>
      <c r="P28" s="715"/>
      <c r="Q28" s="715"/>
      <c r="R28" s="715"/>
      <c r="S28" s="715"/>
      <c r="T28" s="715"/>
      <c r="U28" s="420"/>
      <c r="V28" s="420"/>
      <c r="W28" s="420"/>
      <c r="X28" s="420"/>
      <c r="Y28" s="420"/>
      <c r="Z28" s="420"/>
      <c r="AA28" s="420"/>
      <c r="AB28" s="420"/>
      <c r="AC28" s="420"/>
      <c r="AD28" s="420"/>
      <c r="AE28" s="420"/>
      <c r="AF28" s="420"/>
      <c r="AG28" s="420"/>
      <c r="AH28" s="420"/>
      <c r="AI28" s="420"/>
      <c r="AJ28" s="420"/>
      <c r="AK28" s="420"/>
      <c r="AL28" s="420"/>
      <c r="AM28" s="628"/>
      <c r="AN28" s="628"/>
      <c r="AO28" s="628"/>
      <c r="AP28" s="628"/>
      <c r="AQ28" s="628"/>
      <c r="AR28" s="628"/>
      <c r="AS28" s="628"/>
      <c r="AT28" s="628"/>
      <c r="AU28" s="628"/>
      <c r="AV28" s="420"/>
      <c r="AW28" s="420"/>
      <c r="AX28" s="420"/>
      <c r="AY28" s="420"/>
      <c r="AZ28" s="420"/>
      <c r="BA28" s="420"/>
      <c r="BB28" s="420"/>
      <c r="BC28" s="420"/>
      <c r="BD28" s="420"/>
    </row>
    <row r="29" spans="2:56" s="297" customFormat="1" ht="93" customHeight="1" x14ac:dyDescent="0.3">
      <c r="B29" s="747" t="s">
        <v>2571</v>
      </c>
      <c r="C29" s="747"/>
      <c r="D29" s="337"/>
      <c r="E29" s="337"/>
      <c r="F29" s="337"/>
      <c r="G29" s="337"/>
      <c r="H29" s="337"/>
      <c r="I29" s="337"/>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95" customHeight="1" x14ac:dyDescent="0.3">
      <c r="J30" s="336"/>
    </row>
    <row r="31" spans="2:56" s="297" customFormat="1" ht="86.25" customHeight="1" x14ac:dyDescent="0.3">
      <c r="B31" s="714" t="s">
        <v>4121</v>
      </c>
      <c r="C31" s="714"/>
      <c r="D31" s="714"/>
      <c r="E31" s="714"/>
      <c r="F31" s="714"/>
      <c r="G31" s="714"/>
      <c r="H31" s="714"/>
      <c r="I31" s="714"/>
      <c r="J31" s="336"/>
    </row>
    <row r="32" spans="2:56" s="297" customFormat="1" ht="70.95" customHeight="1" x14ac:dyDescent="0.3">
      <c r="B32" s="714" t="s">
        <v>4122</v>
      </c>
      <c r="C32" s="714"/>
      <c r="D32" s="714"/>
      <c r="E32" s="714"/>
      <c r="F32" s="714"/>
      <c r="G32" s="714"/>
      <c r="H32" s="714"/>
      <c r="I32" s="714"/>
      <c r="J32" s="336"/>
    </row>
    <row r="33" spans="2:20" s="373" customFormat="1" ht="162.6" customHeight="1" x14ac:dyDescent="0.3">
      <c r="B33" s="714" t="s">
        <v>6173</v>
      </c>
      <c r="C33" s="714"/>
      <c r="D33" s="714"/>
      <c r="E33" s="714"/>
      <c r="F33" s="714"/>
      <c r="G33" s="714"/>
      <c r="H33" s="714"/>
      <c r="I33" s="714"/>
      <c r="J33" s="375"/>
      <c r="K33" s="376"/>
      <c r="L33" s="377"/>
      <c r="M33" s="378"/>
    </row>
    <row r="34" spans="2:20" s="373" customFormat="1" ht="57" customHeight="1" x14ac:dyDescent="0.3">
      <c r="B34" s="714" t="s">
        <v>4125</v>
      </c>
      <c r="C34" s="714"/>
      <c r="D34" s="714"/>
      <c r="E34" s="714"/>
      <c r="F34" s="714"/>
      <c r="G34" s="714"/>
      <c r="H34" s="714"/>
      <c r="I34" s="714"/>
      <c r="J34" s="375"/>
      <c r="K34" s="376"/>
      <c r="L34" s="377"/>
      <c r="M34" s="378"/>
    </row>
    <row r="35" spans="2:20" s="373" customFormat="1" ht="16.2" customHeight="1" x14ac:dyDescent="0.3"/>
    <row r="36" spans="2:20" s="373" customFormat="1" ht="16.2" customHeight="1" x14ac:dyDescent="0.3">
      <c r="B36" s="732"/>
      <c r="C36" s="732"/>
      <c r="D36" s="732"/>
      <c r="E36" s="732"/>
      <c r="F36" s="732"/>
      <c r="G36" s="732"/>
      <c r="H36" s="732"/>
      <c r="I36" s="732"/>
      <c r="N36" s="379"/>
      <c r="O36" s="379"/>
      <c r="P36" s="379"/>
      <c r="Q36" s="379"/>
      <c r="R36" s="379"/>
      <c r="S36" s="379"/>
      <c r="T36" s="379"/>
    </row>
    <row r="37" spans="2:20" s="373" customFormat="1" ht="16.2" customHeight="1" x14ac:dyDescent="0.3"/>
    <row r="38" spans="2:20" s="373" customFormat="1" ht="16.5" customHeight="1" x14ac:dyDescent="0.3">
      <c r="B38" s="373" t="s">
        <v>3984</v>
      </c>
      <c r="K38" s="373" t="s">
        <v>2574</v>
      </c>
    </row>
    <row r="39" spans="2:20" s="373" customFormat="1" ht="16.5" customHeight="1" x14ac:dyDescent="0.3">
      <c r="B39" s="373" t="s">
        <v>4126</v>
      </c>
      <c r="K39" s="373" t="s">
        <v>3983</v>
      </c>
    </row>
    <row r="40" spans="2:20" s="373" customFormat="1" ht="16.5" customHeight="1" x14ac:dyDescent="0.3">
      <c r="B40" s="373" t="s">
        <v>2518</v>
      </c>
      <c r="K40" s="373" t="s">
        <v>3984</v>
      </c>
    </row>
    <row r="41" spans="2:20" s="373" customFormat="1" ht="16.5" customHeight="1" x14ac:dyDescent="0.3">
      <c r="B41" s="380" t="s">
        <v>2519</v>
      </c>
      <c r="K41" s="373" t="s">
        <v>3985</v>
      </c>
    </row>
    <row r="42" spans="2:20" s="373" customFormat="1" ht="16.5" customHeight="1" x14ac:dyDescent="0.3">
      <c r="B42" s="381" t="s">
        <v>2520</v>
      </c>
      <c r="J42" s="382"/>
      <c r="K42" s="373" t="s">
        <v>3986</v>
      </c>
      <c r="M42" s="383"/>
    </row>
    <row r="43" spans="2:20" s="373" customFormat="1" ht="16.5" customHeight="1" x14ac:dyDescent="0.3">
      <c r="B43" s="380" t="s">
        <v>2578</v>
      </c>
      <c r="J43" s="382"/>
      <c r="K43" s="373" t="s">
        <v>3987</v>
      </c>
      <c r="M43" s="383"/>
    </row>
    <row r="44" spans="2:20" s="373" customFormat="1" ht="16.5" customHeight="1" x14ac:dyDescent="0.3">
      <c r="B44" s="381" t="s">
        <v>2580</v>
      </c>
      <c r="J44" s="382"/>
      <c r="K44" s="373" t="s">
        <v>3988</v>
      </c>
    </row>
    <row r="45" spans="2:20" s="373" customFormat="1" ht="16.5" customHeight="1" x14ac:dyDescent="0.3">
      <c r="B45" s="381" t="s">
        <v>2582</v>
      </c>
      <c r="J45" s="382"/>
    </row>
    <row r="46" spans="2:20" s="373" customFormat="1" ht="16.5" customHeight="1" x14ac:dyDescent="0.3">
      <c r="B46" s="437" t="s">
        <v>2521</v>
      </c>
      <c r="J46" s="382"/>
    </row>
    <row r="47" spans="2:20" s="373" customFormat="1" ht="16.5" customHeight="1" x14ac:dyDescent="0.3">
      <c r="B47" s="381" t="s">
        <v>3965</v>
      </c>
      <c r="J47" s="382"/>
    </row>
    <row r="48" spans="2:20" s="373" customFormat="1" ht="16.5" customHeight="1" x14ac:dyDescent="0.3">
      <c r="B48" s="381" t="s">
        <v>3966</v>
      </c>
      <c r="J48" s="382"/>
    </row>
    <row r="49" spans="2:11" s="373" customFormat="1" ht="16.5" customHeight="1" x14ac:dyDescent="0.3">
      <c r="B49" s="437" t="s">
        <v>4088</v>
      </c>
      <c r="J49" s="382"/>
    </row>
    <row r="50" spans="2:11" s="373" customFormat="1" ht="16.5" customHeight="1" x14ac:dyDescent="0.3">
      <c r="B50" s="381" t="s">
        <v>4089</v>
      </c>
      <c r="J50" s="382"/>
    </row>
    <row r="51" spans="2:11" s="373" customFormat="1" ht="16.5" customHeight="1" x14ac:dyDescent="0.3">
      <c r="B51" s="381" t="s">
        <v>4090</v>
      </c>
      <c r="J51" s="382"/>
    </row>
    <row r="52" spans="2:11" s="373" customFormat="1" ht="6.6" customHeight="1" x14ac:dyDescent="0.3">
      <c r="B52" s="381"/>
      <c r="J52" s="382"/>
    </row>
    <row r="53" spans="2:11" s="373" customFormat="1" ht="23.25" customHeight="1" x14ac:dyDescent="0.3">
      <c r="J53" s="382"/>
      <c r="K53" s="380" t="s">
        <v>2521</v>
      </c>
    </row>
    <row r="54" spans="2:11" s="373" customFormat="1" ht="16.2" customHeight="1" x14ac:dyDescent="0.3">
      <c r="J54" s="382"/>
      <c r="K54" s="381" t="s">
        <v>2522</v>
      </c>
    </row>
    <row r="55" spans="2:11" s="373" customFormat="1" ht="11.25" customHeight="1" x14ac:dyDescent="0.3">
      <c r="J55" s="382"/>
      <c r="K55" s="381" t="s">
        <v>2523</v>
      </c>
    </row>
    <row r="56" spans="2:11" s="373" customFormat="1" ht="52.5" customHeight="1" x14ac:dyDescent="0.3">
      <c r="B56" s="714" t="s">
        <v>2524</v>
      </c>
      <c r="C56" s="714"/>
      <c r="D56" s="714"/>
      <c r="E56" s="714"/>
      <c r="F56" s="714"/>
      <c r="G56" s="714"/>
      <c r="H56" s="714"/>
      <c r="I56" s="714"/>
      <c r="J56" s="382"/>
    </row>
    <row r="57" spans="2:11" s="373" customFormat="1" ht="13.5" customHeight="1" x14ac:dyDescent="0.3">
      <c r="B57" s="435" t="s">
        <v>2525</v>
      </c>
      <c r="C57" s="384"/>
      <c r="J57" s="382"/>
    </row>
    <row r="58" spans="2:11" s="373" customFormat="1" ht="13.5" customHeight="1" x14ac:dyDescent="0.3">
      <c r="B58" s="381"/>
      <c r="J58" s="382"/>
    </row>
    <row r="59" spans="2:11" s="373" customFormat="1" ht="13.5" customHeight="1" x14ac:dyDescent="0.3">
      <c r="B59" s="381"/>
      <c r="J59" s="382"/>
    </row>
    <row r="60" spans="2:11" s="373" customFormat="1" ht="20.25" customHeight="1" x14ac:dyDescent="0.3">
      <c r="B60" s="373" t="s">
        <v>2526</v>
      </c>
      <c r="C60" s="384"/>
      <c r="J60" s="385"/>
    </row>
    <row r="61" spans="2:11" s="373" customFormat="1" ht="15.75" customHeight="1" x14ac:dyDescent="0.3">
      <c r="B61" s="384"/>
      <c r="C61" s="384"/>
      <c r="J61" s="385"/>
    </row>
    <row r="62" spans="2:11" s="373" customFormat="1" ht="16.2" customHeight="1" x14ac:dyDescent="0.3">
      <c r="B62" s="373" t="s">
        <v>2583</v>
      </c>
      <c r="D62" s="384"/>
      <c r="E62" s="384"/>
      <c r="F62" s="384"/>
      <c r="G62" s="384"/>
    </row>
    <row r="63" spans="2:11" s="373" customFormat="1" ht="16.2" customHeight="1" x14ac:dyDescent="0.3">
      <c r="B63" s="373" t="s">
        <v>2527</v>
      </c>
    </row>
    <row r="64" spans="2:11" s="373" customFormat="1" ht="16.2" customHeight="1" x14ac:dyDescent="0.3">
      <c r="B64" s="373" t="s">
        <v>3982</v>
      </c>
    </row>
    <row r="65" spans="2:13" s="373" customFormat="1" ht="16.2" customHeight="1" x14ac:dyDescent="0.3">
      <c r="B65" s="373" t="s">
        <v>2528</v>
      </c>
      <c r="J65" s="379"/>
    </row>
    <row r="66" spans="2:13" s="373" customFormat="1" ht="34.5" customHeight="1" x14ac:dyDescent="0.3">
      <c r="B66" s="715"/>
      <c r="C66" s="715"/>
      <c r="H66" s="716"/>
      <c r="I66" s="716"/>
      <c r="L66" s="384"/>
      <c r="M66" s="384"/>
    </row>
    <row r="67" spans="2:13" s="297" customFormat="1" ht="13.8" x14ac:dyDescent="0.3">
      <c r="B67" s="337"/>
      <c r="C67" s="337"/>
      <c r="H67" s="549"/>
      <c r="I67" s="549"/>
      <c r="L67" s="347"/>
      <c r="M67" s="347"/>
    </row>
    <row r="68" spans="2:13" s="297" customFormat="1" ht="81.75" customHeight="1" x14ac:dyDescent="0.3">
      <c r="B68" s="747" t="s">
        <v>2584</v>
      </c>
      <c r="C68" s="747"/>
      <c r="D68" s="575"/>
      <c r="E68" s="575"/>
      <c r="F68" s="575"/>
      <c r="G68" s="575"/>
      <c r="H68" s="748" t="s">
        <v>2529</v>
      </c>
      <c r="I68" s="748"/>
    </row>
  </sheetData>
  <mergeCells count="41">
    <mergeCell ref="E3:F3"/>
    <mergeCell ref="C5:E5"/>
    <mergeCell ref="G5:I5"/>
    <mergeCell ref="K5:L5"/>
    <mergeCell ref="C6:E6"/>
    <mergeCell ref="K6:L6"/>
    <mergeCell ref="C18:E18"/>
    <mergeCell ref="C7:E7"/>
    <mergeCell ref="G7:I7"/>
    <mergeCell ref="K7:L7"/>
    <mergeCell ref="C8:E8"/>
    <mergeCell ref="C9:E9"/>
    <mergeCell ref="H9:I9"/>
    <mergeCell ref="B10:C10"/>
    <mergeCell ref="D10:E10"/>
    <mergeCell ref="G10:I10"/>
    <mergeCell ref="B14:I15"/>
    <mergeCell ref="C17:E17"/>
    <mergeCell ref="G19:H19"/>
    <mergeCell ref="G20:H20"/>
    <mergeCell ref="G21:H21"/>
    <mergeCell ref="B26:I26"/>
    <mergeCell ref="B27:I27"/>
    <mergeCell ref="B36:I36"/>
    <mergeCell ref="U27:AC27"/>
    <mergeCell ref="AD27:AL27"/>
    <mergeCell ref="AM27:AU27"/>
    <mergeCell ref="AV27:BD27"/>
    <mergeCell ref="B28:I28"/>
    <mergeCell ref="L28:T28"/>
    <mergeCell ref="L27:T27"/>
    <mergeCell ref="B29:C29"/>
    <mergeCell ref="B31:I31"/>
    <mergeCell ref="B32:I32"/>
    <mergeCell ref="B33:I33"/>
    <mergeCell ref="B34:I34"/>
    <mergeCell ref="B56:I56"/>
    <mergeCell ref="B66:C66"/>
    <mergeCell ref="H66:I66"/>
    <mergeCell ref="B68:C68"/>
    <mergeCell ref="H68:I68"/>
  </mergeCells>
  <hyperlinks>
    <hyperlink ref="B65" r:id="rId1" display="http://www.geofal.com.pe/" xr:uid="{25D40011-44A5-4D61-B140-11418033E551}"/>
    <hyperlink ref="B32:I32" r:id="rId2" location="8LpXxWsZQWmIW0zmL4DJEGBD3MXzxqJtd8JNJD7mkXs" display="https://mega.nz/file/EWAjHIDa - 8LpXxWsZQWmIW0zmL4DJEGBD3MXzxqJtd8JNJD7mkXs" xr:uid="{E35EE3AF-0264-4F98-BE0A-58943B4278EB}"/>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29" min="1" max="8" man="1"/>
  </rowBreaks>
  <drawing r:id="rId4"/>
  <legacyDrawingHF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AC549-7392-4EFD-8309-C4F61A7D0952}">
  <sheetPr>
    <tabColor rgb="FFFFFF00"/>
  </sheetPr>
  <dimension ref="B1:T70"/>
  <sheetViews>
    <sheetView view="pageBreakPreview" zoomScale="84" zoomScaleNormal="92" zoomScaleSheetLayoutView="84" workbookViewId="0">
      <selection activeCell="B32" sqref="B32:I32"/>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3.109375" style="279" customWidth="1"/>
    <col min="6" max="6" width="24.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975</v>
      </c>
    </row>
    <row r="2" spans="2:13" ht="9" customHeight="1" x14ac:dyDescent="0.3">
      <c r="K2" s="344"/>
      <c r="L2" s="344"/>
    </row>
    <row r="3" spans="2:13" ht="34.950000000000003" customHeight="1" x14ac:dyDescent="0.3">
      <c r="C3" s="255"/>
      <c r="D3" s="255"/>
      <c r="E3" s="746">
        <v>1450</v>
      </c>
      <c r="F3" s="746"/>
      <c r="G3" s="255"/>
      <c r="H3" s="255"/>
      <c r="I3" s="256"/>
    </row>
    <row r="4" spans="2:13" ht="10.199999999999999" customHeight="1" x14ac:dyDescent="0.3">
      <c r="B4" s="257"/>
      <c r="C4" s="257"/>
      <c r="E4" s="252"/>
      <c r="F4" s="252"/>
      <c r="H4" s="395"/>
      <c r="I4" s="395"/>
      <c r="J4" s="252"/>
    </row>
    <row r="5" spans="2:13" ht="52.5" customHeight="1" x14ac:dyDescent="0.3">
      <c r="B5" s="270" t="s">
        <v>2545</v>
      </c>
      <c r="C5" s="710" t="str">
        <f>VLOOKUP($L$1,BD_Clientes,2,FALSE)</f>
        <v>MECHANICAL AND PIPING SOLUTIONS SAC</v>
      </c>
      <c r="D5" s="710"/>
      <c r="E5" s="710"/>
      <c r="F5" s="363" t="s">
        <v>2586</v>
      </c>
      <c r="G5" s="753" t="str">
        <f>VLOOKUP($L$1,BD_Clientes,9,FALSE)</f>
        <v>Paquete de trabajo 5: rehabilitación del pavimento de pista y renovación del sistema AGL asociado (WP5)</v>
      </c>
      <c r="H5" s="753"/>
      <c r="I5" s="753"/>
      <c r="K5" s="746">
        <v>222</v>
      </c>
      <c r="L5" s="746"/>
    </row>
    <row r="6" spans="2:13" ht="21.75" customHeight="1" x14ac:dyDescent="0.3">
      <c r="B6" s="270" t="s">
        <v>2547</v>
      </c>
      <c r="C6" s="710">
        <f>VLOOKUP($L$1,BD_Clientes,3,FALSE)</f>
        <v>20601323525</v>
      </c>
      <c r="D6" s="710"/>
      <c r="E6" s="710"/>
      <c r="G6" s="395"/>
      <c r="H6" s="395"/>
      <c r="I6" s="395"/>
      <c r="K6" s="744">
        <v>222</v>
      </c>
      <c r="L6" s="744"/>
      <c r="M6" s="301"/>
    </row>
    <row r="7" spans="2:13" ht="32.25" customHeight="1" x14ac:dyDescent="0.3">
      <c r="B7" s="270" t="s">
        <v>2550</v>
      </c>
      <c r="C7" s="710" t="str">
        <f>VLOOKUP($L$1,BD_Clientes,5,FALSE)</f>
        <v>Ing. Jonatan Paredes Tenorio</v>
      </c>
      <c r="D7" s="710"/>
      <c r="E7" s="710"/>
      <c r="F7" s="363" t="s">
        <v>2589</v>
      </c>
      <c r="G7" s="710" t="str">
        <f>VLOOKUP($L$1,BD_Clientes,10,FALSE)</f>
        <v>-</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970125368</v>
      </c>
      <c r="D9" s="710"/>
      <c r="E9" s="710"/>
      <c r="F9" s="364" t="s">
        <v>4142</v>
      </c>
      <c r="G9" s="279" t="s">
        <v>3326</v>
      </c>
      <c r="K9" s="392"/>
      <c r="L9" s="392"/>
    </row>
    <row r="10" spans="2:13" ht="39.75" customHeight="1" x14ac:dyDescent="0.3">
      <c r="B10" s="270" t="s">
        <v>2557</v>
      </c>
      <c r="C10" s="710" t="str">
        <f>VLOOKUP($L$1,BD_Clientes,8,FALSE)</f>
        <v>jeparedes@mp-solutions.net</v>
      </c>
      <c r="D10" s="710"/>
      <c r="E10" s="710"/>
      <c r="F10" s="365" t="s">
        <v>2553</v>
      </c>
      <c r="G10" s="396">
        <v>982429895</v>
      </c>
      <c r="H10" s="724"/>
      <c r="I10" s="724"/>
    </row>
    <row r="11" spans="2:13" ht="24" customHeight="1" x14ac:dyDescent="0.3">
      <c r="B11" s="728" t="s">
        <v>2555</v>
      </c>
      <c r="C11" s="728"/>
      <c r="D11" s="727">
        <v>45915</v>
      </c>
      <c r="E11" s="727"/>
      <c r="F11" s="365" t="s">
        <v>2558</v>
      </c>
      <c r="G11" s="727">
        <v>45915</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8.5" customHeight="1" x14ac:dyDescent="0.3">
      <c r="B18" s="421" t="s">
        <v>2561</v>
      </c>
      <c r="C18" s="749" t="s">
        <v>2562</v>
      </c>
      <c r="D18" s="749"/>
      <c r="E18" s="749"/>
      <c r="F18" s="422" t="s">
        <v>2563</v>
      </c>
      <c r="G18" s="421" t="s">
        <v>2564</v>
      </c>
      <c r="H18" s="421" t="s">
        <v>2565</v>
      </c>
      <c r="I18" s="421" t="s">
        <v>2566</v>
      </c>
      <c r="J18" s="371"/>
    </row>
    <row r="19" spans="2:20" s="273" customFormat="1" ht="27" customHeight="1" x14ac:dyDescent="0.3">
      <c r="B19" s="421"/>
      <c r="C19" s="750" t="s">
        <v>6205</v>
      </c>
      <c r="D19" s="751"/>
      <c r="E19" s="752"/>
      <c r="F19" s="422"/>
      <c r="G19" s="421"/>
      <c r="H19" s="421"/>
      <c r="I19" s="421"/>
      <c r="J19" s="371"/>
    </row>
    <row r="20" spans="2:20" s="273" customFormat="1" ht="46.5" customHeight="1" x14ac:dyDescent="0.3">
      <c r="B20" s="414" t="s">
        <v>2136</v>
      </c>
      <c r="C20" s="717" t="str">
        <f>VLOOKUP(B20,ENS.!$B$5:$F$242,2,FALSE)</f>
        <v>Análisis granulométrico por tamizado en agregado (*).</v>
      </c>
      <c r="D20" s="718"/>
      <c r="E20" s="719"/>
      <c r="F20" s="414" t="str">
        <f>VLOOKUP(B20,ENS.!$B$5:$F$242,3,FALSE)</f>
        <v>ASTM C136/C136M-19</v>
      </c>
      <c r="G20" s="455">
        <f>VLOOKUP(B20,ENS.!$B$5:$G$242,6,FALSE)</f>
        <v>100</v>
      </c>
      <c r="H20" s="414">
        <v>1</v>
      </c>
      <c r="I20" s="265">
        <f t="shared" ref="I20:I23" si="0">+G20*H20</f>
        <v>100</v>
      </c>
      <c r="J20" s="371"/>
    </row>
    <row r="21" spans="2:20" s="273" customFormat="1" ht="46.5" customHeight="1" x14ac:dyDescent="0.3">
      <c r="B21" s="414" t="s">
        <v>2005</v>
      </c>
      <c r="C21" s="717" t="str">
        <f>VLOOKUP(B21,ENS.!$B$5:$F$242,2,FALSE)</f>
        <v>Cloruros Solubles en Suelos y Agua.</v>
      </c>
      <c r="D21" s="718"/>
      <c r="E21" s="719"/>
      <c r="F21" s="414" t="str">
        <f>VLOOKUP(B21,ENS.!$B$5:$F$242,3,FALSE)</f>
        <v>NTP 339.177</v>
      </c>
      <c r="G21" s="455">
        <f>VLOOKUP(B21,ENS.!$B$5:$G$242,6,FALSE)</f>
        <v>80</v>
      </c>
      <c r="H21" s="414">
        <v>1</v>
      </c>
      <c r="I21" s="265">
        <f t="shared" si="0"/>
        <v>80</v>
      </c>
      <c r="J21" s="371"/>
    </row>
    <row r="22" spans="2:20" s="273" customFormat="1" ht="46.5" customHeight="1" x14ac:dyDescent="0.3">
      <c r="B22" s="414" t="s">
        <v>2008</v>
      </c>
      <c r="C22" s="717" t="str">
        <f>VLOOKUP(B22,ENS.!$B$5:$F$242,2,FALSE)</f>
        <v>Sulfatos Solubles en Suelos y Agua.</v>
      </c>
      <c r="D22" s="718"/>
      <c r="E22" s="719"/>
      <c r="F22" s="414" t="str">
        <f>VLOOKUP(B22,ENS.!$B$5:$F$242,3,FALSE)</f>
        <v>NTP 339.178</v>
      </c>
      <c r="G22" s="455">
        <f>VLOOKUP(B22,ENS.!$B$5:$G$242,6,FALSE)</f>
        <v>120</v>
      </c>
      <c r="H22" s="414">
        <v>1</v>
      </c>
      <c r="I22" s="265">
        <f t="shared" si="0"/>
        <v>120</v>
      </c>
      <c r="J22" s="371"/>
    </row>
    <row r="23" spans="2:20" s="273" customFormat="1" ht="46.5" customHeight="1" x14ac:dyDescent="0.3">
      <c r="B23" s="414" t="s">
        <v>1959</v>
      </c>
      <c r="C23" s="717" t="str">
        <f>VLOOKUP(B23,ENS.!$B$5:$F$242,2,FALSE)</f>
        <v>Determinación del PH en Suelo y Agua.</v>
      </c>
      <c r="D23" s="718"/>
      <c r="E23" s="719"/>
      <c r="F23" s="414" t="str">
        <f>VLOOKUP(B23,ENS.!$B$5:$F$242,3,FALSE)</f>
        <v>NTP 339.176</v>
      </c>
      <c r="G23" s="455">
        <f>VLOOKUP(B23,ENS.!$B$5:$G$242,6,FALSE)</f>
        <v>70</v>
      </c>
      <c r="H23" s="414">
        <v>1</v>
      </c>
      <c r="I23" s="265">
        <f t="shared" si="0"/>
        <v>70</v>
      </c>
      <c r="J23" s="371"/>
    </row>
    <row r="24" spans="2:20" s="273" customFormat="1" ht="46.5" customHeight="1" x14ac:dyDescent="0.3">
      <c r="B24" s="414" t="s">
        <v>2019</v>
      </c>
      <c r="C24" s="717" t="str">
        <f>VLOOKUP(B24,ENS.!$B$5:$F$242,2,FALSE)</f>
        <v>Próctor modificado (*).</v>
      </c>
      <c r="D24" s="718"/>
      <c r="E24" s="719"/>
      <c r="F24" s="414" t="str">
        <f>VLOOKUP(B24,ENS.!$B$5:$F$242,3,FALSE)</f>
        <v>ASTM D1557-12 (Reapproved 2021)</v>
      </c>
      <c r="G24" s="455">
        <f>VLOOKUP(B24,ENS.!$B$5:$G$242,6,FALSE)</f>
        <v>150</v>
      </c>
      <c r="H24" s="414">
        <v>1</v>
      </c>
      <c r="I24" s="265">
        <f t="shared" ref="I24:I26" si="1">+G24*H24</f>
        <v>150</v>
      </c>
      <c r="J24" s="371"/>
    </row>
    <row r="25" spans="2:20" s="273" customFormat="1" ht="46.5" customHeight="1" x14ac:dyDescent="0.3">
      <c r="B25" s="414" t="s">
        <v>2437</v>
      </c>
      <c r="C25" s="717" t="str">
        <f>VLOOKUP(B25,ENS.!$B$5:$F$242,2,FALSE)</f>
        <v>Gravedad específica de los sólidos del suelo.</v>
      </c>
      <c r="D25" s="718"/>
      <c r="E25" s="719"/>
      <c r="F25" s="414" t="str">
        <f>VLOOKUP(B25,ENS.!$B$5:$F$242,3,FALSE)</f>
        <v>ASTM D854-14</v>
      </c>
      <c r="G25" s="455">
        <f>VLOOKUP(B25,ENS.!$B$5:$G$242,6,FALSE)</f>
        <v>120</v>
      </c>
      <c r="H25" s="414">
        <v>1</v>
      </c>
      <c r="I25" s="265">
        <f t="shared" ref="I25" si="2">+G25*H25</f>
        <v>120</v>
      </c>
      <c r="J25" s="371"/>
    </row>
    <row r="26" spans="2:20" s="273" customFormat="1" ht="46.5" customHeight="1" x14ac:dyDescent="0.3">
      <c r="B26" s="414" t="s">
        <v>2123</v>
      </c>
      <c r="C26" s="717" t="str">
        <f>VLOOKUP(B26,ENS.!$B$5:$F$242,2,FALSE)</f>
        <v>Impurezas Orgánicas en los áridos finos.</v>
      </c>
      <c r="D26" s="718"/>
      <c r="E26" s="719"/>
      <c r="F26" s="414" t="str">
        <f>VLOOKUP(B26,ENS.!$B$5:$F$242,3,FALSE)</f>
        <v>ASTM C40-99</v>
      </c>
      <c r="G26" s="455">
        <f>VLOOKUP(B26,ENS.!$B$5:$G$242,6,FALSE)</f>
        <v>150</v>
      </c>
      <c r="H26" s="414">
        <v>1</v>
      </c>
      <c r="I26" s="265">
        <f t="shared" si="1"/>
        <v>150</v>
      </c>
      <c r="J26" s="371"/>
    </row>
    <row r="27" spans="2:20" ht="19.95" customHeight="1" x14ac:dyDescent="0.3">
      <c r="B27" s="594" t="s">
        <v>2516</v>
      </c>
      <c r="C27" s="634"/>
      <c r="D27" s="392"/>
      <c r="E27" s="392"/>
      <c r="F27" s="373"/>
      <c r="G27" s="739" t="s">
        <v>3167</v>
      </c>
      <c r="H27" s="740"/>
      <c r="I27" s="369">
        <f>+SUM(I19:I26)</f>
        <v>790</v>
      </c>
      <c r="J27" s="274"/>
      <c r="K27" s="538"/>
      <c r="L27" s="171"/>
      <c r="N27" s="171"/>
      <c r="O27" s="171"/>
      <c r="P27" s="171"/>
      <c r="Q27" s="171"/>
      <c r="R27" s="171"/>
      <c r="S27" s="171"/>
      <c r="T27" s="171"/>
    </row>
    <row r="28" spans="2:20" ht="19.95" customHeight="1" x14ac:dyDescent="0.3">
      <c r="B28" s="373"/>
      <c r="C28" s="373"/>
      <c r="D28" s="373"/>
      <c r="E28" s="373"/>
      <c r="F28" s="373"/>
      <c r="G28" s="735" t="s">
        <v>2568</v>
      </c>
      <c r="H28" s="736"/>
      <c r="I28" s="369">
        <f>+I27*0.18</f>
        <v>142.19999999999999</v>
      </c>
      <c r="J28" s="274"/>
      <c r="K28" s="538"/>
      <c r="L28" s="171"/>
      <c r="M28" s="171"/>
      <c r="N28" s="171"/>
      <c r="O28" s="171"/>
      <c r="P28" s="171"/>
      <c r="Q28" s="171"/>
      <c r="R28" s="171"/>
      <c r="S28" s="171"/>
      <c r="T28" s="171"/>
    </row>
    <row r="29" spans="2:20" ht="19.95" customHeight="1" x14ac:dyDescent="0.3">
      <c r="B29" s="373"/>
      <c r="C29" s="373"/>
      <c r="D29" s="373"/>
      <c r="E29" s="373"/>
      <c r="F29" s="373"/>
      <c r="G29" s="720" t="s">
        <v>2569</v>
      </c>
      <c r="H29" s="722"/>
      <c r="I29" s="272">
        <f>+I27+I28</f>
        <v>932.2</v>
      </c>
      <c r="J29" s="274"/>
      <c r="K29" s="538"/>
      <c r="L29" s="302"/>
      <c r="M29" s="302"/>
      <c r="N29" s="302"/>
      <c r="O29" s="302"/>
      <c r="P29" s="302"/>
      <c r="Q29" s="302"/>
      <c r="R29" s="302"/>
      <c r="S29" s="302"/>
      <c r="T29" s="302"/>
    </row>
    <row r="30" spans="2:20" s="373" customFormat="1" ht="47.4" customHeight="1" x14ac:dyDescent="0.3">
      <c r="G30" s="386"/>
      <c r="H30" s="386"/>
      <c r="I30" s="387"/>
      <c r="J30" s="388"/>
      <c r="K30" s="554"/>
      <c r="L30" s="379"/>
      <c r="M30" s="379"/>
      <c r="N30" s="379"/>
      <c r="O30" s="379"/>
      <c r="P30" s="379"/>
      <c r="Q30" s="379"/>
      <c r="R30" s="379"/>
      <c r="S30" s="379"/>
      <c r="T30" s="379"/>
    </row>
    <row r="31" spans="2:20" s="373" customFormat="1" ht="19.2" customHeight="1" x14ac:dyDescent="0.3">
      <c r="B31" s="732" t="s">
        <v>4119</v>
      </c>
      <c r="C31" s="732"/>
      <c r="D31" s="732"/>
      <c r="E31" s="732"/>
      <c r="F31" s="732"/>
      <c r="G31" s="732"/>
      <c r="H31" s="732"/>
      <c r="I31" s="732"/>
      <c r="J31" s="388"/>
      <c r="K31" s="554"/>
      <c r="L31" s="379"/>
      <c r="M31" s="379"/>
      <c r="N31" s="379"/>
      <c r="O31" s="379"/>
      <c r="P31" s="379"/>
      <c r="Q31" s="379"/>
      <c r="R31" s="379"/>
      <c r="S31" s="379"/>
      <c r="T31" s="379"/>
    </row>
    <row r="32" spans="2:20" s="373" customFormat="1" ht="143.25" customHeight="1" x14ac:dyDescent="0.3">
      <c r="B32" s="714" t="s">
        <v>6206</v>
      </c>
      <c r="C32" s="714"/>
      <c r="D32" s="714"/>
      <c r="E32" s="714"/>
      <c r="F32" s="714"/>
      <c r="G32" s="714"/>
      <c r="H32" s="714"/>
      <c r="I32" s="714"/>
      <c r="J32" s="388"/>
      <c r="K32" s="554"/>
      <c r="L32" s="379"/>
      <c r="M32" s="379"/>
      <c r="N32" s="379"/>
      <c r="O32" s="379"/>
      <c r="P32" s="379"/>
      <c r="Q32" s="379"/>
      <c r="R32" s="379"/>
      <c r="S32" s="379"/>
      <c r="T32" s="379"/>
    </row>
    <row r="33" spans="2:20" s="373" customFormat="1" ht="108" customHeight="1" x14ac:dyDescent="0.3">
      <c r="B33" s="714" t="s">
        <v>2571</v>
      </c>
      <c r="C33" s="714"/>
      <c r="D33" s="420"/>
      <c r="E33" s="420"/>
      <c r="F33" s="420"/>
      <c r="G33" s="420"/>
      <c r="H33" s="420"/>
      <c r="I33" s="420"/>
      <c r="J33" s="388"/>
      <c r="K33" s="554"/>
      <c r="L33" s="379"/>
      <c r="M33" s="379"/>
      <c r="N33" s="379"/>
      <c r="O33" s="379"/>
      <c r="P33" s="379"/>
      <c r="Q33" s="379"/>
      <c r="R33" s="379"/>
      <c r="S33" s="379"/>
      <c r="T33" s="379"/>
    </row>
    <row r="34" spans="2:20" s="373" customFormat="1" ht="3.75" customHeight="1" x14ac:dyDescent="0.3">
      <c r="J34" s="388"/>
      <c r="K34" s="554"/>
      <c r="L34" s="379"/>
      <c r="M34" s="379"/>
      <c r="N34" s="379"/>
      <c r="O34" s="379"/>
      <c r="P34" s="379"/>
      <c r="Q34" s="379"/>
      <c r="R34" s="379"/>
      <c r="S34" s="379"/>
      <c r="T34" s="379"/>
    </row>
    <row r="35" spans="2:20" s="373" customFormat="1" ht="86.25" customHeight="1" x14ac:dyDescent="0.3">
      <c r="B35" s="715" t="s">
        <v>6033</v>
      </c>
      <c r="C35" s="715"/>
      <c r="D35" s="715"/>
      <c r="E35" s="715"/>
      <c r="F35" s="715"/>
      <c r="G35" s="715"/>
      <c r="H35" s="715"/>
      <c r="I35" s="715"/>
      <c r="J35" s="388"/>
      <c r="K35" s="554"/>
      <c r="L35" s="379"/>
      <c r="M35" s="379"/>
      <c r="N35" s="379"/>
      <c r="O35" s="379"/>
      <c r="P35" s="379"/>
      <c r="Q35" s="379"/>
      <c r="R35" s="379"/>
      <c r="S35" s="379"/>
      <c r="T35" s="379"/>
    </row>
    <row r="36" spans="2:20" s="406" customFormat="1" ht="81.599999999999994" customHeight="1" x14ac:dyDescent="0.3">
      <c r="B36" s="714" t="s">
        <v>4127</v>
      </c>
      <c r="C36" s="714"/>
      <c r="D36" s="714"/>
      <c r="E36" s="714"/>
      <c r="F36" s="714"/>
      <c r="G36" s="714"/>
      <c r="H36" s="714"/>
      <c r="I36" s="714"/>
      <c r="J36" s="442"/>
      <c r="K36" s="558"/>
      <c r="L36" s="558"/>
      <c r="M36" s="559"/>
      <c r="N36" s="560"/>
    </row>
    <row r="37" spans="2:20" s="406" customFormat="1" ht="73.95" customHeight="1" x14ac:dyDescent="0.3">
      <c r="B37" s="714" t="s">
        <v>4128</v>
      </c>
      <c r="C37" s="714"/>
      <c r="D37" s="714"/>
      <c r="E37" s="714"/>
      <c r="F37" s="714"/>
      <c r="G37" s="714"/>
      <c r="H37" s="714"/>
      <c r="I37" s="714"/>
      <c r="J37" s="404"/>
    </row>
    <row r="38" spans="2:20" s="406" customFormat="1" ht="70.2" customHeight="1" x14ac:dyDescent="0.3">
      <c r="B38" s="714" t="s">
        <v>4122</v>
      </c>
      <c r="C38" s="714"/>
      <c r="D38" s="714"/>
      <c r="E38" s="714"/>
      <c r="F38" s="714"/>
      <c r="G38" s="714"/>
      <c r="H38" s="714"/>
      <c r="I38" s="714"/>
      <c r="J38" s="404"/>
      <c r="K38" s="405"/>
    </row>
    <row r="39" spans="2:20" s="406" customFormat="1" ht="138" customHeight="1" x14ac:dyDescent="0.3">
      <c r="B39" s="715" t="s">
        <v>4129</v>
      </c>
      <c r="C39" s="715"/>
      <c r="D39" s="715"/>
      <c r="E39" s="715"/>
      <c r="F39" s="715"/>
      <c r="G39" s="715"/>
      <c r="H39" s="715"/>
      <c r="I39" s="715"/>
      <c r="J39" s="404"/>
      <c r="K39" s="405"/>
      <c r="L39" s="407"/>
      <c r="M39" s="408"/>
    </row>
    <row r="40" spans="2:20" s="406" customFormat="1" ht="55.95" customHeight="1" x14ac:dyDescent="0.3">
      <c r="B40" s="714" t="s">
        <v>4125</v>
      </c>
      <c r="C40" s="714"/>
      <c r="D40" s="714"/>
      <c r="E40" s="714"/>
      <c r="F40" s="714"/>
      <c r="G40" s="714"/>
      <c r="H40" s="714"/>
      <c r="I40" s="714"/>
      <c r="J40" s="404"/>
      <c r="K40" s="405"/>
      <c r="L40" s="407"/>
      <c r="M40" s="408"/>
    </row>
    <row r="41" spans="2:20" s="373" customFormat="1" ht="16.8" x14ac:dyDescent="0.3">
      <c r="B41" s="317"/>
      <c r="C41" s="317"/>
      <c r="D41" s="317"/>
      <c r="E41" s="317"/>
      <c r="F41" s="317"/>
      <c r="G41" s="317"/>
      <c r="H41" s="317"/>
      <c r="I41" s="317"/>
      <c r="N41" s="379"/>
      <c r="O41" s="379"/>
      <c r="P41" s="379"/>
      <c r="Q41" s="379"/>
      <c r="R41" s="379"/>
      <c r="S41" s="379"/>
      <c r="T41" s="379"/>
    </row>
    <row r="42" spans="2:20" s="373" customFormat="1" ht="18" customHeight="1" x14ac:dyDescent="0.3">
      <c r="B42" s="279"/>
      <c r="C42" s="279"/>
      <c r="D42" s="279"/>
      <c r="E42" s="279"/>
      <c r="F42" s="279"/>
      <c r="G42" s="279"/>
      <c r="H42" s="279"/>
      <c r="I42" s="279"/>
    </row>
    <row r="43" spans="2:20" s="406" customFormat="1" ht="18" customHeight="1" x14ac:dyDescent="0.3">
      <c r="B43" s="390" t="s">
        <v>3988</v>
      </c>
      <c r="C43" s="373"/>
      <c r="D43" s="373"/>
      <c r="E43" s="373"/>
      <c r="F43" s="373"/>
      <c r="G43" s="373"/>
      <c r="H43" s="373"/>
      <c r="I43" s="373"/>
      <c r="K43" s="406" t="s">
        <v>2574</v>
      </c>
    </row>
    <row r="44" spans="2:20" s="406" customFormat="1" ht="18" customHeight="1" x14ac:dyDescent="0.3">
      <c r="B44" s="373" t="s">
        <v>4126</v>
      </c>
      <c r="C44" s="373"/>
      <c r="D44" s="373"/>
      <c r="E44" s="373"/>
      <c r="F44" s="373"/>
      <c r="G44" s="373"/>
      <c r="H44" s="373"/>
      <c r="I44" s="373"/>
      <c r="K44" s="406" t="s">
        <v>4112</v>
      </c>
    </row>
    <row r="45" spans="2:20" s="406" customFormat="1" ht="18" customHeight="1" x14ac:dyDescent="0.3">
      <c r="B45" s="373" t="s">
        <v>2518</v>
      </c>
      <c r="C45" s="373"/>
      <c r="D45" s="373"/>
      <c r="E45" s="373"/>
      <c r="F45" s="373"/>
      <c r="G45" s="373"/>
      <c r="H45" s="373"/>
      <c r="I45" s="373"/>
      <c r="K45" s="406" t="s">
        <v>4111</v>
      </c>
    </row>
    <row r="46" spans="2:20" s="406" customFormat="1" ht="18" customHeight="1" x14ac:dyDescent="0.3">
      <c r="B46" s="380" t="s">
        <v>2519</v>
      </c>
      <c r="C46" s="373"/>
      <c r="D46" s="373"/>
      <c r="E46" s="373"/>
      <c r="F46" s="373"/>
      <c r="G46" s="373"/>
      <c r="H46" s="373"/>
      <c r="I46" s="373"/>
      <c r="K46" s="406" t="s">
        <v>4113</v>
      </c>
    </row>
    <row r="47" spans="2:20" s="406" customFormat="1" ht="18" customHeight="1" x14ac:dyDescent="0.3">
      <c r="B47" s="713" t="s">
        <v>2520</v>
      </c>
      <c r="C47" s="713"/>
      <c r="D47" s="713"/>
      <c r="E47" s="713"/>
      <c r="F47" s="713"/>
      <c r="G47" s="713"/>
      <c r="H47" s="713"/>
      <c r="I47" s="713"/>
      <c r="J47" s="410"/>
      <c r="K47" s="406" t="s">
        <v>4114</v>
      </c>
      <c r="M47" s="411"/>
    </row>
    <row r="48" spans="2:20" s="444" customFormat="1" ht="18" customHeight="1" x14ac:dyDescent="0.3">
      <c r="B48" s="380" t="s">
        <v>2578</v>
      </c>
      <c r="C48" s="373"/>
      <c r="D48" s="373"/>
      <c r="E48" s="373"/>
      <c r="F48" s="373"/>
      <c r="G48" s="373"/>
      <c r="H48" s="373"/>
      <c r="I48" s="373"/>
      <c r="J48" s="443"/>
      <c r="K48" s="444" t="s">
        <v>4115</v>
      </c>
      <c r="M48" s="445"/>
    </row>
    <row r="49" spans="2:11" s="444" customFormat="1" ht="18" customHeight="1" x14ac:dyDescent="0.3">
      <c r="B49" s="381" t="s">
        <v>2580</v>
      </c>
      <c r="C49" s="373"/>
      <c r="D49" s="373"/>
      <c r="E49" s="373"/>
      <c r="F49" s="373"/>
      <c r="G49" s="373"/>
      <c r="H49" s="373"/>
      <c r="I49" s="373"/>
      <c r="J49" s="443"/>
      <c r="K49" s="444" t="s">
        <v>4116</v>
      </c>
    </row>
    <row r="50" spans="2:11" s="444" customFormat="1" ht="18" customHeight="1" x14ac:dyDescent="0.3">
      <c r="B50" s="381" t="s">
        <v>2582</v>
      </c>
      <c r="C50" s="373"/>
      <c r="D50" s="373"/>
      <c r="E50" s="373"/>
      <c r="F50" s="373"/>
      <c r="G50" s="373"/>
      <c r="H50" s="373"/>
      <c r="I50" s="373"/>
      <c r="J50" s="443"/>
    </row>
    <row r="51" spans="2:11" s="444" customFormat="1" ht="18" customHeight="1" x14ac:dyDescent="0.3">
      <c r="B51" s="380" t="s">
        <v>2521</v>
      </c>
      <c r="C51" s="373"/>
      <c r="D51" s="373"/>
      <c r="E51" s="373"/>
      <c r="F51" s="373"/>
      <c r="G51" s="373"/>
      <c r="H51" s="373"/>
      <c r="I51" s="373"/>
      <c r="J51" s="443"/>
    </row>
    <row r="52" spans="2:11" s="444" customFormat="1" ht="18" customHeight="1" x14ac:dyDescent="0.3">
      <c r="B52" s="381" t="s">
        <v>3965</v>
      </c>
      <c r="C52" s="373"/>
      <c r="D52" s="373"/>
      <c r="E52" s="373"/>
      <c r="F52" s="373"/>
      <c r="G52" s="373"/>
      <c r="H52" s="373"/>
      <c r="I52" s="373"/>
      <c r="J52" s="443"/>
    </row>
    <row r="53" spans="2:11" s="444" customFormat="1" ht="18" customHeight="1" x14ac:dyDescent="0.3">
      <c r="B53" s="381" t="s">
        <v>3966</v>
      </c>
      <c r="C53" s="373"/>
      <c r="D53" s="373"/>
      <c r="E53" s="373"/>
      <c r="F53" s="373"/>
      <c r="G53" s="373"/>
      <c r="H53" s="373"/>
      <c r="I53" s="373"/>
      <c r="J53" s="443"/>
    </row>
    <row r="54" spans="2:11" s="444" customFormat="1" ht="18" customHeight="1" x14ac:dyDescent="0.3">
      <c r="B54" s="380" t="s">
        <v>4088</v>
      </c>
      <c r="C54" s="373"/>
      <c r="D54" s="373"/>
      <c r="E54" s="373"/>
      <c r="F54" s="373"/>
      <c r="G54" s="373"/>
      <c r="H54" s="373"/>
      <c r="I54" s="373"/>
      <c r="J54" s="443"/>
    </row>
    <row r="55" spans="2:11" s="444" customFormat="1" ht="18" customHeight="1" x14ac:dyDescent="0.3">
      <c r="B55" s="381" t="s">
        <v>4089</v>
      </c>
      <c r="C55" s="373"/>
      <c r="D55" s="373"/>
      <c r="E55" s="373"/>
      <c r="F55" s="373"/>
      <c r="G55" s="373"/>
      <c r="H55" s="373"/>
      <c r="I55" s="373"/>
      <c r="J55" s="443"/>
    </row>
    <row r="56" spans="2:11" s="444" customFormat="1" ht="18" customHeight="1" x14ac:dyDescent="0.3">
      <c r="B56" s="381" t="s">
        <v>4090</v>
      </c>
      <c r="C56" s="373"/>
      <c r="D56" s="373"/>
      <c r="E56" s="373"/>
      <c r="F56" s="373"/>
      <c r="G56" s="373"/>
      <c r="H56" s="373"/>
      <c r="I56" s="373"/>
      <c r="J56" s="443"/>
    </row>
    <row r="57" spans="2:11" s="390" customFormat="1" ht="3" customHeight="1" x14ac:dyDescent="0.3">
      <c r="B57" s="289"/>
      <c r="C57" s="279"/>
      <c r="D57" s="279"/>
      <c r="E57" s="279"/>
      <c r="F57" s="279"/>
      <c r="G57" s="279"/>
      <c r="H57" s="279"/>
      <c r="I57" s="279"/>
      <c r="J57" s="389"/>
    </row>
    <row r="58" spans="2:11" s="373" customFormat="1" ht="18.75" customHeight="1" x14ac:dyDescent="0.3">
      <c r="B58" s="279"/>
      <c r="C58" s="279"/>
      <c r="D58" s="279"/>
      <c r="E58" s="279"/>
      <c r="F58" s="279"/>
      <c r="G58" s="279"/>
      <c r="H58" s="279"/>
      <c r="I58" s="279"/>
      <c r="J58" s="382"/>
      <c r="K58" s="380"/>
    </row>
    <row r="59" spans="2:11" s="373" customFormat="1" ht="16.2" customHeight="1" x14ac:dyDescent="0.3">
      <c r="B59" s="279"/>
      <c r="C59" s="279"/>
      <c r="D59" s="279"/>
      <c r="E59" s="279"/>
      <c r="F59" s="279"/>
      <c r="G59" s="279"/>
      <c r="H59" s="279"/>
      <c r="I59" s="279"/>
      <c r="J59" s="382"/>
      <c r="K59" s="381"/>
    </row>
    <row r="60" spans="2:11" s="406" customFormat="1" ht="48" customHeight="1" x14ac:dyDescent="0.3">
      <c r="B60" s="714" t="s">
        <v>3173</v>
      </c>
      <c r="C60" s="714"/>
      <c r="D60" s="714"/>
      <c r="E60" s="714"/>
      <c r="F60" s="714"/>
      <c r="G60" s="714"/>
      <c r="H60" s="714"/>
      <c r="I60" s="714"/>
      <c r="J60" s="410"/>
      <c r="K60" s="446"/>
    </row>
    <row r="61" spans="2:11" s="406" customFormat="1" ht="13.5" customHeight="1" x14ac:dyDescent="0.3">
      <c r="B61" s="435" t="s">
        <v>2525</v>
      </c>
      <c r="C61" s="384"/>
      <c r="D61" s="373"/>
      <c r="E61" s="373"/>
      <c r="F61" s="373"/>
      <c r="G61" s="373"/>
      <c r="H61" s="373"/>
      <c r="I61" s="373"/>
      <c r="J61" s="410"/>
    </row>
    <row r="62" spans="2:11" s="406" customFormat="1" ht="4.95" customHeight="1" x14ac:dyDescent="0.3">
      <c r="B62" s="381"/>
      <c r="C62" s="373"/>
      <c r="D62" s="373"/>
      <c r="E62" s="373"/>
      <c r="F62" s="373"/>
      <c r="G62" s="373"/>
      <c r="H62" s="373"/>
      <c r="I62" s="373"/>
      <c r="J62" s="410"/>
    </row>
    <row r="63" spans="2:11" s="406" customFormat="1" ht="16.8" x14ac:dyDescent="0.3">
      <c r="B63" s="373" t="s">
        <v>2526</v>
      </c>
      <c r="C63" s="384"/>
      <c r="D63" s="373"/>
      <c r="E63" s="373"/>
      <c r="F63" s="373"/>
      <c r="G63" s="373"/>
      <c r="H63" s="373"/>
      <c r="I63" s="373"/>
      <c r="J63" s="542"/>
    </row>
    <row r="64" spans="2:11" s="406" customFormat="1" ht="6.6" customHeight="1" x14ac:dyDescent="0.3">
      <c r="B64" s="384"/>
      <c r="C64" s="384"/>
      <c r="D64" s="373"/>
      <c r="E64" s="373"/>
      <c r="F64" s="373"/>
      <c r="G64" s="373"/>
      <c r="H64" s="373"/>
      <c r="I64" s="373"/>
      <c r="J64" s="542"/>
    </row>
    <row r="65" spans="2:13" s="406" customFormat="1" ht="16.2" customHeight="1" x14ac:dyDescent="0.3">
      <c r="B65" s="373" t="s">
        <v>2583</v>
      </c>
      <c r="C65" s="373"/>
      <c r="D65" s="384"/>
      <c r="E65" s="384"/>
      <c r="F65" s="384"/>
      <c r="G65" s="384"/>
      <c r="H65" s="373"/>
      <c r="I65" s="373"/>
    </row>
    <row r="66" spans="2:13" s="406" customFormat="1" ht="16.2" customHeight="1" x14ac:dyDescent="0.3">
      <c r="B66" s="373" t="s">
        <v>2527</v>
      </c>
      <c r="C66" s="373"/>
      <c r="D66" s="373"/>
      <c r="E66" s="373"/>
      <c r="F66" s="373"/>
      <c r="G66" s="373"/>
      <c r="H66" s="373"/>
      <c r="I66" s="373"/>
    </row>
    <row r="67" spans="2:13" s="406" customFormat="1" ht="16.2" customHeight="1" x14ac:dyDescent="0.3">
      <c r="B67" s="373" t="s">
        <v>3982</v>
      </c>
      <c r="C67" s="373"/>
      <c r="D67" s="373"/>
      <c r="E67" s="373"/>
      <c r="F67" s="373"/>
      <c r="G67" s="373"/>
      <c r="H67" s="373"/>
      <c r="I67" s="373"/>
    </row>
    <row r="68" spans="2:13" s="406" customFormat="1" ht="16.2" customHeight="1" x14ac:dyDescent="0.3">
      <c r="B68" s="373" t="s">
        <v>2528</v>
      </c>
      <c r="C68" s="373"/>
      <c r="D68" s="373"/>
      <c r="E68" s="373"/>
      <c r="F68" s="373"/>
      <c r="G68" s="373"/>
      <c r="H68" s="373"/>
      <c r="I68" s="373"/>
      <c r="J68" s="409"/>
    </row>
    <row r="69" spans="2:13" s="373" customFormat="1" ht="1.2" customHeight="1" x14ac:dyDescent="0.3">
      <c r="B69" s="715"/>
      <c r="C69" s="715"/>
      <c r="H69" s="716"/>
      <c r="I69" s="716"/>
      <c r="L69" s="384"/>
      <c r="M69" s="384"/>
    </row>
    <row r="70" spans="2:13" ht="94.5" customHeight="1" x14ac:dyDescent="0.3">
      <c r="B70" s="747" t="s">
        <v>2584</v>
      </c>
      <c r="C70" s="747"/>
      <c r="D70" s="633"/>
      <c r="E70" s="633"/>
      <c r="F70" s="633"/>
      <c r="G70" s="633"/>
      <c r="H70" s="748" t="s">
        <v>2529</v>
      </c>
      <c r="I70" s="748"/>
    </row>
  </sheetData>
  <mergeCells count="44">
    <mergeCell ref="B37:I37"/>
    <mergeCell ref="G27:H27"/>
    <mergeCell ref="G28:H28"/>
    <mergeCell ref="G29:H29"/>
    <mergeCell ref="C20:E20"/>
    <mergeCell ref="B33:C33"/>
    <mergeCell ref="B35:I35"/>
    <mergeCell ref="B36:I36"/>
    <mergeCell ref="C24:E24"/>
    <mergeCell ref="C25:E25"/>
    <mergeCell ref="C21:E21"/>
    <mergeCell ref="C22:E22"/>
    <mergeCell ref="C23:E23"/>
    <mergeCell ref="B31:I31"/>
    <mergeCell ref="B32:I32"/>
    <mergeCell ref="C26:E26"/>
    <mergeCell ref="B70:C70"/>
    <mergeCell ref="H70:I70"/>
    <mergeCell ref="B38:I38"/>
    <mergeCell ref="B39:I39"/>
    <mergeCell ref="B40:I40"/>
    <mergeCell ref="B47:I47"/>
    <mergeCell ref="B60:I60"/>
    <mergeCell ref="B69:C69"/>
    <mergeCell ref="H69:I69"/>
    <mergeCell ref="C19:E19"/>
    <mergeCell ref="E3:F3"/>
    <mergeCell ref="C5:E5"/>
    <mergeCell ref="G5:I5"/>
    <mergeCell ref="C7:E7"/>
    <mergeCell ref="G7:I7"/>
    <mergeCell ref="B11:C11"/>
    <mergeCell ref="D11:E11"/>
    <mergeCell ref="G11:I11"/>
    <mergeCell ref="B15:I16"/>
    <mergeCell ref="C18:E18"/>
    <mergeCell ref="K5:L5"/>
    <mergeCell ref="C6:E6"/>
    <mergeCell ref="K6:L6"/>
    <mergeCell ref="C10:E10"/>
    <mergeCell ref="H10:I10"/>
    <mergeCell ref="K7:L7"/>
    <mergeCell ref="K8:L8"/>
    <mergeCell ref="C9:E9"/>
  </mergeCells>
  <hyperlinks>
    <hyperlink ref="B68" r:id="rId1" display="http://www.geofal.com.pe/" xr:uid="{3907B3C8-27B1-4E57-BF21-DCAC17D0CA5B}"/>
    <hyperlink ref="B38:I38" r:id="rId2" location="8LpXxWsZQWmIW0zmL4DJEGBD3MXzxqJtd8JNJD7mkXs" display="https://mega.nz/file/EWAjHIDa - 8LpXxWsZQWmIW0zmL4DJEGBD3MXzxqJtd8JNJD7mkXs" xr:uid="{2989EC0C-A5A1-457A-B628-73085319C269}"/>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3" min="1" max="8" man="1"/>
  </rowBreaks>
  <drawing r:id="rId4"/>
  <legacyDrawingHF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9267C-8D9C-4756-8FFA-66C28F8F8CE1}">
  <sheetPr>
    <tabColor rgb="FF00B0F0"/>
  </sheetPr>
  <dimension ref="B1:BD69"/>
  <sheetViews>
    <sheetView view="pageBreakPreview" zoomScale="84" zoomScaleNormal="96" zoomScaleSheetLayoutView="84" workbookViewId="0">
      <selection activeCell="I48" sqref="I48"/>
    </sheetView>
  </sheetViews>
  <sheetFormatPr baseColWidth="10" defaultColWidth="11.44140625" defaultRowHeight="15" x14ac:dyDescent="0.3"/>
  <cols>
    <col min="1" max="1" width="2.44140625" style="279" customWidth="1"/>
    <col min="2" max="2" width="16.44140625" style="279" customWidth="1"/>
    <col min="3" max="3" width="17.109375" style="279" customWidth="1"/>
    <col min="4" max="4" width="12.6640625" style="279" customWidth="1"/>
    <col min="5" max="5" width="34.44140625" style="279" customWidth="1"/>
    <col min="6" max="6" width="28.4414062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1122</v>
      </c>
    </row>
    <row r="2" spans="2:13" ht="6.6" customHeight="1" x14ac:dyDescent="0.3">
      <c r="K2" s="344"/>
      <c r="L2" s="344"/>
    </row>
    <row r="3" spans="2:13" ht="24" customHeight="1" x14ac:dyDescent="0.3">
      <c r="B3" s="297"/>
      <c r="C3" s="355"/>
      <c r="D3" s="355"/>
      <c r="E3" s="744">
        <v>1445</v>
      </c>
      <c r="F3" s="744"/>
      <c r="G3" s="355"/>
      <c r="H3" s="355"/>
      <c r="I3" s="356"/>
    </row>
    <row r="4" spans="2:13" ht="12.6" customHeight="1" x14ac:dyDescent="0.3">
      <c r="B4" s="357"/>
      <c r="C4" s="357"/>
      <c r="D4" s="297"/>
      <c r="E4" s="358"/>
      <c r="F4" s="358"/>
      <c r="G4" s="351"/>
      <c r="H4" s="351"/>
      <c r="I4" s="351"/>
      <c r="J4" s="252"/>
    </row>
    <row r="5" spans="2:13" ht="52.5" customHeight="1" x14ac:dyDescent="0.3">
      <c r="B5" s="383" t="s">
        <v>2545</v>
      </c>
      <c r="C5" s="768" t="str">
        <f>VLOOKUP($L$1,BD_Clientes,2,FALSE)</f>
        <v>CONSORCIO LAMAR S.A.C.</v>
      </c>
      <c r="D5" s="768"/>
      <c r="E5" s="768"/>
      <c r="F5" s="431" t="s">
        <v>2586</v>
      </c>
      <c r="G5" s="768" t="str">
        <f>VLOOKUP($L$1,BD_Clientes,9,FALSE)</f>
        <v>Hiperbodega Precio Uno</v>
      </c>
      <c r="H5" s="768"/>
      <c r="I5" s="768"/>
      <c r="K5" s="746">
        <v>222</v>
      </c>
      <c r="L5" s="746"/>
    </row>
    <row r="6" spans="2:13" ht="26.25" customHeight="1" x14ac:dyDescent="0.3">
      <c r="B6" s="383" t="s">
        <v>2547</v>
      </c>
      <c r="C6" s="768">
        <f>VLOOKUP($L$1,BD_Clientes,3,FALSE)</f>
        <v>20554579567</v>
      </c>
      <c r="D6" s="768"/>
      <c r="E6" s="768"/>
      <c r="F6" s="373"/>
      <c r="G6" s="433"/>
      <c r="H6" s="433"/>
      <c r="I6" s="433"/>
      <c r="K6" s="744">
        <v>222</v>
      </c>
      <c r="L6" s="744"/>
      <c r="M6" s="301"/>
    </row>
    <row r="7" spans="2:13" ht="38.25" customHeight="1" x14ac:dyDescent="0.3">
      <c r="B7" s="383" t="s">
        <v>2550</v>
      </c>
      <c r="C7" s="768" t="str">
        <f>VLOOKUP($L$1,BD_Clientes,5,FALSE)</f>
        <v>Ing. Máximo Ramos / Ing. Kelly Lobato Campos</v>
      </c>
      <c r="D7" s="768"/>
      <c r="E7" s="768"/>
      <c r="F7" s="431" t="s">
        <v>2589</v>
      </c>
      <c r="G7" s="768" t="str">
        <f>VLOOKUP($L$1,BD_Clientes,10,FALSE)</f>
        <v>Comas</v>
      </c>
      <c r="H7" s="768"/>
      <c r="I7" s="768"/>
      <c r="K7" s="742">
        <v>222</v>
      </c>
      <c r="L7" s="742"/>
    </row>
    <row r="8" spans="2:13" ht="36" customHeight="1" x14ac:dyDescent="0.3">
      <c r="B8" s="383" t="s">
        <v>2553</v>
      </c>
      <c r="C8" s="768" t="str">
        <f>VLOOKUP($L$1,BD_Clientes,7,FALSE)</f>
        <v>921069488 / 965603816</v>
      </c>
      <c r="D8" s="768"/>
      <c r="E8" s="768"/>
      <c r="F8" s="439" t="s">
        <v>2551</v>
      </c>
      <c r="G8" s="373" t="s">
        <v>3326</v>
      </c>
      <c r="H8" s="373"/>
      <c r="I8" s="373"/>
    </row>
    <row r="9" spans="2:13" ht="41.25" customHeight="1" x14ac:dyDescent="0.3">
      <c r="B9" s="383" t="s">
        <v>2557</v>
      </c>
      <c r="C9" s="768" t="str">
        <f>VLOOKUP($L$1,BD_Clientes,8,FALSE)</f>
        <v>mramos@lamar.pe / klobato@lamar.pe</v>
      </c>
      <c r="D9" s="768"/>
      <c r="E9" s="768"/>
      <c r="F9" s="438" t="s">
        <v>2553</v>
      </c>
      <c r="G9" s="429">
        <v>982429895</v>
      </c>
      <c r="H9" s="769"/>
      <c r="I9" s="769"/>
    </row>
    <row r="10" spans="2:13" ht="42.75" customHeight="1" x14ac:dyDescent="0.3">
      <c r="B10" s="766" t="s">
        <v>2555</v>
      </c>
      <c r="C10" s="766"/>
      <c r="D10" s="767">
        <v>45912</v>
      </c>
      <c r="E10" s="767"/>
      <c r="F10" s="438" t="s">
        <v>2558</v>
      </c>
      <c r="G10" s="767">
        <v>45915</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19.95" customHeight="1" x14ac:dyDescent="0.3">
      <c r="B16" s="260"/>
      <c r="C16" s="260"/>
      <c r="D16" s="259"/>
      <c r="E16" s="259"/>
      <c r="F16" s="259"/>
    </row>
    <row r="17" spans="2:56" ht="63.75" customHeight="1" x14ac:dyDescent="0.3">
      <c r="B17" s="421" t="s">
        <v>2561</v>
      </c>
      <c r="C17" s="749" t="s">
        <v>2562</v>
      </c>
      <c r="D17" s="749"/>
      <c r="E17" s="749"/>
      <c r="F17" s="422" t="s">
        <v>2563</v>
      </c>
      <c r="G17" s="423" t="s">
        <v>2564</v>
      </c>
      <c r="H17" s="421" t="s">
        <v>2565</v>
      </c>
      <c r="I17" s="421" t="s">
        <v>2566</v>
      </c>
      <c r="J17" s="371"/>
    </row>
    <row r="18" spans="2:56" ht="42.75" customHeight="1" x14ac:dyDescent="0.3">
      <c r="B18" s="421"/>
      <c r="C18" s="750" t="s">
        <v>6065</v>
      </c>
      <c r="D18" s="751"/>
      <c r="E18" s="752"/>
      <c r="F18" s="422"/>
      <c r="G18" s="423"/>
      <c r="H18" s="421"/>
      <c r="I18" s="421"/>
      <c r="J18" s="371"/>
    </row>
    <row r="19" spans="2:56" ht="144.75" customHeight="1" x14ac:dyDescent="0.3">
      <c r="B19" s="424" t="s">
        <v>2212</v>
      </c>
      <c r="C19" s="754" t="s">
        <v>6162</v>
      </c>
      <c r="D19" s="755"/>
      <c r="E19" s="756"/>
      <c r="F19" s="451" t="str">
        <f>VLOOKUP(B19,ENS.!$B$5:$F$242,3,FALSE)</f>
        <v>ASTM C39/C39M-24</v>
      </c>
      <c r="G19" s="457">
        <v>90</v>
      </c>
      <c r="H19" s="424">
        <v>2</v>
      </c>
      <c r="I19" s="426">
        <f>+G19*H19</f>
        <v>180</v>
      </c>
      <c r="J19" s="371"/>
    </row>
    <row r="20" spans="2:56" ht="19.95" customHeight="1" x14ac:dyDescent="0.3">
      <c r="B20" s="550" t="s">
        <v>2516</v>
      </c>
      <c r="C20" s="270"/>
      <c r="G20" s="759" t="s">
        <v>2567</v>
      </c>
      <c r="H20" s="760"/>
      <c r="I20" s="427">
        <f>SUM(I19:I19)</f>
        <v>180</v>
      </c>
      <c r="J20" s="274"/>
      <c r="K20" s="540"/>
      <c r="L20" s="343"/>
      <c r="M20" s="171"/>
      <c r="N20" s="171"/>
      <c r="O20" s="171"/>
      <c r="P20" s="171"/>
      <c r="Q20" s="171"/>
      <c r="R20" s="171"/>
      <c r="S20" s="171"/>
      <c r="T20" s="171"/>
    </row>
    <row r="21" spans="2:56" ht="19.95" customHeight="1" x14ac:dyDescent="0.3">
      <c r="B21" s="317"/>
      <c r="C21" s="270"/>
      <c r="G21" s="759" t="s">
        <v>2568</v>
      </c>
      <c r="H21" s="760"/>
      <c r="I21" s="427">
        <f>I20*0.18</f>
        <v>32.4</v>
      </c>
      <c r="J21" s="274"/>
      <c r="K21" s="538"/>
      <c r="L21" s="171"/>
      <c r="M21" s="171"/>
      <c r="N21" s="171"/>
      <c r="O21" s="171"/>
      <c r="P21" s="171"/>
      <c r="Q21" s="171"/>
      <c r="R21" s="171"/>
      <c r="S21" s="171"/>
      <c r="T21" s="171"/>
    </row>
    <row r="22" spans="2:56" ht="19.95" customHeight="1" x14ac:dyDescent="0.3">
      <c r="B22" s="317"/>
      <c r="C22" s="270"/>
      <c r="G22" s="761" t="s">
        <v>2569</v>
      </c>
      <c r="H22" s="762"/>
      <c r="I22" s="428">
        <f>I20+I21</f>
        <v>212.4</v>
      </c>
      <c r="J22" s="274"/>
      <c r="K22" s="538"/>
      <c r="L22" s="302"/>
      <c r="M22" s="302"/>
      <c r="N22" s="302"/>
      <c r="O22" s="302"/>
      <c r="P22" s="302"/>
      <c r="Q22" s="302"/>
      <c r="R22" s="302"/>
      <c r="S22" s="302"/>
      <c r="T22" s="302"/>
    </row>
    <row r="23" spans="2:56" ht="19.95" customHeight="1" x14ac:dyDescent="0.3">
      <c r="B23" s="317"/>
      <c r="C23" s="270"/>
      <c r="G23" s="371"/>
      <c r="H23" s="371"/>
      <c r="I23" s="372"/>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632"/>
      <c r="L24" s="546"/>
      <c r="N24" s="547"/>
    </row>
    <row r="25" spans="2:56" s="297" customFormat="1" ht="21" customHeight="1" x14ac:dyDescent="0.3">
      <c r="C25" s="362"/>
      <c r="D25" s="362"/>
      <c r="E25" s="362"/>
      <c r="F25" s="362"/>
      <c r="G25" s="362"/>
      <c r="H25" s="362"/>
      <c r="I25" s="310"/>
      <c r="J25" s="310"/>
    </row>
    <row r="26" spans="2:56" s="297" customFormat="1" ht="11.4" customHeight="1" x14ac:dyDescent="0.3">
      <c r="C26" s="362"/>
      <c r="D26" s="362"/>
      <c r="E26" s="362"/>
      <c r="F26" s="362"/>
      <c r="G26" s="362"/>
      <c r="H26" s="362"/>
      <c r="I26" s="310"/>
      <c r="J26" s="310"/>
    </row>
    <row r="27" spans="2:56" s="373" customFormat="1" ht="19.2" customHeight="1" x14ac:dyDescent="0.3">
      <c r="B27" s="732" t="s">
        <v>4130</v>
      </c>
      <c r="C27" s="732"/>
      <c r="D27" s="732"/>
      <c r="E27" s="732"/>
      <c r="F27" s="732"/>
      <c r="G27" s="732"/>
      <c r="H27" s="732"/>
      <c r="I27" s="732"/>
      <c r="J27" s="374"/>
      <c r="L27" s="548"/>
      <c r="U27" s="548"/>
      <c r="AD27" s="548"/>
      <c r="AM27" s="548"/>
      <c r="AV27" s="548"/>
    </row>
    <row r="28" spans="2:56" s="373" customFormat="1" ht="192" customHeight="1" x14ac:dyDescent="0.3">
      <c r="B28" s="714" t="s">
        <v>6204</v>
      </c>
      <c r="C28" s="714"/>
      <c r="D28" s="714"/>
      <c r="E28" s="714"/>
      <c r="F28" s="714"/>
      <c r="G28" s="714"/>
      <c r="H28" s="714"/>
      <c r="I28" s="714"/>
      <c r="J28" s="374"/>
      <c r="L28" s="714"/>
      <c r="M28" s="714"/>
      <c r="N28" s="714"/>
      <c r="O28" s="714"/>
      <c r="P28" s="714"/>
      <c r="Q28" s="714"/>
      <c r="R28" s="714"/>
      <c r="S28" s="714"/>
      <c r="T28" s="714"/>
      <c r="U28" s="714"/>
      <c r="V28" s="714"/>
      <c r="W28" s="714"/>
      <c r="X28" s="714"/>
      <c r="Y28" s="714"/>
      <c r="Z28" s="714"/>
      <c r="AA28" s="714"/>
      <c r="AB28" s="714"/>
      <c r="AC28" s="714"/>
      <c r="AD28" s="714"/>
      <c r="AE28" s="714"/>
      <c r="AF28" s="714"/>
      <c r="AG28" s="714"/>
      <c r="AH28" s="714"/>
      <c r="AI28" s="714"/>
      <c r="AJ28" s="714"/>
      <c r="AK28" s="714"/>
      <c r="AL28" s="714"/>
      <c r="AM28" s="715"/>
      <c r="AN28" s="715"/>
      <c r="AO28" s="715"/>
      <c r="AP28" s="715"/>
      <c r="AQ28" s="715"/>
      <c r="AR28" s="715"/>
      <c r="AS28" s="715"/>
      <c r="AT28" s="715"/>
      <c r="AU28" s="715"/>
      <c r="AV28" s="714"/>
      <c r="AW28" s="714"/>
      <c r="AX28" s="714"/>
      <c r="AY28" s="714"/>
      <c r="AZ28" s="714"/>
      <c r="BA28" s="714"/>
      <c r="BB28" s="714"/>
      <c r="BC28" s="714"/>
      <c r="BD28" s="714"/>
    </row>
    <row r="29" spans="2:56" s="297" customFormat="1" ht="93" customHeight="1" x14ac:dyDescent="0.3">
      <c r="B29" s="747" t="s">
        <v>2571</v>
      </c>
      <c r="C29" s="747"/>
      <c r="D29" s="337"/>
      <c r="E29" s="337"/>
      <c r="F29" s="337"/>
      <c r="G29" s="337"/>
      <c r="H29" s="337"/>
      <c r="I29" s="337"/>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95" customHeight="1" x14ac:dyDescent="0.3">
      <c r="J30" s="336"/>
    </row>
    <row r="31" spans="2:56" s="297" customFormat="1" ht="74.25" customHeight="1" x14ac:dyDescent="0.3">
      <c r="B31" s="715" t="s">
        <v>4131</v>
      </c>
      <c r="C31" s="715"/>
      <c r="D31" s="715"/>
      <c r="E31" s="715"/>
      <c r="F31" s="715"/>
      <c r="G31" s="715"/>
      <c r="H31" s="715"/>
      <c r="I31" s="715"/>
      <c r="J31" s="336"/>
    </row>
    <row r="32" spans="2:56" s="297" customFormat="1" ht="74.25" customHeight="1" x14ac:dyDescent="0.3">
      <c r="B32" s="714" t="s">
        <v>4121</v>
      </c>
      <c r="C32" s="714"/>
      <c r="D32" s="714"/>
      <c r="E32" s="714"/>
      <c r="F32" s="714"/>
      <c r="G32" s="714"/>
      <c r="H32" s="714"/>
      <c r="I32" s="714"/>
      <c r="J32" s="336"/>
    </row>
    <row r="33" spans="2:20" s="297" customFormat="1" ht="70.95" customHeight="1" x14ac:dyDescent="0.3">
      <c r="B33" s="714" t="s">
        <v>4122</v>
      </c>
      <c r="C33" s="714"/>
      <c r="D33" s="714"/>
      <c r="E33" s="714"/>
      <c r="F33" s="714"/>
      <c r="G33" s="714"/>
      <c r="H33" s="714"/>
      <c r="I33" s="714"/>
      <c r="J33" s="336"/>
    </row>
    <row r="34" spans="2:20" s="373" customFormat="1" ht="162.6" customHeight="1" x14ac:dyDescent="0.3">
      <c r="B34" s="714" t="s">
        <v>4124</v>
      </c>
      <c r="C34" s="714"/>
      <c r="D34" s="714"/>
      <c r="E34" s="714"/>
      <c r="F34" s="714"/>
      <c r="G34" s="714"/>
      <c r="H34" s="714"/>
      <c r="I34" s="714"/>
      <c r="J34" s="375"/>
      <c r="K34" s="376"/>
      <c r="L34" s="377"/>
      <c r="M34" s="378"/>
    </row>
    <row r="35" spans="2:20" s="373" customFormat="1" ht="57" customHeight="1" x14ac:dyDescent="0.3">
      <c r="B35" s="714" t="s">
        <v>4125</v>
      </c>
      <c r="C35" s="714"/>
      <c r="D35" s="714"/>
      <c r="E35" s="714"/>
      <c r="F35" s="714"/>
      <c r="G35" s="714"/>
      <c r="H35" s="714"/>
      <c r="I35" s="714"/>
      <c r="J35" s="375"/>
      <c r="K35" s="376"/>
      <c r="L35" s="377"/>
      <c r="M35" s="378"/>
    </row>
    <row r="36" spans="2:20" s="373" customFormat="1" ht="16.2" customHeight="1" x14ac:dyDescent="0.3"/>
    <row r="37" spans="2:20" s="373" customFormat="1" ht="16.2" customHeight="1" x14ac:dyDescent="0.3">
      <c r="B37" s="732"/>
      <c r="C37" s="732"/>
      <c r="D37" s="732"/>
      <c r="E37" s="732"/>
      <c r="F37" s="732"/>
      <c r="G37" s="732"/>
      <c r="H37" s="732"/>
      <c r="I37" s="732"/>
      <c r="N37" s="379"/>
      <c r="O37" s="379"/>
      <c r="P37" s="379"/>
      <c r="Q37" s="379"/>
      <c r="R37" s="379"/>
      <c r="S37" s="379"/>
      <c r="T37" s="379"/>
    </row>
    <row r="38" spans="2:20" s="373" customFormat="1" ht="16.2" customHeight="1" x14ac:dyDescent="0.3"/>
    <row r="39" spans="2:20" s="373" customFormat="1" ht="16.5" customHeight="1" x14ac:dyDescent="0.3">
      <c r="B39" s="373" t="s">
        <v>3984</v>
      </c>
      <c r="K39" s="373" t="s">
        <v>2574</v>
      </c>
    </row>
    <row r="40" spans="2:20" s="373" customFormat="1" ht="16.5" customHeight="1" x14ac:dyDescent="0.3">
      <c r="B40" s="373" t="s">
        <v>4126</v>
      </c>
      <c r="K40" s="373" t="s">
        <v>3983</v>
      </c>
    </row>
    <row r="41" spans="2:20" s="373" customFormat="1" ht="16.5" customHeight="1" x14ac:dyDescent="0.3">
      <c r="B41" s="373" t="s">
        <v>2518</v>
      </c>
      <c r="K41" s="373" t="s">
        <v>3984</v>
      </c>
    </row>
    <row r="42" spans="2:20" s="373" customFormat="1" ht="16.5" customHeight="1" x14ac:dyDescent="0.3">
      <c r="B42" s="380" t="s">
        <v>2519</v>
      </c>
      <c r="K42" s="373" t="s">
        <v>3985</v>
      </c>
    </row>
    <row r="43" spans="2:20" s="373" customFormat="1" ht="16.5" customHeight="1" x14ac:dyDescent="0.3">
      <c r="B43" s="381" t="s">
        <v>2520</v>
      </c>
      <c r="J43" s="382"/>
      <c r="K43" s="373" t="s">
        <v>3986</v>
      </c>
      <c r="M43" s="383"/>
    </row>
    <row r="44" spans="2:20" s="373" customFormat="1" ht="16.5" customHeight="1" x14ac:dyDescent="0.3">
      <c r="B44" s="380" t="s">
        <v>2578</v>
      </c>
      <c r="J44" s="382"/>
      <c r="K44" s="373" t="s">
        <v>3987</v>
      </c>
      <c r="M44" s="383"/>
    </row>
    <row r="45" spans="2:20" s="373" customFormat="1" ht="16.5" customHeight="1" x14ac:dyDescent="0.3">
      <c r="B45" s="381" t="s">
        <v>2580</v>
      </c>
      <c r="J45" s="382"/>
      <c r="K45" s="373" t="s">
        <v>3988</v>
      </c>
    </row>
    <row r="46" spans="2:20" s="373" customFormat="1" ht="16.5" customHeight="1" x14ac:dyDescent="0.3">
      <c r="B46" s="381" t="s">
        <v>2582</v>
      </c>
      <c r="J46" s="382"/>
    </row>
    <row r="47" spans="2:20" s="373" customFormat="1" ht="16.5" customHeight="1" x14ac:dyDescent="0.3">
      <c r="B47" s="437" t="s">
        <v>2521</v>
      </c>
      <c r="J47" s="382"/>
    </row>
    <row r="48" spans="2:20" s="373" customFormat="1" ht="16.5" customHeight="1" x14ac:dyDescent="0.3">
      <c r="B48" s="381" t="s">
        <v>3965</v>
      </c>
      <c r="J48" s="382"/>
    </row>
    <row r="49" spans="2:11" s="373" customFormat="1" ht="16.5" customHeight="1" x14ac:dyDescent="0.3">
      <c r="B49" s="381" t="s">
        <v>3966</v>
      </c>
      <c r="J49" s="382"/>
    </row>
    <row r="50" spans="2:11" s="373" customFormat="1" ht="16.5" customHeight="1" x14ac:dyDescent="0.3">
      <c r="B50" s="437" t="s">
        <v>4088</v>
      </c>
      <c r="J50" s="382"/>
    </row>
    <row r="51" spans="2:11" s="373" customFormat="1" ht="16.5" customHeight="1" x14ac:dyDescent="0.3">
      <c r="B51" s="381" t="s">
        <v>4089</v>
      </c>
      <c r="J51" s="382"/>
    </row>
    <row r="52" spans="2:11" s="373" customFormat="1" ht="16.5" customHeight="1" x14ac:dyDescent="0.3">
      <c r="B52" s="381" t="s">
        <v>4090</v>
      </c>
      <c r="J52" s="382"/>
    </row>
    <row r="53" spans="2:11" s="373" customFormat="1" ht="6.6" customHeight="1" x14ac:dyDescent="0.3">
      <c r="B53" s="381"/>
      <c r="J53" s="382"/>
    </row>
    <row r="54" spans="2:11" s="373" customFormat="1" ht="23.25" customHeight="1" x14ac:dyDescent="0.3">
      <c r="J54" s="382"/>
      <c r="K54" s="380" t="s">
        <v>2521</v>
      </c>
    </row>
    <row r="55" spans="2:11" s="373" customFormat="1" ht="16.2" customHeight="1" x14ac:dyDescent="0.3">
      <c r="J55" s="382"/>
      <c r="K55" s="381" t="s">
        <v>2522</v>
      </c>
    </row>
    <row r="56" spans="2:11" s="373" customFormat="1" ht="11.25" customHeight="1" x14ac:dyDescent="0.3">
      <c r="J56" s="382"/>
      <c r="K56" s="381" t="s">
        <v>2523</v>
      </c>
    </row>
    <row r="57" spans="2:11" s="373" customFormat="1" ht="52.5" customHeight="1" x14ac:dyDescent="0.3">
      <c r="B57" s="714" t="s">
        <v>2524</v>
      </c>
      <c r="C57" s="714"/>
      <c r="D57" s="714"/>
      <c r="E57" s="714"/>
      <c r="F57" s="714"/>
      <c r="G57" s="714"/>
      <c r="H57" s="714"/>
      <c r="I57" s="714"/>
      <c r="J57" s="382"/>
    </row>
    <row r="58" spans="2:11" s="373" customFormat="1" ht="13.5" customHeight="1" x14ac:dyDescent="0.3">
      <c r="B58" s="435" t="s">
        <v>2525</v>
      </c>
      <c r="C58" s="384"/>
      <c r="J58" s="382"/>
    </row>
    <row r="59" spans="2:11" s="373" customFormat="1" ht="13.5" customHeight="1" x14ac:dyDescent="0.3">
      <c r="B59" s="381"/>
      <c r="J59" s="382"/>
    </row>
    <row r="60" spans="2:11" s="373" customFormat="1" ht="13.5" customHeight="1" x14ac:dyDescent="0.3">
      <c r="B60" s="381"/>
      <c r="J60" s="382"/>
    </row>
    <row r="61" spans="2:11" s="373" customFormat="1" ht="20.25" customHeight="1" x14ac:dyDescent="0.3">
      <c r="B61" s="373" t="s">
        <v>2526</v>
      </c>
      <c r="C61" s="384"/>
      <c r="J61" s="385"/>
    </row>
    <row r="62" spans="2:11" s="373" customFormat="1" ht="15.75" customHeight="1" x14ac:dyDescent="0.3">
      <c r="B62" s="384"/>
      <c r="C62" s="384"/>
      <c r="J62" s="385"/>
    </row>
    <row r="63" spans="2:11" s="373" customFormat="1" ht="16.2" customHeight="1" x14ac:dyDescent="0.3">
      <c r="B63" s="373" t="s">
        <v>2583</v>
      </c>
      <c r="D63" s="384"/>
      <c r="E63" s="384"/>
      <c r="F63" s="384"/>
      <c r="G63" s="384"/>
    </row>
    <row r="64" spans="2:11" s="373" customFormat="1" ht="16.2" customHeight="1" x14ac:dyDescent="0.3">
      <c r="B64" s="373" t="s">
        <v>2527</v>
      </c>
    </row>
    <row r="65" spans="2:13" s="373" customFormat="1" ht="16.2" customHeight="1" x14ac:dyDescent="0.3">
      <c r="B65" s="373" t="s">
        <v>3982</v>
      </c>
    </row>
    <row r="66" spans="2:13" s="373" customFormat="1" ht="16.2" customHeight="1" x14ac:dyDescent="0.3">
      <c r="B66" s="373" t="s">
        <v>2528</v>
      </c>
      <c r="J66" s="379"/>
    </row>
    <row r="67" spans="2:13" s="373" customFormat="1" ht="34.5" customHeight="1" x14ac:dyDescent="0.3">
      <c r="B67" s="715"/>
      <c r="C67" s="715"/>
      <c r="H67" s="716"/>
      <c r="I67" s="716"/>
      <c r="L67" s="384"/>
      <c r="M67" s="384"/>
    </row>
    <row r="68" spans="2:13" s="297" customFormat="1" ht="13.8" x14ac:dyDescent="0.3">
      <c r="B68" s="337"/>
      <c r="C68" s="337"/>
      <c r="H68" s="549"/>
      <c r="I68" s="549"/>
      <c r="L68" s="347"/>
      <c r="M68" s="347"/>
    </row>
    <row r="69" spans="2:13" s="297" customFormat="1" ht="66" customHeight="1" x14ac:dyDescent="0.3">
      <c r="B69" s="747" t="s">
        <v>2584</v>
      </c>
      <c r="C69" s="747"/>
      <c r="D69" s="575"/>
      <c r="E69" s="575"/>
      <c r="F69" s="575"/>
      <c r="G69" s="575"/>
      <c r="H69" s="748" t="s">
        <v>2529</v>
      </c>
      <c r="I69" s="748"/>
    </row>
  </sheetData>
  <mergeCells count="41">
    <mergeCell ref="E3:F3"/>
    <mergeCell ref="C5:E5"/>
    <mergeCell ref="G5:I5"/>
    <mergeCell ref="K5:L5"/>
    <mergeCell ref="C6:E6"/>
    <mergeCell ref="K6:L6"/>
    <mergeCell ref="C18:E18"/>
    <mergeCell ref="C7:E7"/>
    <mergeCell ref="G7:I7"/>
    <mergeCell ref="K7:L7"/>
    <mergeCell ref="C8:E8"/>
    <mergeCell ref="C9:E9"/>
    <mergeCell ref="H9:I9"/>
    <mergeCell ref="B10:C10"/>
    <mergeCell ref="D10:E10"/>
    <mergeCell ref="G10:I10"/>
    <mergeCell ref="B14:I15"/>
    <mergeCell ref="C17:E17"/>
    <mergeCell ref="AV28:BD28"/>
    <mergeCell ref="B29:C29"/>
    <mergeCell ref="C19:E19"/>
    <mergeCell ref="G20:H20"/>
    <mergeCell ref="G21:H21"/>
    <mergeCell ref="G22:H22"/>
    <mergeCell ref="B27:I27"/>
    <mergeCell ref="B28:I28"/>
    <mergeCell ref="B37:I37"/>
    <mergeCell ref="L28:T28"/>
    <mergeCell ref="U28:AC28"/>
    <mergeCell ref="AD28:AL28"/>
    <mergeCell ref="AM28:AU28"/>
    <mergeCell ref="B31:I31"/>
    <mergeCell ref="B32:I32"/>
    <mergeCell ref="B33:I33"/>
    <mergeCell ref="B34:I34"/>
    <mergeCell ref="B35:I35"/>
    <mergeCell ref="B57:I57"/>
    <mergeCell ref="B67:C67"/>
    <mergeCell ref="H67:I67"/>
    <mergeCell ref="B69:C69"/>
    <mergeCell ref="H69:I69"/>
  </mergeCells>
  <hyperlinks>
    <hyperlink ref="B66" r:id="rId1" display="http://www.geofal.com.pe/" xr:uid="{9AE3FC6F-875A-456A-8FA7-F45A88FE641B}"/>
    <hyperlink ref="B33:I33" r:id="rId2" location="8LpXxWsZQWmIW0zmL4DJEGBD3MXzxqJtd8JNJD7mkXs" display="https://mega.nz/file/EWAjHIDa - 8LpXxWsZQWmIW0zmL4DJEGBD3MXzxqJtd8JNJD7mkXs" xr:uid="{F925EE5C-CE5B-47FC-93BF-E9B073A01794}"/>
  </hyperlinks>
  <printOptions horizontalCentered="1"/>
  <pageMargins left="0" right="0" top="1.6535433070866143" bottom="0" header="0" footer="0"/>
  <pageSetup paperSize="9" scale="62" fitToWidth="0" fitToHeight="0" orientation="portrait" r:id="rId3"/>
  <headerFooter>
    <oddHeader>&amp;L
                  &amp;G</oddHeader>
    <oddFooter>&amp;C&amp;G</oddFooter>
  </headerFooter>
  <rowBreaks count="1" manualBreakCount="1">
    <brk id="29" min="1" max="8" man="1"/>
  </rowBreaks>
  <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E25"/>
  <sheetViews>
    <sheetView workbookViewId="0">
      <selection activeCell="J17" sqref="J17"/>
    </sheetView>
  </sheetViews>
  <sheetFormatPr baseColWidth="10" defaultColWidth="11.44140625" defaultRowHeight="14.4" x14ac:dyDescent="0.3"/>
  <cols>
    <col min="1" max="1" width="9.88671875" customWidth="1"/>
    <col min="2" max="2" width="37" customWidth="1"/>
  </cols>
  <sheetData>
    <row r="1" spans="1:5" ht="15" thickBot="1" x14ac:dyDescent="0.35">
      <c r="A1" s="678" t="s">
        <v>73</v>
      </c>
      <c r="B1" s="679"/>
      <c r="C1" s="679"/>
      <c r="D1" s="679"/>
      <c r="E1" s="680"/>
    </row>
    <row r="3" spans="1:5" x14ac:dyDescent="0.3">
      <c r="A3" s="33" t="s">
        <v>74</v>
      </c>
      <c r="B3" s="34" t="s">
        <v>75</v>
      </c>
      <c r="C3" s="33" t="s">
        <v>76</v>
      </c>
      <c r="D3" s="33" t="s">
        <v>6</v>
      </c>
      <c r="E3" s="33" t="s">
        <v>77</v>
      </c>
    </row>
    <row r="4" spans="1:5" ht="15" customHeight="1" x14ac:dyDescent="0.3">
      <c r="A4" s="684" t="s">
        <v>78</v>
      </c>
      <c r="B4" s="684"/>
      <c r="C4" s="684"/>
      <c r="D4" s="684"/>
      <c r="E4" s="684"/>
    </row>
    <row r="5" spans="1:5" ht="18" customHeight="1" x14ac:dyDescent="0.3">
      <c r="A5" s="311">
        <v>1</v>
      </c>
      <c r="B5" s="31" t="s">
        <v>79</v>
      </c>
      <c r="C5" s="35">
        <v>339127</v>
      </c>
      <c r="D5" s="311" t="s">
        <v>80</v>
      </c>
      <c r="E5" s="28">
        <v>15</v>
      </c>
    </row>
    <row r="6" spans="1:5" ht="18" customHeight="1" x14ac:dyDescent="0.3">
      <c r="A6" s="312">
        <v>2</v>
      </c>
      <c r="B6" s="25" t="s">
        <v>81</v>
      </c>
      <c r="C6" s="26">
        <v>339128</v>
      </c>
      <c r="D6" s="312" t="s">
        <v>82</v>
      </c>
      <c r="E6" s="27">
        <v>60</v>
      </c>
    </row>
    <row r="7" spans="1:5" ht="18" customHeight="1" x14ac:dyDescent="0.3">
      <c r="A7" s="312">
        <v>3</v>
      </c>
      <c r="B7" s="25" t="s">
        <v>83</v>
      </c>
      <c r="C7" s="26">
        <v>339129</v>
      </c>
      <c r="D7" s="312" t="s">
        <v>84</v>
      </c>
      <c r="E7" s="27">
        <v>25</v>
      </c>
    </row>
    <row r="8" spans="1:5" ht="18" customHeight="1" x14ac:dyDescent="0.3">
      <c r="A8" s="312">
        <v>4</v>
      </c>
      <c r="B8" s="25" t="s">
        <v>85</v>
      </c>
      <c r="C8" s="26">
        <v>339129</v>
      </c>
      <c r="D8" s="312" t="s">
        <v>84</v>
      </c>
      <c r="E8" s="27">
        <v>25</v>
      </c>
    </row>
    <row r="9" spans="1:5" ht="18" customHeight="1" x14ac:dyDescent="0.3">
      <c r="A9" s="312">
        <v>5</v>
      </c>
      <c r="B9" s="25" t="s">
        <v>86</v>
      </c>
      <c r="C9" s="26">
        <v>339140</v>
      </c>
      <c r="D9" s="312" t="s">
        <v>87</v>
      </c>
      <c r="E9" s="27">
        <v>45</v>
      </c>
    </row>
    <row r="10" spans="1:5" ht="18" customHeight="1" x14ac:dyDescent="0.3">
      <c r="A10" s="312">
        <v>6</v>
      </c>
      <c r="B10" s="25" t="s">
        <v>88</v>
      </c>
      <c r="C10" s="26">
        <v>339139</v>
      </c>
      <c r="D10" s="312" t="s">
        <v>89</v>
      </c>
      <c r="E10" s="27">
        <v>30</v>
      </c>
    </row>
    <row r="11" spans="1:5" ht="18" customHeight="1" x14ac:dyDescent="0.3">
      <c r="A11" s="30">
        <v>7</v>
      </c>
      <c r="B11" s="29" t="s">
        <v>90</v>
      </c>
      <c r="C11" s="36">
        <v>339131</v>
      </c>
      <c r="D11" s="30" t="s">
        <v>91</v>
      </c>
      <c r="E11" s="32">
        <v>35</v>
      </c>
    </row>
    <row r="12" spans="1:5" ht="18" customHeight="1" x14ac:dyDescent="0.3">
      <c r="A12" s="684" t="s">
        <v>92</v>
      </c>
      <c r="B12" s="684"/>
      <c r="C12" s="684"/>
      <c r="D12" s="684"/>
      <c r="E12" s="684"/>
    </row>
    <row r="13" spans="1:5" ht="18" customHeight="1" x14ac:dyDescent="0.3">
      <c r="A13" s="311">
        <v>8</v>
      </c>
      <c r="B13" s="31" t="s">
        <v>93</v>
      </c>
      <c r="C13" s="35">
        <v>339171</v>
      </c>
      <c r="D13" s="311" t="s">
        <v>94</v>
      </c>
      <c r="E13" s="28">
        <v>350</v>
      </c>
    </row>
    <row r="14" spans="1:5" ht="18" customHeight="1" x14ac:dyDescent="0.3">
      <c r="A14" s="312">
        <v>9</v>
      </c>
      <c r="B14" s="25" t="s">
        <v>95</v>
      </c>
      <c r="C14" s="26">
        <v>339167</v>
      </c>
      <c r="D14" s="312" t="s">
        <v>96</v>
      </c>
      <c r="E14" s="27">
        <v>250</v>
      </c>
    </row>
    <row r="15" spans="1:5" ht="18" customHeight="1" x14ac:dyDescent="0.3">
      <c r="A15" s="312">
        <v>10</v>
      </c>
      <c r="B15" s="25" t="s">
        <v>97</v>
      </c>
      <c r="C15" s="26">
        <v>339154</v>
      </c>
      <c r="D15" s="312" t="s">
        <v>98</v>
      </c>
      <c r="E15" s="27">
        <v>550</v>
      </c>
    </row>
    <row r="16" spans="1:5" ht="18" customHeight="1" x14ac:dyDescent="0.3">
      <c r="A16" s="684" t="s">
        <v>99</v>
      </c>
      <c r="B16" s="684"/>
      <c r="C16" s="684"/>
      <c r="D16" s="684"/>
      <c r="E16" s="684"/>
    </row>
    <row r="17" spans="1:5" ht="18" customHeight="1" x14ac:dyDescent="0.3">
      <c r="A17" s="311">
        <v>11</v>
      </c>
      <c r="B17" s="31" t="s">
        <v>100</v>
      </c>
      <c r="C17" s="35">
        <v>339142</v>
      </c>
      <c r="D17" s="311" t="s">
        <v>101</v>
      </c>
      <c r="E17" s="28">
        <v>85</v>
      </c>
    </row>
    <row r="18" spans="1:5" ht="18" customHeight="1" x14ac:dyDescent="0.3">
      <c r="A18" s="312">
        <v>12</v>
      </c>
      <c r="B18" s="25" t="s">
        <v>102</v>
      </c>
      <c r="C18" s="26">
        <v>339141</v>
      </c>
      <c r="D18" s="312" t="s">
        <v>103</v>
      </c>
      <c r="E18" s="27">
        <v>85</v>
      </c>
    </row>
    <row r="19" spans="1:5" ht="24.75" customHeight="1" x14ac:dyDescent="0.3">
      <c r="A19" s="312">
        <v>13</v>
      </c>
      <c r="B19" s="25" t="s">
        <v>104</v>
      </c>
      <c r="C19" s="26">
        <v>339145</v>
      </c>
      <c r="D19" s="312" t="s">
        <v>105</v>
      </c>
      <c r="E19" s="27">
        <v>250</v>
      </c>
    </row>
    <row r="20" spans="1:5" ht="24.75" customHeight="1" x14ac:dyDescent="0.3">
      <c r="A20" s="312">
        <v>14</v>
      </c>
      <c r="B20" s="25" t="s">
        <v>39</v>
      </c>
      <c r="C20" s="26">
        <v>339143</v>
      </c>
      <c r="D20" s="312" t="s">
        <v>106</v>
      </c>
      <c r="E20" s="27">
        <v>30</v>
      </c>
    </row>
    <row r="21" spans="1:5" ht="18" customHeight="1" x14ac:dyDescent="0.3">
      <c r="A21" s="30">
        <v>15</v>
      </c>
      <c r="B21" s="29" t="s">
        <v>107</v>
      </c>
      <c r="C21" s="36" t="s">
        <v>108</v>
      </c>
      <c r="D21" s="30"/>
      <c r="E21" s="32">
        <v>120</v>
      </c>
    </row>
    <row r="22" spans="1:5" ht="18" customHeight="1" x14ac:dyDescent="0.3">
      <c r="A22" s="684" t="s">
        <v>109</v>
      </c>
      <c r="B22" s="684"/>
      <c r="C22" s="684"/>
      <c r="D22" s="684"/>
      <c r="E22" s="684"/>
    </row>
    <row r="23" spans="1:5" ht="18" customHeight="1" x14ac:dyDescent="0.3">
      <c r="A23" s="30">
        <v>16</v>
      </c>
      <c r="B23" s="29" t="s">
        <v>110</v>
      </c>
      <c r="C23" s="30" t="s">
        <v>111</v>
      </c>
      <c r="D23" s="30"/>
      <c r="E23" s="32" t="s">
        <v>112</v>
      </c>
    </row>
    <row r="25" spans="1:5" ht="15" customHeight="1" x14ac:dyDescent="0.3">
      <c r="A25" s="681" t="s">
        <v>113</v>
      </c>
      <c r="B25" s="682"/>
      <c r="C25" s="682"/>
      <c r="D25" s="683"/>
      <c r="E25" s="37">
        <v>50</v>
      </c>
    </row>
  </sheetData>
  <mergeCells count="6">
    <mergeCell ref="A1:E1"/>
    <mergeCell ref="A25:D25"/>
    <mergeCell ref="A4:E4"/>
    <mergeCell ref="A12:E12"/>
    <mergeCell ref="A16:E16"/>
    <mergeCell ref="A22:E22"/>
  </mergeCells>
  <pageMargins left="0.7" right="0.7" top="0.75" bottom="0.75" header="0.3" footer="0.3"/>
  <pageSetup paperSize="9" orientation="portrait" horizontalDpi="360" verticalDpi="36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4317-400D-436A-936D-5C34F17A88BA}">
  <sheetPr>
    <tabColor rgb="FFFFFF00"/>
  </sheetPr>
  <dimension ref="B1:T66"/>
  <sheetViews>
    <sheetView view="pageBreakPreview" topLeftCell="A7" zoomScale="84" zoomScaleNormal="92" zoomScaleSheetLayoutView="84" workbookViewId="0">
      <selection activeCell="K28" sqref="K28"/>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4.33203125" style="279" customWidth="1"/>
    <col min="6" max="6" width="24.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1130</v>
      </c>
    </row>
    <row r="2" spans="2:13" ht="9" customHeight="1" x14ac:dyDescent="0.3">
      <c r="K2" s="344"/>
      <c r="L2" s="344"/>
    </row>
    <row r="3" spans="2:13" ht="34.950000000000003" customHeight="1" x14ac:dyDescent="0.3">
      <c r="C3" s="255"/>
      <c r="D3" s="255"/>
      <c r="E3" s="746">
        <v>1451</v>
      </c>
      <c r="F3" s="746"/>
      <c r="G3" s="255"/>
      <c r="H3" s="255"/>
      <c r="I3" s="256"/>
    </row>
    <row r="4" spans="2:13" ht="15.75" customHeight="1" x14ac:dyDescent="0.3">
      <c r="B4" s="257"/>
      <c r="C4" s="257"/>
      <c r="E4" s="252"/>
      <c r="F4" s="252"/>
      <c r="H4" s="395"/>
      <c r="I4" s="395"/>
      <c r="J4" s="252"/>
    </row>
    <row r="5" spans="2:13" ht="39" customHeight="1" x14ac:dyDescent="0.3">
      <c r="B5" s="270" t="s">
        <v>2545</v>
      </c>
      <c r="C5" s="710" t="str">
        <f>VLOOKUP($L$1,BD_Clientes,2,FALSE)</f>
        <v>CONSORCIO LIMA NORTE</v>
      </c>
      <c r="D5" s="710"/>
      <c r="E5" s="710"/>
      <c r="F5" s="363" t="s">
        <v>2586</v>
      </c>
      <c r="G5" s="753" t="str">
        <f>VLOOKUP($L$1,BD_Clientes,9,FALSE)</f>
        <v>-</v>
      </c>
      <c r="H5" s="753"/>
      <c r="I5" s="753"/>
      <c r="K5" s="746">
        <v>222</v>
      </c>
      <c r="L5" s="746"/>
    </row>
    <row r="6" spans="2:13" ht="23.25" customHeight="1" x14ac:dyDescent="0.3">
      <c r="B6" s="270" t="s">
        <v>2547</v>
      </c>
      <c r="C6" s="710">
        <f>VLOOKUP($L$1,BD_Clientes,3,FALSE)</f>
        <v>20614164833</v>
      </c>
      <c r="D6" s="710"/>
      <c r="E6" s="710"/>
      <c r="G6" s="395"/>
      <c r="H6" s="395"/>
      <c r="I6" s="395"/>
      <c r="K6" s="744">
        <v>222</v>
      </c>
      <c r="L6" s="744"/>
      <c r="M6" s="301"/>
    </row>
    <row r="7" spans="2:13" ht="30.75" customHeight="1" x14ac:dyDescent="0.3">
      <c r="B7" s="270" t="s">
        <v>2550</v>
      </c>
      <c r="C7" s="710" t="str">
        <f>VLOOKUP($L$1,BD_Clientes,5,FALSE)</f>
        <v xml:space="preserve">Ing. Erick Aponte / Joao Cano </v>
      </c>
      <c r="D7" s="710"/>
      <c r="E7" s="710"/>
      <c r="F7" s="363" t="s">
        <v>2589</v>
      </c>
      <c r="G7" s="710" t="str">
        <f>VLOOKUP($L$1,BD_Clientes,10,FALSE)</f>
        <v>-</v>
      </c>
      <c r="H7" s="710"/>
      <c r="I7" s="710"/>
      <c r="K7" s="742">
        <v>222</v>
      </c>
      <c r="L7" s="742"/>
    </row>
    <row r="8" spans="2:13" ht="2.25" hidden="1" customHeight="1" x14ac:dyDescent="0.3">
      <c r="B8" s="363"/>
      <c r="C8" s="396"/>
      <c r="D8" s="259"/>
      <c r="E8" s="259"/>
      <c r="G8" s="395"/>
      <c r="H8" s="395"/>
      <c r="I8" s="395"/>
      <c r="K8" s="743">
        <v>223</v>
      </c>
      <c r="L8" s="743"/>
    </row>
    <row r="9" spans="2:13" ht="33.75" customHeight="1" x14ac:dyDescent="0.3">
      <c r="B9" s="270" t="s">
        <v>2553</v>
      </c>
      <c r="C9" s="710">
        <f>VLOOKUP($L$1,BD_Clientes,7,FALSE)</f>
        <v>969934305</v>
      </c>
      <c r="D9" s="710"/>
      <c r="E9" s="710"/>
      <c r="F9" s="364" t="s">
        <v>4142</v>
      </c>
      <c r="G9" s="279" t="s">
        <v>3326</v>
      </c>
      <c r="K9" s="392"/>
      <c r="L9" s="392"/>
    </row>
    <row r="10" spans="2:13" ht="32.25" customHeight="1" x14ac:dyDescent="0.3">
      <c r="B10" s="270" t="s">
        <v>2557</v>
      </c>
      <c r="C10" s="710" t="str">
        <f>VLOOKUP($L$1,BD_Clientes,8,FALSE)</f>
        <v>eaponte@ciolimanorte.com / jcano@ciolimanorte.com / joao.rinc.oftec@gmail.com</v>
      </c>
      <c r="D10" s="710"/>
      <c r="E10" s="710"/>
      <c r="F10" s="365" t="s">
        <v>2553</v>
      </c>
      <c r="G10" s="396">
        <v>982429895</v>
      </c>
      <c r="H10" s="724"/>
      <c r="I10" s="724"/>
    </row>
    <row r="11" spans="2:13" ht="30" customHeight="1" x14ac:dyDescent="0.3">
      <c r="B11" s="728" t="s">
        <v>2555</v>
      </c>
      <c r="C11" s="728"/>
      <c r="D11" s="727">
        <v>45915</v>
      </c>
      <c r="E11" s="727"/>
      <c r="F11" s="365" t="s">
        <v>2558</v>
      </c>
      <c r="G11" s="727">
        <v>45915</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9.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38.25" customHeight="1" x14ac:dyDescent="0.3">
      <c r="B17" s="260"/>
      <c r="C17" s="260"/>
      <c r="D17" s="259"/>
      <c r="E17" s="259"/>
      <c r="F17" s="259"/>
    </row>
    <row r="18" spans="2:20" s="273" customFormat="1" ht="61.5" customHeight="1" x14ac:dyDescent="0.3">
      <c r="B18" s="421" t="s">
        <v>2561</v>
      </c>
      <c r="C18" s="749" t="s">
        <v>2562</v>
      </c>
      <c r="D18" s="749"/>
      <c r="E18" s="749"/>
      <c r="F18" s="422" t="s">
        <v>2563</v>
      </c>
      <c r="G18" s="421" t="s">
        <v>2564</v>
      </c>
      <c r="H18" s="421" t="s">
        <v>2565</v>
      </c>
      <c r="I18" s="421" t="s">
        <v>2566</v>
      </c>
      <c r="J18" s="371"/>
    </row>
    <row r="19" spans="2:20" s="273" customFormat="1" ht="29.25" customHeight="1" x14ac:dyDescent="0.3">
      <c r="B19" s="421"/>
      <c r="C19" s="750" t="s">
        <v>6217</v>
      </c>
      <c r="D19" s="751"/>
      <c r="E19" s="752"/>
      <c r="F19" s="422"/>
      <c r="G19" s="421"/>
      <c r="H19" s="421"/>
      <c r="I19" s="421"/>
      <c r="J19" s="371"/>
    </row>
    <row r="20" spans="2:20" s="273" customFormat="1" ht="57.75" customHeight="1" x14ac:dyDescent="0.3">
      <c r="B20" s="451" t="s">
        <v>2136</v>
      </c>
      <c r="C20" s="754" t="str">
        <f>VLOOKUP(B20,ENS.!$B$5:$F$242,2,FALSE)</f>
        <v>Análisis granulométrico por tamizado en agregado (*).</v>
      </c>
      <c r="D20" s="755"/>
      <c r="E20" s="756"/>
      <c r="F20" s="451" t="str">
        <f>VLOOKUP(B20,ENS.!$B$5:$F$242,3,FALSE)</f>
        <v>ASTM C136/C136M-19</v>
      </c>
      <c r="G20" s="457">
        <f>VLOOKUP(B20,ENS.!$B$5:$G$242,6,FALSE)</f>
        <v>100</v>
      </c>
      <c r="H20" s="451">
        <v>1</v>
      </c>
      <c r="I20" s="426">
        <f t="shared" ref="I20:I21" si="0">+G20*H20</f>
        <v>100</v>
      </c>
      <c r="J20" s="371"/>
    </row>
    <row r="21" spans="2:20" s="273" customFormat="1" ht="57.75" customHeight="1" x14ac:dyDescent="0.3">
      <c r="B21" s="451" t="s">
        <v>2031</v>
      </c>
      <c r="C21" s="754" t="str">
        <f>VLOOKUP(B21,ENS.!$B$5:$F$242,2,FALSE)</f>
        <v>Límite líquido y Límite Plástico del Suelo (*).</v>
      </c>
      <c r="D21" s="755"/>
      <c r="E21" s="756"/>
      <c r="F21" s="451" t="str">
        <f>VLOOKUP(B21,ENS.!$B$5:$F$242,3,FALSE)</f>
        <v>ASTM D4318-17ε1</v>
      </c>
      <c r="G21" s="457">
        <f>VLOOKUP(B21,ENS.!$B$5:$G$242,6,FALSE)</f>
        <v>90</v>
      </c>
      <c r="H21" s="451">
        <v>1</v>
      </c>
      <c r="I21" s="426">
        <f t="shared" si="0"/>
        <v>90</v>
      </c>
      <c r="J21" s="371"/>
    </row>
    <row r="22" spans="2:20" s="273" customFormat="1" ht="57.75" customHeight="1" x14ac:dyDescent="0.3">
      <c r="B22" s="451" t="s">
        <v>2028</v>
      </c>
      <c r="C22" s="754" t="str">
        <f>VLOOKUP(B22,ENS.!$B$5:$F$242,2,FALSE)</f>
        <v>Clasificación suelo SUCS - AASHTO (*).</v>
      </c>
      <c r="D22" s="755"/>
      <c r="E22" s="756"/>
      <c r="F22" s="451" t="str">
        <f>VLOOKUP(B22,ENS.!$B$5:$F$242,3,FALSE)</f>
        <v>ASTM D2487-17 (Reapproved 2025) / ASTM D3282-24</v>
      </c>
      <c r="G22" s="457">
        <f>VLOOKUP(B22,ENS.!$B$5:$G$242,6,FALSE)</f>
        <v>20</v>
      </c>
      <c r="H22" s="451">
        <v>1</v>
      </c>
      <c r="I22" s="426">
        <f t="shared" ref="I22" si="1">+G22*H22</f>
        <v>20</v>
      </c>
      <c r="J22" s="371"/>
    </row>
    <row r="23" spans="2:20" ht="19.95" customHeight="1" x14ac:dyDescent="0.3">
      <c r="B23" s="550" t="s">
        <v>2516</v>
      </c>
      <c r="C23" s="383"/>
      <c r="D23" s="373"/>
      <c r="E23" s="373"/>
      <c r="F23" s="373"/>
      <c r="G23" s="757" t="s">
        <v>3167</v>
      </c>
      <c r="H23" s="758"/>
      <c r="I23" s="427">
        <f>+SUM(I19:I22)</f>
        <v>210</v>
      </c>
      <c r="J23" s="274"/>
      <c r="K23" s="538"/>
      <c r="L23" s="171"/>
      <c r="N23" s="171"/>
      <c r="O23" s="171"/>
      <c r="P23" s="171"/>
      <c r="Q23" s="171"/>
      <c r="R23" s="171"/>
      <c r="S23" s="171"/>
      <c r="T23" s="171"/>
    </row>
    <row r="24" spans="2:20" ht="19.95" customHeight="1" x14ac:dyDescent="0.3">
      <c r="B24" s="373"/>
      <c r="C24" s="373"/>
      <c r="D24" s="373"/>
      <c r="E24" s="373"/>
      <c r="F24" s="373"/>
      <c r="G24" s="759" t="s">
        <v>2568</v>
      </c>
      <c r="H24" s="760"/>
      <c r="I24" s="427">
        <f>+I23*0.18</f>
        <v>37.799999999999997</v>
      </c>
      <c r="J24" s="274"/>
      <c r="K24" s="538"/>
      <c r="L24" s="171"/>
      <c r="M24" s="171"/>
      <c r="N24" s="171"/>
      <c r="O24" s="171"/>
      <c r="P24" s="171"/>
      <c r="Q24" s="171"/>
      <c r="R24" s="171"/>
      <c r="S24" s="171"/>
      <c r="T24" s="171"/>
    </row>
    <row r="25" spans="2:20" ht="19.95" customHeight="1" x14ac:dyDescent="0.3">
      <c r="B25" s="373"/>
      <c r="C25" s="373"/>
      <c r="D25" s="373"/>
      <c r="E25" s="373"/>
      <c r="F25" s="373"/>
      <c r="G25" s="761" t="s">
        <v>2569</v>
      </c>
      <c r="H25" s="762"/>
      <c r="I25" s="428">
        <f>+I23+I24</f>
        <v>247.8</v>
      </c>
      <c r="J25" s="274"/>
      <c r="K25" s="538"/>
      <c r="L25" s="302"/>
      <c r="M25" s="302"/>
      <c r="N25" s="302"/>
      <c r="O25" s="302"/>
      <c r="P25" s="302"/>
      <c r="Q25" s="302"/>
      <c r="R25" s="302"/>
      <c r="S25" s="302"/>
      <c r="T25" s="302"/>
    </row>
    <row r="26" spans="2:20" s="373" customFormat="1" ht="47.4" customHeight="1" x14ac:dyDescent="0.3">
      <c r="G26" s="386"/>
      <c r="H26" s="386"/>
      <c r="I26" s="387"/>
      <c r="J26" s="388"/>
      <c r="K26" s="554"/>
      <c r="L26" s="379"/>
      <c r="M26" s="379"/>
      <c r="N26" s="379"/>
      <c r="O26" s="379"/>
      <c r="P26" s="379"/>
      <c r="Q26" s="379"/>
      <c r="R26" s="379"/>
      <c r="S26" s="379"/>
      <c r="T26" s="379"/>
    </row>
    <row r="27" spans="2:20" s="373" customFormat="1" ht="19.2" customHeight="1" x14ac:dyDescent="0.3">
      <c r="B27" s="732" t="s">
        <v>4119</v>
      </c>
      <c r="C27" s="732"/>
      <c r="D27" s="732"/>
      <c r="E27" s="732"/>
      <c r="F27" s="732"/>
      <c r="G27" s="732"/>
      <c r="H27" s="732"/>
      <c r="I27" s="732"/>
      <c r="J27" s="388"/>
      <c r="K27" s="554"/>
      <c r="L27" s="379"/>
      <c r="M27" s="379"/>
      <c r="N27" s="379"/>
      <c r="O27" s="379"/>
      <c r="P27" s="379"/>
      <c r="Q27" s="379"/>
      <c r="R27" s="379"/>
      <c r="S27" s="379"/>
      <c r="T27" s="379"/>
    </row>
    <row r="28" spans="2:20" s="373" customFormat="1" ht="143.25" customHeight="1" x14ac:dyDescent="0.3">
      <c r="B28" s="714" t="s">
        <v>6218</v>
      </c>
      <c r="C28" s="714"/>
      <c r="D28" s="714"/>
      <c r="E28" s="714"/>
      <c r="F28" s="714"/>
      <c r="G28" s="714"/>
      <c r="H28" s="714"/>
      <c r="I28" s="714"/>
      <c r="J28" s="388"/>
      <c r="K28" s="554"/>
      <c r="L28" s="379"/>
      <c r="M28" s="379"/>
      <c r="N28" s="379"/>
      <c r="O28" s="379"/>
      <c r="P28" s="379"/>
      <c r="Q28" s="379"/>
      <c r="R28" s="379"/>
      <c r="S28" s="379"/>
      <c r="T28" s="379"/>
    </row>
    <row r="29" spans="2:20" s="373" customFormat="1" ht="78.75" customHeight="1" x14ac:dyDescent="0.3">
      <c r="B29" s="715" t="s">
        <v>6087</v>
      </c>
      <c r="C29" s="715"/>
      <c r="D29" s="715"/>
      <c r="E29" s="715"/>
      <c r="F29" s="715"/>
      <c r="G29" s="715"/>
      <c r="H29" s="715"/>
      <c r="I29" s="715"/>
      <c r="J29" s="388"/>
      <c r="K29" s="554"/>
      <c r="L29" s="379"/>
      <c r="M29" s="379"/>
      <c r="N29" s="379"/>
      <c r="O29" s="379"/>
      <c r="P29" s="379"/>
      <c r="Q29" s="379"/>
      <c r="R29" s="379"/>
      <c r="S29" s="379"/>
      <c r="T29" s="379"/>
    </row>
    <row r="30" spans="2:20" s="373" customFormat="1" ht="108" customHeight="1" x14ac:dyDescent="0.3">
      <c r="B30" s="747" t="s">
        <v>2571</v>
      </c>
      <c r="C30" s="747"/>
      <c r="D30" s="420"/>
      <c r="E30" s="420"/>
      <c r="F30" s="420"/>
      <c r="G30" s="420"/>
      <c r="H30" s="420"/>
      <c r="I30" s="420"/>
      <c r="J30" s="388"/>
      <c r="K30" s="554"/>
      <c r="L30" s="379"/>
      <c r="M30" s="379"/>
      <c r="N30" s="379"/>
      <c r="O30" s="379"/>
      <c r="P30" s="379"/>
      <c r="Q30" s="379"/>
      <c r="R30" s="379"/>
      <c r="S30" s="379"/>
      <c r="T30" s="379"/>
    </row>
    <row r="31" spans="2:20" s="373" customFormat="1" ht="25.5" customHeight="1" x14ac:dyDescent="0.3">
      <c r="J31" s="388"/>
      <c r="K31" s="554"/>
      <c r="L31" s="379"/>
      <c r="M31" s="379"/>
      <c r="N31" s="379"/>
      <c r="O31" s="379"/>
      <c r="P31" s="379"/>
      <c r="Q31" s="379"/>
      <c r="R31" s="379"/>
      <c r="S31" s="379"/>
      <c r="T31" s="379"/>
    </row>
    <row r="32" spans="2:20" s="406" customFormat="1" ht="81.599999999999994" customHeight="1" x14ac:dyDescent="0.3">
      <c r="B32" s="714" t="s">
        <v>4127</v>
      </c>
      <c r="C32" s="714"/>
      <c r="D32" s="714"/>
      <c r="E32" s="714"/>
      <c r="F32" s="714"/>
      <c r="G32" s="714"/>
      <c r="H32" s="714"/>
      <c r="I32" s="714"/>
      <c r="J32" s="442"/>
      <c r="K32" s="558"/>
      <c r="L32" s="558"/>
      <c r="M32" s="559"/>
      <c r="N32" s="560"/>
    </row>
    <row r="33" spans="2:20" s="406" customFormat="1" ht="88.5" customHeight="1" x14ac:dyDescent="0.3">
      <c r="B33" s="714" t="s">
        <v>4128</v>
      </c>
      <c r="C33" s="714"/>
      <c r="D33" s="714"/>
      <c r="E33" s="714"/>
      <c r="F33" s="714"/>
      <c r="G33" s="714"/>
      <c r="H33" s="714"/>
      <c r="I33" s="714"/>
      <c r="J33" s="404"/>
    </row>
    <row r="34" spans="2:20" s="406" customFormat="1" ht="78.75" customHeight="1" x14ac:dyDescent="0.3">
      <c r="B34" s="714" t="s">
        <v>4122</v>
      </c>
      <c r="C34" s="714"/>
      <c r="D34" s="714"/>
      <c r="E34" s="714"/>
      <c r="F34" s="714"/>
      <c r="G34" s="714"/>
      <c r="H34" s="714"/>
      <c r="I34" s="714"/>
      <c r="J34" s="404"/>
      <c r="K34" s="405"/>
    </row>
    <row r="35" spans="2:20" s="406" customFormat="1" ht="147" customHeight="1" x14ac:dyDescent="0.3">
      <c r="B35" s="715" t="s">
        <v>4129</v>
      </c>
      <c r="C35" s="715"/>
      <c r="D35" s="715"/>
      <c r="E35" s="715"/>
      <c r="F35" s="715"/>
      <c r="G35" s="715"/>
      <c r="H35" s="715"/>
      <c r="I35" s="715"/>
      <c r="J35" s="404"/>
      <c r="K35" s="405"/>
      <c r="L35" s="407"/>
      <c r="M35" s="408"/>
    </row>
    <row r="36" spans="2:20" s="406" customFormat="1" ht="55.95" customHeight="1" x14ac:dyDescent="0.3">
      <c r="B36" s="714" t="s">
        <v>4125</v>
      </c>
      <c r="C36" s="714"/>
      <c r="D36" s="714"/>
      <c r="E36" s="714"/>
      <c r="F36" s="714"/>
      <c r="G36" s="714"/>
      <c r="H36" s="714"/>
      <c r="I36" s="714"/>
      <c r="J36" s="404"/>
      <c r="K36" s="405"/>
      <c r="L36" s="407"/>
      <c r="M36" s="408"/>
    </row>
    <row r="37" spans="2:20" s="373" customFormat="1" ht="16.8" x14ac:dyDescent="0.3">
      <c r="B37" s="317"/>
      <c r="C37" s="317"/>
      <c r="D37" s="317"/>
      <c r="E37" s="317"/>
      <c r="F37" s="317"/>
      <c r="G37" s="317"/>
      <c r="H37" s="317"/>
      <c r="I37" s="317"/>
      <c r="N37" s="379"/>
      <c r="O37" s="379"/>
      <c r="P37" s="379"/>
      <c r="Q37" s="379"/>
      <c r="R37" s="379"/>
      <c r="S37" s="379"/>
      <c r="T37" s="379"/>
    </row>
    <row r="38" spans="2:20" s="373" customFormat="1" ht="18" customHeight="1" x14ac:dyDescent="0.3">
      <c r="B38" s="279"/>
      <c r="C38" s="279"/>
      <c r="D38" s="279"/>
      <c r="E38" s="279"/>
      <c r="F38" s="279"/>
      <c r="G38" s="279"/>
      <c r="H38" s="279"/>
      <c r="I38" s="279"/>
    </row>
    <row r="39" spans="2:20" s="406" customFormat="1" ht="18" customHeight="1" x14ac:dyDescent="0.3">
      <c r="B39" s="373" t="s">
        <v>3984</v>
      </c>
      <c r="C39" s="373"/>
      <c r="D39" s="373"/>
      <c r="E39" s="373"/>
      <c r="F39" s="373"/>
      <c r="G39" s="373"/>
      <c r="H39" s="373"/>
      <c r="I39" s="373"/>
      <c r="K39" s="406" t="s">
        <v>2574</v>
      </c>
    </row>
    <row r="40" spans="2:20" s="406" customFormat="1" ht="18" customHeight="1" x14ac:dyDescent="0.3">
      <c r="B40" s="373" t="s">
        <v>4126</v>
      </c>
      <c r="C40" s="373"/>
      <c r="D40" s="373"/>
      <c r="E40" s="373"/>
      <c r="F40" s="373"/>
      <c r="G40" s="373"/>
      <c r="H40" s="373"/>
      <c r="I40" s="373"/>
      <c r="K40" s="406" t="s">
        <v>4112</v>
      </c>
    </row>
    <row r="41" spans="2:20" s="406" customFormat="1" ht="18" customHeight="1" x14ac:dyDescent="0.3">
      <c r="B41" s="373" t="s">
        <v>2518</v>
      </c>
      <c r="C41" s="373"/>
      <c r="D41" s="373"/>
      <c r="E41" s="373"/>
      <c r="F41" s="373"/>
      <c r="G41" s="373"/>
      <c r="H41" s="373"/>
      <c r="I41" s="373"/>
      <c r="K41" s="406" t="s">
        <v>4111</v>
      </c>
    </row>
    <row r="42" spans="2:20" s="406" customFormat="1" ht="18" customHeight="1" x14ac:dyDescent="0.3">
      <c r="B42" s="380" t="s">
        <v>2519</v>
      </c>
      <c r="C42" s="373"/>
      <c r="D42" s="373"/>
      <c r="E42" s="373"/>
      <c r="F42" s="373"/>
      <c r="G42" s="373"/>
      <c r="H42" s="373"/>
      <c r="I42" s="373"/>
      <c r="K42" s="406" t="s">
        <v>4113</v>
      </c>
    </row>
    <row r="43" spans="2:20" s="406" customFormat="1" ht="18" customHeight="1" x14ac:dyDescent="0.3">
      <c r="B43" s="713" t="s">
        <v>2520</v>
      </c>
      <c r="C43" s="713"/>
      <c r="D43" s="713"/>
      <c r="E43" s="713"/>
      <c r="F43" s="713"/>
      <c r="G43" s="713"/>
      <c r="H43" s="713"/>
      <c r="I43" s="713"/>
      <c r="J43" s="410"/>
      <c r="K43" s="406" t="s">
        <v>4114</v>
      </c>
      <c r="M43" s="411"/>
    </row>
    <row r="44" spans="2:20" s="444" customFormat="1" ht="18" customHeight="1" x14ac:dyDescent="0.3">
      <c r="B44" s="380" t="s">
        <v>2578</v>
      </c>
      <c r="C44" s="373"/>
      <c r="D44" s="373"/>
      <c r="E44" s="373"/>
      <c r="F44" s="373"/>
      <c r="G44" s="373"/>
      <c r="H44" s="373"/>
      <c r="I44" s="373"/>
      <c r="J44" s="443"/>
      <c r="K44" s="444" t="s">
        <v>4115</v>
      </c>
      <c r="M44" s="445"/>
    </row>
    <row r="45" spans="2:20" s="444" customFormat="1" ht="18" customHeight="1" x14ac:dyDescent="0.3">
      <c r="B45" s="381" t="s">
        <v>2580</v>
      </c>
      <c r="C45" s="373"/>
      <c r="D45" s="373"/>
      <c r="E45" s="373"/>
      <c r="F45" s="373"/>
      <c r="G45" s="373"/>
      <c r="H45" s="373"/>
      <c r="I45" s="373"/>
      <c r="J45" s="443"/>
      <c r="K45" s="444" t="s">
        <v>4116</v>
      </c>
    </row>
    <row r="46" spans="2:20" s="444" customFormat="1" ht="18" customHeight="1" x14ac:dyDescent="0.3">
      <c r="B46" s="381" t="s">
        <v>2582</v>
      </c>
      <c r="C46" s="373"/>
      <c r="D46" s="373"/>
      <c r="E46" s="373"/>
      <c r="F46" s="373"/>
      <c r="G46" s="373"/>
      <c r="H46" s="373"/>
      <c r="I46" s="373"/>
      <c r="J46" s="443"/>
    </row>
    <row r="47" spans="2:20" s="444" customFormat="1" ht="18" customHeight="1" x14ac:dyDescent="0.3">
      <c r="B47" s="380" t="s">
        <v>2521</v>
      </c>
      <c r="C47" s="373"/>
      <c r="D47" s="373"/>
      <c r="E47" s="373"/>
      <c r="F47" s="373"/>
      <c r="G47" s="373"/>
      <c r="H47" s="373"/>
      <c r="I47" s="373"/>
      <c r="J47" s="443"/>
    </row>
    <row r="48" spans="2:20" s="444" customFormat="1" ht="18" customHeight="1" x14ac:dyDescent="0.3">
      <c r="B48" s="381" t="s">
        <v>3965</v>
      </c>
      <c r="C48" s="373"/>
      <c r="D48" s="373"/>
      <c r="E48" s="373"/>
      <c r="F48" s="373"/>
      <c r="G48" s="373"/>
      <c r="H48" s="373"/>
      <c r="I48" s="373"/>
      <c r="J48" s="443"/>
    </row>
    <row r="49" spans="2:11" s="444" customFormat="1" ht="18" customHeight="1" x14ac:dyDescent="0.3">
      <c r="B49" s="381" t="s">
        <v>3966</v>
      </c>
      <c r="C49" s="373"/>
      <c r="D49" s="373"/>
      <c r="E49" s="373"/>
      <c r="F49" s="373"/>
      <c r="G49" s="373"/>
      <c r="H49" s="373"/>
      <c r="I49" s="373"/>
      <c r="J49" s="443"/>
    </row>
    <row r="50" spans="2:11" s="444" customFormat="1" ht="18" customHeight="1" x14ac:dyDescent="0.3">
      <c r="B50" s="380" t="s">
        <v>4088</v>
      </c>
      <c r="C50" s="373"/>
      <c r="D50" s="373"/>
      <c r="E50" s="373"/>
      <c r="F50" s="373"/>
      <c r="G50" s="373"/>
      <c r="H50" s="373"/>
      <c r="I50" s="373"/>
      <c r="J50" s="443"/>
    </row>
    <row r="51" spans="2:11" s="444" customFormat="1" ht="18" customHeight="1" x14ac:dyDescent="0.3">
      <c r="B51" s="381" t="s">
        <v>4089</v>
      </c>
      <c r="C51" s="373"/>
      <c r="D51" s="373"/>
      <c r="E51" s="373"/>
      <c r="F51" s="373"/>
      <c r="G51" s="373"/>
      <c r="H51" s="373"/>
      <c r="I51" s="373"/>
      <c r="J51" s="443"/>
    </row>
    <row r="52" spans="2:11" s="444" customFormat="1" ht="18" customHeight="1" x14ac:dyDescent="0.3">
      <c r="B52" s="381" t="s">
        <v>4090</v>
      </c>
      <c r="C52" s="373"/>
      <c r="D52" s="373"/>
      <c r="E52" s="373"/>
      <c r="F52" s="373"/>
      <c r="G52" s="373"/>
      <c r="H52" s="373"/>
      <c r="I52" s="373"/>
      <c r="J52" s="443"/>
    </row>
    <row r="53" spans="2:11" s="390" customFormat="1" ht="3" customHeight="1" x14ac:dyDescent="0.3">
      <c r="B53" s="289"/>
      <c r="C53" s="279"/>
      <c r="D53" s="279"/>
      <c r="E53" s="279"/>
      <c r="F53" s="279"/>
      <c r="G53" s="279"/>
      <c r="H53" s="279"/>
      <c r="I53" s="279"/>
      <c r="J53" s="389"/>
    </row>
    <row r="54" spans="2:11" s="373" customFormat="1" ht="18.75" customHeight="1" x14ac:dyDescent="0.3">
      <c r="B54" s="279"/>
      <c r="C54" s="279"/>
      <c r="D54" s="279"/>
      <c r="E54" s="279"/>
      <c r="F54" s="279"/>
      <c r="G54" s="279"/>
      <c r="H54" s="279"/>
      <c r="I54" s="279"/>
      <c r="J54" s="382"/>
      <c r="K54" s="380"/>
    </row>
    <row r="55" spans="2:11" s="373" customFormat="1" ht="16.2" customHeight="1" x14ac:dyDescent="0.3">
      <c r="B55" s="279"/>
      <c r="C55" s="279"/>
      <c r="D55" s="279"/>
      <c r="E55" s="279"/>
      <c r="F55" s="279"/>
      <c r="G55" s="279"/>
      <c r="H55" s="279"/>
      <c r="I55" s="279"/>
      <c r="J55" s="382"/>
      <c r="K55" s="381"/>
    </row>
    <row r="56" spans="2:11" s="406" customFormat="1" ht="48" customHeight="1" x14ac:dyDescent="0.3">
      <c r="B56" s="714" t="s">
        <v>3173</v>
      </c>
      <c r="C56" s="714"/>
      <c r="D56" s="714"/>
      <c r="E56" s="714"/>
      <c r="F56" s="714"/>
      <c r="G56" s="714"/>
      <c r="H56" s="714"/>
      <c r="I56" s="714"/>
      <c r="J56" s="410"/>
      <c r="K56" s="446"/>
    </row>
    <row r="57" spans="2:11" s="406" customFormat="1" ht="13.5" customHeight="1" x14ac:dyDescent="0.3">
      <c r="B57" s="435" t="s">
        <v>2525</v>
      </c>
      <c r="C57" s="384"/>
      <c r="D57" s="373"/>
      <c r="E57" s="373"/>
      <c r="F57" s="373"/>
      <c r="G57" s="373"/>
      <c r="H57" s="373"/>
      <c r="I57" s="373"/>
      <c r="J57" s="410"/>
    </row>
    <row r="58" spans="2:11" s="406" customFormat="1" ht="4.95" customHeight="1" x14ac:dyDescent="0.3">
      <c r="B58" s="381"/>
      <c r="C58" s="373"/>
      <c r="D58" s="373"/>
      <c r="E58" s="373"/>
      <c r="F58" s="373"/>
      <c r="G58" s="373"/>
      <c r="H58" s="373"/>
      <c r="I58" s="373"/>
      <c r="J58" s="410"/>
    </row>
    <row r="59" spans="2:11" s="406" customFormat="1" ht="16.8" x14ac:dyDescent="0.3">
      <c r="B59" s="373" t="s">
        <v>2526</v>
      </c>
      <c r="C59" s="384"/>
      <c r="D59" s="373"/>
      <c r="E59" s="373"/>
      <c r="F59" s="373"/>
      <c r="G59" s="373"/>
      <c r="H59" s="373"/>
      <c r="I59" s="373"/>
      <c r="J59" s="542"/>
    </row>
    <row r="60" spans="2:11" s="406" customFormat="1" ht="6.6" customHeight="1" x14ac:dyDescent="0.3">
      <c r="B60" s="384"/>
      <c r="C60" s="384"/>
      <c r="D60" s="373"/>
      <c r="E60" s="373"/>
      <c r="F60" s="373"/>
      <c r="G60" s="373"/>
      <c r="H60" s="373"/>
      <c r="I60" s="373"/>
      <c r="J60" s="542"/>
    </row>
    <row r="61" spans="2:11" s="406" customFormat="1" ht="16.2" customHeight="1" x14ac:dyDescent="0.3">
      <c r="B61" s="373" t="s">
        <v>2583</v>
      </c>
      <c r="C61" s="373"/>
      <c r="D61" s="384"/>
      <c r="E61" s="384"/>
      <c r="F61" s="384"/>
      <c r="G61" s="384"/>
      <c r="H61" s="373"/>
      <c r="I61" s="373"/>
    </row>
    <row r="62" spans="2:11" s="406" customFormat="1" ht="16.2" customHeight="1" x14ac:dyDescent="0.3">
      <c r="B62" s="373" t="s">
        <v>2527</v>
      </c>
      <c r="C62" s="373"/>
      <c r="D62" s="373"/>
      <c r="E62" s="373"/>
      <c r="F62" s="373"/>
      <c r="G62" s="373"/>
      <c r="H62" s="373"/>
      <c r="I62" s="373"/>
    </row>
    <row r="63" spans="2:11" s="406" customFormat="1" ht="16.2" customHeight="1" x14ac:dyDescent="0.3">
      <c r="B63" s="373" t="s">
        <v>3982</v>
      </c>
      <c r="C63" s="373"/>
      <c r="D63" s="373"/>
      <c r="E63" s="373"/>
      <c r="F63" s="373"/>
      <c r="G63" s="373"/>
      <c r="H63" s="373"/>
      <c r="I63" s="373"/>
    </row>
    <row r="64" spans="2:11" s="406" customFormat="1" ht="16.2" customHeight="1" x14ac:dyDescent="0.3">
      <c r="B64" s="373" t="s">
        <v>2528</v>
      </c>
      <c r="C64" s="373"/>
      <c r="D64" s="373"/>
      <c r="E64" s="373"/>
      <c r="F64" s="373"/>
      <c r="G64" s="373"/>
      <c r="H64" s="373"/>
      <c r="I64" s="373"/>
      <c r="J64" s="409"/>
    </row>
    <row r="65" spans="2:13" s="373" customFormat="1" ht="1.2" customHeight="1" x14ac:dyDescent="0.3">
      <c r="B65" s="715"/>
      <c r="C65" s="715"/>
      <c r="H65" s="716"/>
      <c r="I65" s="716"/>
      <c r="L65" s="384"/>
      <c r="M65" s="384"/>
    </row>
    <row r="66" spans="2:13" ht="94.5" customHeight="1" x14ac:dyDescent="0.3">
      <c r="B66" s="747" t="s">
        <v>2584</v>
      </c>
      <c r="C66" s="747"/>
      <c r="D66" s="633"/>
      <c r="E66" s="633"/>
      <c r="F66" s="633"/>
      <c r="G66" s="633"/>
      <c r="H66" s="748" t="s">
        <v>2529</v>
      </c>
      <c r="I66" s="748"/>
    </row>
  </sheetData>
  <mergeCells count="40">
    <mergeCell ref="K5:L5"/>
    <mergeCell ref="C6:E6"/>
    <mergeCell ref="K6:L6"/>
    <mergeCell ref="C10:E10"/>
    <mergeCell ref="H10:I10"/>
    <mergeCell ref="K7:L7"/>
    <mergeCell ref="K8:L8"/>
    <mergeCell ref="C9:E9"/>
    <mergeCell ref="E3:F3"/>
    <mergeCell ref="C5:E5"/>
    <mergeCell ref="G5:I5"/>
    <mergeCell ref="C7:E7"/>
    <mergeCell ref="G7:I7"/>
    <mergeCell ref="B28:I28"/>
    <mergeCell ref="B11:C11"/>
    <mergeCell ref="D11:E11"/>
    <mergeCell ref="G11:I11"/>
    <mergeCell ref="B15:I16"/>
    <mergeCell ref="C18:E18"/>
    <mergeCell ref="C19:E19"/>
    <mergeCell ref="C22:E22"/>
    <mergeCell ref="G23:H23"/>
    <mergeCell ref="G24:H24"/>
    <mergeCell ref="G25:H25"/>
    <mergeCell ref="B27:I27"/>
    <mergeCell ref="C20:E20"/>
    <mergeCell ref="C21:E21"/>
    <mergeCell ref="B66:C66"/>
    <mergeCell ref="H66:I66"/>
    <mergeCell ref="B29:I29"/>
    <mergeCell ref="B30:C30"/>
    <mergeCell ref="B32:I32"/>
    <mergeCell ref="B33:I33"/>
    <mergeCell ref="B34:I34"/>
    <mergeCell ref="B35:I35"/>
    <mergeCell ref="B36:I36"/>
    <mergeCell ref="B43:I43"/>
    <mergeCell ref="B56:I56"/>
    <mergeCell ref="B65:C65"/>
    <mergeCell ref="H65:I65"/>
  </mergeCells>
  <hyperlinks>
    <hyperlink ref="B64" r:id="rId1" display="http://www.geofal.com.pe/" xr:uid="{8B05397A-181F-49C9-A552-FE0BD041AE30}"/>
    <hyperlink ref="B34:I34" r:id="rId2" location="8LpXxWsZQWmIW0zmL4DJEGBD3MXzxqJtd8JNJD7mkXs" display="https://mega.nz/file/EWAjHIDa - 8LpXxWsZQWmIW0zmL4DJEGBD3MXzxqJtd8JNJD7mkXs" xr:uid="{D778D623-CCEF-43C5-8253-BE38B35ED5D6}"/>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CEDD-D75B-4E7A-B662-D0005D740B7F}">
  <sheetPr>
    <tabColor rgb="FFFFFF00"/>
  </sheetPr>
  <dimension ref="B1:T70"/>
  <sheetViews>
    <sheetView view="pageBreakPreview" topLeftCell="A7" zoomScale="93" zoomScaleNormal="90" zoomScaleSheetLayoutView="93" workbookViewId="0">
      <selection activeCell="J13" sqref="J13"/>
    </sheetView>
  </sheetViews>
  <sheetFormatPr baseColWidth="10" defaultColWidth="11.44140625" defaultRowHeight="15" x14ac:dyDescent="0.3"/>
  <cols>
    <col min="1" max="1" width="2.44140625" style="279" customWidth="1"/>
    <col min="2" max="2" width="15.109375" style="279" customWidth="1"/>
    <col min="3" max="3" width="14.6640625" style="279" customWidth="1"/>
    <col min="4" max="4" width="13" style="279" customWidth="1"/>
    <col min="5" max="5" width="35.44140625" style="279" customWidth="1"/>
    <col min="6" max="6" width="28.33203125" style="279" customWidth="1"/>
    <col min="7" max="7" width="14" style="279" customWidth="1"/>
    <col min="8" max="8" width="12.6640625" style="279" customWidth="1"/>
    <col min="9" max="9" width="13.5546875" style="279" customWidth="1"/>
    <col min="10" max="10" width="14.6640625" style="279" bestFit="1" customWidth="1"/>
    <col min="11" max="11" width="13.6640625" style="279" customWidth="1"/>
    <col min="12" max="12" width="21.109375" style="279" customWidth="1"/>
    <col min="13" max="16384" width="11.44140625" style="279"/>
  </cols>
  <sheetData>
    <row r="1" spans="2:13" ht="18.75" customHeight="1" x14ac:dyDescent="0.3">
      <c r="K1" s="298" t="s">
        <v>230</v>
      </c>
      <c r="L1" s="298">
        <v>1130</v>
      </c>
    </row>
    <row r="2" spans="2:13" ht="2.4" customHeight="1" x14ac:dyDescent="0.3">
      <c r="K2" s="298"/>
      <c r="L2" s="298"/>
    </row>
    <row r="3" spans="2:13" ht="33" customHeight="1" x14ac:dyDescent="0.3">
      <c r="C3" s="255"/>
      <c r="D3" s="255"/>
      <c r="E3" s="746">
        <v>1416</v>
      </c>
      <c r="F3" s="746"/>
      <c r="G3" s="255"/>
      <c r="H3" s="255"/>
      <c r="I3" s="256"/>
      <c r="K3" s="298"/>
      <c r="L3" s="298"/>
    </row>
    <row r="4" spans="2:13" ht="7.5" customHeight="1" x14ac:dyDescent="0.3">
      <c r="B4" s="257"/>
      <c r="C4" s="257"/>
      <c r="E4" s="252"/>
      <c r="F4" s="252"/>
      <c r="H4" s="395"/>
      <c r="I4" s="395"/>
      <c r="J4" s="252"/>
    </row>
    <row r="5" spans="2:13" ht="43.5" customHeight="1" x14ac:dyDescent="0.3">
      <c r="B5" s="383" t="s">
        <v>2545</v>
      </c>
      <c r="C5" s="768" t="str">
        <f>VLOOKUP($L$1,BD_Clientes,2,FALSE)</f>
        <v>CONSORCIO LIMA NORTE</v>
      </c>
      <c r="D5" s="768"/>
      <c r="E5" s="768"/>
      <c r="F5" s="431" t="s">
        <v>2586</v>
      </c>
      <c r="G5" s="768" t="str">
        <f>VLOOKUP($L$1,BD_Clientes,9,FALSE)</f>
        <v>-</v>
      </c>
      <c r="H5" s="768"/>
      <c r="I5" s="768"/>
      <c r="K5" s="746">
        <v>222</v>
      </c>
      <c r="L5" s="746"/>
      <c r="M5" s="392"/>
    </row>
    <row r="6" spans="2:13" ht="17.399999999999999" customHeight="1" x14ac:dyDescent="0.3">
      <c r="B6" s="383" t="s">
        <v>2547</v>
      </c>
      <c r="C6" s="768">
        <f>VLOOKUP($L$1,BD_Clientes,3,FALSE)</f>
        <v>20614164833</v>
      </c>
      <c r="D6" s="768"/>
      <c r="E6" s="768"/>
      <c r="F6" s="373"/>
      <c r="G6" s="433"/>
      <c r="H6" s="433"/>
      <c r="I6" s="433"/>
      <c r="K6" s="744">
        <v>222</v>
      </c>
      <c r="L6" s="744"/>
      <c r="M6" s="553"/>
    </row>
    <row r="7" spans="2:13" ht="39.75" customHeight="1" x14ac:dyDescent="0.3">
      <c r="B7" s="383" t="s">
        <v>2550</v>
      </c>
      <c r="C7" s="768" t="str">
        <f>VLOOKUP($L$1,BD_Clientes,5,FALSE)</f>
        <v xml:space="preserve">Ing. Erick Aponte / Joao Cano </v>
      </c>
      <c r="D7" s="768"/>
      <c r="E7" s="768"/>
      <c r="F7" s="431" t="s">
        <v>2589</v>
      </c>
      <c r="G7" s="768" t="str">
        <f>VLOOKUP($L$1,BD_Clientes,10,FALSE)</f>
        <v>-</v>
      </c>
      <c r="H7" s="768"/>
      <c r="I7" s="768"/>
      <c r="K7" s="742">
        <v>222</v>
      </c>
      <c r="L7" s="742"/>
      <c r="M7" s="392"/>
    </row>
    <row r="8" spans="2:13" ht="7.5" hidden="1" customHeight="1" x14ac:dyDescent="0.3">
      <c r="B8" s="431"/>
      <c r="C8" s="429"/>
      <c r="D8" s="430"/>
      <c r="E8" s="430"/>
      <c r="F8" s="373"/>
      <c r="G8" s="433"/>
      <c r="H8" s="433"/>
      <c r="I8" s="433"/>
      <c r="K8" s="793">
        <v>223</v>
      </c>
      <c r="L8" s="793"/>
      <c r="M8" s="392"/>
    </row>
    <row r="9" spans="2:13" ht="23.4" customHeight="1" x14ac:dyDescent="0.3">
      <c r="B9" s="383" t="s">
        <v>2553</v>
      </c>
      <c r="C9" s="768">
        <f>VLOOKUP($L$1,BD_Clientes,7,FALSE)</f>
        <v>969934305</v>
      </c>
      <c r="D9" s="768"/>
      <c r="E9" s="768"/>
      <c r="F9" s="439" t="s">
        <v>2551</v>
      </c>
      <c r="G9" s="373" t="s">
        <v>3326</v>
      </c>
      <c r="H9" s="373"/>
      <c r="I9" s="373"/>
      <c r="K9" s="392"/>
      <c r="L9" s="392"/>
      <c r="M9" s="392"/>
    </row>
    <row r="10" spans="2:13" ht="44.25" customHeight="1" x14ac:dyDescent="0.3">
      <c r="B10" s="383" t="s">
        <v>2557</v>
      </c>
      <c r="C10" s="768" t="str">
        <f>VLOOKUP($L$1,BD_Clientes,8,FALSE)</f>
        <v>eaponte@ciolimanorte.com / jcano@ciolimanorte.com / joao.rinc.oftec@gmail.com</v>
      </c>
      <c r="D10" s="768"/>
      <c r="E10" s="768"/>
      <c r="F10" s="438" t="s">
        <v>2553</v>
      </c>
      <c r="G10" s="429">
        <v>982429895</v>
      </c>
      <c r="H10" s="769"/>
      <c r="I10" s="769"/>
    </row>
    <row r="11" spans="2:13" ht="54" customHeight="1" x14ac:dyDescent="0.3">
      <c r="B11" s="766" t="s">
        <v>2555</v>
      </c>
      <c r="C11" s="766"/>
      <c r="D11" s="767">
        <v>45909</v>
      </c>
      <c r="E11" s="767"/>
      <c r="F11" s="438" t="s">
        <v>2558</v>
      </c>
      <c r="G11" s="767">
        <v>45909</v>
      </c>
      <c r="H11" s="767"/>
      <c r="I11" s="767"/>
      <c r="L11" s="279" t="s">
        <v>2556</v>
      </c>
    </row>
    <row r="12" spans="2:13" ht="1.95" customHeight="1" x14ac:dyDescent="0.3">
      <c r="B12" s="431"/>
      <c r="C12" s="432"/>
      <c r="D12" s="433"/>
      <c r="E12" s="434"/>
      <c r="F12" s="373"/>
      <c r="G12" s="373"/>
      <c r="H12" s="373"/>
      <c r="I12" s="373"/>
    </row>
    <row r="13" spans="2:13" ht="12" customHeight="1" x14ac:dyDescent="0.3">
      <c r="B13" s="435" t="s">
        <v>4123</v>
      </c>
      <c r="C13" s="436"/>
      <c r="D13" s="430"/>
      <c r="E13" s="430"/>
      <c r="F13" s="430"/>
      <c r="G13" s="430"/>
      <c r="H13" s="373"/>
      <c r="I13" s="373"/>
    </row>
    <row r="14" spans="2:13" ht="4.2"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20" ht="13.95" customHeight="1" x14ac:dyDescent="0.3">
      <c r="B17" s="260"/>
      <c r="C17" s="260"/>
      <c r="D17" s="259"/>
      <c r="E17" s="259"/>
      <c r="F17" s="259"/>
    </row>
    <row r="18" spans="2:20" ht="53.25" customHeight="1" x14ac:dyDescent="0.3">
      <c r="B18" s="393" t="s">
        <v>2561</v>
      </c>
      <c r="C18" s="725" t="s">
        <v>2562</v>
      </c>
      <c r="D18" s="725"/>
      <c r="E18" s="725"/>
      <c r="F18" s="368" t="s">
        <v>2563</v>
      </c>
      <c r="G18" s="393" t="s">
        <v>2564</v>
      </c>
      <c r="H18" s="393" t="s">
        <v>2565</v>
      </c>
      <c r="I18" s="393" t="s">
        <v>2566</v>
      </c>
      <c r="J18" s="371"/>
    </row>
    <row r="19" spans="2:20" ht="28.2" customHeight="1" x14ac:dyDescent="0.3">
      <c r="B19" s="414"/>
      <c r="C19" s="792" t="s">
        <v>6159</v>
      </c>
      <c r="D19" s="792"/>
      <c r="E19" s="792"/>
      <c r="F19" s="263"/>
      <c r="G19" s="397"/>
      <c r="H19" s="263"/>
      <c r="I19" s="265"/>
      <c r="J19" s="371"/>
    </row>
    <row r="20" spans="2:20" ht="28.2" customHeight="1" x14ac:dyDescent="0.3">
      <c r="B20" s="414" t="s">
        <v>2201</v>
      </c>
      <c r="C20" s="723" t="s">
        <v>6160</v>
      </c>
      <c r="D20" s="723"/>
      <c r="E20" s="723"/>
      <c r="F20" s="263" t="str">
        <f t="shared" ref="F20" si="0">+VLOOKUP(B20,SERVICIOENSAYOS,3,FALSE)</f>
        <v>-</v>
      </c>
      <c r="G20" s="455">
        <v>400</v>
      </c>
      <c r="H20" s="263">
        <v>4</v>
      </c>
      <c r="I20" s="265">
        <f t="shared" ref="I20:I25" si="1">+G20*H20</f>
        <v>1600</v>
      </c>
      <c r="J20" s="371"/>
    </row>
    <row r="21" spans="2:20" ht="28.2" customHeight="1" x14ac:dyDescent="0.3">
      <c r="B21" s="414" t="s">
        <v>2142</v>
      </c>
      <c r="C21" s="717" t="str">
        <f>VLOOKUP(B21,ENS.!$B$5:$F$242,2,FALSE)</f>
        <v>Peso Unitario y Vacío de agregados (*).</v>
      </c>
      <c r="D21" s="718"/>
      <c r="E21" s="719"/>
      <c r="F21" s="414" t="str">
        <f>VLOOKUP(B21,ENS.!$B$5:$F$242,3,FALSE)</f>
        <v>ASTM C29/C29M-23</v>
      </c>
      <c r="G21" s="455">
        <f>VLOOKUP(B21,ENS.!$B$5:$G$242,6,FALSE)</f>
        <v>120</v>
      </c>
      <c r="H21" s="263">
        <v>2</v>
      </c>
      <c r="I21" s="265">
        <f t="shared" si="1"/>
        <v>240</v>
      </c>
      <c r="J21" s="371"/>
    </row>
    <row r="22" spans="2:20" ht="28.2" customHeight="1" x14ac:dyDescent="0.3">
      <c r="B22" s="414" t="s">
        <v>2139</v>
      </c>
      <c r="C22" s="717" t="str">
        <f>VLOOKUP(B22,ENS.!$B$5:$F$242,2,FALSE)</f>
        <v>Contenido de humedad  en agregado (*).</v>
      </c>
      <c r="D22" s="718"/>
      <c r="E22" s="719"/>
      <c r="F22" s="414" t="str">
        <f>VLOOKUP(B22,ENS.!$B$5:$F$242,3,FALSE)</f>
        <v>ASTM C566-19</v>
      </c>
      <c r="G22" s="455">
        <f>VLOOKUP(B22,ENS.!$B$5:$G$242,6,FALSE)</f>
        <v>30</v>
      </c>
      <c r="H22" s="263">
        <v>2</v>
      </c>
      <c r="I22" s="265">
        <f t="shared" si="1"/>
        <v>60</v>
      </c>
      <c r="J22" s="371"/>
    </row>
    <row r="23" spans="2:20" ht="28.2" customHeight="1" x14ac:dyDescent="0.3">
      <c r="B23" s="414" t="s">
        <v>2136</v>
      </c>
      <c r="C23" s="717" t="str">
        <f>VLOOKUP(B23,ENS.!$B$5:$F$242,2,FALSE)</f>
        <v>Análisis granulométrico por tamizado en agregado (*).</v>
      </c>
      <c r="D23" s="718"/>
      <c r="E23" s="719"/>
      <c r="F23" s="414" t="str">
        <f>VLOOKUP(B23,ENS.!$B$5:$F$242,3,FALSE)</f>
        <v>ASTM C136/C136M-19</v>
      </c>
      <c r="G23" s="455">
        <f>VLOOKUP(B23,ENS.!$B$5:$G$242,6,FALSE)</f>
        <v>100</v>
      </c>
      <c r="H23" s="263">
        <v>2</v>
      </c>
      <c r="I23" s="265">
        <f t="shared" si="1"/>
        <v>200</v>
      </c>
      <c r="J23" s="371"/>
    </row>
    <row r="24" spans="2:20" ht="28.2" customHeight="1" x14ac:dyDescent="0.3">
      <c r="B24" s="414" t="s">
        <v>2480</v>
      </c>
      <c r="C24" s="717" t="str">
        <f>VLOOKUP(B24,ENS.!$B$5:$F$242,2,FALSE)</f>
        <v>Gravedad especifica y absorción de agregado grueso (*).</v>
      </c>
      <c r="D24" s="718"/>
      <c r="E24" s="719"/>
      <c r="F24" s="414" t="str">
        <f>VLOOKUP(B24,ENS.!$B$5:$F$242,3,FALSE)</f>
        <v>ASTM C127-24</v>
      </c>
      <c r="G24" s="455">
        <f>VLOOKUP(B24,ENS.!$B$5:$G$242,6,FALSE)</f>
        <v>120</v>
      </c>
      <c r="H24" s="263">
        <v>1</v>
      </c>
      <c r="I24" s="265">
        <f t="shared" si="1"/>
        <v>120</v>
      </c>
      <c r="J24" s="371"/>
    </row>
    <row r="25" spans="2:20" ht="28.2" customHeight="1" x14ac:dyDescent="0.3">
      <c r="B25" s="414" t="s">
        <v>2134</v>
      </c>
      <c r="C25" s="717" t="str">
        <f>VLOOKUP(B25,ENS.!$B$5:$F$242,2,FALSE)</f>
        <v>Gravedad específica y absorción del agregado fino (*).</v>
      </c>
      <c r="D25" s="718"/>
      <c r="E25" s="719"/>
      <c r="F25" s="414" t="str">
        <f>VLOOKUP(B25,ENS.!$B$5:$F$242,3,FALSE)</f>
        <v>ASTM C128-22</v>
      </c>
      <c r="G25" s="455">
        <f>VLOOKUP(B25,ENS.!$B$5:$G$242,6,FALSE)</f>
        <v>150</v>
      </c>
      <c r="H25" s="263">
        <v>1</v>
      </c>
      <c r="I25" s="265">
        <f t="shared" si="1"/>
        <v>150</v>
      </c>
      <c r="J25" s="371"/>
    </row>
    <row r="26" spans="2:20" ht="22.5" customHeight="1" x14ac:dyDescent="0.3">
      <c r="B26" s="551" t="s">
        <v>2516</v>
      </c>
      <c r="C26" s="270"/>
      <c r="G26" s="739" t="s">
        <v>3167</v>
      </c>
      <c r="H26" s="740"/>
      <c r="I26" s="369">
        <f>+SUM(I19:I25)</f>
        <v>2370</v>
      </c>
      <c r="J26" s="274"/>
      <c r="K26" s="538"/>
      <c r="L26" s="171"/>
      <c r="N26" s="171"/>
      <c r="O26" s="171"/>
      <c r="P26" s="171"/>
      <c r="Q26" s="171"/>
      <c r="R26" s="171"/>
      <c r="S26" s="171"/>
      <c r="T26" s="171"/>
    </row>
    <row r="27" spans="2:20" ht="22.5" customHeight="1" x14ac:dyDescent="0.3">
      <c r="G27" s="735" t="s">
        <v>2568</v>
      </c>
      <c r="H27" s="736"/>
      <c r="I27" s="369">
        <f>+I26*0.18</f>
        <v>426.59999999999997</v>
      </c>
      <c r="J27" s="274"/>
      <c r="K27" s="538"/>
      <c r="L27" s="171"/>
      <c r="M27" s="171"/>
      <c r="N27" s="171"/>
      <c r="O27" s="171"/>
      <c r="P27" s="171"/>
      <c r="Q27" s="171"/>
      <c r="R27" s="171"/>
      <c r="S27" s="171"/>
      <c r="T27" s="171"/>
    </row>
    <row r="28" spans="2:20" ht="22.5" customHeight="1" x14ac:dyDescent="0.3">
      <c r="G28" s="720" t="s">
        <v>2569</v>
      </c>
      <c r="H28" s="722"/>
      <c r="I28" s="272">
        <f>+I26+I27</f>
        <v>2796.6</v>
      </c>
      <c r="J28" s="274"/>
      <c r="K28" s="538"/>
      <c r="L28" s="302"/>
      <c r="M28" s="302"/>
      <c r="N28" s="302"/>
      <c r="O28" s="302"/>
      <c r="P28" s="302"/>
      <c r="Q28" s="302"/>
      <c r="R28" s="302"/>
      <c r="S28" s="302"/>
      <c r="T28" s="302"/>
    </row>
    <row r="29" spans="2:20" ht="30.75" customHeight="1" x14ac:dyDescent="0.3">
      <c r="B29" s="316"/>
      <c r="C29" s="316"/>
      <c r="G29" s="371"/>
      <c r="H29" s="371"/>
      <c r="I29" s="372"/>
      <c r="J29" s="274"/>
      <c r="K29" s="538"/>
      <c r="L29" s="302"/>
      <c r="M29" s="302"/>
      <c r="N29" s="302"/>
      <c r="O29" s="302"/>
      <c r="P29" s="302"/>
      <c r="Q29" s="302"/>
      <c r="R29" s="302"/>
      <c r="S29" s="302"/>
      <c r="T29" s="302"/>
    </row>
    <row r="30" spans="2:20" s="373" customFormat="1" ht="29.4" customHeight="1" x14ac:dyDescent="0.3">
      <c r="B30" s="279"/>
      <c r="C30" s="279"/>
      <c r="D30" s="279"/>
      <c r="E30" s="279"/>
      <c r="F30" s="279"/>
      <c r="G30" s="371"/>
      <c r="H30" s="371"/>
      <c r="I30" s="372"/>
      <c r="J30" s="388"/>
      <c r="K30" s="554"/>
      <c r="L30" s="379"/>
      <c r="M30" s="379"/>
      <c r="N30" s="379"/>
      <c r="O30" s="379"/>
      <c r="P30" s="379"/>
      <c r="Q30" s="379"/>
      <c r="R30" s="379"/>
      <c r="S30" s="379"/>
      <c r="T30" s="379"/>
    </row>
    <row r="31" spans="2:20" s="373" customFormat="1" ht="37.950000000000003" customHeight="1" x14ac:dyDescent="0.3">
      <c r="B31" s="732" t="s">
        <v>4119</v>
      </c>
      <c r="C31" s="732"/>
      <c r="D31" s="732"/>
      <c r="E31" s="732"/>
      <c r="F31" s="732"/>
      <c r="G31" s="732"/>
      <c r="H31" s="732"/>
      <c r="I31" s="732"/>
      <c r="J31" s="388"/>
      <c r="K31" s="554"/>
      <c r="L31" s="379"/>
      <c r="M31" s="379"/>
      <c r="N31" s="379"/>
      <c r="O31" s="379"/>
      <c r="P31" s="379"/>
      <c r="Q31" s="379"/>
      <c r="R31" s="379"/>
      <c r="S31" s="379"/>
      <c r="T31" s="379"/>
    </row>
    <row r="32" spans="2:20" s="373" customFormat="1" ht="138.6" customHeight="1" x14ac:dyDescent="0.3">
      <c r="B32" s="714" t="s">
        <v>6161</v>
      </c>
      <c r="C32" s="714"/>
      <c r="D32" s="714"/>
      <c r="E32" s="714"/>
      <c r="F32" s="714"/>
      <c r="G32" s="714"/>
      <c r="H32" s="714"/>
      <c r="I32" s="714"/>
      <c r="J32" s="388"/>
      <c r="K32" s="554"/>
      <c r="L32" s="379"/>
      <c r="M32" s="379"/>
      <c r="N32" s="379"/>
      <c r="O32" s="379"/>
      <c r="P32" s="379"/>
      <c r="Q32" s="379"/>
      <c r="R32" s="379"/>
      <c r="S32" s="379"/>
      <c r="T32" s="379"/>
    </row>
    <row r="33" spans="2:20" s="373" customFormat="1" ht="103.5" customHeight="1" x14ac:dyDescent="0.3">
      <c r="B33" s="715" t="s">
        <v>5913</v>
      </c>
      <c r="C33" s="715"/>
      <c r="D33" s="715"/>
      <c r="E33" s="715"/>
      <c r="F33" s="715"/>
      <c r="G33" s="715"/>
      <c r="H33" s="715"/>
      <c r="I33" s="715"/>
      <c r="J33" s="388"/>
      <c r="K33" s="554"/>
      <c r="L33" s="379"/>
      <c r="M33" s="379"/>
      <c r="N33" s="379"/>
      <c r="O33" s="379"/>
      <c r="P33" s="379"/>
      <c r="Q33" s="379"/>
      <c r="R33" s="379"/>
      <c r="S33" s="379"/>
      <c r="T33" s="379"/>
    </row>
    <row r="34" spans="2:20" ht="117" customHeight="1" x14ac:dyDescent="0.3">
      <c r="B34" s="714" t="s">
        <v>2571</v>
      </c>
      <c r="C34" s="714"/>
      <c r="D34" s="373"/>
      <c r="E34" s="373"/>
      <c r="F34" s="373"/>
      <c r="G34" s="386"/>
      <c r="H34" s="386"/>
      <c r="I34" s="387"/>
      <c r="J34" s="274"/>
      <c r="K34" s="538"/>
      <c r="L34" s="302"/>
      <c r="M34" s="302"/>
      <c r="N34" s="302"/>
      <c r="O34" s="302"/>
      <c r="P34" s="302"/>
      <c r="Q34" s="302"/>
      <c r="R34" s="302"/>
      <c r="S34" s="302"/>
      <c r="T34" s="302"/>
    </row>
    <row r="35" spans="2:20" ht="23.4" customHeight="1" x14ac:dyDescent="0.3">
      <c r="B35" s="316"/>
      <c r="C35" s="316"/>
      <c r="G35" s="371"/>
      <c r="H35" s="371"/>
      <c r="I35" s="372"/>
      <c r="J35" s="274"/>
      <c r="K35" s="538"/>
      <c r="L35" s="302"/>
      <c r="M35" s="302"/>
      <c r="N35" s="302"/>
      <c r="O35" s="302"/>
      <c r="P35" s="302"/>
      <c r="Q35" s="302"/>
      <c r="R35" s="302"/>
      <c r="S35" s="302"/>
      <c r="T35" s="302"/>
    </row>
    <row r="36" spans="2:20" ht="95.25" customHeight="1" x14ac:dyDescent="0.3">
      <c r="B36" s="714" t="s">
        <v>4127</v>
      </c>
      <c r="C36" s="714"/>
      <c r="D36" s="714"/>
      <c r="E36" s="714"/>
      <c r="F36" s="714"/>
      <c r="G36" s="714"/>
      <c r="H36" s="714"/>
      <c r="I36" s="714"/>
      <c r="J36" s="274"/>
      <c r="K36" s="538"/>
      <c r="L36" s="302"/>
      <c r="M36" s="302"/>
      <c r="N36" s="302"/>
      <c r="O36" s="302"/>
      <c r="P36" s="302"/>
      <c r="Q36" s="302"/>
      <c r="R36" s="302"/>
      <c r="S36" s="302"/>
      <c r="T36" s="302"/>
    </row>
    <row r="37" spans="2:20" ht="70.2" customHeight="1" x14ac:dyDescent="0.3">
      <c r="B37" s="714" t="s">
        <v>4128</v>
      </c>
      <c r="C37" s="714"/>
      <c r="D37" s="714"/>
      <c r="E37" s="714"/>
      <c r="F37" s="714"/>
      <c r="G37" s="714"/>
      <c r="H37" s="714"/>
      <c r="I37" s="714"/>
      <c r="J37" s="274"/>
      <c r="K37" s="538"/>
      <c r="L37" s="302"/>
      <c r="M37" s="302"/>
      <c r="N37" s="302"/>
      <c r="O37" s="302"/>
      <c r="P37" s="302"/>
      <c r="Q37" s="302"/>
      <c r="R37" s="302"/>
      <c r="S37" s="302"/>
      <c r="T37" s="302"/>
    </row>
    <row r="38" spans="2:20" ht="82.2" customHeight="1" x14ac:dyDescent="0.3">
      <c r="B38" s="714" t="s">
        <v>4122</v>
      </c>
      <c r="C38" s="714"/>
      <c r="D38" s="714"/>
      <c r="E38" s="714"/>
      <c r="F38" s="714"/>
      <c r="G38" s="714"/>
      <c r="H38" s="714"/>
      <c r="I38" s="714"/>
      <c r="J38" s="304"/>
      <c r="K38" s="305"/>
    </row>
    <row r="39" spans="2:20" ht="132.6" customHeight="1" x14ac:dyDescent="0.3">
      <c r="B39" s="715" t="s">
        <v>4129</v>
      </c>
      <c r="C39" s="715"/>
      <c r="D39" s="715"/>
      <c r="E39" s="715"/>
      <c r="F39" s="715"/>
      <c r="G39" s="715"/>
      <c r="H39" s="715"/>
      <c r="I39" s="715"/>
      <c r="J39" s="304"/>
      <c r="K39" s="305"/>
      <c r="L39" s="306"/>
      <c r="M39" s="307"/>
    </row>
    <row r="40" spans="2:20" ht="63.75" customHeight="1" x14ac:dyDescent="0.3">
      <c r="B40" s="714" t="s">
        <v>4125</v>
      </c>
      <c r="C40" s="714"/>
      <c r="D40" s="714"/>
      <c r="E40" s="714"/>
      <c r="F40" s="714"/>
      <c r="G40" s="714"/>
      <c r="H40" s="714"/>
      <c r="I40" s="714"/>
      <c r="J40" s="304"/>
      <c r="K40" s="305"/>
      <c r="L40" s="306"/>
      <c r="M40" s="307"/>
    </row>
    <row r="41" spans="2:20" ht="0.6" customHeight="1" x14ac:dyDescent="0.3">
      <c r="B41" s="316"/>
      <c r="C41" s="316"/>
      <c r="D41" s="316"/>
      <c r="E41" s="316"/>
      <c r="F41" s="316"/>
      <c r="G41" s="316"/>
      <c r="H41" s="316"/>
      <c r="I41" s="316"/>
      <c r="J41" s="304"/>
      <c r="K41" s="305"/>
      <c r="L41" s="306"/>
      <c r="M41" s="307"/>
    </row>
    <row r="42" spans="2:20" x14ac:dyDescent="0.3">
      <c r="B42" s="317"/>
      <c r="C42" s="317"/>
      <c r="D42" s="317"/>
      <c r="E42" s="317"/>
      <c r="F42" s="317"/>
      <c r="G42" s="317"/>
      <c r="H42" s="317"/>
      <c r="I42" s="317"/>
      <c r="N42" s="261"/>
      <c r="O42" s="261"/>
      <c r="P42" s="261"/>
      <c r="Q42" s="261"/>
      <c r="R42" s="261"/>
      <c r="S42" s="261"/>
      <c r="T42" s="261"/>
    </row>
    <row r="43" spans="2:20" ht="13.95" customHeight="1" x14ac:dyDescent="0.3"/>
    <row r="44" spans="2:20" ht="18" customHeight="1" x14ac:dyDescent="0.3">
      <c r="B44" s="373" t="s">
        <v>3984</v>
      </c>
      <c r="C44" s="373"/>
      <c r="D44" s="373"/>
      <c r="E44" s="373"/>
      <c r="F44" s="373"/>
      <c r="G44" s="373"/>
      <c r="H44" s="373"/>
      <c r="I44" s="373"/>
      <c r="K44" s="279" t="s">
        <v>2574</v>
      </c>
    </row>
    <row r="45" spans="2:20" ht="18" customHeight="1" x14ac:dyDescent="0.3">
      <c r="B45" s="373" t="s">
        <v>4126</v>
      </c>
      <c r="C45" s="373"/>
      <c r="D45" s="373"/>
      <c r="E45" s="373"/>
      <c r="F45" s="373"/>
      <c r="G45" s="373"/>
      <c r="H45" s="373"/>
      <c r="I45" s="373"/>
      <c r="K45" s="279" t="s">
        <v>2575</v>
      </c>
    </row>
    <row r="46" spans="2:20" ht="18" customHeight="1" x14ac:dyDescent="0.3">
      <c r="B46" s="373" t="s">
        <v>2518</v>
      </c>
      <c r="C46" s="373"/>
      <c r="D46" s="373"/>
      <c r="E46" s="373"/>
      <c r="F46" s="373"/>
      <c r="G46" s="373"/>
      <c r="H46" s="373"/>
      <c r="I46" s="373"/>
      <c r="K46" s="279" t="s">
        <v>2576</v>
      </c>
    </row>
    <row r="47" spans="2:20" ht="18" customHeight="1" x14ac:dyDescent="0.3">
      <c r="B47" s="380" t="s">
        <v>2519</v>
      </c>
      <c r="C47" s="373"/>
      <c r="D47" s="373"/>
      <c r="E47" s="373"/>
      <c r="F47" s="373"/>
      <c r="G47" s="373"/>
      <c r="H47" s="373"/>
      <c r="I47" s="373"/>
      <c r="K47" s="279" t="s">
        <v>2577</v>
      </c>
    </row>
    <row r="48" spans="2:20" ht="18" customHeight="1" x14ac:dyDescent="0.3">
      <c r="B48" s="713" t="s">
        <v>2520</v>
      </c>
      <c r="C48" s="713"/>
      <c r="D48" s="713"/>
      <c r="E48" s="713"/>
      <c r="F48" s="713"/>
      <c r="G48" s="713"/>
      <c r="H48" s="713"/>
      <c r="I48" s="713"/>
      <c r="J48" s="300"/>
      <c r="K48" s="279" t="s">
        <v>2573</v>
      </c>
      <c r="M48" s="270"/>
    </row>
    <row r="49" spans="2:13" s="286" customFormat="1" ht="18" customHeight="1" x14ac:dyDescent="0.3">
      <c r="B49" s="380" t="s">
        <v>2578</v>
      </c>
      <c r="C49" s="373"/>
      <c r="D49" s="373"/>
      <c r="E49" s="373"/>
      <c r="F49" s="373"/>
      <c r="G49" s="373"/>
      <c r="H49" s="373"/>
      <c r="I49" s="373"/>
      <c r="J49" s="290"/>
      <c r="K49" s="286" t="s">
        <v>2579</v>
      </c>
      <c r="M49" s="291"/>
    </row>
    <row r="50" spans="2:13" s="286" customFormat="1" ht="18" customHeight="1" x14ac:dyDescent="0.3">
      <c r="B50" s="381" t="s">
        <v>2580</v>
      </c>
      <c r="C50" s="373"/>
      <c r="D50" s="373"/>
      <c r="E50" s="373"/>
      <c r="F50" s="373"/>
      <c r="G50" s="373"/>
      <c r="H50" s="373"/>
      <c r="I50" s="373"/>
      <c r="J50" s="290"/>
      <c r="K50" s="286" t="s">
        <v>2581</v>
      </c>
    </row>
    <row r="51" spans="2:13" s="286" customFormat="1" ht="18" customHeight="1" x14ac:dyDescent="0.3">
      <c r="B51" s="381" t="s">
        <v>2582</v>
      </c>
      <c r="C51" s="373"/>
      <c r="D51" s="373"/>
      <c r="E51" s="373"/>
      <c r="F51" s="373"/>
      <c r="G51" s="373"/>
      <c r="H51" s="373"/>
      <c r="I51" s="373"/>
      <c r="J51" s="290"/>
    </row>
    <row r="52" spans="2:13" s="286" customFormat="1" ht="18" customHeight="1" x14ac:dyDescent="0.3">
      <c r="B52" s="380" t="s">
        <v>2521</v>
      </c>
      <c r="C52" s="373"/>
      <c r="D52" s="373"/>
      <c r="E52" s="373"/>
      <c r="F52" s="373"/>
      <c r="G52" s="373"/>
      <c r="H52" s="373"/>
      <c r="I52" s="373"/>
      <c r="J52" s="290"/>
    </row>
    <row r="53" spans="2:13" s="286" customFormat="1" ht="18" customHeight="1" x14ac:dyDescent="0.3">
      <c r="B53" s="381" t="s">
        <v>3965</v>
      </c>
      <c r="C53" s="373"/>
      <c r="D53" s="373"/>
      <c r="E53" s="373"/>
      <c r="F53" s="373"/>
      <c r="G53" s="373"/>
      <c r="H53" s="373"/>
      <c r="I53" s="373"/>
      <c r="J53" s="290"/>
    </row>
    <row r="54" spans="2:13" s="286" customFormat="1" ht="18" customHeight="1" x14ac:dyDescent="0.3">
      <c r="B54" s="381" t="s">
        <v>3966</v>
      </c>
      <c r="C54" s="373"/>
      <c r="D54" s="373"/>
      <c r="E54" s="373"/>
      <c r="F54" s="373"/>
      <c r="G54" s="373"/>
      <c r="H54" s="373"/>
      <c r="I54" s="373"/>
      <c r="J54" s="290"/>
    </row>
    <row r="55" spans="2:13" s="286" customFormat="1" ht="18" customHeight="1" x14ac:dyDescent="0.3">
      <c r="B55" s="437" t="s">
        <v>4088</v>
      </c>
      <c r="C55" s="373"/>
      <c r="D55" s="373"/>
      <c r="E55" s="373"/>
      <c r="F55" s="373"/>
      <c r="G55" s="373"/>
      <c r="H55" s="373"/>
      <c r="I55" s="373"/>
      <c r="J55" s="290"/>
    </row>
    <row r="56" spans="2:13" s="286" customFormat="1" ht="18" customHeight="1" x14ac:dyDescent="0.3">
      <c r="B56" s="381" t="s">
        <v>4089</v>
      </c>
      <c r="C56" s="373"/>
      <c r="D56" s="373"/>
      <c r="E56" s="373"/>
      <c r="F56" s="373"/>
      <c r="G56" s="373"/>
      <c r="H56" s="373"/>
      <c r="I56" s="373"/>
      <c r="J56" s="290"/>
    </row>
    <row r="57" spans="2:13" s="286" customFormat="1" ht="18" customHeight="1" x14ac:dyDescent="0.3">
      <c r="B57" s="381" t="s">
        <v>4090</v>
      </c>
      <c r="C57" s="373"/>
      <c r="D57" s="373"/>
      <c r="E57" s="373"/>
      <c r="F57" s="373"/>
      <c r="G57" s="373"/>
      <c r="H57" s="373"/>
      <c r="I57" s="373"/>
      <c r="J57" s="290"/>
    </row>
    <row r="58" spans="2:13" s="286" customFormat="1" ht="15.75" customHeight="1" x14ac:dyDescent="0.3">
      <c r="B58" s="289"/>
      <c r="C58" s="279"/>
      <c r="D58" s="279"/>
      <c r="E58" s="279"/>
      <c r="F58" s="279"/>
      <c r="G58" s="279"/>
      <c r="H58" s="279"/>
      <c r="I58" s="279"/>
      <c r="J58" s="290"/>
    </row>
    <row r="59" spans="2:13" ht="16.5" customHeight="1" x14ac:dyDescent="0.3">
      <c r="J59" s="300"/>
      <c r="K59" s="288"/>
    </row>
    <row r="60" spans="2:13" ht="12" customHeight="1" x14ac:dyDescent="0.3">
      <c r="J60" s="300"/>
      <c r="K60" s="289"/>
    </row>
    <row r="61" spans="2:13" ht="58.5" customHeight="1" x14ac:dyDescent="0.3">
      <c r="B61" s="714" t="s">
        <v>3173</v>
      </c>
      <c r="C61" s="714"/>
      <c r="D61" s="714"/>
      <c r="E61" s="714"/>
      <c r="F61" s="714"/>
      <c r="G61" s="714"/>
      <c r="H61" s="714"/>
      <c r="I61" s="714"/>
      <c r="J61" s="300"/>
      <c r="K61" s="289"/>
    </row>
    <row r="62" spans="2:13" ht="24" customHeight="1" x14ac:dyDescent="0.3">
      <c r="B62" s="435" t="s">
        <v>2525</v>
      </c>
      <c r="C62" s="384"/>
      <c r="D62" s="373"/>
      <c r="E62" s="373"/>
      <c r="F62" s="373"/>
      <c r="G62" s="373"/>
      <c r="H62" s="373"/>
      <c r="I62" s="373"/>
      <c r="J62" s="300"/>
    </row>
    <row r="63" spans="2:13" ht="10.5" customHeight="1" x14ac:dyDescent="0.3">
      <c r="B63" s="381"/>
      <c r="C63" s="373"/>
      <c r="D63" s="373"/>
      <c r="E63" s="373"/>
      <c r="F63" s="373"/>
      <c r="G63" s="373"/>
      <c r="H63" s="373"/>
      <c r="I63" s="373"/>
      <c r="J63" s="300"/>
    </row>
    <row r="64" spans="2:13" ht="16.8" x14ac:dyDescent="0.3">
      <c r="B64" s="373" t="s">
        <v>2526</v>
      </c>
      <c r="C64" s="384"/>
      <c r="D64" s="373"/>
      <c r="E64" s="373"/>
      <c r="F64" s="373"/>
      <c r="G64" s="373"/>
      <c r="H64" s="373"/>
      <c r="I64" s="373"/>
      <c r="J64" s="276"/>
    </row>
    <row r="65" spans="2:10" ht="12.75" customHeight="1" x14ac:dyDescent="0.3">
      <c r="B65" s="384"/>
      <c r="C65" s="384"/>
      <c r="D65" s="373"/>
      <c r="E65" s="373"/>
      <c r="F65" s="373"/>
      <c r="G65" s="373"/>
      <c r="H65" s="373"/>
      <c r="I65" s="373"/>
      <c r="J65" s="276"/>
    </row>
    <row r="66" spans="2:10" ht="15" customHeight="1" x14ac:dyDescent="0.3">
      <c r="B66" s="373" t="s">
        <v>2583</v>
      </c>
      <c r="C66" s="373"/>
      <c r="D66" s="384"/>
      <c r="E66" s="384"/>
      <c r="F66" s="384"/>
      <c r="G66" s="384"/>
      <c r="H66" s="373"/>
      <c r="I66" s="373"/>
    </row>
    <row r="67" spans="2:10" ht="15" customHeight="1" x14ac:dyDescent="0.3">
      <c r="B67" s="373" t="s">
        <v>2527</v>
      </c>
      <c r="C67" s="373"/>
      <c r="D67" s="373"/>
      <c r="E67" s="373"/>
      <c r="F67" s="373"/>
      <c r="G67" s="373"/>
      <c r="H67" s="373"/>
      <c r="I67" s="373"/>
    </row>
    <row r="68" spans="2:10" ht="15" customHeight="1" x14ac:dyDescent="0.3">
      <c r="B68" s="373" t="s">
        <v>3982</v>
      </c>
      <c r="C68" s="373"/>
      <c r="D68" s="373"/>
      <c r="E68" s="373"/>
      <c r="F68" s="373"/>
      <c r="G68" s="373"/>
      <c r="H68" s="373"/>
      <c r="I68" s="373"/>
    </row>
    <row r="69" spans="2:10" ht="15" customHeight="1" x14ac:dyDescent="0.3">
      <c r="B69" s="373" t="s">
        <v>2528</v>
      </c>
      <c r="C69" s="373"/>
      <c r="D69" s="373"/>
      <c r="E69" s="373"/>
      <c r="F69" s="373"/>
      <c r="G69" s="373"/>
      <c r="H69" s="373"/>
      <c r="I69" s="373"/>
      <c r="J69" s="261"/>
    </row>
    <row r="70" spans="2:10" ht="111.75" customHeight="1" x14ac:dyDescent="0.3">
      <c r="B70" s="747" t="s">
        <v>2584</v>
      </c>
      <c r="C70" s="747"/>
      <c r="D70" s="575"/>
      <c r="E70" s="575"/>
      <c r="F70" s="575"/>
      <c r="G70" s="575"/>
      <c r="H70" s="748" t="s">
        <v>2529</v>
      </c>
      <c r="I70" s="748"/>
    </row>
  </sheetData>
  <mergeCells count="41">
    <mergeCell ref="E3:F3"/>
    <mergeCell ref="C5:E5"/>
    <mergeCell ref="G5:I5"/>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 ref="C18:E18"/>
    <mergeCell ref="B33:I33"/>
    <mergeCell ref="C20:E20"/>
    <mergeCell ref="C21:E21"/>
    <mergeCell ref="C22:E22"/>
    <mergeCell ref="C23:E23"/>
    <mergeCell ref="C24:E24"/>
    <mergeCell ref="C25:E25"/>
    <mergeCell ref="G26:H26"/>
    <mergeCell ref="G27:H27"/>
    <mergeCell ref="G28:H28"/>
    <mergeCell ref="B31:I31"/>
    <mergeCell ref="B32:I32"/>
    <mergeCell ref="B48:I48"/>
    <mergeCell ref="B61:I61"/>
    <mergeCell ref="B70:C70"/>
    <mergeCell ref="H70:I70"/>
    <mergeCell ref="B34:C34"/>
    <mergeCell ref="B36:I36"/>
    <mergeCell ref="B37:I37"/>
    <mergeCell ref="B38:I38"/>
    <mergeCell ref="B39:I39"/>
    <mergeCell ref="B40:I40"/>
  </mergeCells>
  <hyperlinks>
    <hyperlink ref="B69" r:id="rId1" display="http://www.geofal.com.pe/" xr:uid="{342CD268-B9AC-42EB-8189-E8ABDC13EC83}"/>
    <hyperlink ref="B38:I38" r:id="rId2" location="8LpXxWsZQWmIW0zmL4DJEGBD3MXzxqJtd8JNJD7mkXs" display="https://mega.nz/file/EWAjHIDa - 8LpXxWsZQWmIW0zmL4DJEGBD3MXzxqJtd8JNJD7mkXs" xr:uid="{98A8B6E7-C2F4-4164-8F28-9C631C49970B}"/>
  </hyperlinks>
  <printOptions horizontalCentered="1"/>
  <pageMargins left="0" right="0" top="1.5748031496062993" bottom="0" header="0" footer="0"/>
  <pageSetup paperSize="9" scale="65" fitToWidth="0" fitToHeight="0" orientation="portrait" r:id="rId3"/>
  <headerFooter>
    <oddHeader>&amp;L
                  &amp;G</oddHeader>
    <oddFooter>&amp;C&amp;G</oddFooter>
  </headerFooter>
  <rowBreaks count="1" manualBreakCount="1">
    <brk id="35" min="1" max="8" man="1"/>
  </rowBreaks>
  <drawing r:id="rId4"/>
  <legacyDrawingHF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CF8F6-B816-4F38-B607-2637E3045B7D}">
  <sheetPr>
    <tabColor rgb="FF00B0F0"/>
  </sheetPr>
  <dimension ref="B1:BD68"/>
  <sheetViews>
    <sheetView view="pageBreakPreview" zoomScale="80" zoomScaleNormal="96" zoomScaleSheetLayoutView="80" workbookViewId="0">
      <selection activeCell="B18" sqref="B18"/>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28"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1106</v>
      </c>
    </row>
    <row r="2" spans="2:13" ht="6.6" customHeight="1" x14ac:dyDescent="0.3">
      <c r="K2" s="344"/>
      <c r="L2" s="344"/>
    </row>
    <row r="3" spans="2:13" ht="24" customHeight="1" x14ac:dyDescent="0.3">
      <c r="B3" s="297"/>
      <c r="C3" s="355"/>
      <c r="D3" s="355"/>
      <c r="E3" s="746">
        <v>1447</v>
      </c>
      <c r="F3" s="746"/>
      <c r="G3" s="355"/>
      <c r="H3" s="355"/>
      <c r="I3" s="356"/>
    </row>
    <row r="4" spans="2:13" ht="12.6" customHeight="1" x14ac:dyDescent="0.3">
      <c r="B4" s="357"/>
      <c r="C4" s="357"/>
      <c r="D4" s="297"/>
      <c r="E4" s="358"/>
      <c r="F4" s="358"/>
      <c r="G4" s="351"/>
      <c r="H4" s="351"/>
      <c r="I4" s="351"/>
      <c r="J4" s="252"/>
    </row>
    <row r="5" spans="2:13" ht="59.25" customHeight="1" x14ac:dyDescent="0.3">
      <c r="B5" s="383" t="s">
        <v>2545</v>
      </c>
      <c r="C5" s="768" t="str">
        <f>VLOOKUP($L$1,BD_Clientes,2,FALSE)</f>
        <v>MONTAJES E INGENIERIA ARCE PERU S.A.C.</v>
      </c>
      <c r="D5" s="768"/>
      <c r="E5" s="768"/>
      <c r="F5" s="431" t="s">
        <v>2586</v>
      </c>
      <c r="G5" s="768" t="str">
        <f>VLOOKUP($L$1,BD_Clientes,9,FALSE)</f>
        <v>Línea de Transmisión 60KV SET Chillón - SET Oquendo</v>
      </c>
      <c r="H5" s="768"/>
      <c r="I5" s="768"/>
      <c r="K5" s="746">
        <v>222</v>
      </c>
      <c r="L5" s="746"/>
    </row>
    <row r="6" spans="2:13" ht="23.25" customHeight="1" x14ac:dyDescent="0.3">
      <c r="B6" s="383" t="s">
        <v>2547</v>
      </c>
      <c r="C6" s="769">
        <f>VLOOKUP($L$1,BD_Clientes,3,FALSE)</f>
        <v>20550259321</v>
      </c>
      <c r="D6" s="769"/>
      <c r="E6" s="769"/>
      <c r="F6" s="373"/>
      <c r="G6" s="433"/>
      <c r="H6" s="433"/>
      <c r="I6" s="433"/>
      <c r="K6" s="744">
        <v>222</v>
      </c>
      <c r="L6" s="744"/>
      <c r="M6" s="301"/>
    </row>
    <row r="7" spans="2:13" ht="40.5" customHeight="1" x14ac:dyDescent="0.3">
      <c r="B7" s="383" t="s">
        <v>2550</v>
      </c>
      <c r="C7" s="768" t="str">
        <f>VLOOKUP($L$1,BD_Clientes,5,FALSE)</f>
        <v xml:space="preserve">Ing. John Anthony Torres Quispe </v>
      </c>
      <c r="D7" s="768"/>
      <c r="E7" s="768"/>
      <c r="F7" s="431" t="s">
        <v>2589</v>
      </c>
      <c r="G7" s="768" t="str">
        <f>VLOOKUP($L$1,BD_Clientes,10,FALSE)</f>
        <v>Av. Néstor Gambeta - Callao</v>
      </c>
      <c r="H7" s="768"/>
      <c r="I7" s="768"/>
      <c r="K7" s="742">
        <v>222</v>
      </c>
      <c r="L7" s="742"/>
    </row>
    <row r="8" spans="2:13" ht="30" customHeight="1" x14ac:dyDescent="0.3">
      <c r="B8" s="383" t="s">
        <v>2553</v>
      </c>
      <c r="C8" s="768">
        <f>VLOOKUP($L$1,BD_Clientes,7,FALSE)</f>
        <v>990124060</v>
      </c>
      <c r="D8" s="768"/>
      <c r="E8" s="768"/>
      <c r="F8" s="439" t="s">
        <v>2551</v>
      </c>
      <c r="G8" s="373" t="s">
        <v>3326</v>
      </c>
      <c r="H8" s="373"/>
      <c r="I8" s="373"/>
    </row>
    <row r="9" spans="2:13" ht="45" customHeight="1" x14ac:dyDescent="0.3">
      <c r="B9" s="383" t="s">
        <v>2557</v>
      </c>
      <c r="C9" s="768" t="str">
        <f>VLOOKUP($L$1,BD_Clientes,8,FALSE)</f>
        <v>jtorres@arceperu.pe / tyraola@arceperu.pe</v>
      </c>
      <c r="D9" s="768"/>
      <c r="E9" s="768"/>
      <c r="F9" s="438" t="s">
        <v>2553</v>
      </c>
      <c r="G9" s="429">
        <v>982429895</v>
      </c>
      <c r="H9" s="769"/>
      <c r="I9" s="769"/>
    </row>
    <row r="10" spans="2:13" ht="42.75" customHeight="1" x14ac:dyDescent="0.3">
      <c r="B10" s="766" t="s">
        <v>2555</v>
      </c>
      <c r="C10" s="766"/>
      <c r="D10" s="767">
        <v>45913</v>
      </c>
      <c r="E10" s="767"/>
      <c r="F10" s="438" t="s">
        <v>2558</v>
      </c>
      <c r="G10" s="767">
        <v>45913</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29.25" customHeight="1" x14ac:dyDescent="0.3">
      <c r="B16" s="260"/>
      <c r="C16" s="260"/>
      <c r="D16" s="259"/>
      <c r="E16" s="259"/>
      <c r="F16" s="259"/>
    </row>
    <row r="17" spans="2:56" ht="66.75" customHeight="1" x14ac:dyDescent="0.3">
      <c r="B17" s="421" t="s">
        <v>2561</v>
      </c>
      <c r="C17" s="749" t="s">
        <v>2562</v>
      </c>
      <c r="D17" s="749"/>
      <c r="E17" s="749"/>
      <c r="F17" s="422" t="s">
        <v>2563</v>
      </c>
      <c r="G17" s="423" t="s">
        <v>2564</v>
      </c>
      <c r="H17" s="421" t="s">
        <v>2565</v>
      </c>
      <c r="I17" s="421" t="s">
        <v>2566</v>
      </c>
      <c r="J17" s="371"/>
    </row>
    <row r="18" spans="2:56" ht="72" customHeight="1" x14ac:dyDescent="0.3">
      <c r="B18" s="424" t="s">
        <v>2212</v>
      </c>
      <c r="C18" s="754" t="str">
        <f>VLOOKUP(B18,ENS.!$B$5:$F$242,2,FALSE)</f>
        <v>Compresión de testigos cilíndricos de concreto (*).</v>
      </c>
      <c r="D18" s="755"/>
      <c r="E18" s="756"/>
      <c r="F18" s="451" t="str">
        <f>VLOOKUP(B18,ENS.!$B$5:$F$242,3,FALSE)</f>
        <v>ASTM C39/C39M-24</v>
      </c>
      <c r="G18" s="455">
        <f>VLOOKUP(B18,ENS.!$B$5:$G$242,6,FALSE)</f>
        <v>15</v>
      </c>
      <c r="H18" s="424">
        <v>12</v>
      </c>
      <c r="I18" s="426">
        <f>+G18*H18</f>
        <v>180</v>
      </c>
      <c r="J18" s="371"/>
    </row>
    <row r="19" spans="2:56" ht="19.95" customHeight="1" x14ac:dyDescent="0.3">
      <c r="B19" s="551" t="s">
        <v>2516</v>
      </c>
      <c r="C19" s="270"/>
      <c r="G19" s="759" t="s">
        <v>2567</v>
      </c>
      <c r="H19" s="760"/>
      <c r="I19" s="427">
        <f>SUM(I18:I18)</f>
        <v>180</v>
      </c>
      <c r="J19" s="274"/>
      <c r="K19" s="540"/>
      <c r="L19" s="343"/>
      <c r="M19" s="171"/>
      <c r="N19" s="171"/>
      <c r="O19" s="171"/>
      <c r="P19" s="171"/>
      <c r="Q19" s="171"/>
      <c r="R19" s="171"/>
      <c r="S19" s="171"/>
      <c r="T19" s="171"/>
    </row>
    <row r="20" spans="2:56" ht="19.95" customHeight="1" x14ac:dyDescent="0.3">
      <c r="B20" s="317"/>
      <c r="C20" s="270"/>
      <c r="G20" s="759" t="s">
        <v>2568</v>
      </c>
      <c r="H20" s="760"/>
      <c r="I20" s="427">
        <f>I19*0.18</f>
        <v>32.4</v>
      </c>
      <c r="J20" s="274"/>
      <c r="K20" s="538"/>
      <c r="L20" s="171"/>
      <c r="M20" s="171"/>
      <c r="N20" s="171"/>
      <c r="O20" s="171"/>
      <c r="P20" s="171"/>
      <c r="Q20" s="171"/>
      <c r="R20" s="171"/>
      <c r="S20" s="171"/>
      <c r="T20" s="171"/>
    </row>
    <row r="21" spans="2:56" ht="19.95" customHeight="1" x14ac:dyDescent="0.3">
      <c r="B21" s="317"/>
      <c r="C21" s="270"/>
      <c r="G21" s="761" t="s">
        <v>2569</v>
      </c>
      <c r="H21" s="762"/>
      <c r="I21" s="428">
        <f>I19+I20</f>
        <v>212.4</v>
      </c>
      <c r="J21" s="274"/>
      <c r="K21" s="538"/>
      <c r="L21" s="302"/>
      <c r="M21" s="302"/>
      <c r="N21" s="302"/>
      <c r="O21" s="302"/>
      <c r="P21" s="302"/>
      <c r="Q21" s="302"/>
      <c r="R21" s="302"/>
      <c r="S21" s="302"/>
      <c r="T21" s="302"/>
    </row>
    <row r="22" spans="2:56" ht="19.95" customHeight="1" x14ac:dyDescent="0.3">
      <c r="B22" s="317"/>
      <c r="C22" s="270"/>
      <c r="G22" s="371"/>
      <c r="H22" s="371"/>
      <c r="I22" s="372"/>
      <c r="J22" s="274"/>
      <c r="K22" s="538"/>
      <c r="L22" s="302"/>
      <c r="M22" s="302"/>
      <c r="N22" s="302"/>
      <c r="O22" s="302"/>
      <c r="P22" s="302"/>
      <c r="Q22" s="302"/>
      <c r="R22" s="302"/>
      <c r="S22" s="302"/>
      <c r="T22" s="302"/>
    </row>
    <row r="23" spans="2:56" s="297" customFormat="1" ht="21" customHeight="1" x14ac:dyDescent="0.3">
      <c r="B23" s="361"/>
      <c r="C23" s="362"/>
      <c r="D23" s="362"/>
      <c r="E23" s="362"/>
      <c r="F23" s="362"/>
      <c r="G23" s="362"/>
      <c r="H23" s="362"/>
      <c r="I23" s="362"/>
      <c r="J23" s="362"/>
      <c r="K23" s="632"/>
      <c r="L23" s="546"/>
      <c r="N23" s="547"/>
    </row>
    <row r="24" spans="2:56" s="297" customFormat="1" ht="21" customHeight="1" x14ac:dyDescent="0.3">
      <c r="C24" s="362"/>
      <c r="D24" s="362"/>
      <c r="E24" s="362"/>
      <c r="F24" s="362"/>
      <c r="G24" s="362"/>
      <c r="H24" s="362"/>
      <c r="I24" s="310"/>
      <c r="J24" s="310"/>
    </row>
    <row r="25" spans="2:56" s="297" customFormat="1" ht="11.4" customHeight="1" x14ac:dyDescent="0.3">
      <c r="C25" s="362"/>
      <c r="D25" s="362"/>
      <c r="E25" s="362"/>
      <c r="F25" s="362"/>
      <c r="G25" s="362"/>
      <c r="H25" s="362"/>
      <c r="I25" s="310"/>
      <c r="J25" s="310"/>
    </row>
    <row r="26" spans="2:56" s="373" customFormat="1" ht="28.5" customHeight="1" x14ac:dyDescent="0.3">
      <c r="B26" s="732" t="s">
        <v>4130</v>
      </c>
      <c r="C26" s="732"/>
      <c r="D26" s="732"/>
      <c r="E26" s="732"/>
      <c r="F26" s="732"/>
      <c r="G26" s="732"/>
      <c r="H26" s="732"/>
      <c r="I26" s="732"/>
      <c r="J26" s="374"/>
      <c r="L26" s="548"/>
      <c r="U26" s="548"/>
      <c r="AD26" s="548"/>
      <c r="AM26" s="548"/>
      <c r="AV26" s="548"/>
    </row>
    <row r="27" spans="2:56" s="373" customFormat="1" ht="128.25" customHeight="1" x14ac:dyDescent="0.3">
      <c r="B27" s="714" t="s">
        <v>6198</v>
      </c>
      <c r="C27" s="714"/>
      <c r="D27" s="714"/>
      <c r="E27" s="714"/>
      <c r="F27" s="714"/>
      <c r="G27" s="714"/>
      <c r="H27" s="714"/>
      <c r="I27" s="714"/>
      <c r="J27" s="374"/>
      <c r="L27" s="714"/>
      <c r="M27" s="714"/>
      <c r="N27" s="714"/>
      <c r="O27" s="714"/>
      <c r="P27" s="714"/>
      <c r="Q27" s="714"/>
      <c r="R27" s="714"/>
      <c r="S27" s="714"/>
      <c r="T27" s="714"/>
      <c r="U27" s="714"/>
      <c r="V27" s="714"/>
      <c r="W27" s="714"/>
      <c r="X27" s="714"/>
      <c r="Y27" s="714"/>
      <c r="Z27" s="714"/>
      <c r="AA27" s="714"/>
      <c r="AB27" s="714"/>
      <c r="AC27" s="714"/>
      <c r="AD27" s="714"/>
      <c r="AE27" s="714"/>
      <c r="AF27" s="714"/>
      <c r="AG27" s="714"/>
      <c r="AH27" s="714"/>
      <c r="AI27" s="714"/>
      <c r="AJ27" s="714"/>
      <c r="AK27" s="714"/>
      <c r="AL27" s="714"/>
      <c r="AM27" s="715"/>
      <c r="AN27" s="715"/>
      <c r="AO27" s="715"/>
      <c r="AP27" s="715"/>
      <c r="AQ27" s="715"/>
      <c r="AR27" s="715"/>
      <c r="AS27" s="715"/>
      <c r="AT27" s="715"/>
      <c r="AU27" s="715"/>
      <c r="AV27" s="714"/>
      <c r="AW27" s="714"/>
      <c r="AX27" s="714"/>
      <c r="AY27" s="714"/>
      <c r="AZ27" s="714"/>
      <c r="BA27" s="714"/>
      <c r="BB27" s="714"/>
      <c r="BC27" s="714"/>
      <c r="BD27" s="714"/>
    </row>
    <row r="28" spans="2:56" s="373" customFormat="1" ht="100.5" customHeight="1" x14ac:dyDescent="0.3">
      <c r="B28" s="715" t="s">
        <v>4131</v>
      </c>
      <c r="C28" s="715"/>
      <c r="D28" s="715"/>
      <c r="E28" s="715"/>
      <c r="F28" s="715"/>
      <c r="G28" s="715"/>
      <c r="H28" s="715"/>
      <c r="I28" s="715"/>
      <c r="J28" s="374"/>
      <c r="L28" s="715"/>
      <c r="M28" s="715"/>
      <c r="N28" s="715"/>
      <c r="O28" s="715"/>
      <c r="P28" s="715"/>
      <c r="Q28" s="715"/>
      <c r="R28" s="715"/>
      <c r="S28" s="715"/>
      <c r="T28" s="715"/>
      <c r="U28" s="420"/>
      <c r="V28" s="420"/>
      <c r="W28" s="420"/>
      <c r="X28" s="420"/>
      <c r="Y28" s="420"/>
      <c r="Z28" s="420"/>
      <c r="AA28" s="420"/>
      <c r="AB28" s="420"/>
      <c r="AC28" s="420"/>
      <c r="AD28" s="420"/>
      <c r="AE28" s="420"/>
      <c r="AF28" s="420"/>
      <c r="AG28" s="420"/>
      <c r="AH28" s="420"/>
      <c r="AI28" s="420"/>
      <c r="AJ28" s="420"/>
      <c r="AK28" s="420"/>
      <c r="AL28" s="420"/>
      <c r="AM28" s="628"/>
      <c r="AN28" s="628"/>
      <c r="AO28" s="628"/>
      <c r="AP28" s="628"/>
      <c r="AQ28" s="628"/>
      <c r="AR28" s="628"/>
      <c r="AS28" s="628"/>
      <c r="AT28" s="628"/>
      <c r="AU28" s="628"/>
      <c r="AV28" s="420"/>
      <c r="AW28" s="420"/>
      <c r="AX28" s="420"/>
      <c r="AY28" s="420"/>
      <c r="AZ28" s="420"/>
      <c r="BA28" s="420"/>
      <c r="BB28" s="420"/>
      <c r="BC28" s="420"/>
      <c r="BD28" s="420"/>
    </row>
    <row r="29" spans="2:56" s="297" customFormat="1" ht="93" customHeight="1" x14ac:dyDescent="0.3">
      <c r="B29" s="747" t="s">
        <v>2571</v>
      </c>
      <c r="C29" s="747"/>
      <c r="D29" s="337"/>
      <c r="E29" s="337"/>
      <c r="F29" s="337"/>
      <c r="G29" s="337"/>
      <c r="H29" s="337"/>
      <c r="I29" s="337"/>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95" customHeight="1" x14ac:dyDescent="0.3">
      <c r="J30" s="336"/>
    </row>
    <row r="31" spans="2:56" s="297" customFormat="1" ht="86.25" customHeight="1" x14ac:dyDescent="0.3">
      <c r="B31" s="714" t="s">
        <v>4121</v>
      </c>
      <c r="C31" s="714"/>
      <c r="D31" s="714"/>
      <c r="E31" s="714"/>
      <c r="F31" s="714"/>
      <c r="G31" s="714"/>
      <c r="H31" s="714"/>
      <c r="I31" s="714"/>
      <c r="J31" s="336"/>
    </row>
    <row r="32" spans="2:56" s="297" customFormat="1" ht="70.95" customHeight="1" x14ac:dyDescent="0.3">
      <c r="B32" s="714" t="s">
        <v>4122</v>
      </c>
      <c r="C32" s="714"/>
      <c r="D32" s="714"/>
      <c r="E32" s="714"/>
      <c r="F32" s="714"/>
      <c r="G32" s="714"/>
      <c r="H32" s="714"/>
      <c r="I32" s="714"/>
      <c r="J32" s="336"/>
    </row>
    <row r="33" spans="2:20" s="373" customFormat="1" ht="162.6" customHeight="1" x14ac:dyDescent="0.3">
      <c r="B33" s="714" t="s">
        <v>4124</v>
      </c>
      <c r="C33" s="714"/>
      <c r="D33" s="714"/>
      <c r="E33" s="714"/>
      <c r="F33" s="714"/>
      <c r="G33" s="714"/>
      <c r="H33" s="714"/>
      <c r="I33" s="714"/>
      <c r="J33" s="375"/>
      <c r="K33" s="376"/>
      <c r="L33" s="377"/>
      <c r="M33" s="378"/>
    </row>
    <row r="34" spans="2:20" s="373" customFormat="1" ht="57" customHeight="1" x14ac:dyDescent="0.3">
      <c r="B34" s="714" t="s">
        <v>4125</v>
      </c>
      <c r="C34" s="714"/>
      <c r="D34" s="714"/>
      <c r="E34" s="714"/>
      <c r="F34" s="714"/>
      <c r="G34" s="714"/>
      <c r="H34" s="714"/>
      <c r="I34" s="714"/>
      <c r="J34" s="375"/>
      <c r="K34" s="376"/>
      <c r="L34" s="377"/>
      <c r="M34" s="378"/>
    </row>
    <row r="35" spans="2:20" s="373" customFormat="1" ht="16.2" customHeight="1" x14ac:dyDescent="0.3"/>
    <row r="36" spans="2:20" s="373" customFormat="1" ht="16.2" customHeight="1" x14ac:dyDescent="0.3">
      <c r="B36" s="732"/>
      <c r="C36" s="732"/>
      <c r="D36" s="732"/>
      <c r="E36" s="732"/>
      <c r="F36" s="732"/>
      <c r="G36" s="732"/>
      <c r="H36" s="732"/>
      <c r="I36" s="732"/>
      <c r="N36" s="379"/>
      <c r="O36" s="379"/>
      <c r="P36" s="379"/>
      <c r="Q36" s="379"/>
      <c r="R36" s="379"/>
      <c r="S36" s="379"/>
      <c r="T36" s="379"/>
    </row>
    <row r="37" spans="2:20" s="373" customFormat="1" ht="16.2" customHeight="1" x14ac:dyDescent="0.3"/>
    <row r="38" spans="2:20" s="373" customFormat="1" ht="16.5" customHeight="1" x14ac:dyDescent="0.3">
      <c r="B38" s="373" t="s">
        <v>3984</v>
      </c>
      <c r="K38" s="373" t="s">
        <v>2574</v>
      </c>
    </row>
    <row r="39" spans="2:20" s="373" customFormat="1" ht="16.5" customHeight="1" x14ac:dyDescent="0.3">
      <c r="B39" s="373" t="s">
        <v>4126</v>
      </c>
      <c r="K39" s="373" t="s">
        <v>3983</v>
      </c>
    </row>
    <row r="40" spans="2:20" s="373" customFormat="1" ht="16.5" customHeight="1" x14ac:dyDescent="0.3">
      <c r="B40" s="373" t="s">
        <v>2518</v>
      </c>
      <c r="K40" s="373" t="s">
        <v>3984</v>
      </c>
    </row>
    <row r="41" spans="2:20" s="373" customFormat="1" ht="16.5" customHeight="1" x14ac:dyDescent="0.3">
      <c r="B41" s="380" t="s">
        <v>2519</v>
      </c>
      <c r="K41" s="373" t="s">
        <v>3985</v>
      </c>
    </row>
    <row r="42" spans="2:20" s="373" customFormat="1" ht="16.5" customHeight="1" x14ac:dyDescent="0.3">
      <c r="B42" s="381" t="s">
        <v>2520</v>
      </c>
      <c r="J42" s="382"/>
      <c r="K42" s="373" t="s">
        <v>3986</v>
      </c>
      <c r="M42" s="383"/>
    </row>
    <row r="43" spans="2:20" s="373" customFormat="1" ht="16.5" customHeight="1" x14ac:dyDescent="0.3">
      <c r="B43" s="380" t="s">
        <v>2578</v>
      </c>
      <c r="J43" s="382"/>
      <c r="K43" s="373" t="s">
        <v>3987</v>
      </c>
      <c r="M43" s="383"/>
    </row>
    <row r="44" spans="2:20" s="373" customFormat="1" ht="16.5" customHeight="1" x14ac:dyDescent="0.3">
      <c r="B44" s="381" t="s">
        <v>2580</v>
      </c>
      <c r="J44" s="382"/>
      <c r="K44" s="373" t="s">
        <v>3988</v>
      </c>
    </row>
    <row r="45" spans="2:20" s="373" customFormat="1" ht="16.5" customHeight="1" x14ac:dyDescent="0.3">
      <c r="B45" s="381" t="s">
        <v>2582</v>
      </c>
      <c r="J45" s="382"/>
    </row>
    <row r="46" spans="2:20" s="373" customFormat="1" ht="16.5" customHeight="1" x14ac:dyDescent="0.3">
      <c r="B46" s="437" t="s">
        <v>2521</v>
      </c>
      <c r="J46" s="382"/>
    </row>
    <row r="47" spans="2:20" s="373" customFormat="1" ht="16.5" customHeight="1" x14ac:dyDescent="0.3">
      <c r="B47" s="381" t="s">
        <v>3965</v>
      </c>
      <c r="J47" s="382"/>
    </row>
    <row r="48" spans="2:20" s="373" customFormat="1" ht="16.5" customHeight="1" x14ac:dyDescent="0.3">
      <c r="B48" s="381" t="s">
        <v>3966</v>
      </c>
      <c r="J48" s="382"/>
    </row>
    <row r="49" spans="2:11" s="373" customFormat="1" ht="16.5" customHeight="1" x14ac:dyDescent="0.3">
      <c r="B49" s="437" t="s">
        <v>4088</v>
      </c>
      <c r="J49" s="382"/>
    </row>
    <row r="50" spans="2:11" s="373" customFormat="1" ht="16.5" customHeight="1" x14ac:dyDescent="0.3">
      <c r="B50" s="381" t="s">
        <v>4089</v>
      </c>
      <c r="J50" s="382"/>
    </row>
    <row r="51" spans="2:11" s="373" customFormat="1" ht="16.5" customHeight="1" x14ac:dyDescent="0.3">
      <c r="B51" s="381" t="s">
        <v>4090</v>
      </c>
      <c r="J51" s="382"/>
    </row>
    <row r="52" spans="2:11" s="373" customFormat="1" ht="6.6" customHeight="1" x14ac:dyDescent="0.3">
      <c r="B52" s="381"/>
      <c r="J52" s="382"/>
    </row>
    <row r="53" spans="2:11" s="373" customFormat="1" ht="23.25" customHeight="1" x14ac:dyDescent="0.3">
      <c r="J53" s="382"/>
      <c r="K53" s="380" t="s">
        <v>2521</v>
      </c>
    </row>
    <row r="54" spans="2:11" s="373" customFormat="1" ht="16.2" customHeight="1" x14ac:dyDescent="0.3">
      <c r="J54" s="382"/>
      <c r="K54" s="381" t="s">
        <v>2522</v>
      </c>
    </row>
    <row r="55" spans="2:11" s="373" customFormat="1" ht="11.25" customHeight="1" x14ac:dyDescent="0.3">
      <c r="J55" s="382"/>
      <c r="K55" s="381" t="s">
        <v>2523</v>
      </c>
    </row>
    <row r="56" spans="2:11" s="373" customFormat="1" ht="52.5" customHeight="1" x14ac:dyDescent="0.3">
      <c r="B56" s="714" t="s">
        <v>2524</v>
      </c>
      <c r="C56" s="714"/>
      <c r="D56" s="714"/>
      <c r="E56" s="714"/>
      <c r="F56" s="714"/>
      <c r="G56" s="714"/>
      <c r="H56" s="714"/>
      <c r="I56" s="714"/>
      <c r="J56" s="382"/>
    </row>
    <row r="57" spans="2:11" s="373" customFormat="1" ht="13.5" customHeight="1" x14ac:dyDescent="0.3">
      <c r="B57" s="435" t="s">
        <v>2525</v>
      </c>
      <c r="C57" s="384"/>
      <c r="J57" s="382"/>
    </row>
    <row r="58" spans="2:11" s="373" customFormat="1" ht="13.5" customHeight="1" x14ac:dyDescent="0.3">
      <c r="B58" s="381"/>
      <c r="J58" s="382"/>
    </row>
    <row r="59" spans="2:11" s="373" customFormat="1" ht="13.5" customHeight="1" x14ac:dyDescent="0.3">
      <c r="B59" s="381"/>
      <c r="J59" s="382"/>
    </row>
    <row r="60" spans="2:11" s="373" customFormat="1" ht="20.25" customHeight="1" x14ac:dyDescent="0.3">
      <c r="B60" s="373" t="s">
        <v>2526</v>
      </c>
      <c r="C60" s="384"/>
      <c r="J60" s="385"/>
    </row>
    <row r="61" spans="2:11" s="373" customFormat="1" ht="15.75" customHeight="1" x14ac:dyDescent="0.3">
      <c r="B61" s="384"/>
      <c r="C61" s="384"/>
      <c r="J61" s="385"/>
    </row>
    <row r="62" spans="2:11" s="373" customFormat="1" ht="16.2" customHeight="1" x14ac:dyDescent="0.3">
      <c r="B62" s="373" t="s">
        <v>2583</v>
      </c>
      <c r="D62" s="384"/>
      <c r="E62" s="384"/>
      <c r="F62" s="384"/>
      <c r="G62" s="384"/>
    </row>
    <row r="63" spans="2:11" s="373" customFormat="1" ht="16.2" customHeight="1" x14ac:dyDescent="0.3">
      <c r="B63" s="373" t="s">
        <v>2527</v>
      </c>
    </row>
    <row r="64" spans="2:11" s="373" customFormat="1" ht="16.2" customHeight="1" x14ac:dyDescent="0.3">
      <c r="B64" s="373" t="s">
        <v>3982</v>
      </c>
    </row>
    <row r="65" spans="2:13" s="373" customFormat="1" ht="16.2" customHeight="1" x14ac:dyDescent="0.3">
      <c r="B65" s="373" t="s">
        <v>2528</v>
      </c>
      <c r="J65" s="379"/>
    </row>
    <row r="66" spans="2:13" s="373" customFormat="1" ht="34.5" customHeight="1" x14ac:dyDescent="0.3">
      <c r="B66" s="715"/>
      <c r="C66" s="715"/>
      <c r="H66" s="716"/>
      <c r="I66" s="716"/>
      <c r="L66" s="384"/>
      <c r="M66" s="384"/>
    </row>
    <row r="67" spans="2:13" s="297" customFormat="1" ht="13.8" x14ac:dyDescent="0.3">
      <c r="B67" s="337"/>
      <c r="C67" s="337"/>
      <c r="H67" s="549"/>
      <c r="I67" s="549"/>
      <c r="L67" s="347"/>
      <c r="M67" s="347"/>
    </row>
    <row r="68" spans="2:13" s="297" customFormat="1" ht="81.75" customHeight="1" x14ac:dyDescent="0.3">
      <c r="B68" s="747" t="s">
        <v>2584</v>
      </c>
      <c r="C68" s="747"/>
      <c r="D68" s="575"/>
      <c r="E68" s="575"/>
      <c r="F68" s="575"/>
      <c r="G68" s="575"/>
      <c r="H68" s="748" t="s">
        <v>2529</v>
      </c>
      <c r="I68" s="748"/>
    </row>
  </sheetData>
  <mergeCells count="41">
    <mergeCell ref="B56:I56"/>
    <mergeCell ref="B66:C66"/>
    <mergeCell ref="H66:I66"/>
    <mergeCell ref="B68:C68"/>
    <mergeCell ref="H68:I68"/>
    <mergeCell ref="B36:I36"/>
    <mergeCell ref="L27:T27"/>
    <mergeCell ref="U27:AC27"/>
    <mergeCell ref="AD27:AL27"/>
    <mergeCell ref="AM27:AU27"/>
    <mergeCell ref="B29:C29"/>
    <mergeCell ref="B31:I31"/>
    <mergeCell ref="B32:I32"/>
    <mergeCell ref="B33:I33"/>
    <mergeCell ref="B34:I34"/>
    <mergeCell ref="AV27:BD27"/>
    <mergeCell ref="B28:I28"/>
    <mergeCell ref="L28:T28"/>
    <mergeCell ref="C18:E18"/>
    <mergeCell ref="G19:H19"/>
    <mergeCell ref="G20:H20"/>
    <mergeCell ref="G21:H21"/>
    <mergeCell ref="B26:I26"/>
    <mergeCell ref="B27:I27"/>
    <mergeCell ref="B10:C10"/>
    <mergeCell ref="D10:E10"/>
    <mergeCell ref="G10:I10"/>
    <mergeCell ref="B14:I15"/>
    <mergeCell ref="C17:E17"/>
    <mergeCell ref="C7:E7"/>
    <mergeCell ref="G7:I7"/>
    <mergeCell ref="K7:L7"/>
    <mergeCell ref="C8:E8"/>
    <mergeCell ref="C9:E9"/>
    <mergeCell ref="H9:I9"/>
    <mergeCell ref="E3:F3"/>
    <mergeCell ref="C5:E5"/>
    <mergeCell ref="G5:I5"/>
    <mergeCell ref="K5:L5"/>
    <mergeCell ref="C6:E6"/>
    <mergeCell ref="K6:L6"/>
  </mergeCells>
  <hyperlinks>
    <hyperlink ref="B65" r:id="rId1" display="http://www.geofal.com.pe/" xr:uid="{9939E7A5-5910-42C7-A062-939D0F017B93}"/>
    <hyperlink ref="B32:I32" r:id="rId2" location="8LpXxWsZQWmIW0zmL4DJEGBD3MXzxqJtd8JNJD7mkXs" display="https://mega.nz/file/EWAjHIDa - 8LpXxWsZQWmIW0zmL4DJEGBD3MXzxqJtd8JNJD7mkXs" xr:uid="{C98A9CCD-41AA-4AE4-ABD5-E31D3212A3AA}"/>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29" min="1" max="8" man="1"/>
  </rowBreaks>
  <drawing r:id="rId4"/>
  <legacyDrawingHF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36A43-82DF-4AC2-9DFF-DCBD895957C6}">
  <sheetPr>
    <tabColor rgb="FFFF00FF"/>
  </sheetPr>
  <dimension ref="B1:BD80"/>
  <sheetViews>
    <sheetView view="pageBreakPreview" zoomScale="80" zoomScaleNormal="96" zoomScaleSheetLayoutView="80" workbookViewId="0">
      <selection activeCell="N21" sqref="N21"/>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43.109375" style="279" customWidth="1"/>
    <col min="6" max="6" width="28.1093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1141</v>
      </c>
    </row>
    <row r="2" spans="2:13" ht="6" customHeight="1" x14ac:dyDescent="0.3">
      <c r="K2" s="344"/>
      <c r="L2" s="344"/>
    </row>
    <row r="3" spans="2:13" ht="24" customHeight="1" x14ac:dyDescent="0.3">
      <c r="B3" s="297"/>
      <c r="C3" s="355"/>
      <c r="D3" s="355"/>
      <c r="E3" s="746">
        <v>1434</v>
      </c>
      <c r="F3" s="746"/>
      <c r="G3" s="355"/>
      <c r="H3" s="355"/>
      <c r="I3" s="356"/>
    </row>
    <row r="4" spans="2:13" ht="15" customHeight="1" x14ac:dyDescent="0.3">
      <c r="B4" s="357"/>
      <c r="C4" s="357"/>
      <c r="D4" s="297"/>
      <c r="E4" s="358"/>
      <c r="F4" s="358"/>
      <c r="G4" s="351"/>
      <c r="H4" s="351"/>
      <c r="I4" s="351"/>
      <c r="J4" s="252"/>
    </row>
    <row r="5" spans="2:13" ht="25.95" customHeight="1" x14ac:dyDescent="0.3">
      <c r="B5" s="383" t="s">
        <v>2545</v>
      </c>
      <c r="C5" s="768" t="str">
        <f>VLOOKUP($L$1,BD_Clientes,2,FALSE)</f>
        <v>DUPIU S.R.L.</v>
      </c>
      <c r="D5" s="768"/>
      <c r="E5" s="768"/>
      <c r="F5" s="431" t="s">
        <v>2586</v>
      </c>
      <c r="G5" s="770" t="str">
        <f>VLOOKUP($L$1,BD_Clientes,9,FALSE)</f>
        <v>-</v>
      </c>
      <c r="H5" s="770"/>
      <c r="I5" s="770"/>
      <c r="K5" s="746">
        <v>222</v>
      </c>
      <c r="L5" s="746"/>
    </row>
    <row r="6" spans="2:13" ht="31.5" customHeight="1" x14ac:dyDescent="0.3">
      <c r="B6" s="383" t="s">
        <v>2547</v>
      </c>
      <c r="C6" s="768">
        <f>VLOOKUP($L$1,BD_Clientes,3,FALSE)</f>
        <v>20525637639</v>
      </c>
      <c r="D6" s="768"/>
      <c r="E6" s="768"/>
      <c r="F6" s="373"/>
      <c r="G6" s="770"/>
      <c r="H6" s="770"/>
      <c r="I6" s="770"/>
      <c r="K6" s="744">
        <v>222</v>
      </c>
      <c r="L6" s="744"/>
      <c r="M6" s="301"/>
    </row>
    <row r="7" spans="2:13" ht="29.4" customHeight="1" x14ac:dyDescent="0.3">
      <c r="B7" s="383" t="s">
        <v>2550</v>
      </c>
      <c r="C7" s="768" t="str">
        <f>VLOOKUP($L$1,BD_Clientes,5,FALSE)</f>
        <v>Ing. Leonella Zevallos Zevallos</v>
      </c>
      <c r="D7" s="768"/>
      <c r="E7" s="768"/>
      <c r="F7" s="431" t="s">
        <v>2589</v>
      </c>
      <c r="G7" s="768" t="str">
        <f>VLOOKUP($L$1,BD_Clientes,10,FALSE)</f>
        <v>San Miguel - Lima</v>
      </c>
      <c r="H7" s="768"/>
      <c r="I7" s="768"/>
      <c r="K7" s="742">
        <v>222</v>
      </c>
      <c r="L7" s="742"/>
    </row>
    <row r="8" spans="2:13" ht="1.95" customHeight="1" x14ac:dyDescent="0.3">
      <c r="B8" s="431"/>
      <c r="C8" s="429"/>
      <c r="D8" s="430"/>
      <c r="E8" s="430"/>
      <c r="F8" s="373"/>
      <c r="G8" s="433"/>
      <c r="H8" s="433"/>
      <c r="I8" s="433"/>
      <c r="K8" s="743">
        <v>223</v>
      </c>
      <c r="L8" s="743"/>
    </row>
    <row r="9" spans="2:13" ht="30.6" customHeight="1" x14ac:dyDescent="0.3">
      <c r="B9" s="383" t="s">
        <v>2553</v>
      </c>
      <c r="C9" s="768">
        <f>VLOOKUP($L$1,BD_Clientes,7,FALSE)</f>
        <v>967340916</v>
      </c>
      <c r="D9" s="768"/>
      <c r="E9" s="768"/>
      <c r="F9" s="439" t="s">
        <v>2551</v>
      </c>
      <c r="G9" s="373" t="s">
        <v>3326</v>
      </c>
      <c r="H9" s="373"/>
      <c r="I9" s="373"/>
    </row>
    <row r="10" spans="2:13" ht="36" customHeight="1" x14ac:dyDescent="0.3">
      <c r="B10" s="383" t="s">
        <v>2557</v>
      </c>
      <c r="C10" s="768" t="str">
        <f>VLOOKUP($L$1,BD_Clientes,8,FALSE)</f>
        <v>leonellazv@gmail.com</v>
      </c>
      <c r="D10" s="768"/>
      <c r="E10" s="768"/>
      <c r="F10" s="438" t="s">
        <v>2553</v>
      </c>
      <c r="G10" s="429">
        <v>982429895</v>
      </c>
      <c r="H10" s="769"/>
      <c r="I10" s="769"/>
    </row>
    <row r="11" spans="2:13" ht="25.95" customHeight="1" x14ac:dyDescent="0.3">
      <c r="B11" s="766" t="s">
        <v>2555</v>
      </c>
      <c r="C11" s="766"/>
      <c r="D11" s="767">
        <v>45912</v>
      </c>
      <c r="E11" s="767"/>
      <c r="F11" s="438" t="s">
        <v>2558</v>
      </c>
      <c r="G11" s="767">
        <v>45912</v>
      </c>
      <c r="H11" s="767"/>
      <c r="I11" s="767"/>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34.950000000000003" customHeight="1" x14ac:dyDescent="0.3">
      <c r="B16" s="715"/>
      <c r="C16" s="715"/>
      <c r="D16" s="715"/>
      <c r="E16" s="715"/>
      <c r="F16" s="715"/>
      <c r="G16" s="715"/>
      <c r="H16" s="715"/>
      <c r="I16" s="715"/>
      <c r="J16" s="261"/>
      <c r="K16" s="261"/>
    </row>
    <row r="17" spans="2:20" ht="12.75" customHeight="1" x14ac:dyDescent="0.3">
      <c r="B17" s="260"/>
      <c r="C17" s="260"/>
      <c r="D17" s="259"/>
      <c r="E17" s="259"/>
      <c r="F17" s="259"/>
    </row>
    <row r="18" spans="2:20" ht="67.5" customHeight="1" x14ac:dyDescent="0.3">
      <c r="B18" s="421" t="s">
        <v>2561</v>
      </c>
      <c r="C18" s="749" t="s">
        <v>2562</v>
      </c>
      <c r="D18" s="749"/>
      <c r="E18" s="749"/>
      <c r="F18" s="422" t="s">
        <v>2563</v>
      </c>
      <c r="G18" s="423" t="s">
        <v>2564</v>
      </c>
      <c r="H18" s="421" t="s">
        <v>2565</v>
      </c>
      <c r="I18" s="421" t="s">
        <v>2566</v>
      </c>
      <c r="J18" s="371"/>
    </row>
    <row r="19" spans="2:20" ht="30" customHeight="1" x14ac:dyDescent="0.3">
      <c r="B19" s="451"/>
      <c r="C19" s="750" t="s">
        <v>6175</v>
      </c>
      <c r="D19" s="786"/>
      <c r="E19" s="762"/>
      <c r="F19" s="451"/>
      <c r="G19" s="457"/>
      <c r="H19" s="451"/>
      <c r="I19" s="426"/>
      <c r="J19" s="371"/>
    </row>
    <row r="20" spans="2:20" ht="30" customHeight="1" x14ac:dyDescent="0.3">
      <c r="B20" s="451" t="s">
        <v>2019</v>
      </c>
      <c r="C20" s="754" t="str">
        <f>VLOOKUP(B20,ENS.!$B$5:$F$242,2,FALSE)</f>
        <v>Próctor modificado (*).</v>
      </c>
      <c r="D20" s="755"/>
      <c r="E20" s="756"/>
      <c r="F20" s="451" t="str">
        <f>VLOOKUP(B20,ENS.!$B$5:$F$242,3,FALSE)</f>
        <v>ASTM D1557-12 (Reapproved 2021)</v>
      </c>
      <c r="G20" s="457">
        <f>VLOOKUP(B20,ENS.!$B$5:$G$242,6,FALSE)</f>
        <v>150</v>
      </c>
      <c r="H20" s="451">
        <v>1</v>
      </c>
      <c r="I20" s="426">
        <f t="shared" ref="I20:I23" si="0">+G20*H20</f>
        <v>150</v>
      </c>
      <c r="J20" s="371"/>
    </row>
    <row r="21" spans="2:20" ht="30" customHeight="1" x14ac:dyDescent="0.3">
      <c r="B21" s="451" t="s">
        <v>2437</v>
      </c>
      <c r="C21" s="754" t="str">
        <f>VLOOKUP(B21,ENS.!$B$5:$F$242,2,FALSE)</f>
        <v>Gravedad específica de los sólidos del suelo.</v>
      </c>
      <c r="D21" s="755"/>
      <c r="E21" s="756"/>
      <c r="F21" s="451" t="str">
        <f>VLOOKUP(B21,ENS.!$B$5:$F$242,3,FALSE)</f>
        <v>ASTM D854-14</v>
      </c>
      <c r="G21" s="457">
        <f>VLOOKUP(B21,ENS.!$B$5:$G$242,6,FALSE)</f>
        <v>120</v>
      </c>
      <c r="H21" s="451">
        <v>1</v>
      </c>
      <c r="I21" s="426">
        <f t="shared" si="0"/>
        <v>120</v>
      </c>
      <c r="J21" s="371"/>
    </row>
    <row r="22" spans="2:20" ht="30" customHeight="1" x14ac:dyDescent="0.3">
      <c r="B22" s="451" t="s">
        <v>2480</v>
      </c>
      <c r="C22" s="754" t="str">
        <f>VLOOKUP(B22,ENS.!$B$5:$F$242,2,FALSE)</f>
        <v>Gravedad especifica y absorción de agregado grueso (*).</v>
      </c>
      <c r="D22" s="755"/>
      <c r="E22" s="756"/>
      <c r="F22" s="451" t="str">
        <f>VLOOKUP(B22,ENS.!$B$5:$F$242,3,FALSE)</f>
        <v>ASTM C127-24</v>
      </c>
      <c r="G22" s="457">
        <f>VLOOKUP(B22,ENS.!$B$5:$G$242,6,FALSE)</f>
        <v>120</v>
      </c>
      <c r="H22" s="451">
        <v>1</v>
      </c>
      <c r="I22" s="426">
        <f t="shared" si="0"/>
        <v>120</v>
      </c>
      <c r="J22" s="371"/>
    </row>
    <row r="23" spans="2:20" ht="30" customHeight="1" x14ac:dyDescent="0.3">
      <c r="B23" s="451" t="s">
        <v>2136</v>
      </c>
      <c r="C23" s="754" t="str">
        <f>VLOOKUP(B23,ENS.!$B$5:$F$242,2,FALSE)</f>
        <v>Análisis granulométrico por tamizado en agregado (*).</v>
      </c>
      <c r="D23" s="755"/>
      <c r="E23" s="756"/>
      <c r="F23" s="451" t="str">
        <f>VLOOKUP(B23,ENS.!$B$5:$F$242,3,FALSE)</f>
        <v>ASTM C136/C136M-19</v>
      </c>
      <c r="G23" s="457">
        <f>VLOOKUP(B23,ENS.!$B$5:$G$242,6,FALSE)</f>
        <v>100</v>
      </c>
      <c r="H23" s="451">
        <v>1</v>
      </c>
      <c r="I23" s="426">
        <f t="shared" si="0"/>
        <v>100</v>
      </c>
      <c r="J23" s="371"/>
    </row>
    <row r="24" spans="2:20" ht="30" customHeight="1" x14ac:dyDescent="0.3">
      <c r="B24" s="424"/>
      <c r="C24" s="750" t="s">
        <v>6191</v>
      </c>
      <c r="D24" s="751"/>
      <c r="E24" s="752"/>
      <c r="F24" s="451"/>
      <c r="G24" s="425"/>
      <c r="H24" s="424"/>
      <c r="I24" s="426"/>
      <c r="J24" s="371"/>
    </row>
    <row r="25" spans="2:20" ht="30" customHeight="1" x14ac:dyDescent="0.3">
      <c r="B25" s="424" t="s">
        <v>1970</v>
      </c>
      <c r="C25" s="754" t="str">
        <f>VLOOKUP(B25,ENS.!$B$5:$F$242,2,FALSE)</f>
        <v>Densidad del suelo IN-SITU, Cono de Arena 6" (*).</v>
      </c>
      <c r="D25" s="755"/>
      <c r="E25" s="756"/>
      <c r="F25" s="451" t="str">
        <f>VLOOKUP(B25,ENS.!$B$5:$F$242,3,FALSE)</f>
        <v>NTP 339.143:1999 (revisada el 2019)</v>
      </c>
      <c r="G25" s="457">
        <f>VLOOKUP(B25,ENS.!$B$5:$G$242,6,FALSE)</f>
        <v>50</v>
      </c>
      <c r="H25" s="424">
        <v>4</v>
      </c>
      <c r="I25" s="426">
        <f>+G25*H25</f>
        <v>200</v>
      </c>
      <c r="J25" s="371"/>
    </row>
    <row r="26" spans="2:20" ht="30" customHeight="1" x14ac:dyDescent="0.3">
      <c r="B26" s="424" t="s">
        <v>2022</v>
      </c>
      <c r="C26" s="754" t="str">
        <f>VLOOKUP(B26,ENS.!$B$5:$F$242,2,FALSE)</f>
        <v>Contenido de humedad en suelos (*).</v>
      </c>
      <c r="D26" s="755"/>
      <c r="E26" s="756"/>
      <c r="F26" s="451" t="str">
        <f>VLOOKUP(B26,ENS.!$B$5:$F$242,3,FALSE)</f>
        <v>ASTM D2216-19</v>
      </c>
      <c r="G26" s="457">
        <v>20</v>
      </c>
      <c r="H26" s="424">
        <v>4</v>
      </c>
      <c r="I26" s="426">
        <f>+G26*H26</f>
        <v>80</v>
      </c>
      <c r="J26" s="371"/>
    </row>
    <row r="27" spans="2:20" ht="30" customHeight="1" x14ac:dyDescent="0.3">
      <c r="B27" s="424" t="s">
        <v>2505</v>
      </c>
      <c r="C27" s="754" t="str">
        <f>VLOOKUP(B27,ENS.!$B$5:$F$242,2,FALSE)</f>
        <v>Movilización de personal y equipo (Densidad campo).</v>
      </c>
      <c r="D27" s="755"/>
      <c r="E27" s="756"/>
      <c r="F27" s="451" t="str">
        <f>VLOOKUP(B27,ENS.!$B$5:$F$242,3,FALSE)</f>
        <v>-</v>
      </c>
      <c r="G27" s="425">
        <v>50</v>
      </c>
      <c r="H27" s="424">
        <v>1</v>
      </c>
      <c r="I27" s="426">
        <f>+G27*H27</f>
        <v>50</v>
      </c>
      <c r="J27" s="371"/>
    </row>
    <row r="28" spans="2:20" ht="30" customHeight="1" x14ac:dyDescent="0.3">
      <c r="B28" s="451"/>
      <c r="C28" s="750" t="s">
        <v>121</v>
      </c>
      <c r="D28" s="751"/>
      <c r="E28" s="752"/>
      <c r="F28" s="451"/>
      <c r="G28" s="654"/>
      <c r="H28" s="451"/>
      <c r="I28" s="426"/>
      <c r="J28" s="371"/>
    </row>
    <row r="29" spans="2:20" ht="30" customHeight="1" x14ac:dyDescent="0.3">
      <c r="B29" s="424" t="s">
        <v>2212</v>
      </c>
      <c r="C29" s="754" t="str">
        <f>VLOOKUP(B29,ENS.!$B$5:$F$242,2,FALSE)</f>
        <v>Compresión de testigos cilíndricos de concreto (*).</v>
      </c>
      <c r="D29" s="755"/>
      <c r="E29" s="756"/>
      <c r="F29" s="451" t="str">
        <f>VLOOKUP(B29,ENS.!$B$5:$F$242,3,FALSE)</f>
        <v>ASTM C39/C39M-24</v>
      </c>
      <c r="G29" s="457">
        <f>VLOOKUP(B29,ENS.!$B$5:$G$242,6,FALSE)</f>
        <v>15</v>
      </c>
      <c r="H29" s="424">
        <v>6</v>
      </c>
      <c r="I29" s="426">
        <f>+G29*H29</f>
        <v>90</v>
      </c>
      <c r="J29" s="371"/>
    </row>
    <row r="30" spans="2:20" ht="30" customHeight="1" x14ac:dyDescent="0.3">
      <c r="B30" s="424" t="s">
        <v>2508</v>
      </c>
      <c r="C30" s="754" t="str">
        <f>VLOOKUP(B30,ENS.!$B$5:$F$242,2,FALSE)</f>
        <v>Movilización</v>
      </c>
      <c r="D30" s="755"/>
      <c r="E30" s="756"/>
      <c r="F30" s="451" t="str">
        <f>VLOOKUP(B30,ENS.!$B$5:$F$242,3,FALSE)</f>
        <v>-</v>
      </c>
      <c r="G30" s="457">
        <v>50</v>
      </c>
      <c r="H30" s="424">
        <v>1</v>
      </c>
      <c r="I30" s="426">
        <f>+G30*H30</f>
        <v>50</v>
      </c>
      <c r="J30" s="371"/>
    </row>
    <row r="31" spans="2:20" ht="19.95" customHeight="1" x14ac:dyDescent="0.3">
      <c r="B31" s="550" t="s">
        <v>2516</v>
      </c>
      <c r="C31" s="383"/>
      <c r="D31" s="373"/>
      <c r="E31" s="373"/>
      <c r="F31" s="373"/>
      <c r="G31" s="759" t="s">
        <v>2567</v>
      </c>
      <c r="H31" s="760"/>
      <c r="I31" s="427">
        <f>SUM(I19:I30)</f>
        <v>960</v>
      </c>
      <c r="J31" s="274"/>
      <c r="K31" s="540"/>
      <c r="L31" s="343"/>
      <c r="M31" s="171"/>
      <c r="N31" s="171"/>
      <c r="O31" s="171"/>
      <c r="P31" s="171"/>
      <c r="Q31" s="171"/>
      <c r="R31" s="171"/>
      <c r="S31" s="171"/>
      <c r="T31" s="171"/>
    </row>
    <row r="32" spans="2:20" ht="19.95" customHeight="1" x14ac:dyDescent="0.3">
      <c r="B32" s="435"/>
      <c r="C32" s="383"/>
      <c r="D32" s="373"/>
      <c r="E32" s="373"/>
      <c r="F32" s="373"/>
      <c r="G32" s="759" t="s">
        <v>2568</v>
      </c>
      <c r="H32" s="760"/>
      <c r="I32" s="427">
        <f>I31*0.18</f>
        <v>172.79999999999998</v>
      </c>
      <c r="J32" s="274"/>
      <c r="K32" s="538"/>
      <c r="L32" s="171"/>
      <c r="M32" s="171"/>
      <c r="N32" s="171"/>
      <c r="O32" s="171"/>
      <c r="P32" s="171"/>
      <c r="Q32" s="171"/>
      <c r="R32" s="171"/>
      <c r="S32" s="171"/>
      <c r="T32" s="171"/>
    </row>
    <row r="33" spans="2:56" ht="19.95" customHeight="1" x14ac:dyDescent="0.3">
      <c r="B33" s="435"/>
      <c r="C33" s="383"/>
      <c r="D33" s="373"/>
      <c r="E33" s="373"/>
      <c r="F33" s="373"/>
      <c r="G33" s="761" t="s">
        <v>2569</v>
      </c>
      <c r="H33" s="762"/>
      <c r="I33" s="428">
        <f>I31+I32</f>
        <v>1132.8</v>
      </c>
      <c r="J33" s="274"/>
      <c r="K33" s="538"/>
      <c r="L33" s="302"/>
      <c r="M33" s="302"/>
      <c r="N33" s="302"/>
      <c r="O33" s="302"/>
      <c r="P33" s="302"/>
      <c r="Q33" s="302"/>
      <c r="R33" s="302"/>
      <c r="S33" s="302"/>
      <c r="T33" s="302"/>
    </row>
    <row r="34" spans="2:56" ht="19.95" customHeight="1" x14ac:dyDescent="0.3">
      <c r="B34" s="317"/>
      <c r="C34" s="270"/>
      <c r="G34" s="371"/>
      <c r="H34" s="371"/>
      <c r="I34" s="372"/>
      <c r="J34" s="274"/>
      <c r="K34" s="538"/>
      <c r="L34" s="302"/>
      <c r="M34" s="302"/>
      <c r="N34" s="302"/>
      <c r="O34" s="302"/>
      <c r="P34" s="302"/>
      <c r="Q34" s="302"/>
      <c r="R34" s="302"/>
      <c r="S34" s="302"/>
      <c r="T34" s="302"/>
    </row>
    <row r="35" spans="2:56" s="297" customFormat="1" ht="21" customHeight="1" x14ac:dyDescent="0.3">
      <c r="B35" s="361"/>
      <c r="C35" s="362"/>
      <c r="D35" s="362"/>
      <c r="E35" s="362"/>
      <c r="F35" s="362"/>
      <c r="G35" s="362"/>
      <c r="H35" s="362"/>
      <c r="I35" s="362"/>
      <c r="J35" s="362"/>
      <c r="K35" s="546"/>
      <c r="L35" s="546"/>
      <c r="N35" s="547"/>
    </row>
    <row r="36" spans="2:56" s="297" customFormat="1" ht="21" customHeight="1" x14ac:dyDescent="0.3">
      <c r="C36" s="362"/>
      <c r="D36" s="362"/>
      <c r="E36" s="362"/>
      <c r="F36" s="362"/>
      <c r="G36" s="362"/>
      <c r="H36" s="362"/>
      <c r="I36" s="310"/>
      <c r="J36" s="310"/>
    </row>
    <row r="37" spans="2:56" s="297" customFormat="1" ht="10.95" customHeight="1" x14ac:dyDescent="0.3">
      <c r="B37" s="373"/>
      <c r="C37" s="385"/>
      <c r="D37" s="385"/>
      <c r="E37" s="385"/>
      <c r="F37" s="385"/>
      <c r="G37" s="385"/>
      <c r="H37" s="385"/>
      <c r="I37" s="374"/>
      <c r="J37" s="310"/>
    </row>
    <row r="38" spans="2:56" s="297" customFormat="1" ht="19.2" customHeight="1" x14ac:dyDescent="0.3">
      <c r="B38" s="732" t="s">
        <v>4119</v>
      </c>
      <c r="C38" s="732"/>
      <c r="D38" s="732"/>
      <c r="E38" s="732"/>
      <c r="F38" s="732"/>
      <c r="G38" s="732"/>
      <c r="H38" s="732"/>
      <c r="I38" s="732"/>
      <c r="J38" s="310"/>
      <c r="L38" s="552"/>
      <c r="U38" s="552"/>
      <c r="AD38" s="552"/>
      <c r="AM38" s="552"/>
      <c r="AV38" s="552"/>
    </row>
    <row r="39" spans="2:56" s="297" customFormat="1" ht="186.75" customHeight="1" x14ac:dyDescent="0.3">
      <c r="B39" s="714" t="s">
        <v>6192</v>
      </c>
      <c r="C39" s="714"/>
      <c r="D39" s="714"/>
      <c r="E39" s="714"/>
      <c r="F39" s="714"/>
      <c r="G39" s="714"/>
      <c r="H39" s="714"/>
      <c r="I39" s="714"/>
      <c r="J39" s="310"/>
      <c r="L39" s="738"/>
      <c r="M39" s="738"/>
      <c r="N39" s="738"/>
      <c r="O39" s="738"/>
      <c r="P39" s="738"/>
      <c r="Q39" s="738"/>
      <c r="R39" s="738"/>
      <c r="S39" s="738"/>
      <c r="T39" s="738"/>
      <c r="U39" s="738"/>
      <c r="V39" s="738"/>
      <c r="W39" s="738"/>
      <c r="X39" s="738"/>
      <c r="Y39" s="738"/>
      <c r="Z39" s="738"/>
      <c r="AA39" s="738"/>
      <c r="AB39" s="738"/>
      <c r="AC39" s="738"/>
      <c r="AD39" s="738"/>
      <c r="AE39" s="738"/>
      <c r="AF39" s="738"/>
      <c r="AG39" s="738"/>
      <c r="AH39" s="738"/>
      <c r="AI39" s="738"/>
      <c r="AJ39" s="738"/>
      <c r="AK39" s="738"/>
      <c r="AL39" s="738"/>
      <c r="AM39" s="765"/>
      <c r="AN39" s="765"/>
      <c r="AO39" s="765"/>
      <c r="AP39" s="765"/>
      <c r="AQ39" s="765"/>
      <c r="AR39" s="765"/>
      <c r="AS39" s="765"/>
      <c r="AT39" s="765"/>
      <c r="AU39" s="765"/>
      <c r="AV39" s="738"/>
      <c r="AW39" s="738"/>
      <c r="AX39" s="738"/>
      <c r="AY39" s="738"/>
      <c r="AZ39" s="738"/>
      <c r="BA39" s="738"/>
      <c r="BB39" s="738"/>
      <c r="BC39" s="738"/>
      <c r="BD39" s="738"/>
    </row>
    <row r="40" spans="2:56" s="297" customFormat="1" ht="72.75" customHeight="1" x14ac:dyDescent="0.3">
      <c r="B40" s="714" t="s">
        <v>2571</v>
      </c>
      <c r="C40" s="714"/>
      <c r="D40" s="337"/>
      <c r="E40" s="337"/>
      <c r="F40" s="337"/>
      <c r="G40" s="337"/>
      <c r="H40" s="337"/>
      <c r="I40" s="337"/>
      <c r="J40" s="310"/>
      <c r="L40" s="338"/>
      <c r="M40" s="338"/>
      <c r="N40" s="338"/>
      <c r="O40" s="338"/>
      <c r="P40" s="338"/>
      <c r="Q40" s="338"/>
      <c r="R40" s="338"/>
      <c r="S40" s="338"/>
      <c r="T40" s="338"/>
      <c r="U40" s="338"/>
      <c r="V40" s="338"/>
      <c r="W40" s="338"/>
      <c r="X40" s="338"/>
      <c r="Y40" s="338"/>
      <c r="Z40" s="338"/>
      <c r="AA40" s="338"/>
      <c r="AB40" s="338"/>
      <c r="AC40" s="338"/>
      <c r="AD40" s="338"/>
      <c r="AE40" s="338"/>
      <c r="AF40" s="338"/>
      <c r="AG40" s="338"/>
      <c r="AH40" s="338"/>
      <c r="AI40" s="338"/>
      <c r="AJ40" s="338"/>
      <c r="AK40" s="338"/>
      <c r="AL40" s="338"/>
      <c r="AM40" s="337"/>
      <c r="AN40" s="337"/>
      <c r="AO40" s="337"/>
      <c r="AP40" s="337"/>
      <c r="AQ40" s="337"/>
      <c r="AR40" s="337"/>
      <c r="AS40" s="337"/>
      <c r="AT40" s="337"/>
      <c r="AU40" s="337"/>
      <c r="AV40" s="338"/>
      <c r="AW40" s="338"/>
      <c r="AX40" s="338"/>
      <c r="AY40" s="338"/>
      <c r="AZ40" s="338"/>
      <c r="BA40" s="338"/>
      <c r="BB40" s="338"/>
      <c r="BC40" s="338"/>
      <c r="BD40" s="338"/>
    </row>
    <row r="41" spans="2:56" s="297" customFormat="1" ht="7.95" customHeight="1" x14ac:dyDescent="0.3">
      <c r="J41" s="336"/>
    </row>
    <row r="42" spans="2:56" s="297" customFormat="1" ht="78" customHeight="1" x14ac:dyDescent="0.3">
      <c r="B42" s="715" t="s">
        <v>5393</v>
      </c>
      <c r="C42" s="715"/>
      <c r="D42" s="715"/>
      <c r="E42" s="715"/>
      <c r="F42" s="715"/>
      <c r="G42" s="715"/>
      <c r="H42" s="715"/>
      <c r="I42" s="715"/>
      <c r="J42" s="336"/>
    </row>
    <row r="43" spans="2:56" s="297" customFormat="1" ht="87" customHeight="1" x14ac:dyDescent="0.3">
      <c r="B43" s="714" t="s">
        <v>4121</v>
      </c>
      <c r="C43" s="714"/>
      <c r="D43" s="714"/>
      <c r="E43" s="714"/>
      <c r="F43" s="714"/>
      <c r="G43" s="714"/>
      <c r="H43" s="714"/>
      <c r="I43" s="714"/>
      <c r="J43" s="336"/>
    </row>
    <row r="44" spans="2:56" s="297" customFormat="1" ht="71.400000000000006" customHeight="1" x14ac:dyDescent="0.3">
      <c r="B44" s="714" t="s">
        <v>4122</v>
      </c>
      <c r="C44" s="714"/>
      <c r="D44" s="714"/>
      <c r="E44" s="714"/>
      <c r="F44" s="714"/>
      <c r="G44" s="714"/>
      <c r="H44" s="714"/>
      <c r="I44" s="714"/>
      <c r="J44" s="336"/>
    </row>
    <row r="45" spans="2:56" ht="162.6" customHeight="1" x14ac:dyDescent="0.3">
      <c r="B45" s="714" t="s">
        <v>4124</v>
      </c>
      <c r="C45" s="714"/>
      <c r="D45" s="714"/>
      <c r="E45" s="714"/>
      <c r="F45" s="714"/>
      <c r="G45" s="714"/>
      <c r="H45" s="714"/>
      <c r="I45" s="714"/>
      <c r="J45" s="304"/>
      <c r="K45" s="305"/>
      <c r="L45" s="306"/>
      <c r="M45" s="307"/>
    </row>
    <row r="46" spans="2:56" ht="57" customHeight="1" x14ac:dyDescent="0.3">
      <c r="B46" s="714" t="s">
        <v>4125</v>
      </c>
      <c r="C46" s="714"/>
      <c r="D46" s="714"/>
      <c r="E46" s="714"/>
      <c r="F46" s="714"/>
      <c r="G46" s="714"/>
      <c r="H46" s="714"/>
      <c r="I46" s="714"/>
      <c r="J46" s="304"/>
      <c r="K46" s="305"/>
      <c r="L46" s="306"/>
      <c r="M46" s="307"/>
    </row>
    <row r="47" spans="2:56" ht="16.2" customHeight="1" x14ac:dyDescent="0.3">
      <c r="B47" s="373"/>
      <c r="C47" s="373"/>
      <c r="D47" s="373"/>
      <c r="E47" s="373"/>
      <c r="F47" s="373"/>
      <c r="G47" s="373"/>
      <c r="H47" s="373"/>
      <c r="I47" s="373"/>
    </row>
    <row r="48" spans="2:56" ht="16.2" customHeight="1" x14ac:dyDescent="0.3">
      <c r="B48" s="732"/>
      <c r="C48" s="732"/>
      <c r="D48" s="732"/>
      <c r="E48" s="732"/>
      <c r="F48" s="732"/>
      <c r="G48" s="732"/>
      <c r="H48" s="732"/>
      <c r="I48" s="732"/>
      <c r="N48" s="261"/>
      <c r="O48" s="261"/>
      <c r="P48" s="261"/>
      <c r="Q48" s="261"/>
      <c r="R48" s="261"/>
      <c r="S48" s="261"/>
      <c r="T48" s="261"/>
    </row>
    <row r="49" spans="2:13" ht="16.2" customHeight="1" x14ac:dyDescent="0.3">
      <c r="B49" s="373"/>
      <c r="C49" s="373"/>
      <c r="D49" s="373"/>
      <c r="E49" s="373"/>
      <c r="F49" s="373"/>
      <c r="G49" s="373"/>
      <c r="H49" s="373"/>
      <c r="I49" s="373"/>
    </row>
    <row r="50" spans="2:13" ht="18.899999999999999" customHeight="1" x14ac:dyDescent="0.3">
      <c r="B50" s="373" t="s">
        <v>3984</v>
      </c>
      <c r="C50" s="373"/>
      <c r="D50" s="373"/>
      <c r="E50" s="373"/>
      <c r="F50" s="373"/>
      <c r="G50" s="373"/>
      <c r="H50" s="373"/>
      <c r="I50" s="373"/>
      <c r="K50" s="279" t="s">
        <v>2574</v>
      </c>
    </row>
    <row r="51" spans="2:13" ht="18.899999999999999" customHeight="1" x14ac:dyDescent="0.3">
      <c r="B51" s="373" t="s">
        <v>4126</v>
      </c>
      <c r="C51" s="373"/>
      <c r="D51" s="373"/>
      <c r="E51" s="373"/>
      <c r="F51" s="373"/>
      <c r="G51" s="373"/>
      <c r="H51" s="373"/>
      <c r="I51" s="373"/>
      <c r="K51" s="279" t="s">
        <v>2575</v>
      </c>
    </row>
    <row r="52" spans="2:13" ht="18.899999999999999" customHeight="1" x14ac:dyDescent="0.3">
      <c r="B52" s="373" t="s">
        <v>2518</v>
      </c>
      <c r="C52" s="373"/>
      <c r="D52" s="373"/>
      <c r="E52" s="373"/>
      <c r="F52" s="373"/>
      <c r="G52" s="373"/>
      <c r="H52" s="373"/>
      <c r="I52" s="373"/>
      <c r="K52" s="279" t="s">
        <v>2576</v>
      </c>
    </row>
    <row r="53" spans="2:13" ht="18.899999999999999" customHeight="1" x14ac:dyDescent="0.3">
      <c r="B53" s="380" t="s">
        <v>2519</v>
      </c>
      <c r="C53" s="373"/>
      <c r="D53" s="373"/>
      <c r="E53" s="373"/>
      <c r="F53" s="373"/>
      <c r="G53" s="373"/>
      <c r="H53" s="373"/>
      <c r="I53" s="373"/>
      <c r="K53" s="279" t="s">
        <v>2577</v>
      </c>
    </row>
    <row r="54" spans="2:13" ht="18.899999999999999" customHeight="1" x14ac:dyDescent="0.3">
      <c r="B54" s="381" t="s">
        <v>2520</v>
      </c>
      <c r="C54" s="373"/>
      <c r="D54" s="373"/>
      <c r="E54" s="373"/>
      <c r="F54" s="373"/>
      <c r="G54" s="373"/>
      <c r="H54" s="373"/>
      <c r="I54" s="373"/>
      <c r="J54" s="300"/>
      <c r="K54" s="279" t="s">
        <v>2573</v>
      </c>
      <c r="M54" s="270"/>
    </row>
    <row r="55" spans="2:13" ht="18.899999999999999" customHeight="1" x14ac:dyDescent="0.3">
      <c r="B55" s="380" t="s">
        <v>2578</v>
      </c>
      <c r="C55" s="373"/>
      <c r="D55" s="373"/>
      <c r="E55" s="373"/>
      <c r="F55" s="373"/>
      <c r="G55" s="373"/>
      <c r="H55" s="373"/>
      <c r="I55" s="373"/>
      <c r="J55" s="300"/>
      <c r="K55" s="279" t="s">
        <v>2579</v>
      </c>
      <c r="M55" s="270"/>
    </row>
    <row r="56" spans="2:13" ht="18.899999999999999" customHeight="1" x14ac:dyDescent="0.3">
      <c r="B56" s="381" t="s">
        <v>2580</v>
      </c>
      <c r="C56" s="373"/>
      <c r="D56" s="373"/>
      <c r="E56" s="373"/>
      <c r="F56" s="373"/>
      <c r="G56" s="373"/>
      <c r="H56" s="373"/>
      <c r="I56" s="373"/>
      <c r="J56" s="300"/>
      <c r="K56" s="279" t="s">
        <v>2581</v>
      </c>
    </row>
    <row r="57" spans="2:13" ht="18.899999999999999" customHeight="1" x14ac:dyDescent="0.3">
      <c r="B57" s="381" t="s">
        <v>2582</v>
      </c>
      <c r="C57" s="373"/>
      <c r="D57" s="373"/>
      <c r="E57" s="373"/>
      <c r="F57" s="373"/>
      <c r="G57" s="373"/>
      <c r="H57" s="373"/>
      <c r="I57" s="373"/>
      <c r="J57" s="300"/>
    </row>
    <row r="58" spans="2:13" ht="18.899999999999999" customHeight="1" x14ac:dyDescent="0.3">
      <c r="B58" s="437" t="s">
        <v>2521</v>
      </c>
      <c r="C58" s="373"/>
      <c r="D58" s="373"/>
      <c r="E58" s="373"/>
      <c r="F58" s="373"/>
      <c r="G58" s="373"/>
      <c r="H58" s="373"/>
      <c r="I58" s="373"/>
      <c r="J58" s="300"/>
    </row>
    <row r="59" spans="2:13" ht="18.899999999999999" customHeight="1" x14ac:dyDescent="0.3">
      <c r="B59" s="381" t="s">
        <v>3965</v>
      </c>
      <c r="C59" s="373"/>
      <c r="D59" s="373"/>
      <c r="E59" s="373"/>
      <c r="F59" s="373"/>
      <c r="G59" s="373"/>
      <c r="H59" s="373"/>
      <c r="I59" s="373"/>
      <c r="J59" s="300"/>
    </row>
    <row r="60" spans="2:13" ht="18.899999999999999" customHeight="1" x14ac:dyDescent="0.3">
      <c r="B60" s="381" t="s">
        <v>3966</v>
      </c>
      <c r="C60" s="373"/>
      <c r="D60" s="373"/>
      <c r="E60" s="373"/>
      <c r="F60" s="373"/>
      <c r="G60" s="373"/>
      <c r="H60" s="373"/>
      <c r="I60" s="373"/>
      <c r="J60" s="300"/>
    </row>
    <row r="61" spans="2:13" ht="18.899999999999999" customHeight="1" x14ac:dyDescent="0.3">
      <c r="B61" s="437" t="s">
        <v>4088</v>
      </c>
      <c r="C61" s="373"/>
      <c r="D61" s="373"/>
      <c r="E61" s="373"/>
      <c r="F61" s="373"/>
      <c r="G61" s="373"/>
      <c r="H61" s="373"/>
      <c r="I61" s="373"/>
      <c r="J61" s="300"/>
    </row>
    <row r="62" spans="2:13" ht="18.899999999999999" customHeight="1" x14ac:dyDescent="0.3">
      <c r="B62" s="381" t="s">
        <v>4089</v>
      </c>
      <c r="C62" s="373"/>
      <c r="D62" s="373"/>
      <c r="E62" s="373"/>
      <c r="F62" s="373"/>
      <c r="G62" s="373"/>
      <c r="H62" s="373"/>
      <c r="I62" s="373"/>
      <c r="J62" s="300"/>
    </row>
    <row r="63" spans="2:13" ht="18.899999999999999" customHeight="1" x14ac:dyDescent="0.3">
      <c r="B63" s="381" t="s">
        <v>4090</v>
      </c>
      <c r="C63" s="373"/>
      <c r="D63" s="373"/>
      <c r="E63" s="373"/>
      <c r="F63" s="373"/>
      <c r="G63" s="373"/>
      <c r="H63" s="373"/>
      <c r="I63" s="373"/>
      <c r="J63" s="300"/>
    </row>
    <row r="64" spans="2:13" ht="6.6" customHeight="1" x14ac:dyDescent="0.3">
      <c r="B64" s="381"/>
      <c r="C64" s="373"/>
      <c r="D64" s="373"/>
      <c r="E64" s="373"/>
      <c r="F64" s="373"/>
      <c r="G64" s="373"/>
      <c r="H64" s="373"/>
      <c r="I64" s="373"/>
      <c r="J64" s="300"/>
    </row>
    <row r="65" spans="2:13" ht="23.25" customHeight="1" x14ac:dyDescent="0.3">
      <c r="B65" s="373"/>
      <c r="C65" s="373"/>
      <c r="D65" s="373"/>
      <c r="E65" s="373"/>
      <c r="F65" s="373"/>
      <c r="G65" s="373"/>
      <c r="H65" s="373"/>
      <c r="I65" s="373"/>
      <c r="J65" s="300"/>
      <c r="K65" s="288"/>
    </row>
    <row r="66" spans="2:13" ht="16.2" customHeight="1" x14ac:dyDescent="0.3">
      <c r="B66" s="373"/>
      <c r="C66" s="373"/>
      <c r="D66" s="373"/>
      <c r="E66" s="373"/>
      <c r="F66" s="373"/>
      <c r="G66" s="373"/>
      <c r="H66" s="373"/>
      <c r="I66" s="373"/>
      <c r="J66" s="300"/>
      <c r="K66" s="289"/>
    </row>
    <row r="67" spans="2:13" ht="11.25" customHeight="1" x14ac:dyDescent="0.3">
      <c r="B67" s="373"/>
      <c r="C67" s="373"/>
      <c r="D67" s="373"/>
      <c r="E67" s="373"/>
      <c r="F67" s="373"/>
      <c r="G67" s="373"/>
      <c r="H67" s="373"/>
      <c r="I67" s="373"/>
      <c r="J67" s="300"/>
      <c r="K67" s="289"/>
    </row>
    <row r="68" spans="2:13" ht="52.5" customHeight="1" x14ac:dyDescent="0.3">
      <c r="B68" s="714" t="s">
        <v>2524</v>
      </c>
      <c r="C68" s="714"/>
      <c r="D68" s="714"/>
      <c r="E68" s="714"/>
      <c r="F68" s="714"/>
      <c r="G68" s="714"/>
      <c r="H68" s="714"/>
      <c r="I68" s="714"/>
      <c r="J68" s="300"/>
    </row>
    <row r="69" spans="2:13" ht="13.5" customHeight="1" x14ac:dyDescent="0.3">
      <c r="B69" s="435" t="s">
        <v>2525</v>
      </c>
      <c r="C69" s="384"/>
      <c r="D69" s="373"/>
      <c r="E69" s="373"/>
      <c r="F69" s="373"/>
      <c r="G69" s="373"/>
      <c r="H69" s="373"/>
      <c r="I69" s="373"/>
      <c r="J69" s="300"/>
    </row>
    <row r="70" spans="2:13" ht="13.5" customHeight="1" x14ac:dyDescent="0.3">
      <c r="B70" s="381"/>
      <c r="C70" s="373"/>
      <c r="D70" s="373"/>
      <c r="E70" s="373"/>
      <c r="F70" s="373"/>
      <c r="G70" s="373"/>
      <c r="H70" s="373"/>
      <c r="I70" s="373"/>
      <c r="J70" s="300"/>
    </row>
    <row r="71" spans="2:13" ht="13.5" customHeight="1" x14ac:dyDescent="0.3">
      <c r="B71" s="381"/>
      <c r="C71" s="373"/>
      <c r="D71" s="373"/>
      <c r="E71" s="373"/>
      <c r="F71" s="373"/>
      <c r="G71" s="373"/>
      <c r="H71" s="373"/>
      <c r="I71" s="373"/>
      <c r="J71" s="300"/>
    </row>
    <row r="72" spans="2:13" ht="20.25" customHeight="1" x14ac:dyDescent="0.3">
      <c r="B72" s="373" t="s">
        <v>2526</v>
      </c>
      <c r="C72" s="384"/>
      <c r="D72" s="373"/>
      <c r="E72" s="373"/>
      <c r="F72" s="373"/>
      <c r="G72" s="373"/>
      <c r="H72" s="373"/>
      <c r="I72" s="373"/>
      <c r="J72" s="276"/>
    </row>
    <row r="73" spans="2:13" ht="15.75" customHeight="1" x14ac:dyDescent="0.3">
      <c r="B73" s="384"/>
      <c r="C73" s="384"/>
      <c r="D73" s="373"/>
      <c r="E73" s="373"/>
      <c r="F73" s="373"/>
      <c r="G73" s="373"/>
      <c r="H73" s="373"/>
      <c r="I73" s="373"/>
      <c r="J73" s="276"/>
    </row>
    <row r="74" spans="2:13" ht="16.2" customHeight="1" x14ac:dyDescent="0.3">
      <c r="B74" s="373" t="s">
        <v>2583</v>
      </c>
      <c r="C74" s="373"/>
      <c r="D74" s="384"/>
      <c r="E74" s="384"/>
      <c r="F74" s="384"/>
      <c r="G74" s="384"/>
      <c r="H74" s="373"/>
      <c r="I74" s="373"/>
    </row>
    <row r="75" spans="2:13" ht="16.2" customHeight="1" x14ac:dyDescent="0.3">
      <c r="B75" s="373" t="s">
        <v>2527</v>
      </c>
      <c r="C75" s="373"/>
      <c r="D75" s="373"/>
      <c r="E75" s="373"/>
      <c r="F75" s="373"/>
      <c r="G75" s="373"/>
      <c r="H75" s="373"/>
      <c r="I75" s="373"/>
    </row>
    <row r="76" spans="2:13" ht="16.2" customHeight="1" x14ac:dyDescent="0.3">
      <c r="B76" s="373" t="s">
        <v>3982</v>
      </c>
      <c r="C76" s="373"/>
      <c r="D76" s="373"/>
      <c r="E76" s="373"/>
      <c r="F76" s="373"/>
      <c r="G76" s="373"/>
      <c r="H76" s="373"/>
      <c r="I76" s="373"/>
    </row>
    <row r="77" spans="2:13" ht="16.2" customHeight="1" x14ac:dyDescent="0.3">
      <c r="B77" s="373" t="s">
        <v>2528</v>
      </c>
      <c r="C77" s="373"/>
      <c r="D77" s="373"/>
      <c r="E77" s="373"/>
      <c r="F77" s="373"/>
      <c r="G77" s="373"/>
      <c r="H77" s="373"/>
      <c r="I77" s="373"/>
      <c r="J77" s="261"/>
    </row>
    <row r="78" spans="2:13" ht="34.5" customHeight="1" x14ac:dyDescent="0.3">
      <c r="B78" s="726"/>
      <c r="C78" s="726"/>
      <c r="H78" s="790"/>
      <c r="I78" s="790"/>
      <c r="L78" s="292"/>
      <c r="M78" s="292"/>
    </row>
    <row r="79" spans="2:13" s="297" customFormat="1" ht="13.8" x14ac:dyDescent="0.3">
      <c r="B79" s="337"/>
      <c r="C79" s="337"/>
      <c r="H79" s="549"/>
      <c r="I79" s="549"/>
      <c r="L79" s="347"/>
      <c r="M79" s="347"/>
    </row>
    <row r="80" spans="2:13" s="297" customFormat="1" ht="72" customHeight="1" x14ac:dyDescent="0.3">
      <c r="B80" s="747" t="s">
        <v>2584</v>
      </c>
      <c r="C80" s="747"/>
      <c r="D80" s="575"/>
      <c r="E80" s="575"/>
      <c r="F80" s="575"/>
      <c r="G80" s="575"/>
      <c r="H80" s="748" t="s">
        <v>2529</v>
      </c>
      <c r="I80" s="748"/>
    </row>
  </sheetData>
  <mergeCells count="52">
    <mergeCell ref="B80:C80"/>
    <mergeCell ref="H80:I80"/>
    <mergeCell ref="B48:I48"/>
    <mergeCell ref="B43:I43"/>
    <mergeCell ref="B44:I44"/>
    <mergeCell ref="B45:I45"/>
    <mergeCell ref="B46:I46"/>
    <mergeCell ref="B42:I42"/>
    <mergeCell ref="C28:E28"/>
    <mergeCell ref="B68:I68"/>
    <mergeCell ref="B78:C78"/>
    <mergeCell ref="H78:I78"/>
    <mergeCell ref="C30:E30"/>
    <mergeCell ref="C29:E29"/>
    <mergeCell ref="G11:I11"/>
    <mergeCell ref="B15:I16"/>
    <mergeCell ref="C18:E18"/>
    <mergeCell ref="AV39:BD39"/>
    <mergeCell ref="B40:C40"/>
    <mergeCell ref="G31:H31"/>
    <mergeCell ref="G32:H32"/>
    <mergeCell ref="G33:H33"/>
    <mergeCell ref="B38:I38"/>
    <mergeCell ref="B39:I39"/>
    <mergeCell ref="L39:T39"/>
    <mergeCell ref="U39:AC39"/>
    <mergeCell ref="AD39:AL39"/>
    <mergeCell ref="AM39:AU39"/>
    <mergeCell ref="C24:E24"/>
    <mergeCell ref="C25:E25"/>
    <mergeCell ref="C26:E26"/>
    <mergeCell ref="C27:E27"/>
    <mergeCell ref="E3:F3"/>
    <mergeCell ref="C5:E5"/>
    <mergeCell ref="C10:E10"/>
    <mergeCell ref="C19:E19"/>
    <mergeCell ref="C20:E20"/>
    <mergeCell ref="C21:E21"/>
    <mergeCell ref="C22:E22"/>
    <mergeCell ref="C23:E23"/>
    <mergeCell ref="B11:C11"/>
    <mergeCell ref="D11:E11"/>
    <mergeCell ref="H10:I10"/>
    <mergeCell ref="K7:L7"/>
    <mergeCell ref="K8:L8"/>
    <mergeCell ref="C9:E9"/>
    <mergeCell ref="G5:I6"/>
    <mergeCell ref="C7:E7"/>
    <mergeCell ref="G7:I7"/>
    <mergeCell ref="K5:L5"/>
    <mergeCell ref="C6:E6"/>
    <mergeCell ref="K6:L6"/>
  </mergeCells>
  <hyperlinks>
    <hyperlink ref="B77" r:id="rId1" display="http://www.geofal.com.pe/" xr:uid="{B4E97AAA-B537-45BE-B167-9D39B1F53A2F}"/>
    <hyperlink ref="B44:I44" r:id="rId2" location="8LpXxWsZQWmIW0zmL4DJEGBD3MXzxqJtd8JNJD7mkXs" display="https://mega.nz/file/EWAjHIDa - 8LpXxWsZQWmIW0zmL4DJEGBD3MXzxqJtd8JNJD7mkXs" xr:uid="{4089052F-3531-42BF-AAE9-A8F24B97A21B}"/>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40" min="1" max="8" man="1"/>
  </rowBreaks>
  <drawing r:id="rId4"/>
  <legacyDrawingHF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02D42-2941-4003-8DE5-7754ED50566A}">
  <sheetPr>
    <tabColor rgb="FFFF00FF"/>
  </sheetPr>
  <dimension ref="B1:BD72"/>
  <sheetViews>
    <sheetView view="pageBreakPreview" topLeftCell="A4" zoomScale="80" zoomScaleNormal="96" zoomScaleSheetLayoutView="80" workbookViewId="0">
      <selection activeCell="B31" sqref="B31:I31"/>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37.44140625" style="279" customWidth="1"/>
    <col min="6" max="6" width="28.1093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1060</v>
      </c>
    </row>
    <row r="2" spans="2:13" ht="6" customHeight="1" x14ac:dyDescent="0.3">
      <c r="K2" s="344"/>
      <c r="L2" s="344"/>
    </row>
    <row r="3" spans="2:13" ht="24" customHeight="1" x14ac:dyDescent="0.3">
      <c r="B3" s="297"/>
      <c r="C3" s="355"/>
      <c r="D3" s="355"/>
      <c r="E3" s="746">
        <v>1402</v>
      </c>
      <c r="F3" s="746"/>
      <c r="G3" s="355"/>
      <c r="H3" s="355"/>
      <c r="I3" s="356"/>
    </row>
    <row r="4" spans="2:13" ht="40.5" customHeight="1" x14ac:dyDescent="0.3">
      <c r="B4" s="357"/>
      <c r="C4" s="357"/>
      <c r="D4" s="297"/>
      <c r="E4" s="358"/>
      <c r="F4" s="358"/>
      <c r="G4" s="351"/>
      <c r="H4" s="351"/>
      <c r="I4" s="351"/>
      <c r="J4" s="252"/>
    </row>
    <row r="5" spans="2:13" ht="25.95" customHeight="1" x14ac:dyDescent="0.3">
      <c r="B5" s="383" t="s">
        <v>2545</v>
      </c>
      <c r="C5" s="768" t="str">
        <f>VLOOKUP($L$1,BD_Clientes,2,FALSE)</f>
        <v>ERAA SOLUCIONES INTEGRALES SAC</v>
      </c>
      <c r="D5" s="768"/>
      <c r="E5" s="768"/>
      <c r="F5" s="431" t="s">
        <v>2586</v>
      </c>
      <c r="G5" s="770" t="str">
        <f>VLOOKUP($L$1,BD_Clientes,9,FALSE)</f>
        <v>Obras civiles, instalaciones enterradas e instalaciones sanitarias Etapa 1</v>
      </c>
      <c r="H5" s="770"/>
      <c r="I5" s="770"/>
      <c r="K5" s="746">
        <v>222</v>
      </c>
      <c r="L5" s="746"/>
    </row>
    <row r="6" spans="2:13" ht="46.5" customHeight="1" x14ac:dyDescent="0.3">
      <c r="B6" s="383" t="s">
        <v>2547</v>
      </c>
      <c r="C6" s="768">
        <f>VLOOKUP($L$1,BD_Clientes,3,FALSE)</f>
        <v>20602409806</v>
      </c>
      <c r="D6" s="768"/>
      <c r="E6" s="768"/>
      <c r="F6" s="373"/>
      <c r="G6" s="770"/>
      <c r="H6" s="770"/>
      <c r="I6" s="770"/>
      <c r="K6" s="744">
        <v>222</v>
      </c>
      <c r="L6" s="744"/>
      <c r="M6" s="301"/>
    </row>
    <row r="7" spans="2:13" ht="29.4" customHeight="1" x14ac:dyDescent="0.3">
      <c r="B7" s="383" t="s">
        <v>2550</v>
      </c>
      <c r="C7" s="768" t="str">
        <f>VLOOKUP($L$1,BD_Clientes,5,FALSE)</f>
        <v>Ing. Abram Huamani</v>
      </c>
      <c r="D7" s="768"/>
      <c r="E7" s="768"/>
      <c r="F7" s="431" t="s">
        <v>2589</v>
      </c>
      <c r="G7" s="768" t="str">
        <f>VLOOKUP($L$1,BD_Clientes,10,FALSE)</f>
        <v>Calle dos Nº 189 - Bocanegra-Callao</v>
      </c>
      <c r="H7" s="768"/>
      <c r="I7" s="768"/>
      <c r="K7" s="742">
        <v>222</v>
      </c>
      <c r="L7" s="742"/>
    </row>
    <row r="8" spans="2:13" ht="6" customHeight="1" x14ac:dyDescent="0.3">
      <c r="B8" s="431"/>
      <c r="C8" s="429"/>
      <c r="D8" s="430"/>
      <c r="E8" s="430"/>
      <c r="F8" s="373"/>
      <c r="G8" s="433"/>
      <c r="H8" s="433"/>
      <c r="I8" s="433"/>
      <c r="K8" s="743">
        <v>223</v>
      </c>
      <c r="L8" s="743"/>
    </row>
    <row r="9" spans="2:13" ht="30.6" customHeight="1" x14ac:dyDescent="0.3">
      <c r="B9" s="383" t="s">
        <v>2553</v>
      </c>
      <c r="C9" s="768">
        <f>VLOOKUP($L$1,BD_Clientes,7,FALSE)</f>
        <v>916685233</v>
      </c>
      <c r="D9" s="768"/>
      <c r="E9" s="768"/>
      <c r="F9" s="439" t="s">
        <v>2551</v>
      </c>
      <c r="G9" s="373" t="s">
        <v>3326</v>
      </c>
      <c r="H9" s="373"/>
      <c r="I9" s="373"/>
    </row>
    <row r="10" spans="2:13" ht="36" customHeight="1" x14ac:dyDescent="0.3">
      <c r="B10" s="383" t="s">
        <v>2557</v>
      </c>
      <c r="C10" s="768" t="str">
        <f>VLOOKUP($L$1,BD_Clientes,8,FALSE)</f>
        <v>calidad@eraasolucionesintegrales.net</v>
      </c>
      <c r="D10" s="768"/>
      <c r="E10" s="768"/>
      <c r="F10" s="438" t="s">
        <v>2553</v>
      </c>
      <c r="G10" s="429">
        <v>982429895</v>
      </c>
      <c r="H10" s="769"/>
      <c r="I10" s="769"/>
    </row>
    <row r="11" spans="2:13" ht="29.25" customHeight="1" x14ac:dyDescent="0.3">
      <c r="B11" s="766" t="s">
        <v>2555</v>
      </c>
      <c r="C11" s="766"/>
      <c r="D11" s="767">
        <v>45908</v>
      </c>
      <c r="E11" s="767"/>
      <c r="F11" s="438" t="s">
        <v>2558</v>
      </c>
      <c r="G11" s="767">
        <v>45908</v>
      </c>
      <c r="H11" s="767"/>
      <c r="I11" s="767"/>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34.950000000000003" customHeight="1" x14ac:dyDescent="0.3">
      <c r="B16" s="715"/>
      <c r="C16" s="715"/>
      <c r="D16" s="715"/>
      <c r="E16" s="715"/>
      <c r="F16" s="715"/>
      <c r="G16" s="715"/>
      <c r="H16" s="715"/>
      <c r="I16" s="715"/>
      <c r="J16" s="261"/>
      <c r="K16" s="261"/>
    </row>
    <row r="17" spans="2:56" ht="19.95" customHeight="1" x14ac:dyDescent="0.3">
      <c r="B17" s="260"/>
      <c r="C17" s="260"/>
      <c r="D17" s="259"/>
      <c r="E17" s="259"/>
      <c r="F17" s="259"/>
    </row>
    <row r="18" spans="2:56" ht="68.400000000000006" customHeight="1" x14ac:dyDescent="0.3">
      <c r="B18" s="421" t="s">
        <v>2561</v>
      </c>
      <c r="C18" s="749" t="s">
        <v>2562</v>
      </c>
      <c r="D18" s="749"/>
      <c r="E18" s="749"/>
      <c r="F18" s="422" t="s">
        <v>2563</v>
      </c>
      <c r="G18" s="423" t="s">
        <v>2564</v>
      </c>
      <c r="H18" s="421" t="s">
        <v>2565</v>
      </c>
      <c r="I18" s="421" t="s">
        <v>2566</v>
      </c>
      <c r="J18" s="371"/>
    </row>
    <row r="19" spans="2:56" ht="30" customHeight="1" x14ac:dyDescent="0.3">
      <c r="B19" s="424"/>
      <c r="C19" s="750" t="s">
        <v>6136</v>
      </c>
      <c r="D19" s="751"/>
      <c r="E19" s="752"/>
      <c r="F19" s="451"/>
      <c r="G19" s="425"/>
      <c r="H19" s="424"/>
      <c r="I19" s="426"/>
      <c r="J19" s="371"/>
    </row>
    <row r="20" spans="2:56" ht="50.25" customHeight="1" x14ac:dyDescent="0.3">
      <c r="B20" s="424" t="s">
        <v>1975</v>
      </c>
      <c r="C20" s="754" t="str">
        <f>VLOOKUP(B20,ENS.!$B$5:$F$242,2,FALSE)</f>
        <v>Densidad del suelo IN-SITU, Cono de Arena 12".</v>
      </c>
      <c r="D20" s="755"/>
      <c r="E20" s="756"/>
      <c r="F20" s="451" t="str">
        <f>VLOOKUP(B20,ENS.!$B$5:$F$242,3,FALSE)</f>
        <v>NTP 339.143:1999 (revisada el 2019)</v>
      </c>
      <c r="G20" s="457">
        <f>VLOOKUP(B20,ENS.!$B$5:$G$242,6,FALSE)</f>
        <v>80</v>
      </c>
      <c r="H20" s="424">
        <v>5</v>
      </c>
      <c r="I20" s="426">
        <f>+G20*H20</f>
        <v>400</v>
      </c>
      <c r="J20" s="371"/>
    </row>
    <row r="21" spans="2:56" ht="50.25" customHeight="1" x14ac:dyDescent="0.3">
      <c r="B21" s="424" t="s">
        <v>2022</v>
      </c>
      <c r="C21" s="754" t="str">
        <f>VLOOKUP(B21,ENS.!$B$5:$F$242,2,FALSE)</f>
        <v>Contenido de humedad en suelos (*).</v>
      </c>
      <c r="D21" s="755"/>
      <c r="E21" s="756"/>
      <c r="F21" s="451" t="str">
        <f>VLOOKUP(B21,ENS.!$B$5:$F$242,3,FALSE)</f>
        <v>ASTM D2216-19</v>
      </c>
      <c r="G21" s="457">
        <v>20</v>
      </c>
      <c r="H21" s="424">
        <v>5</v>
      </c>
      <c r="I21" s="426">
        <f>+G21*H21</f>
        <v>100</v>
      </c>
      <c r="J21" s="371"/>
    </row>
    <row r="22" spans="2:56" ht="50.25" customHeight="1" x14ac:dyDescent="0.3">
      <c r="B22" s="424" t="s">
        <v>2505</v>
      </c>
      <c r="C22" s="754" t="str">
        <f>VLOOKUP(B22,ENS.!$B$5:$F$242,2,FALSE)</f>
        <v>Movilización de personal y equipo (Densidad campo).</v>
      </c>
      <c r="D22" s="755"/>
      <c r="E22" s="756"/>
      <c r="F22" s="451" t="str">
        <f>VLOOKUP(B22,ENS.!$B$5:$F$242,3,FALSE)</f>
        <v>-</v>
      </c>
      <c r="G22" s="425">
        <v>50</v>
      </c>
      <c r="H22" s="424">
        <v>1</v>
      </c>
      <c r="I22" s="426">
        <f>+G22*H22</f>
        <v>50</v>
      </c>
      <c r="J22" s="371"/>
      <c r="L22" s="299"/>
      <c r="M22" s="353"/>
    </row>
    <row r="23" spans="2:56" ht="19.95" customHeight="1" x14ac:dyDescent="0.3">
      <c r="B23" s="550" t="s">
        <v>2516</v>
      </c>
      <c r="C23" s="270"/>
      <c r="G23" s="759" t="s">
        <v>2567</v>
      </c>
      <c r="H23" s="760"/>
      <c r="I23" s="427">
        <f>SUM(I19:I22)</f>
        <v>550</v>
      </c>
      <c r="J23" s="274"/>
      <c r="K23" s="540"/>
      <c r="L23" s="343"/>
      <c r="M23" s="171"/>
      <c r="N23" s="171"/>
      <c r="O23" s="171"/>
      <c r="P23" s="171"/>
      <c r="Q23" s="171"/>
      <c r="R23" s="171"/>
      <c r="S23" s="171"/>
      <c r="T23" s="171"/>
    </row>
    <row r="24" spans="2:56" ht="19.95" customHeight="1" x14ac:dyDescent="0.3">
      <c r="B24" s="317"/>
      <c r="C24" s="270"/>
      <c r="G24" s="759" t="s">
        <v>2568</v>
      </c>
      <c r="H24" s="760"/>
      <c r="I24" s="427">
        <f>I23*0.18</f>
        <v>99</v>
      </c>
      <c r="J24" s="274"/>
      <c r="K24" s="538"/>
      <c r="L24" s="171"/>
      <c r="M24" s="171"/>
      <c r="N24" s="171"/>
      <c r="O24" s="171"/>
      <c r="P24" s="171"/>
      <c r="Q24" s="171"/>
      <c r="R24" s="171"/>
      <c r="S24" s="171"/>
      <c r="T24" s="171"/>
    </row>
    <row r="25" spans="2:56" ht="19.95" customHeight="1" x14ac:dyDescent="0.3">
      <c r="B25" s="317"/>
      <c r="C25" s="270"/>
      <c r="G25" s="761" t="s">
        <v>2569</v>
      </c>
      <c r="H25" s="762"/>
      <c r="I25" s="428">
        <f>I23+I24</f>
        <v>649</v>
      </c>
      <c r="J25" s="274"/>
      <c r="K25" s="538"/>
      <c r="L25" s="302"/>
      <c r="M25" s="302"/>
      <c r="N25" s="302"/>
      <c r="O25" s="302"/>
      <c r="P25" s="302"/>
      <c r="Q25" s="302"/>
      <c r="R25" s="302"/>
      <c r="S25" s="302"/>
      <c r="T25" s="302"/>
    </row>
    <row r="26" spans="2:56" ht="19.95" customHeight="1" x14ac:dyDescent="0.3">
      <c r="B26" s="317"/>
      <c r="C26" s="270"/>
      <c r="G26" s="371"/>
      <c r="H26" s="371"/>
      <c r="I26" s="372"/>
      <c r="J26" s="274"/>
      <c r="K26" s="538"/>
      <c r="L26" s="302"/>
      <c r="M26" s="302"/>
      <c r="N26" s="302"/>
      <c r="O26" s="302"/>
      <c r="P26" s="302"/>
      <c r="Q26" s="302"/>
      <c r="R26" s="302"/>
      <c r="S26" s="302"/>
      <c r="T26" s="302"/>
    </row>
    <row r="27" spans="2:56" s="297" customFormat="1" ht="21" customHeight="1" x14ac:dyDescent="0.3">
      <c r="B27" s="361"/>
      <c r="C27" s="362"/>
      <c r="D27" s="362"/>
      <c r="E27" s="362"/>
      <c r="F27" s="362"/>
      <c r="G27" s="362"/>
      <c r="H27" s="362"/>
      <c r="I27" s="362"/>
      <c r="J27" s="362"/>
      <c r="K27" s="546"/>
      <c r="L27" s="546"/>
      <c r="N27" s="547"/>
    </row>
    <row r="28" spans="2:56" s="297" customFormat="1" ht="21" customHeight="1" x14ac:dyDescent="0.3">
      <c r="C28" s="362"/>
      <c r="D28" s="362"/>
      <c r="E28" s="362"/>
      <c r="F28" s="362"/>
      <c r="G28" s="362"/>
      <c r="H28" s="362"/>
      <c r="I28" s="310"/>
      <c r="J28" s="310"/>
    </row>
    <row r="29" spans="2:56" s="297" customFormat="1" ht="10.95" customHeight="1" x14ac:dyDescent="0.3">
      <c r="B29" s="373"/>
      <c r="C29" s="385"/>
      <c r="D29" s="385"/>
      <c r="E29" s="385"/>
      <c r="F29" s="385"/>
      <c r="G29" s="385"/>
      <c r="H29" s="385"/>
      <c r="I29" s="374"/>
      <c r="J29" s="310"/>
    </row>
    <row r="30" spans="2:56" s="297" customFormat="1" ht="19.2" customHeight="1" x14ac:dyDescent="0.3">
      <c r="B30" s="732" t="s">
        <v>4119</v>
      </c>
      <c r="C30" s="732"/>
      <c r="D30" s="732"/>
      <c r="E30" s="732"/>
      <c r="F30" s="732"/>
      <c r="G30" s="732"/>
      <c r="H30" s="732"/>
      <c r="I30" s="732"/>
      <c r="J30" s="310"/>
      <c r="L30" s="552"/>
      <c r="U30" s="552"/>
      <c r="AD30" s="552"/>
      <c r="AM30" s="552"/>
      <c r="AV30" s="552"/>
    </row>
    <row r="31" spans="2:56" s="297" customFormat="1" ht="127.95" customHeight="1" x14ac:dyDescent="0.3">
      <c r="B31" s="714" t="s">
        <v>5333</v>
      </c>
      <c r="C31" s="714"/>
      <c r="D31" s="714"/>
      <c r="E31" s="714"/>
      <c r="F31" s="714"/>
      <c r="G31" s="714"/>
      <c r="H31" s="714"/>
      <c r="I31" s="714"/>
      <c r="J31" s="310"/>
      <c r="L31" s="738"/>
      <c r="M31" s="738"/>
      <c r="N31" s="738"/>
      <c r="O31" s="738"/>
      <c r="P31" s="738"/>
      <c r="Q31" s="738"/>
      <c r="R31" s="738"/>
      <c r="S31" s="738"/>
      <c r="T31" s="738"/>
      <c r="U31" s="738"/>
      <c r="V31" s="738"/>
      <c r="W31" s="738"/>
      <c r="X31" s="738"/>
      <c r="Y31" s="738"/>
      <c r="Z31" s="738"/>
      <c r="AA31" s="738"/>
      <c r="AB31" s="738"/>
      <c r="AC31" s="738"/>
      <c r="AD31" s="738"/>
      <c r="AE31" s="738"/>
      <c r="AF31" s="738"/>
      <c r="AG31" s="738"/>
      <c r="AH31" s="738"/>
      <c r="AI31" s="738"/>
      <c r="AJ31" s="738"/>
      <c r="AK31" s="738"/>
      <c r="AL31" s="738"/>
      <c r="AM31" s="765"/>
      <c r="AN31" s="765"/>
      <c r="AO31" s="765"/>
      <c r="AP31" s="765"/>
      <c r="AQ31" s="765"/>
      <c r="AR31" s="765"/>
      <c r="AS31" s="765"/>
      <c r="AT31" s="765"/>
      <c r="AU31" s="765"/>
      <c r="AV31" s="738"/>
      <c r="AW31" s="738"/>
      <c r="AX31" s="738"/>
      <c r="AY31" s="738"/>
      <c r="AZ31" s="738"/>
      <c r="BA31" s="738"/>
      <c r="BB31" s="738"/>
      <c r="BC31" s="738"/>
      <c r="BD31" s="738"/>
    </row>
    <row r="32" spans="2:56" s="297" customFormat="1" ht="93" customHeight="1" x14ac:dyDescent="0.3">
      <c r="B32" s="715" t="s">
        <v>5393</v>
      </c>
      <c r="C32" s="715"/>
      <c r="D32" s="715"/>
      <c r="E32" s="715"/>
      <c r="F32" s="715"/>
      <c r="G32" s="715"/>
      <c r="H32" s="715"/>
      <c r="I32" s="715"/>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56" s="297" customFormat="1" ht="129" customHeight="1" x14ac:dyDescent="0.3">
      <c r="B33" s="747" t="s">
        <v>2571</v>
      </c>
      <c r="C33" s="747"/>
      <c r="D33" s="337"/>
      <c r="E33" s="337"/>
      <c r="F33" s="337"/>
      <c r="G33" s="337"/>
      <c r="H33" s="337"/>
      <c r="I33" s="337"/>
      <c r="J33" s="310"/>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7"/>
      <c r="AN33" s="337"/>
      <c r="AO33" s="337"/>
      <c r="AP33" s="337"/>
      <c r="AQ33" s="337"/>
      <c r="AR33" s="337"/>
      <c r="AS33" s="337"/>
      <c r="AT33" s="337"/>
      <c r="AU33" s="337"/>
      <c r="AV33" s="338"/>
      <c r="AW33" s="338"/>
      <c r="AX33" s="338"/>
      <c r="AY33" s="338"/>
      <c r="AZ33" s="338"/>
      <c r="BA33" s="338"/>
      <c r="BB33" s="338"/>
      <c r="BC33" s="338"/>
      <c r="BD33" s="338"/>
    </row>
    <row r="34" spans="2:56" s="297" customFormat="1" ht="7.95" customHeight="1" x14ac:dyDescent="0.3">
      <c r="J34" s="336"/>
    </row>
    <row r="35" spans="2:56" s="297" customFormat="1" ht="99.75" customHeight="1" x14ac:dyDescent="0.3">
      <c r="B35" s="714" t="s">
        <v>4121</v>
      </c>
      <c r="C35" s="714"/>
      <c r="D35" s="714"/>
      <c r="E35" s="714"/>
      <c r="F35" s="714"/>
      <c r="G35" s="714"/>
      <c r="H35" s="714"/>
      <c r="I35" s="714"/>
      <c r="J35" s="336"/>
    </row>
    <row r="36" spans="2:56" s="297" customFormat="1" ht="71.400000000000006" customHeight="1" x14ac:dyDescent="0.3">
      <c r="B36" s="714" t="s">
        <v>4122</v>
      </c>
      <c r="C36" s="714"/>
      <c r="D36" s="714"/>
      <c r="E36" s="714"/>
      <c r="F36" s="714"/>
      <c r="G36" s="714"/>
      <c r="H36" s="714"/>
      <c r="I36" s="714"/>
      <c r="J36" s="336"/>
    </row>
    <row r="37" spans="2:56" ht="162.6" customHeight="1" x14ac:dyDescent="0.3">
      <c r="B37" s="714" t="s">
        <v>4124</v>
      </c>
      <c r="C37" s="714"/>
      <c r="D37" s="714"/>
      <c r="E37" s="714"/>
      <c r="F37" s="714"/>
      <c r="G37" s="714"/>
      <c r="H37" s="714"/>
      <c r="I37" s="714"/>
      <c r="J37" s="304"/>
      <c r="K37" s="305"/>
      <c r="L37" s="306"/>
      <c r="M37" s="307"/>
    </row>
    <row r="38" spans="2:56" ht="57" customHeight="1" x14ac:dyDescent="0.3">
      <c r="B38" s="714" t="s">
        <v>4125</v>
      </c>
      <c r="C38" s="714"/>
      <c r="D38" s="714"/>
      <c r="E38" s="714"/>
      <c r="F38" s="714"/>
      <c r="G38" s="714"/>
      <c r="H38" s="714"/>
      <c r="I38" s="714"/>
      <c r="J38" s="304"/>
      <c r="K38" s="305"/>
      <c r="L38" s="306"/>
      <c r="M38" s="307"/>
    </row>
    <row r="39" spans="2:56" ht="16.2" customHeight="1" x14ac:dyDescent="0.3">
      <c r="B39" s="373"/>
      <c r="C39" s="373"/>
      <c r="D39" s="373"/>
      <c r="E39" s="373"/>
      <c r="F39" s="373"/>
      <c r="G39" s="373"/>
      <c r="H39" s="373"/>
      <c r="I39" s="373"/>
    </row>
    <row r="40" spans="2:56" ht="16.2" customHeight="1" x14ac:dyDescent="0.3">
      <c r="B40" s="732"/>
      <c r="C40" s="732"/>
      <c r="D40" s="732"/>
      <c r="E40" s="732"/>
      <c r="F40" s="732"/>
      <c r="G40" s="732"/>
      <c r="H40" s="732"/>
      <c r="I40" s="732"/>
      <c r="N40" s="261"/>
      <c r="O40" s="261"/>
      <c r="P40" s="261"/>
      <c r="Q40" s="261"/>
      <c r="R40" s="261"/>
      <c r="S40" s="261"/>
      <c r="T40" s="261"/>
    </row>
    <row r="41" spans="2:56" ht="16.2" customHeight="1" x14ac:dyDescent="0.3">
      <c r="B41" s="373"/>
      <c r="C41" s="373"/>
      <c r="D41" s="373"/>
      <c r="E41" s="373"/>
      <c r="F41" s="373"/>
      <c r="G41" s="373"/>
      <c r="H41" s="373"/>
      <c r="I41" s="373"/>
    </row>
    <row r="42" spans="2:56" ht="18.899999999999999" customHeight="1" x14ac:dyDescent="0.3">
      <c r="B42" s="373" t="s">
        <v>3984</v>
      </c>
      <c r="C42" s="373"/>
      <c r="D42" s="373"/>
      <c r="E42" s="373"/>
      <c r="F42" s="373"/>
      <c r="G42" s="373"/>
      <c r="H42" s="373"/>
      <c r="I42" s="373"/>
      <c r="K42" s="279" t="s">
        <v>2574</v>
      </c>
    </row>
    <row r="43" spans="2:56" ht="18.899999999999999" customHeight="1" x14ac:dyDescent="0.3">
      <c r="B43" s="373" t="s">
        <v>4126</v>
      </c>
      <c r="C43" s="373"/>
      <c r="D43" s="373"/>
      <c r="E43" s="373"/>
      <c r="F43" s="373"/>
      <c r="G43" s="373"/>
      <c r="H43" s="373"/>
      <c r="I43" s="373"/>
      <c r="K43" s="279" t="s">
        <v>2575</v>
      </c>
    </row>
    <row r="44" spans="2:56" ht="18.899999999999999" customHeight="1" x14ac:dyDescent="0.3">
      <c r="B44" s="373" t="s">
        <v>2518</v>
      </c>
      <c r="C44" s="373"/>
      <c r="D44" s="373"/>
      <c r="E44" s="373"/>
      <c r="F44" s="373"/>
      <c r="G44" s="373"/>
      <c r="H44" s="373"/>
      <c r="I44" s="373"/>
      <c r="K44" s="279" t="s">
        <v>2576</v>
      </c>
    </row>
    <row r="45" spans="2:56" ht="18.899999999999999" customHeight="1" x14ac:dyDescent="0.3">
      <c r="B45" s="380" t="s">
        <v>2519</v>
      </c>
      <c r="C45" s="373"/>
      <c r="D45" s="373"/>
      <c r="E45" s="373"/>
      <c r="F45" s="373"/>
      <c r="G45" s="373"/>
      <c r="H45" s="373"/>
      <c r="I45" s="373"/>
      <c r="K45" s="279" t="s">
        <v>2577</v>
      </c>
    </row>
    <row r="46" spans="2:56" ht="18.899999999999999" customHeight="1" x14ac:dyDescent="0.3">
      <c r="B46" s="381" t="s">
        <v>2520</v>
      </c>
      <c r="C46" s="373"/>
      <c r="D46" s="373"/>
      <c r="E46" s="373"/>
      <c r="F46" s="373"/>
      <c r="G46" s="373"/>
      <c r="H46" s="373"/>
      <c r="I46" s="373"/>
      <c r="J46" s="300"/>
      <c r="K46" s="279" t="s">
        <v>2573</v>
      </c>
      <c r="M46" s="270"/>
    </row>
    <row r="47" spans="2:56" ht="18.899999999999999" customHeight="1" x14ac:dyDescent="0.3">
      <c r="B47" s="380" t="s">
        <v>2578</v>
      </c>
      <c r="C47" s="373"/>
      <c r="D47" s="373"/>
      <c r="E47" s="373"/>
      <c r="F47" s="373"/>
      <c r="G47" s="373"/>
      <c r="H47" s="373"/>
      <c r="I47" s="373"/>
      <c r="J47" s="300"/>
      <c r="K47" s="279" t="s">
        <v>2579</v>
      </c>
      <c r="M47" s="270"/>
    </row>
    <row r="48" spans="2:56" ht="18.899999999999999" customHeight="1" x14ac:dyDescent="0.3">
      <c r="B48" s="381" t="s">
        <v>2580</v>
      </c>
      <c r="C48" s="373"/>
      <c r="D48" s="373"/>
      <c r="E48" s="373"/>
      <c r="F48" s="373"/>
      <c r="G48" s="373"/>
      <c r="H48" s="373"/>
      <c r="I48" s="373"/>
      <c r="J48" s="300"/>
      <c r="K48" s="279" t="s">
        <v>2581</v>
      </c>
    </row>
    <row r="49" spans="2:11" ht="18.899999999999999" customHeight="1" x14ac:dyDescent="0.3">
      <c r="B49" s="381" t="s">
        <v>2582</v>
      </c>
      <c r="C49" s="373"/>
      <c r="D49" s="373"/>
      <c r="E49" s="373"/>
      <c r="F49" s="373"/>
      <c r="G49" s="373"/>
      <c r="H49" s="373"/>
      <c r="I49" s="373"/>
      <c r="J49" s="300"/>
    </row>
    <row r="50" spans="2:11" ht="18.899999999999999" customHeight="1" x14ac:dyDescent="0.3">
      <c r="B50" s="437" t="s">
        <v>2521</v>
      </c>
      <c r="C50" s="373"/>
      <c r="D50" s="373"/>
      <c r="E50" s="373"/>
      <c r="F50" s="373"/>
      <c r="G50" s="373"/>
      <c r="H50" s="373"/>
      <c r="I50" s="373"/>
      <c r="J50" s="300"/>
    </row>
    <row r="51" spans="2:11" ht="18.899999999999999" customHeight="1" x14ac:dyDescent="0.3">
      <c r="B51" s="381" t="s">
        <v>3965</v>
      </c>
      <c r="C51" s="373"/>
      <c r="D51" s="373"/>
      <c r="E51" s="373"/>
      <c r="F51" s="373"/>
      <c r="G51" s="373"/>
      <c r="H51" s="373"/>
      <c r="I51" s="373"/>
      <c r="J51" s="300"/>
    </row>
    <row r="52" spans="2:11" ht="18.899999999999999" customHeight="1" x14ac:dyDescent="0.3">
      <c r="B52" s="381" t="s">
        <v>3966</v>
      </c>
      <c r="C52" s="373"/>
      <c r="D52" s="373"/>
      <c r="E52" s="373"/>
      <c r="F52" s="373"/>
      <c r="G52" s="373"/>
      <c r="H52" s="373"/>
      <c r="I52" s="373"/>
      <c r="J52" s="300"/>
    </row>
    <row r="53" spans="2:11" ht="18.899999999999999" customHeight="1" x14ac:dyDescent="0.3">
      <c r="B53" s="437" t="s">
        <v>4088</v>
      </c>
      <c r="C53" s="373"/>
      <c r="D53" s="373"/>
      <c r="E53" s="373"/>
      <c r="F53" s="373"/>
      <c r="G53" s="373"/>
      <c r="H53" s="373"/>
      <c r="I53" s="373"/>
      <c r="J53" s="300"/>
    </row>
    <row r="54" spans="2:11" ht="18.899999999999999" customHeight="1" x14ac:dyDescent="0.3">
      <c r="B54" s="381" t="s">
        <v>4089</v>
      </c>
      <c r="C54" s="373"/>
      <c r="D54" s="373"/>
      <c r="E54" s="373"/>
      <c r="F54" s="373"/>
      <c r="G54" s="373"/>
      <c r="H54" s="373"/>
      <c r="I54" s="373"/>
      <c r="J54" s="300"/>
    </row>
    <row r="55" spans="2:11" ht="18.899999999999999" customHeight="1" x14ac:dyDescent="0.3">
      <c r="B55" s="381" t="s">
        <v>4090</v>
      </c>
      <c r="C55" s="373"/>
      <c r="D55" s="373"/>
      <c r="E55" s="373"/>
      <c r="F55" s="373"/>
      <c r="G55" s="373"/>
      <c r="H55" s="373"/>
      <c r="I55" s="373"/>
      <c r="J55" s="300"/>
    </row>
    <row r="56" spans="2:11" ht="6.6" customHeight="1" x14ac:dyDescent="0.3">
      <c r="B56" s="381"/>
      <c r="C56" s="373"/>
      <c r="D56" s="373"/>
      <c r="E56" s="373"/>
      <c r="F56" s="373"/>
      <c r="G56" s="373"/>
      <c r="H56" s="373"/>
      <c r="I56" s="373"/>
      <c r="J56" s="300"/>
    </row>
    <row r="57" spans="2:11" ht="23.25" customHeight="1" x14ac:dyDescent="0.3">
      <c r="B57" s="373"/>
      <c r="C57" s="373"/>
      <c r="D57" s="373"/>
      <c r="E57" s="373"/>
      <c r="F57" s="373"/>
      <c r="G57" s="373"/>
      <c r="H57" s="373"/>
      <c r="I57" s="373"/>
      <c r="J57" s="300"/>
      <c r="K57" s="288"/>
    </row>
    <row r="58" spans="2:11" ht="16.2" customHeight="1" x14ac:dyDescent="0.3">
      <c r="B58" s="373"/>
      <c r="C58" s="373"/>
      <c r="D58" s="373"/>
      <c r="E58" s="373"/>
      <c r="F58" s="373"/>
      <c r="G58" s="373"/>
      <c r="H58" s="373"/>
      <c r="I58" s="373"/>
      <c r="J58" s="300"/>
      <c r="K58" s="289"/>
    </row>
    <row r="59" spans="2:11" ht="11.25" customHeight="1" x14ac:dyDescent="0.3">
      <c r="B59" s="373"/>
      <c r="C59" s="373"/>
      <c r="D59" s="373"/>
      <c r="E59" s="373"/>
      <c r="F59" s="373"/>
      <c r="G59" s="373"/>
      <c r="H59" s="373"/>
      <c r="I59" s="373"/>
      <c r="J59" s="300"/>
      <c r="K59" s="289"/>
    </row>
    <row r="60" spans="2:11" ht="52.5" customHeight="1" x14ac:dyDescent="0.3">
      <c r="B60" s="714" t="s">
        <v>2524</v>
      </c>
      <c r="C60" s="714"/>
      <c r="D60" s="714"/>
      <c r="E60" s="714"/>
      <c r="F60" s="714"/>
      <c r="G60" s="714"/>
      <c r="H60" s="714"/>
      <c r="I60" s="714"/>
      <c r="J60" s="300"/>
    </row>
    <row r="61" spans="2:11" ht="13.5" customHeight="1" x14ac:dyDescent="0.3">
      <c r="B61" s="435" t="s">
        <v>2525</v>
      </c>
      <c r="C61" s="384"/>
      <c r="D61" s="373"/>
      <c r="E61" s="373"/>
      <c r="F61" s="373"/>
      <c r="G61" s="373"/>
      <c r="H61" s="373"/>
      <c r="I61" s="373"/>
      <c r="J61" s="300"/>
    </row>
    <row r="62" spans="2:11" ht="13.5" customHeight="1" x14ac:dyDescent="0.3">
      <c r="B62" s="381"/>
      <c r="C62" s="373"/>
      <c r="D62" s="373"/>
      <c r="E62" s="373"/>
      <c r="F62" s="373"/>
      <c r="G62" s="373"/>
      <c r="H62" s="373"/>
      <c r="I62" s="373"/>
      <c r="J62" s="300"/>
    </row>
    <row r="63" spans="2:11" ht="13.5" customHeight="1" x14ac:dyDescent="0.3">
      <c r="B63" s="381"/>
      <c r="C63" s="373"/>
      <c r="D63" s="373"/>
      <c r="E63" s="373"/>
      <c r="F63" s="373"/>
      <c r="G63" s="373"/>
      <c r="H63" s="373"/>
      <c r="I63" s="373"/>
      <c r="J63" s="300"/>
    </row>
    <row r="64" spans="2:11" ht="20.25" customHeight="1" x14ac:dyDescent="0.3">
      <c r="B64" s="373" t="s">
        <v>2526</v>
      </c>
      <c r="C64" s="384"/>
      <c r="D64" s="373"/>
      <c r="E64" s="373"/>
      <c r="F64" s="373"/>
      <c r="G64" s="373"/>
      <c r="H64" s="373"/>
      <c r="I64" s="373"/>
      <c r="J64" s="276"/>
    </row>
    <row r="65" spans="2:13" ht="15.75" customHeight="1" x14ac:dyDescent="0.3">
      <c r="B65" s="384"/>
      <c r="C65" s="384"/>
      <c r="D65" s="373"/>
      <c r="E65" s="373"/>
      <c r="F65" s="373"/>
      <c r="G65" s="373"/>
      <c r="H65" s="373"/>
      <c r="I65" s="373"/>
      <c r="J65" s="276"/>
    </row>
    <row r="66" spans="2:13" ht="16.2" customHeight="1" x14ac:dyDescent="0.3">
      <c r="B66" s="373" t="s">
        <v>2583</v>
      </c>
      <c r="C66" s="373"/>
      <c r="D66" s="384"/>
      <c r="E66" s="384"/>
      <c r="F66" s="384"/>
      <c r="G66" s="384"/>
      <c r="H66" s="373"/>
      <c r="I66" s="373"/>
    </row>
    <row r="67" spans="2:13" ht="16.2" customHeight="1" x14ac:dyDescent="0.3">
      <c r="B67" s="373" t="s">
        <v>2527</v>
      </c>
      <c r="C67" s="373"/>
      <c r="D67" s="373"/>
      <c r="E67" s="373"/>
      <c r="F67" s="373"/>
      <c r="G67" s="373"/>
      <c r="H67" s="373"/>
      <c r="I67" s="373"/>
    </row>
    <row r="68" spans="2:13" ht="16.2" customHeight="1" x14ac:dyDescent="0.3">
      <c r="B68" s="373" t="s">
        <v>3982</v>
      </c>
      <c r="C68" s="373"/>
      <c r="D68" s="373"/>
      <c r="E68" s="373"/>
      <c r="F68" s="373"/>
      <c r="G68" s="373"/>
      <c r="H68" s="373"/>
      <c r="I68" s="373"/>
    </row>
    <row r="69" spans="2:13" ht="16.2" customHeight="1" x14ac:dyDescent="0.3">
      <c r="B69" s="373" t="s">
        <v>2528</v>
      </c>
      <c r="C69" s="373"/>
      <c r="D69" s="373"/>
      <c r="E69" s="373"/>
      <c r="F69" s="373"/>
      <c r="G69" s="373"/>
      <c r="H69" s="373"/>
      <c r="I69" s="373"/>
      <c r="J69" s="261"/>
    </row>
    <row r="70" spans="2:13" ht="34.5" customHeight="1" x14ac:dyDescent="0.3">
      <c r="B70" s="726"/>
      <c r="C70" s="726"/>
      <c r="H70" s="790"/>
      <c r="I70" s="790"/>
      <c r="L70" s="292"/>
      <c r="M70" s="292"/>
    </row>
    <row r="71" spans="2:13" s="297" customFormat="1" ht="13.8" x14ac:dyDescent="0.3">
      <c r="B71" s="337"/>
      <c r="C71" s="337"/>
      <c r="H71" s="549"/>
      <c r="I71" s="549"/>
      <c r="L71" s="347"/>
      <c r="M71" s="347"/>
    </row>
    <row r="72" spans="2:13" s="297" customFormat="1" ht="114" customHeight="1" x14ac:dyDescent="0.3">
      <c r="B72" s="747" t="s">
        <v>2584</v>
      </c>
      <c r="C72" s="747"/>
      <c r="D72" s="575"/>
      <c r="E72" s="575"/>
      <c r="F72" s="575"/>
      <c r="G72" s="575"/>
      <c r="H72" s="748" t="s">
        <v>2529</v>
      </c>
      <c r="I72" s="748"/>
    </row>
  </sheetData>
  <mergeCells count="44">
    <mergeCell ref="B40:I40"/>
    <mergeCell ref="B60:I60"/>
    <mergeCell ref="B70:C70"/>
    <mergeCell ref="H70:I70"/>
    <mergeCell ref="B72:C72"/>
    <mergeCell ref="H72:I72"/>
    <mergeCell ref="B38:I38"/>
    <mergeCell ref="B31:I31"/>
    <mergeCell ref="L31:T31"/>
    <mergeCell ref="U31:AC31"/>
    <mergeCell ref="AD31:AL31"/>
    <mergeCell ref="B32:I32"/>
    <mergeCell ref="B35:I35"/>
    <mergeCell ref="B33:C33"/>
    <mergeCell ref="B36:I36"/>
    <mergeCell ref="B37:I37"/>
    <mergeCell ref="AM31:AU31"/>
    <mergeCell ref="AV31:BD31"/>
    <mergeCell ref="C22:E22"/>
    <mergeCell ref="G23:H23"/>
    <mergeCell ref="G24:H24"/>
    <mergeCell ref="G25:H25"/>
    <mergeCell ref="B30:I30"/>
    <mergeCell ref="C20:E20"/>
    <mergeCell ref="C21:E21"/>
    <mergeCell ref="C19:E19"/>
    <mergeCell ref="C7:E7"/>
    <mergeCell ref="G7:I7"/>
    <mergeCell ref="B11:C11"/>
    <mergeCell ref="D11:E11"/>
    <mergeCell ref="G11:I11"/>
    <mergeCell ref="B15:I16"/>
    <mergeCell ref="C18:E18"/>
    <mergeCell ref="K7:L7"/>
    <mergeCell ref="K8:L8"/>
    <mergeCell ref="C9:E9"/>
    <mergeCell ref="C10:E10"/>
    <mergeCell ref="H10:I10"/>
    <mergeCell ref="E3:F3"/>
    <mergeCell ref="C5:E5"/>
    <mergeCell ref="G5:I6"/>
    <mergeCell ref="K5:L5"/>
    <mergeCell ref="C6:E6"/>
    <mergeCell ref="K6:L6"/>
  </mergeCells>
  <hyperlinks>
    <hyperlink ref="B69" r:id="rId1" display="http://www.geofal.com.pe/" xr:uid="{5DDA1506-21AF-4BEF-B1C8-482D3EA7CE2E}"/>
    <hyperlink ref="B36:I36" r:id="rId2" location="8LpXxWsZQWmIW0zmL4DJEGBD3MXzxqJtd8JNJD7mkXs" display="https://mega.nz/file/EWAjHIDa - 8LpXxWsZQWmIW0zmL4DJEGBD3MXzxqJtd8JNJD7mkXs" xr:uid="{5566BAC0-1060-46C9-96F3-22A49DA1C9D0}"/>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33" min="1" max="8" man="1"/>
  </rowBreaks>
  <drawing r:id="rId4"/>
  <legacyDrawingHF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AB523-C39F-48E7-8D23-CCCC9100561D}">
  <sheetPr>
    <tabColor rgb="FF00B0F0"/>
  </sheetPr>
  <dimension ref="B1:BD69"/>
  <sheetViews>
    <sheetView view="pageBreakPreview" zoomScale="75" zoomScaleNormal="96" zoomScaleSheetLayoutView="75" workbookViewId="0">
      <selection activeCell="G18" sqref="G18"/>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31.44140625"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1140</v>
      </c>
    </row>
    <row r="2" spans="2:13" ht="6.6" customHeight="1" x14ac:dyDescent="0.3">
      <c r="K2" s="344"/>
      <c r="L2" s="344"/>
    </row>
    <row r="3" spans="2:13" ht="24" customHeight="1" x14ac:dyDescent="0.3">
      <c r="B3" s="297"/>
      <c r="C3" s="355"/>
      <c r="D3" s="355"/>
      <c r="E3" s="746">
        <v>1433</v>
      </c>
      <c r="F3" s="746"/>
      <c r="G3" s="355"/>
      <c r="H3" s="355"/>
      <c r="I3" s="356"/>
    </row>
    <row r="4" spans="2:13" ht="12.6" customHeight="1" x14ac:dyDescent="0.3">
      <c r="B4" s="357"/>
      <c r="C4" s="357"/>
      <c r="D4" s="297"/>
      <c r="E4" s="358"/>
      <c r="F4" s="358"/>
      <c r="G4" s="351"/>
      <c r="H4" s="351"/>
      <c r="I4" s="351"/>
      <c r="J4" s="252"/>
    </row>
    <row r="5" spans="2:13" ht="54.75" customHeight="1" x14ac:dyDescent="0.3">
      <c r="B5" s="383" t="s">
        <v>2545</v>
      </c>
      <c r="C5" s="768" t="str">
        <f>VLOOKUP($L$1,BD_Clientes,2,FALSE)</f>
        <v>PRACMA S.A.C.</v>
      </c>
      <c r="D5" s="768"/>
      <c r="E5" s="768"/>
      <c r="F5" s="431" t="s">
        <v>2586</v>
      </c>
      <c r="G5" s="768" t="str">
        <f>VLOOKUP($L$1,BD_Clientes,9,FALSE)</f>
        <v>-</v>
      </c>
      <c r="H5" s="768"/>
      <c r="I5" s="768"/>
      <c r="K5" s="746">
        <v>222</v>
      </c>
      <c r="L5" s="746"/>
    </row>
    <row r="6" spans="2:13" ht="22.5" customHeight="1" x14ac:dyDescent="0.3">
      <c r="B6" s="383" t="s">
        <v>2547</v>
      </c>
      <c r="C6" s="769">
        <f>VLOOKUP($L$1,BD_Clientes,3,FALSE)</f>
        <v>20565241347</v>
      </c>
      <c r="D6" s="769"/>
      <c r="E6" s="769"/>
      <c r="F6" s="373"/>
      <c r="G6" s="433"/>
      <c r="H6" s="433"/>
      <c r="I6" s="433"/>
      <c r="K6" s="744">
        <v>222</v>
      </c>
      <c r="L6" s="744"/>
      <c r="M6" s="301"/>
    </row>
    <row r="7" spans="2:13" ht="42" customHeight="1" x14ac:dyDescent="0.3">
      <c r="B7" s="383" t="s">
        <v>2550</v>
      </c>
      <c r="C7" s="768" t="str">
        <f>VLOOKUP($L$1,BD_Clientes,5,FALSE)</f>
        <v>Ing. Diego Armando Chumpitaz Avalo</v>
      </c>
      <c r="D7" s="768"/>
      <c r="E7" s="768"/>
      <c r="F7" s="431" t="s">
        <v>2589</v>
      </c>
      <c r="G7" s="768" t="str">
        <f>VLOOKUP($L$1,BD_Clientes,10,FALSE)</f>
        <v>Ancón</v>
      </c>
      <c r="H7" s="768"/>
      <c r="I7" s="768"/>
      <c r="K7" s="742">
        <v>222</v>
      </c>
      <c r="L7" s="742"/>
    </row>
    <row r="8" spans="2:13" ht="30" customHeight="1" x14ac:dyDescent="0.3">
      <c r="B8" s="383" t="s">
        <v>2553</v>
      </c>
      <c r="C8" s="768">
        <f>VLOOKUP($L$1,BD_Clientes,7,FALSE)</f>
        <v>954186492</v>
      </c>
      <c r="D8" s="768"/>
      <c r="E8" s="768"/>
      <c r="F8" s="439" t="s">
        <v>2551</v>
      </c>
      <c r="G8" s="373" t="s">
        <v>3326</v>
      </c>
      <c r="H8" s="373"/>
      <c r="I8" s="373"/>
    </row>
    <row r="9" spans="2:13" ht="41.25" customHeight="1" x14ac:dyDescent="0.3">
      <c r="B9" s="383" t="s">
        <v>2557</v>
      </c>
      <c r="C9" s="768" t="str">
        <f>VLOOKUP($L$1,BD_Clientes,8,FALSE)</f>
        <v>fernando@pracma.pe</v>
      </c>
      <c r="D9" s="768"/>
      <c r="E9" s="768"/>
      <c r="F9" s="438" t="s">
        <v>2553</v>
      </c>
      <c r="G9" s="429">
        <v>982429895</v>
      </c>
      <c r="H9" s="769"/>
      <c r="I9" s="769"/>
    </row>
    <row r="10" spans="2:13" ht="33.75" customHeight="1" x14ac:dyDescent="0.3">
      <c r="B10" s="766" t="s">
        <v>2555</v>
      </c>
      <c r="C10" s="766"/>
      <c r="D10" s="767">
        <v>45912</v>
      </c>
      <c r="E10" s="767"/>
      <c r="F10" s="438" t="s">
        <v>2558</v>
      </c>
      <c r="G10" s="767">
        <v>45912</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29.25" customHeight="1" x14ac:dyDescent="0.3">
      <c r="B16" s="260"/>
      <c r="C16" s="260"/>
      <c r="D16" s="259"/>
      <c r="E16" s="259"/>
      <c r="F16" s="259"/>
    </row>
    <row r="17" spans="2:56" ht="66.75" customHeight="1" x14ac:dyDescent="0.3">
      <c r="B17" s="421" t="s">
        <v>2561</v>
      </c>
      <c r="C17" s="749" t="s">
        <v>2562</v>
      </c>
      <c r="D17" s="749"/>
      <c r="E17" s="749"/>
      <c r="F17" s="422" t="s">
        <v>2563</v>
      </c>
      <c r="G17" s="423" t="s">
        <v>2564</v>
      </c>
      <c r="H17" s="421" t="s">
        <v>2565</v>
      </c>
      <c r="I17" s="421" t="s">
        <v>2566</v>
      </c>
      <c r="J17" s="371"/>
    </row>
    <row r="18" spans="2:56" ht="63" customHeight="1" x14ac:dyDescent="0.3">
      <c r="B18" s="424" t="s">
        <v>2212</v>
      </c>
      <c r="C18" s="754" t="str">
        <f>VLOOKUP(B18,ENS.!$B$5:$F$242,2,FALSE)</f>
        <v>Compresión de testigos cilíndricos de concreto (*).</v>
      </c>
      <c r="D18" s="755"/>
      <c r="E18" s="756"/>
      <c r="F18" s="451" t="str">
        <f>VLOOKUP(B18,ENS.!$B$5:$F$242,3,FALSE)</f>
        <v>ASTM C39/C39M-24</v>
      </c>
      <c r="G18" s="455">
        <f>VLOOKUP(B18,ENS.!$B$5:$G$242,6,FALSE)</f>
        <v>15</v>
      </c>
      <c r="H18" s="424">
        <v>12</v>
      </c>
      <c r="I18" s="426">
        <f>+G18*H18</f>
        <v>180</v>
      </c>
      <c r="J18" s="371"/>
    </row>
    <row r="19" spans="2:56" ht="63" customHeight="1" x14ac:dyDescent="0.3">
      <c r="B19" s="424" t="s">
        <v>2508</v>
      </c>
      <c r="C19" s="754" t="str">
        <f>VLOOKUP(B19,ENS.!$B$5:$F$242,2,FALSE)</f>
        <v>Movilización</v>
      </c>
      <c r="D19" s="755"/>
      <c r="E19" s="756"/>
      <c r="F19" s="451" t="str">
        <f>VLOOKUP(B19,ENS.!$B$5:$F$242,3,FALSE)</f>
        <v>-</v>
      </c>
      <c r="G19" s="457">
        <v>50</v>
      </c>
      <c r="H19" s="424">
        <v>1</v>
      </c>
      <c r="I19" s="426">
        <f>+G19*H19</f>
        <v>50</v>
      </c>
      <c r="J19" s="371"/>
    </row>
    <row r="20" spans="2:56" ht="19.95" customHeight="1" x14ac:dyDescent="0.3">
      <c r="B20" s="551" t="s">
        <v>2516</v>
      </c>
      <c r="C20" s="270"/>
      <c r="G20" s="759" t="s">
        <v>2567</v>
      </c>
      <c r="H20" s="760"/>
      <c r="I20" s="427">
        <f>SUM(I18:I19)</f>
        <v>230</v>
      </c>
      <c r="J20" s="274"/>
      <c r="K20" s="540"/>
      <c r="L20" s="343"/>
      <c r="M20" s="171"/>
      <c r="N20" s="171"/>
      <c r="O20" s="171"/>
      <c r="P20" s="171"/>
      <c r="Q20" s="171"/>
      <c r="R20" s="171"/>
      <c r="S20" s="171"/>
      <c r="T20" s="171"/>
    </row>
    <row r="21" spans="2:56" ht="19.95" customHeight="1" x14ac:dyDescent="0.3">
      <c r="B21" s="317"/>
      <c r="C21" s="270"/>
      <c r="G21" s="759" t="s">
        <v>2568</v>
      </c>
      <c r="H21" s="760"/>
      <c r="I21" s="427">
        <f>I20*0.18</f>
        <v>41.4</v>
      </c>
      <c r="J21" s="274"/>
      <c r="K21" s="538"/>
      <c r="L21" s="171"/>
      <c r="M21" s="171"/>
      <c r="N21" s="171"/>
      <c r="O21" s="171"/>
      <c r="P21" s="171"/>
      <c r="Q21" s="171"/>
      <c r="R21" s="171"/>
      <c r="S21" s="171"/>
      <c r="T21" s="171"/>
    </row>
    <row r="22" spans="2:56" ht="19.95" customHeight="1" x14ac:dyDescent="0.3">
      <c r="B22" s="317"/>
      <c r="C22" s="270"/>
      <c r="G22" s="761" t="s">
        <v>2569</v>
      </c>
      <c r="H22" s="762"/>
      <c r="I22" s="428">
        <f>I20+I21</f>
        <v>271.39999999999998</v>
      </c>
      <c r="J22" s="274"/>
      <c r="K22" s="538"/>
      <c r="L22" s="302"/>
      <c r="M22" s="302"/>
      <c r="N22" s="302"/>
      <c r="O22" s="302"/>
      <c r="P22" s="302"/>
      <c r="Q22" s="302"/>
      <c r="R22" s="302"/>
      <c r="S22" s="302"/>
      <c r="T22" s="302"/>
    </row>
    <row r="23" spans="2:56" ht="19.95" customHeight="1" x14ac:dyDescent="0.3">
      <c r="B23" s="317"/>
      <c r="C23" s="270"/>
      <c r="G23" s="371"/>
      <c r="H23" s="371"/>
      <c r="I23" s="372"/>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632"/>
      <c r="L24" s="546"/>
      <c r="N24" s="547"/>
    </row>
    <row r="25" spans="2:56" s="297" customFormat="1" ht="21" customHeight="1" x14ac:dyDescent="0.3">
      <c r="C25" s="362"/>
      <c r="D25" s="362"/>
      <c r="E25" s="362"/>
      <c r="F25" s="362"/>
      <c r="G25" s="362"/>
      <c r="H25" s="362"/>
      <c r="I25" s="310"/>
      <c r="J25" s="310"/>
    </row>
    <row r="26" spans="2:56" s="297" customFormat="1" ht="11.4" customHeight="1" x14ac:dyDescent="0.3">
      <c r="C26" s="362"/>
      <c r="D26" s="362"/>
      <c r="E26" s="362"/>
      <c r="F26" s="362"/>
      <c r="G26" s="362"/>
      <c r="H26" s="362"/>
      <c r="I26" s="310"/>
      <c r="J26" s="310"/>
    </row>
    <row r="27" spans="2:56" s="373" customFormat="1" ht="19.2" customHeight="1" x14ac:dyDescent="0.3">
      <c r="B27" s="732" t="s">
        <v>4130</v>
      </c>
      <c r="C27" s="732"/>
      <c r="D27" s="732"/>
      <c r="E27" s="732"/>
      <c r="F27" s="732"/>
      <c r="G27" s="732"/>
      <c r="H27" s="732"/>
      <c r="I27" s="732"/>
      <c r="J27" s="374"/>
      <c r="L27" s="548"/>
      <c r="U27" s="548"/>
      <c r="AD27" s="548"/>
      <c r="AM27" s="548"/>
      <c r="AV27" s="548"/>
    </row>
    <row r="28" spans="2:56" s="373" customFormat="1" ht="147.75" customHeight="1" x14ac:dyDescent="0.3">
      <c r="B28" s="714" t="s">
        <v>6186</v>
      </c>
      <c r="C28" s="714"/>
      <c r="D28" s="714"/>
      <c r="E28" s="714"/>
      <c r="F28" s="714"/>
      <c r="G28" s="714"/>
      <c r="H28" s="714"/>
      <c r="I28" s="714"/>
      <c r="J28" s="374"/>
      <c r="L28" s="714"/>
      <c r="M28" s="714"/>
      <c r="N28" s="714"/>
      <c r="O28" s="714"/>
      <c r="P28" s="714"/>
      <c r="Q28" s="714"/>
      <c r="R28" s="714"/>
      <c r="S28" s="714"/>
      <c r="T28" s="714"/>
      <c r="U28" s="714"/>
      <c r="V28" s="714"/>
      <c r="W28" s="714"/>
      <c r="X28" s="714"/>
      <c r="Y28" s="714"/>
      <c r="Z28" s="714"/>
      <c r="AA28" s="714"/>
      <c r="AB28" s="714"/>
      <c r="AC28" s="714"/>
      <c r="AD28" s="714"/>
      <c r="AE28" s="714"/>
      <c r="AF28" s="714"/>
      <c r="AG28" s="714"/>
      <c r="AH28" s="714"/>
      <c r="AI28" s="714"/>
      <c r="AJ28" s="714"/>
      <c r="AK28" s="714"/>
      <c r="AL28" s="714"/>
      <c r="AM28" s="715"/>
      <c r="AN28" s="715"/>
      <c r="AO28" s="715"/>
      <c r="AP28" s="715"/>
      <c r="AQ28" s="715"/>
      <c r="AR28" s="715"/>
      <c r="AS28" s="715"/>
      <c r="AT28" s="715"/>
      <c r="AU28" s="715"/>
      <c r="AV28" s="714"/>
      <c r="AW28" s="714"/>
      <c r="AX28" s="714"/>
      <c r="AY28" s="714"/>
      <c r="AZ28" s="714"/>
      <c r="BA28" s="714"/>
      <c r="BB28" s="714"/>
      <c r="BC28" s="714"/>
      <c r="BD28" s="714"/>
    </row>
    <row r="29" spans="2:56" s="373" customFormat="1" ht="84" customHeight="1" x14ac:dyDescent="0.3">
      <c r="B29" s="715" t="s">
        <v>4131</v>
      </c>
      <c r="C29" s="715"/>
      <c r="D29" s="715"/>
      <c r="E29" s="715"/>
      <c r="F29" s="715"/>
      <c r="G29" s="715"/>
      <c r="H29" s="715"/>
      <c r="I29" s="715"/>
      <c r="J29" s="374"/>
      <c r="L29" s="715"/>
      <c r="M29" s="715"/>
      <c r="N29" s="715"/>
      <c r="O29" s="715"/>
      <c r="P29" s="715"/>
      <c r="Q29" s="715"/>
      <c r="R29" s="715"/>
      <c r="S29" s="715"/>
      <c r="T29" s="715"/>
      <c r="U29" s="420"/>
      <c r="V29" s="420"/>
      <c r="W29" s="420"/>
      <c r="X29" s="420"/>
      <c r="Y29" s="420"/>
      <c r="Z29" s="420"/>
      <c r="AA29" s="420"/>
      <c r="AB29" s="420"/>
      <c r="AC29" s="420"/>
      <c r="AD29" s="420"/>
      <c r="AE29" s="420"/>
      <c r="AF29" s="420"/>
      <c r="AG29" s="420"/>
      <c r="AH29" s="420"/>
      <c r="AI29" s="420"/>
      <c r="AJ29" s="420"/>
      <c r="AK29" s="420"/>
      <c r="AL29" s="420"/>
      <c r="AM29" s="628"/>
      <c r="AN29" s="628"/>
      <c r="AO29" s="628"/>
      <c r="AP29" s="628"/>
      <c r="AQ29" s="628"/>
      <c r="AR29" s="628"/>
      <c r="AS29" s="628"/>
      <c r="AT29" s="628"/>
      <c r="AU29" s="628"/>
      <c r="AV29" s="420"/>
      <c r="AW29" s="420"/>
      <c r="AX29" s="420"/>
      <c r="AY29" s="420"/>
      <c r="AZ29" s="420"/>
      <c r="BA29" s="420"/>
      <c r="BB29" s="420"/>
      <c r="BC29" s="420"/>
      <c r="BD29" s="420"/>
    </row>
    <row r="30" spans="2:56" s="297" customFormat="1" ht="93" customHeight="1" x14ac:dyDescent="0.3">
      <c r="B30" s="747" t="s">
        <v>2571</v>
      </c>
      <c r="C30" s="747"/>
      <c r="D30" s="337"/>
      <c r="E30" s="337"/>
      <c r="F30" s="337"/>
      <c r="G30" s="337"/>
      <c r="H30" s="337"/>
      <c r="I30" s="337"/>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95" customHeight="1" x14ac:dyDescent="0.3">
      <c r="J31" s="336"/>
    </row>
    <row r="32" spans="2:56" s="297" customFormat="1" ht="86.25" customHeight="1" x14ac:dyDescent="0.3">
      <c r="B32" s="714" t="s">
        <v>4121</v>
      </c>
      <c r="C32" s="714"/>
      <c r="D32" s="714"/>
      <c r="E32" s="714"/>
      <c r="F32" s="714"/>
      <c r="G32" s="714"/>
      <c r="H32" s="714"/>
      <c r="I32" s="714"/>
      <c r="J32" s="336"/>
    </row>
    <row r="33" spans="2:20" s="297" customFormat="1" ht="70.95" customHeight="1" x14ac:dyDescent="0.3">
      <c r="B33" s="714" t="s">
        <v>4122</v>
      </c>
      <c r="C33" s="714"/>
      <c r="D33" s="714"/>
      <c r="E33" s="714"/>
      <c r="F33" s="714"/>
      <c r="G33" s="714"/>
      <c r="H33" s="714"/>
      <c r="I33" s="714"/>
      <c r="J33" s="336"/>
    </row>
    <row r="34" spans="2:20" s="373" customFormat="1" ht="162.6" customHeight="1" x14ac:dyDescent="0.3">
      <c r="B34" s="714" t="s">
        <v>4124</v>
      </c>
      <c r="C34" s="714"/>
      <c r="D34" s="714"/>
      <c r="E34" s="714"/>
      <c r="F34" s="714"/>
      <c r="G34" s="714"/>
      <c r="H34" s="714"/>
      <c r="I34" s="714"/>
      <c r="J34" s="375"/>
      <c r="K34" s="376"/>
      <c r="L34" s="377"/>
      <c r="M34" s="378"/>
    </row>
    <row r="35" spans="2:20" s="373" customFormat="1" ht="57" customHeight="1" x14ac:dyDescent="0.3">
      <c r="B35" s="714" t="s">
        <v>4125</v>
      </c>
      <c r="C35" s="714"/>
      <c r="D35" s="714"/>
      <c r="E35" s="714"/>
      <c r="F35" s="714"/>
      <c r="G35" s="714"/>
      <c r="H35" s="714"/>
      <c r="I35" s="714"/>
      <c r="J35" s="375"/>
      <c r="K35" s="376"/>
      <c r="L35" s="377"/>
      <c r="M35" s="378"/>
    </row>
    <row r="36" spans="2:20" s="373" customFormat="1" ht="16.2" customHeight="1" x14ac:dyDescent="0.3"/>
    <row r="37" spans="2:20" s="373" customFormat="1" ht="16.2" customHeight="1" x14ac:dyDescent="0.3">
      <c r="B37" s="732"/>
      <c r="C37" s="732"/>
      <c r="D37" s="732"/>
      <c r="E37" s="732"/>
      <c r="F37" s="732"/>
      <c r="G37" s="732"/>
      <c r="H37" s="732"/>
      <c r="I37" s="732"/>
      <c r="N37" s="379"/>
      <c r="O37" s="379"/>
      <c r="P37" s="379"/>
      <c r="Q37" s="379"/>
      <c r="R37" s="379"/>
      <c r="S37" s="379"/>
      <c r="T37" s="379"/>
    </row>
    <row r="38" spans="2:20" s="373" customFormat="1" ht="16.2" customHeight="1" x14ac:dyDescent="0.3"/>
    <row r="39" spans="2:20" s="373" customFormat="1" ht="16.5" customHeight="1" x14ac:dyDescent="0.3">
      <c r="B39" s="373" t="s">
        <v>3984</v>
      </c>
      <c r="K39" s="373" t="s">
        <v>2574</v>
      </c>
    </row>
    <row r="40" spans="2:20" s="373" customFormat="1" ht="16.5" customHeight="1" x14ac:dyDescent="0.3">
      <c r="B40" s="373" t="s">
        <v>4126</v>
      </c>
      <c r="K40" s="373" t="s">
        <v>3983</v>
      </c>
    </row>
    <row r="41" spans="2:20" s="373" customFormat="1" ht="16.5" customHeight="1" x14ac:dyDescent="0.3">
      <c r="B41" s="373" t="s">
        <v>2518</v>
      </c>
      <c r="K41" s="373" t="s">
        <v>3984</v>
      </c>
    </row>
    <row r="42" spans="2:20" s="373" customFormat="1" ht="16.5" customHeight="1" x14ac:dyDescent="0.3">
      <c r="B42" s="380" t="s">
        <v>2519</v>
      </c>
      <c r="K42" s="373" t="s">
        <v>3985</v>
      </c>
    </row>
    <row r="43" spans="2:20" s="373" customFormat="1" ht="16.5" customHeight="1" x14ac:dyDescent="0.3">
      <c r="B43" s="381" t="s">
        <v>2520</v>
      </c>
      <c r="J43" s="382"/>
      <c r="K43" s="373" t="s">
        <v>3986</v>
      </c>
      <c r="M43" s="383"/>
    </row>
    <row r="44" spans="2:20" s="373" customFormat="1" ht="16.5" customHeight="1" x14ac:dyDescent="0.3">
      <c r="B44" s="380" t="s">
        <v>2578</v>
      </c>
      <c r="J44" s="382"/>
      <c r="K44" s="373" t="s">
        <v>3987</v>
      </c>
      <c r="M44" s="383"/>
    </row>
    <row r="45" spans="2:20" s="373" customFormat="1" ht="16.5" customHeight="1" x14ac:dyDescent="0.3">
      <c r="B45" s="381" t="s">
        <v>2580</v>
      </c>
      <c r="J45" s="382"/>
      <c r="K45" s="373" t="s">
        <v>3988</v>
      </c>
    </row>
    <row r="46" spans="2:20" s="373" customFormat="1" ht="16.5" customHeight="1" x14ac:dyDescent="0.3">
      <c r="B46" s="381" t="s">
        <v>2582</v>
      </c>
      <c r="J46" s="382"/>
    </row>
    <row r="47" spans="2:20" s="373" customFormat="1" ht="16.5" customHeight="1" x14ac:dyDescent="0.3">
      <c r="B47" s="437" t="s">
        <v>2521</v>
      </c>
      <c r="J47" s="382"/>
    </row>
    <row r="48" spans="2:20" s="373" customFormat="1" ht="16.5" customHeight="1" x14ac:dyDescent="0.3">
      <c r="B48" s="381" t="s">
        <v>3965</v>
      </c>
      <c r="J48" s="382"/>
    </row>
    <row r="49" spans="2:11" s="373" customFormat="1" ht="16.5" customHeight="1" x14ac:dyDescent="0.3">
      <c r="B49" s="381" t="s">
        <v>3966</v>
      </c>
      <c r="J49" s="382"/>
    </row>
    <row r="50" spans="2:11" s="373" customFormat="1" ht="16.5" customHeight="1" x14ac:dyDescent="0.3">
      <c r="B50" s="437" t="s">
        <v>4088</v>
      </c>
      <c r="J50" s="382"/>
    </row>
    <row r="51" spans="2:11" s="373" customFormat="1" ht="16.5" customHeight="1" x14ac:dyDescent="0.3">
      <c r="B51" s="381" t="s">
        <v>4089</v>
      </c>
      <c r="J51" s="382"/>
    </row>
    <row r="52" spans="2:11" s="373" customFormat="1" ht="16.5" customHeight="1" x14ac:dyDescent="0.3">
      <c r="B52" s="381" t="s">
        <v>4090</v>
      </c>
      <c r="J52" s="382"/>
    </row>
    <row r="53" spans="2:11" s="373" customFormat="1" ht="6.6" customHeight="1" x14ac:dyDescent="0.3">
      <c r="B53" s="381"/>
      <c r="J53" s="382"/>
    </row>
    <row r="54" spans="2:11" s="373" customFormat="1" ht="23.25" customHeight="1" x14ac:dyDescent="0.3">
      <c r="J54" s="382"/>
      <c r="K54" s="380" t="s">
        <v>2521</v>
      </c>
    </row>
    <row r="55" spans="2:11" s="373" customFormat="1" ht="16.2" customHeight="1" x14ac:dyDescent="0.3">
      <c r="J55" s="382"/>
      <c r="K55" s="381" t="s">
        <v>2522</v>
      </c>
    </row>
    <row r="56" spans="2:11" s="373" customFormat="1" ht="11.25" customHeight="1" x14ac:dyDescent="0.3">
      <c r="J56" s="382"/>
      <c r="K56" s="381" t="s">
        <v>2523</v>
      </c>
    </row>
    <row r="57" spans="2:11" s="373" customFormat="1" ht="52.5" customHeight="1" x14ac:dyDescent="0.3">
      <c r="B57" s="714" t="s">
        <v>2524</v>
      </c>
      <c r="C57" s="714"/>
      <c r="D57" s="714"/>
      <c r="E57" s="714"/>
      <c r="F57" s="714"/>
      <c r="G57" s="714"/>
      <c r="H57" s="714"/>
      <c r="I57" s="714"/>
      <c r="J57" s="382"/>
    </row>
    <row r="58" spans="2:11" s="373" customFormat="1" ht="13.5" customHeight="1" x14ac:dyDescent="0.3">
      <c r="B58" s="435" t="s">
        <v>2525</v>
      </c>
      <c r="C58" s="384"/>
      <c r="J58" s="382"/>
    </row>
    <row r="59" spans="2:11" s="373" customFormat="1" ht="13.5" customHeight="1" x14ac:dyDescent="0.3">
      <c r="B59" s="381"/>
      <c r="J59" s="382"/>
    </row>
    <row r="60" spans="2:11" s="373" customFormat="1" ht="13.5" customHeight="1" x14ac:dyDescent="0.3">
      <c r="B60" s="381"/>
      <c r="J60" s="382"/>
    </row>
    <row r="61" spans="2:11" s="373" customFormat="1" ht="20.25" customHeight="1" x14ac:dyDescent="0.3">
      <c r="B61" s="373" t="s">
        <v>2526</v>
      </c>
      <c r="C61" s="384"/>
      <c r="J61" s="385"/>
    </row>
    <row r="62" spans="2:11" s="373" customFormat="1" ht="15.75" customHeight="1" x14ac:dyDescent="0.3">
      <c r="B62" s="384"/>
      <c r="C62" s="384"/>
      <c r="J62" s="385"/>
    </row>
    <row r="63" spans="2:11" s="373" customFormat="1" ht="16.2" customHeight="1" x14ac:dyDescent="0.3">
      <c r="B63" s="373" t="s">
        <v>2583</v>
      </c>
      <c r="D63" s="384"/>
      <c r="E63" s="384"/>
      <c r="F63" s="384"/>
      <c r="G63" s="384"/>
    </row>
    <row r="64" spans="2:11" s="373" customFormat="1" ht="16.2" customHeight="1" x14ac:dyDescent="0.3">
      <c r="B64" s="373" t="s">
        <v>2527</v>
      </c>
    </row>
    <row r="65" spans="2:13" s="373" customFormat="1" ht="16.2" customHeight="1" x14ac:dyDescent="0.3">
      <c r="B65" s="373" t="s">
        <v>6177</v>
      </c>
    </row>
    <row r="66" spans="2:13" s="373" customFormat="1" ht="16.2" customHeight="1" x14ac:dyDescent="0.3">
      <c r="B66" s="373" t="s">
        <v>2528</v>
      </c>
      <c r="J66" s="379"/>
    </row>
    <row r="67" spans="2:13" s="373" customFormat="1" ht="34.5" customHeight="1" x14ac:dyDescent="0.3">
      <c r="B67" s="715"/>
      <c r="C67" s="715"/>
      <c r="H67" s="716"/>
      <c r="I67" s="716"/>
      <c r="L67" s="384"/>
      <c r="M67" s="384"/>
    </row>
    <row r="68" spans="2:13" s="297" customFormat="1" ht="13.8" x14ac:dyDescent="0.3">
      <c r="B68" s="337"/>
      <c r="C68" s="337"/>
      <c r="H68" s="549"/>
      <c r="I68" s="549"/>
      <c r="L68" s="347"/>
      <c r="M68" s="347"/>
    </row>
    <row r="69" spans="2:13" s="297" customFormat="1" ht="102" customHeight="1" x14ac:dyDescent="0.3">
      <c r="B69" s="747" t="s">
        <v>2584</v>
      </c>
      <c r="C69" s="747"/>
      <c r="D69" s="575"/>
      <c r="E69" s="575"/>
      <c r="F69" s="575"/>
      <c r="G69" s="575"/>
      <c r="H69" s="748" t="s">
        <v>2529</v>
      </c>
      <c r="I69" s="748"/>
    </row>
  </sheetData>
  <mergeCells count="42">
    <mergeCell ref="B69:C69"/>
    <mergeCell ref="H69:I69"/>
    <mergeCell ref="B29:I29"/>
    <mergeCell ref="L29:T29"/>
    <mergeCell ref="B30:C30"/>
    <mergeCell ref="B32:I32"/>
    <mergeCell ref="B33:I33"/>
    <mergeCell ref="B34:I34"/>
    <mergeCell ref="B35:I35"/>
    <mergeCell ref="B37:I37"/>
    <mergeCell ref="B57:I57"/>
    <mergeCell ref="B67:C67"/>
    <mergeCell ref="H67:I67"/>
    <mergeCell ref="AV28:BD28"/>
    <mergeCell ref="C18:E18"/>
    <mergeCell ref="C19:E19"/>
    <mergeCell ref="G20:H20"/>
    <mergeCell ref="G21:H21"/>
    <mergeCell ref="G22:H22"/>
    <mergeCell ref="B27:I27"/>
    <mergeCell ref="B28:I28"/>
    <mergeCell ref="L28:T28"/>
    <mergeCell ref="U28:AC28"/>
    <mergeCell ref="AD28:AL28"/>
    <mergeCell ref="AM28:AU28"/>
    <mergeCell ref="B10:C10"/>
    <mergeCell ref="D10:E10"/>
    <mergeCell ref="G10:I10"/>
    <mergeCell ref="B14:I15"/>
    <mergeCell ref="C17:E17"/>
    <mergeCell ref="C7:E7"/>
    <mergeCell ref="G7:I7"/>
    <mergeCell ref="K7:L7"/>
    <mergeCell ref="C8:E8"/>
    <mergeCell ref="C9:E9"/>
    <mergeCell ref="H9:I9"/>
    <mergeCell ref="E3:F3"/>
    <mergeCell ref="C5:E5"/>
    <mergeCell ref="G5:I5"/>
    <mergeCell ref="K5:L5"/>
    <mergeCell ref="C6:E6"/>
    <mergeCell ref="K6:L6"/>
  </mergeCells>
  <hyperlinks>
    <hyperlink ref="B66" r:id="rId1" display="http://www.geofal.com.pe/" xr:uid="{9777FF5A-D1F9-4D33-A256-E6C073541BE4}"/>
    <hyperlink ref="B33:I33" r:id="rId2" location="8LpXxWsZQWmIW0zmL4DJEGBD3MXzxqJtd8JNJD7mkXs" display="https://mega.nz/file/EWAjHIDa - 8LpXxWsZQWmIW0zmL4DJEGBD3MXzxqJtd8JNJD7mkXs" xr:uid="{E3100F02-B677-424D-B3EA-A506C54132D9}"/>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BE4E3-690E-4CF9-9885-3D052D7B251B}">
  <sheetPr>
    <tabColor rgb="FF00B0F0"/>
  </sheetPr>
  <dimension ref="B1:BE69"/>
  <sheetViews>
    <sheetView view="pageBreakPreview" zoomScale="84" zoomScaleNormal="96" zoomScaleSheetLayoutView="84" workbookViewId="0">
      <selection activeCell="M17" sqref="M17"/>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38.6640625" style="279" customWidth="1"/>
    <col min="6" max="6" width="17.33203125" style="279" customWidth="1"/>
    <col min="7" max="7" width="14" style="279" customWidth="1"/>
    <col min="8" max="9" width="12.33203125" style="279" customWidth="1"/>
    <col min="10" max="10" width="12.5546875" style="279" customWidth="1"/>
    <col min="11" max="11" width="5.88671875" style="279" customWidth="1"/>
    <col min="12" max="12" width="12.44140625" style="279" customWidth="1"/>
    <col min="13" max="13" width="21.33203125" style="279" customWidth="1"/>
    <col min="14" max="16384" width="11.44140625" style="279"/>
  </cols>
  <sheetData>
    <row r="1" spans="2:14" ht="16.2" customHeight="1" x14ac:dyDescent="0.3">
      <c r="L1" s="298" t="s">
        <v>230</v>
      </c>
      <c r="M1" s="476">
        <v>1103</v>
      </c>
    </row>
    <row r="2" spans="2:14" ht="6.6" customHeight="1" x14ac:dyDescent="0.3">
      <c r="L2" s="344"/>
      <c r="M2" s="344"/>
    </row>
    <row r="3" spans="2:14" ht="24" customHeight="1" x14ac:dyDescent="0.3">
      <c r="B3" s="297"/>
      <c r="C3" s="355"/>
      <c r="D3" s="355"/>
      <c r="E3" s="742">
        <v>1430</v>
      </c>
      <c r="F3" s="742"/>
      <c r="G3" s="619"/>
      <c r="H3" s="355"/>
      <c r="I3" s="355"/>
      <c r="J3" s="356"/>
    </row>
    <row r="4" spans="2:14" ht="12.6" customHeight="1" x14ac:dyDescent="0.3">
      <c r="B4" s="357"/>
      <c r="C4" s="357"/>
      <c r="D4" s="297"/>
      <c r="E4" s="358"/>
      <c r="F4" s="358"/>
      <c r="G4" s="358"/>
      <c r="H4" s="351"/>
      <c r="I4" s="351"/>
      <c r="J4" s="351"/>
      <c r="K4" s="252"/>
    </row>
    <row r="5" spans="2:14" ht="46.5" customHeight="1" x14ac:dyDescent="0.3">
      <c r="B5" s="383" t="s">
        <v>2545</v>
      </c>
      <c r="C5" s="768" t="str">
        <f>VLOOKUP($M$1,BD_Clientes,2,FALSE)</f>
        <v>CHINA ROAD AND BRIDGE CORPORATION SUCURSAL PERU</v>
      </c>
      <c r="D5" s="768"/>
      <c r="E5" s="768"/>
      <c r="F5" s="431" t="s">
        <v>2586</v>
      </c>
      <c r="G5" s="431"/>
      <c r="H5" s="768" t="str">
        <f>VLOOKUP($M$1,BD_Clientes,9,FALSE)</f>
        <v>Hospital Papa Francisco</v>
      </c>
      <c r="I5" s="768"/>
      <c r="J5" s="768"/>
      <c r="L5" s="746">
        <v>222</v>
      </c>
      <c r="M5" s="746"/>
    </row>
    <row r="6" spans="2:14" ht="26.25" customHeight="1" x14ac:dyDescent="0.3">
      <c r="B6" s="383" t="s">
        <v>2547</v>
      </c>
      <c r="C6" s="768">
        <f>VLOOKUP($M$1,BD_Clientes,3,FALSE)</f>
        <v>20605171941</v>
      </c>
      <c r="D6" s="768"/>
      <c r="E6" s="768"/>
      <c r="F6" s="373"/>
      <c r="G6" s="373"/>
      <c r="H6" s="433"/>
      <c r="I6" s="433"/>
      <c r="J6" s="433"/>
      <c r="L6" s="744">
        <v>222</v>
      </c>
      <c r="M6" s="744"/>
      <c r="N6" s="301"/>
    </row>
    <row r="7" spans="2:14" ht="35.25" customHeight="1" x14ac:dyDescent="0.3">
      <c r="B7" s="383" t="s">
        <v>2550</v>
      </c>
      <c r="C7" s="768" t="str">
        <f>VLOOKUP($M$1,BD_Clientes,5,FALSE)</f>
        <v>Ing. Fernando Revatta Paz</v>
      </c>
      <c r="D7" s="768"/>
      <c r="E7" s="768"/>
      <c r="F7" s="431" t="s">
        <v>2589</v>
      </c>
      <c r="G7" s="431"/>
      <c r="H7" s="768" t="str">
        <f>VLOOKUP($M$1,BD_Clientes,10,FALSE)</f>
        <v>Manchay - Pachacamac - Lima</v>
      </c>
      <c r="I7" s="768"/>
      <c r="J7" s="768"/>
      <c r="L7" s="742">
        <v>222</v>
      </c>
      <c r="M7" s="742"/>
    </row>
    <row r="8" spans="2:14" ht="36" customHeight="1" x14ac:dyDescent="0.3">
      <c r="B8" s="383" t="s">
        <v>2553</v>
      </c>
      <c r="C8" s="768">
        <f>VLOOKUP($M$1,BD_Clientes,7,FALSE)</f>
        <v>994198563</v>
      </c>
      <c r="D8" s="768"/>
      <c r="E8" s="768"/>
      <c r="F8" s="439" t="s">
        <v>2551</v>
      </c>
      <c r="G8" s="439"/>
      <c r="H8" s="373" t="s">
        <v>3326</v>
      </c>
      <c r="I8" s="373"/>
      <c r="J8" s="373"/>
    </row>
    <row r="9" spans="2:14" ht="28.5" customHeight="1" x14ac:dyDescent="0.3">
      <c r="B9" s="383" t="s">
        <v>2557</v>
      </c>
      <c r="C9" s="768" t="str">
        <f>VLOOKUP($M$1,BD_Clientes,8,FALSE)</f>
        <v>frevatta@crbcperu.com</v>
      </c>
      <c r="D9" s="768"/>
      <c r="E9" s="768"/>
      <c r="F9" s="438" t="s">
        <v>2553</v>
      </c>
      <c r="G9" s="438"/>
      <c r="H9" s="769">
        <v>982429895</v>
      </c>
      <c r="I9" s="769"/>
      <c r="J9" s="769"/>
    </row>
    <row r="10" spans="2:14" ht="42.75" customHeight="1" x14ac:dyDescent="0.3">
      <c r="B10" s="766" t="s">
        <v>2555</v>
      </c>
      <c r="C10" s="766"/>
      <c r="D10" s="767">
        <v>45911</v>
      </c>
      <c r="E10" s="767"/>
      <c r="F10" s="438" t="s">
        <v>2558</v>
      </c>
      <c r="G10" s="438"/>
      <c r="H10" s="767">
        <v>45916</v>
      </c>
      <c r="I10" s="767"/>
      <c r="J10" s="767"/>
      <c r="M10" s="279" t="s">
        <v>2556</v>
      </c>
    </row>
    <row r="11" spans="2:14" ht="1.5" customHeight="1" x14ac:dyDescent="0.3">
      <c r="B11" s="431"/>
      <c r="C11" s="432"/>
      <c r="D11" s="433"/>
      <c r="E11" s="434"/>
      <c r="F11" s="373"/>
      <c r="G11" s="373"/>
      <c r="H11" s="373"/>
      <c r="I11" s="373"/>
      <c r="J11" s="373"/>
    </row>
    <row r="12" spans="2:14" ht="15.75" customHeight="1" x14ac:dyDescent="0.3">
      <c r="B12" s="435" t="s">
        <v>4123</v>
      </c>
      <c r="C12" s="436"/>
      <c r="D12" s="430"/>
      <c r="E12" s="430"/>
      <c r="F12" s="430"/>
      <c r="G12" s="430"/>
      <c r="H12" s="430"/>
      <c r="I12" s="373"/>
      <c r="J12" s="373"/>
    </row>
    <row r="13" spans="2:14" ht="19.5" customHeight="1" x14ac:dyDescent="0.3">
      <c r="B13" s="435"/>
      <c r="C13" s="436"/>
      <c r="D13" s="430"/>
      <c r="E13" s="430"/>
      <c r="F13" s="430"/>
      <c r="G13" s="430"/>
      <c r="H13" s="430"/>
      <c r="I13" s="373"/>
      <c r="J13" s="373"/>
    </row>
    <row r="14" spans="2:14" ht="19.5" customHeight="1" x14ac:dyDescent="0.3">
      <c r="B14" s="715" t="s">
        <v>2560</v>
      </c>
      <c r="C14" s="715"/>
      <c r="D14" s="715"/>
      <c r="E14" s="715"/>
      <c r="F14" s="715"/>
      <c r="G14" s="715"/>
      <c r="H14" s="715"/>
      <c r="I14" s="715"/>
      <c r="J14" s="715"/>
    </row>
    <row r="15" spans="2:14" ht="14.25" customHeight="1" x14ac:dyDescent="0.3">
      <c r="B15" s="715"/>
      <c r="C15" s="715"/>
      <c r="D15" s="715"/>
      <c r="E15" s="715"/>
      <c r="F15" s="715"/>
      <c r="G15" s="715"/>
      <c r="H15" s="715"/>
      <c r="I15" s="715"/>
      <c r="J15" s="715"/>
      <c r="K15" s="261"/>
      <c r="L15" s="261"/>
    </row>
    <row r="16" spans="2:14" ht="19.95" customHeight="1" x14ac:dyDescent="0.3">
      <c r="B16" s="260"/>
      <c r="C16" s="260"/>
      <c r="D16" s="259"/>
      <c r="E16" s="259"/>
      <c r="F16" s="259"/>
      <c r="G16" s="259"/>
    </row>
    <row r="17" spans="2:57" ht="63.75" customHeight="1" x14ac:dyDescent="0.3">
      <c r="B17" s="421" t="s">
        <v>2561</v>
      </c>
      <c r="C17" s="749" t="s">
        <v>2562</v>
      </c>
      <c r="D17" s="749"/>
      <c r="E17" s="749"/>
      <c r="F17" s="422" t="s">
        <v>2563</v>
      </c>
      <c r="G17" s="653" t="s">
        <v>5901</v>
      </c>
      <c r="H17" s="423" t="s">
        <v>2564</v>
      </c>
      <c r="I17" s="421" t="s">
        <v>2565</v>
      </c>
      <c r="J17" s="421" t="s">
        <v>2566</v>
      </c>
      <c r="K17" s="371"/>
    </row>
    <row r="18" spans="2:57" ht="30" customHeight="1" x14ac:dyDescent="0.3">
      <c r="B18" s="421"/>
      <c r="C18" s="750" t="s">
        <v>6170</v>
      </c>
      <c r="D18" s="751"/>
      <c r="E18" s="752"/>
      <c r="F18" s="422"/>
      <c r="G18" s="653"/>
      <c r="H18" s="423"/>
      <c r="I18" s="421"/>
      <c r="J18" s="421"/>
      <c r="K18" s="371"/>
    </row>
    <row r="19" spans="2:57" ht="144.75" customHeight="1" x14ac:dyDescent="0.3">
      <c r="B19" s="263" t="s">
        <v>2212</v>
      </c>
      <c r="C19" s="717" t="s">
        <v>6179</v>
      </c>
      <c r="D19" s="718"/>
      <c r="E19" s="719"/>
      <c r="F19" s="414" t="str">
        <f>VLOOKUP(B19,ENS.!$B$5:$F$242,3,FALSE)</f>
        <v>ASTM C39/C39M-24</v>
      </c>
      <c r="G19" s="414" t="s">
        <v>1962</v>
      </c>
      <c r="H19" s="455">
        <v>80</v>
      </c>
      <c r="I19" s="263">
        <v>1</v>
      </c>
      <c r="J19" s="265">
        <f>+H19*I19</f>
        <v>80</v>
      </c>
      <c r="K19" s="371"/>
    </row>
    <row r="20" spans="2:57" ht="19.95" customHeight="1" x14ac:dyDescent="0.3">
      <c r="B20" s="550" t="s">
        <v>2516</v>
      </c>
      <c r="C20" s="270"/>
      <c r="H20" s="759" t="s">
        <v>2567</v>
      </c>
      <c r="I20" s="760"/>
      <c r="J20" s="427">
        <f>SUM(J19:J19)</f>
        <v>80</v>
      </c>
      <c r="K20" s="274"/>
      <c r="L20" s="540"/>
      <c r="M20" s="343"/>
      <c r="N20" s="171"/>
      <c r="O20" s="171"/>
      <c r="P20" s="171"/>
      <c r="Q20" s="171"/>
      <c r="R20" s="171"/>
      <c r="S20" s="171"/>
      <c r="T20" s="171"/>
      <c r="U20" s="171"/>
    </row>
    <row r="21" spans="2:57" ht="19.95" customHeight="1" x14ac:dyDescent="0.3">
      <c r="B21" s="317"/>
      <c r="C21" s="270"/>
      <c r="H21" s="759" t="s">
        <v>2568</v>
      </c>
      <c r="I21" s="760"/>
      <c r="J21" s="427">
        <f>J20*0.18</f>
        <v>14.399999999999999</v>
      </c>
      <c r="K21" s="274"/>
      <c r="L21" s="538"/>
      <c r="M21" s="171"/>
      <c r="N21" s="171"/>
      <c r="O21" s="171"/>
      <c r="P21" s="171"/>
      <c r="Q21" s="171"/>
      <c r="R21" s="171"/>
      <c r="S21" s="171"/>
      <c r="T21" s="171"/>
      <c r="U21" s="171"/>
    </row>
    <row r="22" spans="2:57" ht="19.95" customHeight="1" x14ac:dyDescent="0.3">
      <c r="B22" s="317"/>
      <c r="C22" s="270"/>
      <c r="H22" s="761" t="s">
        <v>2569</v>
      </c>
      <c r="I22" s="762"/>
      <c r="J22" s="428">
        <f>J20+J21</f>
        <v>94.4</v>
      </c>
      <c r="K22" s="274"/>
      <c r="L22" s="538"/>
      <c r="M22" s="302"/>
      <c r="N22" s="302"/>
      <c r="O22" s="302"/>
      <c r="P22" s="302"/>
      <c r="Q22" s="302"/>
      <c r="R22" s="302"/>
      <c r="S22" s="302"/>
      <c r="T22" s="302"/>
      <c r="U22" s="302"/>
    </row>
    <row r="23" spans="2:57" ht="19.95" customHeight="1" x14ac:dyDescent="0.3">
      <c r="B23" s="317"/>
      <c r="C23" s="270"/>
      <c r="H23" s="371"/>
      <c r="I23" s="371"/>
      <c r="J23" s="372"/>
      <c r="K23" s="274"/>
      <c r="L23" s="538"/>
      <c r="M23" s="302"/>
      <c r="N23" s="302"/>
      <c r="O23" s="302"/>
      <c r="P23" s="302"/>
      <c r="Q23" s="302"/>
      <c r="R23" s="302"/>
      <c r="S23" s="302"/>
      <c r="T23" s="302"/>
      <c r="U23" s="302"/>
    </row>
    <row r="24" spans="2:57" s="297" customFormat="1" ht="21" customHeight="1" x14ac:dyDescent="0.3">
      <c r="B24" s="361"/>
      <c r="C24" s="362"/>
      <c r="D24" s="362"/>
      <c r="E24" s="362"/>
      <c r="F24" s="362"/>
      <c r="G24" s="362"/>
      <c r="H24" s="362"/>
      <c r="I24" s="362"/>
      <c r="J24" s="362"/>
      <c r="K24" s="362"/>
      <c r="L24" s="632"/>
      <c r="M24" s="546"/>
      <c r="O24" s="547"/>
    </row>
    <row r="25" spans="2:57" s="297" customFormat="1" ht="21" customHeight="1" x14ac:dyDescent="0.3">
      <c r="C25" s="362"/>
      <c r="D25" s="362"/>
      <c r="E25" s="362"/>
      <c r="F25" s="362"/>
      <c r="G25" s="362"/>
      <c r="H25" s="362"/>
      <c r="I25" s="362"/>
      <c r="J25" s="310"/>
      <c r="K25" s="310"/>
    </row>
    <row r="26" spans="2:57" s="297" customFormat="1" ht="11.4" customHeight="1" x14ac:dyDescent="0.3">
      <c r="C26" s="362"/>
      <c r="D26" s="362"/>
      <c r="E26" s="362"/>
      <c r="F26" s="362"/>
      <c r="G26" s="362"/>
      <c r="H26" s="362"/>
      <c r="I26" s="362"/>
      <c r="J26" s="310"/>
      <c r="K26" s="310"/>
    </row>
    <row r="27" spans="2:57" s="373" customFormat="1" ht="29.25" customHeight="1" x14ac:dyDescent="0.3">
      <c r="B27" s="732" t="s">
        <v>4130</v>
      </c>
      <c r="C27" s="732"/>
      <c r="D27" s="732"/>
      <c r="E27" s="732"/>
      <c r="F27" s="732"/>
      <c r="G27" s="732"/>
      <c r="H27" s="732"/>
      <c r="I27" s="732"/>
      <c r="J27" s="732"/>
      <c r="K27" s="374"/>
      <c r="M27" s="548"/>
      <c r="V27" s="548"/>
      <c r="AE27" s="548"/>
      <c r="AN27" s="548"/>
      <c r="AW27" s="548"/>
    </row>
    <row r="28" spans="2:57" s="373" customFormat="1" ht="309.75" customHeight="1" x14ac:dyDescent="0.3">
      <c r="B28" s="794" t="s">
        <v>6180</v>
      </c>
      <c r="C28" s="794"/>
      <c r="D28" s="794"/>
      <c r="E28" s="794"/>
      <c r="F28" s="794"/>
      <c r="G28" s="794"/>
      <c r="H28" s="794"/>
      <c r="I28" s="794"/>
      <c r="J28" s="794"/>
      <c r="K28" s="374"/>
      <c r="M28" s="420"/>
      <c r="N28" s="420"/>
      <c r="O28" s="420"/>
      <c r="P28" s="420"/>
      <c r="Q28" s="420"/>
      <c r="R28" s="420"/>
      <c r="S28" s="420"/>
      <c r="T28" s="420"/>
      <c r="U28" s="420"/>
      <c r="V28" s="420"/>
      <c r="W28" s="420"/>
      <c r="X28" s="420"/>
      <c r="Y28" s="420"/>
      <c r="Z28" s="420"/>
      <c r="AA28" s="420"/>
      <c r="AB28" s="420"/>
      <c r="AC28" s="420"/>
      <c r="AD28" s="420"/>
      <c r="AE28" s="420"/>
      <c r="AF28" s="420"/>
      <c r="AG28" s="420"/>
      <c r="AH28" s="420"/>
      <c r="AI28" s="420"/>
      <c r="AJ28" s="420"/>
      <c r="AK28" s="420"/>
      <c r="AL28" s="420"/>
      <c r="AM28" s="420"/>
      <c r="AN28" s="628"/>
      <c r="AO28" s="628"/>
      <c r="AP28" s="628"/>
      <c r="AQ28" s="628"/>
      <c r="AR28" s="628"/>
      <c r="AS28" s="628"/>
      <c r="AT28" s="628"/>
      <c r="AU28" s="628"/>
      <c r="AV28" s="628"/>
      <c r="AW28" s="420"/>
      <c r="AX28" s="420"/>
      <c r="AY28" s="420"/>
      <c r="AZ28" s="420"/>
      <c r="BA28" s="420"/>
      <c r="BB28" s="420"/>
      <c r="BC28" s="420"/>
      <c r="BD28" s="420"/>
      <c r="BE28" s="420"/>
    </row>
    <row r="29" spans="2:57" s="297" customFormat="1" ht="79.5" customHeight="1" x14ac:dyDescent="0.3">
      <c r="B29" s="747" t="s">
        <v>2571</v>
      </c>
      <c r="C29" s="747"/>
      <c r="D29" s="337"/>
      <c r="E29" s="337"/>
      <c r="F29" s="337"/>
      <c r="G29" s="337"/>
      <c r="H29" s="337"/>
      <c r="I29" s="337"/>
      <c r="J29" s="337"/>
      <c r="K29" s="310"/>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8"/>
      <c r="AN29" s="337"/>
      <c r="AO29" s="337"/>
      <c r="AP29" s="337"/>
      <c r="AQ29" s="337"/>
      <c r="AR29" s="337"/>
      <c r="AS29" s="337"/>
      <c r="AT29" s="337"/>
      <c r="AU29" s="337"/>
      <c r="AV29" s="337"/>
      <c r="AW29" s="338"/>
      <c r="AX29" s="338"/>
      <c r="AY29" s="338"/>
      <c r="AZ29" s="338"/>
      <c r="BA29" s="338"/>
      <c r="BB29" s="338"/>
      <c r="BC29" s="338"/>
      <c r="BD29" s="338"/>
      <c r="BE29" s="338"/>
    </row>
    <row r="30" spans="2:57" s="297" customFormat="1" ht="7.95" customHeight="1" x14ac:dyDescent="0.3">
      <c r="K30" s="336"/>
    </row>
    <row r="31" spans="2:57" s="297" customFormat="1" ht="74.25" customHeight="1" x14ac:dyDescent="0.3">
      <c r="B31" s="715" t="s">
        <v>4131</v>
      </c>
      <c r="C31" s="715"/>
      <c r="D31" s="715"/>
      <c r="E31" s="715"/>
      <c r="F31" s="715"/>
      <c r="G31" s="715"/>
      <c r="H31" s="715"/>
      <c r="I31" s="715"/>
      <c r="J31" s="715"/>
      <c r="K31" s="336"/>
    </row>
    <row r="32" spans="2:57" s="297" customFormat="1" ht="84" customHeight="1" x14ac:dyDescent="0.3">
      <c r="B32" s="714" t="s">
        <v>4121</v>
      </c>
      <c r="C32" s="714"/>
      <c r="D32" s="714"/>
      <c r="E32" s="714"/>
      <c r="F32" s="714"/>
      <c r="G32" s="714"/>
      <c r="H32" s="714"/>
      <c r="I32" s="714"/>
      <c r="J32" s="714"/>
      <c r="K32" s="336"/>
    </row>
    <row r="33" spans="2:21" s="297" customFormat="1" ht="70.95" customHeight="1" x14ac:dyDescent="0.3">
      <c r="B33" s="714" t="s">
        <v>4122</v>
      </c>
      <c r="C33" s="714"/>
      <c r="D33" s="714"/>
      <c r="E33" s="714"/>
      <c r="F33" s="714"/>
      <c r="G33" s="714"/>
      <c r="H33" s="714"/>
      <c r="I33" s="714"/>
      <c r="J33" s="714"/>
      <c r="K33" s="336"/>
    </row>
    <row r="34" spans="2:21" s="373" customFormat="1" ht="162.6" customHeight="1" x14ac:dyDescent="0.3">
      <c r="B34" s="714" t="s">
        <v>6173</v>
      </c>
      <c r="C34" s="714"/>
      <c r="D34" s="714"/>
      <c r="E34" s="714"/>
      <c r="F34" s="714"/>
      <c r="G34" s="714"/>
      <c r="H34" s="714"/>
      <c r="I34" s="714"/>
      <c r="J34" s="714"/>
      <c r="K34" s="375"/>
      <c r="L34" s="376"/>
      <c r="M34" s="377"/>
      <c r="N34" s="378"/>
    </row>
    <row r="35" spans="2:21" s="373" customFormat="1" ht="57" customHeight="1" x14ac:dyDescent="0.3">
      <c r="B35" s="714" t="s">
        <v>6172</v>
      </c>
      <c r="C35" s="714"/>
      <c r="D35" s="714"/>
      <c r="E35" s="714"/>
      <c r="F35" s="714"/>
      <c r="G35" s="714"/>
      <c r="H35" s="714"/>
      <c r="I35" s="714"/>
      <c r="J35" s="714"/>
      <c r="K35" s="375"/>
      <c r="L35" s="376"/>
      <c r="M35" s="377"/>
      <c r="N35" s="378"/>
    </row>
    <row r="36" spans="2:21" s="373" customFormat="1" ht="16.2" customHeight="1" x14ac:dyDescent="0.3"/>
    <row r="37" spans="2:21" s="373" customFormat="1" ht="16.2" customHeight="1" x14ac:dyDescent="0.3">
      <c r="B37" s="732"/>
      <c r="C37" s="732"/>
      <c r="D37" s="732"/>
      <c r="E37" s="732"/>
      <c r="F37" s="732"/>
      <c r="G37" s="732"/>
      <c r="H37" s="732"/>
      <c r="I37" s="732"/>
      <c r="J37" s="732"/>
      <c r="O37" s="379"/>
      <c r="P37" s="379"/>
      <c r="Q37" s="379"/>
      <c r="R37" s="379"/>
      <c r="S37" s="379"/>
      <c r="T37" s="379"/>
      <c r="U37" s="379"/>
    </row>
    <row r="38" spans="2:21" s="373" customFormat="1" ht="16.2" customHeight="1" x14ac:dyDescent="0.3"/>
    <row r="39" spans="2:21" s="373" customFormat="1" ht="16.5" customHeight="1" x14ac:dyDescent="0.3">
      <c r="B39" s="373" t="s">
        <v>6223</v>
      </c>
      <c r="L39" s="373" t="s">
        <v>2574</v>
      </c>
    </row>
    <row r="40" spans="2:21" s="373" customFormat="1" ht="16.5" customHeight="1" x14ac:dyDescent="0.3">
      <c r="B40" s="373" t="s">
        <v>4126</v>
      </c>
      <c r="L40" s="373" t="s">
        <v>3983</v>
      </c>
    </row>
    <row r="41" spans="2:21" s="373" customFormat="1" ht="16.5" customHeight="1" x14ac:dyDescent="0.3">
      <c r="B41" s="373" t="s">
        <v>2518</v>
      </c>
      <c r="L41" s="373" t="s">
        <v>3984</v>
      </c>
    </row>
    <row r="42" spans="2:21" s="373" customFormat="1" ht="16.5" customHeight="1" x14ac:dyDescent="0.3">
      <c r="B42" s="380" t="s">
        <v>2519</v>
      </c>
      <c r="L42" s="373" t="s">
        <v>3985</v>
      </c>
    </row>
    <row r="43" spans="2:21" s="373" customFormat="1" ht="16.5" customHeight="1" x14ac:dyDescent="0.3">
      <c r="B43" s="381" t="s">
        <v>2520</v>
      </c>
      <c r="K43" s="382"/>
      <c r="L43" s="373" t="s">
        <v>3986</v>
      </c>
      <c r="N43" s="383"/>
    </row>
    <row r="44" spans="2:21" s="373" customFormat="1" ht="16.5" customHeight="1" x14ac:dyDescent="0.3">
      <c r="B44" s="380" t="s">
        <v>2578</v>
      </c>
      <c r="K44" s="382"/>
      <c r="L44" s="373" t="s">
        <v>3987</v>
      </c>
      <c r="N44" s="383"/>
    </row>
    <row r="45" spans="2:21" s="373" customFormat="1" ht="16.5" customHeight="1" x14ac:dyDescent="0.3">
      <c r="B45" s="381" t="s">
        <v>2580</v>
      </c>
      <c r="K45" s="382"/>
      <c r="L45" s="373" t="s">
        <v>3988</v>
      </c>
    </row>
    <row r="46" spans="2:21" s="373" customFormat="1" ht="16.5" customHeight="1" x14ac:dyDescent="0.3">
      <c r="B46" s="381" t="s">
        <v>2582</v>
      </c>
      <c r="K46" s="382"/>
    </row>
    <row r="47" spans="2:21" s="373" customFormat="1" ht="16.5" customHeight="1" x14ac:dyDescent="0.3">
      <c r="B47" s="437" t="s">
        <v>2521</v>
      </c>
      <c r="K47" s="382"/>
    </row>
    <row r="48" spans="2:21" s="373" customFormat="1" ht="16.5" customHeight="1" x14ac:dyDescent="0.3">
      <c r="B48" s="381" t="s">
        <v>3965</v>
      </c>
      <c r="K48" s="382"/>
    </row>
    <row r="49" spans="2:12" s="373" customFormat="1" ht="16.5" customHeight="1" x14ac:dyDescent="0.3">
      <c r="B49" s="381" t="s">
        <v>3966</v>
      </c>
      <c r="K49" s="382"/>
    </row>
    <row r="50" spans="2:12" s="373" customFormat="1" ht="16.5" customHeight="1" x14ac:dyDescent="0.3">
      <c r="B50" s="437" t="s">
        <v>4088</v>
      </c>
      <c r="K50" s="382"/>
    </row>
    <row r="51" spans="2:12" s="373" customFormat="1" ht="16.5" customHeight="1" x14ac:dyDescent="0.3">
      <c r="B51" s="381" t="s">
        <v>4089</v>
      </c>
      <c r="K51" s="382"/>
    </row>
    <row r="52" spans="2:12" s="373" customFormat="1" ht="16.5" customHeight="1" x14ac:dyDescent="0.3">
      <c r="B52" s="381" t="s">
        <v>4090</v>
      </c>
      <c r="K52" s="382"/>
    </row>
    <row r="53" spans="2:12" s="373" customFormat="1" ht="6.6" customHeight="1" x14ac:dyDescent="0.3">
      <c r="B53" s="381"/>
      <c r="K53" s="382"/>
    </row>
    <row r="54" spans="2:12" s="373" customFormat="1" ht="23.25" customHeight="1" x14ac:dyDescent="0.3">
      <c r="K54" s="382"/>
      <c r="L54" s="380" t="s">
        <v>2521</v>
      </c>
    </row>
    <row r="55" spans="2:12" s="373" customFormat="1" ht="16.2" customHeight="1" x14ac:dyDescent="0.3">
      <c r="K55" s="382"/>
      <c r="L55" s="381" t="s">
        <v>2522</v>
      </c>
    </row>
    <row r="56" spans="2:12" s="373" customFormat="1" ht="11.25" customHeight="1" x14ac:dyDescent="0.3">
      <c r="K56" s="382"/>
      <c r="L56" s="381" t="s">
        <v>2523</v>
      </c>
    </row>
    <row r="57" spans="2:12" s="373" customFormat="1" ht="52.5" customHeight="1" x14ac:dyDescent="0.3">
      <c r="B57" s="714" t="s">
        <v>2524</v>
      </c>
      <c r="C57" s="714"/>
      <c r="D57" s="714"/>
      <c r="E57" s="714"/>
      <c r="F57" s="714"/>
      <c r="G57" s="714"/>
      <c r="H57" s="714"/>
      <c r="I57" s="714"/>
      <c r="J57" s="714"/>
      <c r="K57" s="382"/>
    </row>
    <row r="58" spans="2:12" s="373" customFormat="1" ht="13.5" customHeight="1" x14ac:dyDescent="0.3">
      <c r="B58" s="435" t="s">
        <v>2525</v>
      </c>
      <c r="C58" s="384"/>
      <c r="K58" s="382"/>
    </row>
    <row r="59" spans="2:12" s="373" customFormat="1" ht="13.5" customHeight="1" x14ac:dyDescent="0.3">
      <c r="B59" s="381"/>
      <c r="K59" s="382"/>
    </row>
    <row r="60" spans="2:12" s="373" customFormat="1" ht="13.5" customHeight="1" x14ac:dyDescent="0.3">
      <c r="B60" s="381"/>
      <c r="K60" s="382"/>
    </row>
    <row r="61" spans="2:12" s="373" customFormat="1" ht="20.25" customHeight="1" x14ac:dyDescent="0.3">
      <c r="B61" s="373" t="s">
        <v>2526</v>
      </c>
      <c r="C61" s="384"/>
      <c r="K61" s="385"/>
    </row>
    <row r="62" spans="2:12" s="373" customFormat="1" ht="15.75" customHeight="1" x14ac:dyDescent="0.3">
      <c r="B62" s="384"/>
      <c r="C62" s="384"/>
      <c r="K62" s="385"/>
    </row>
    <row r="63" spans="2:12" s="373" customFormat="1" ht="16.2" customHeight="1" x14ac:dyDescent="0.3">
      <c r="B63" s="373" t="s">
        <v>2583</v>
      </c>
      <c r="D63" s="384"/>
      <c r="E63" s="384"/>
      <c r="F63" s="384"/>
      <c r="G63" s="384"/>
      <c r="H63" s="384"/>
    </row>
    <row r="64" spans="2:12" s="373" customFormat="1" ht="16.2" customHeight="1" x14ac:dyDescent="0.3">
      <c r="B64" s="373" t="s">
        <v>2527</v>
      </c>
    </row>
    <row r="65" spans="2:14" s="373" customFormat="1" ht="16.2" customHeight="1" x14ac:dyDescent="0.3">
      <c r="B65" s="373" t="s">
        <v>6177</v>
      </c>
    </row>
    <row r="66" spans="2:14" s="373" customFormat="1" ht="16.2" customHeight="1" x14ac:dyDescent="0.3">
      <c r="B66" s="373" t="s">
        <v>2528</v>
      </c>
      <c r="K66" s="379"/>
    </row>
    <row r="67" spans="2:14" s="373" customFormat="1" ht="34.5" customHeight="1" x14ac:dyDescent="0.3">
      <c r="B67" s="715"/>
      <c r="C67" s="715"/>
      <c r="I67" s="716"/>
      <c r="J67" s="716"/>
      <c r="M67" s="384"/>
      <c r="N67" s="384"/>
    </row>
    <row r="68" spans="2:14" s="297" customFormat="1" ht="13.8" x14ac:dyDescent="0.3">
      <c r="B68" s="337"/>
      <c r="C68" s="337"/>
      <c r="I68" s="549"/>
      <c r="J68" s="549"/>
      <c r="M68" s="347"/>
      <c r="N68" s="347"/>
    </row>
    <row r="69" spans="2:14" s="297" customFormat="1" ht="121.2" customHeight="1" x14ac:dyDescent="0.3">
      <c r="B69" s="747" t="s">
        <v>2584</v>
      </c>
      <c r="C69" s="747"/>
      <c r="D69" s="575"/>
      <c r="E69" s="575"/>
      <c r="F69" s="575"/>
      <c r="G69" s="575"/>
      <c r="H69" s="575"/>
      <c r="I69" s="748" t="s">
        <v>2529</v>
      </c>
      <c r="J69" s="748"/>
    </row>
  </sheetData>
  <mergeCells count="36">
    <mergeCell ref="E3:F3"/>
    <mergeCell ref="C5:E5"/>
    <mergeCell ref="H5:J5"/>
    <mergeCell ref="L5:M5"/>
    <mergeCell ref="C6:E6"/>
    <mergeCell ref="L6:M6"/>
    <mergeCell ref="C18:E18"/>
    <mergeCell ref="C7:E7"/>
    <mergeCell ref="H7:J7"/>
    <mergeCell ref="L7:M7"/>
    <mergeCell ref="C8:E8"/>
    <mergeCell ref="C9:E9"/>
    <mergeCell ref="H9:J9"/>
    <mergeCell ref="B10:C10"/>
    <mergeCell ref="D10:E10"/>
    <mergeCell ref="H10:J10"/>
    <mergeCell ref="B14:J15"/>
    <mergeCell ref="C17:E17"/>
    <mergeCell ref="B34:J34"/>
    <mergeCell ref="B35:J35"/>
    <mergeCell ref="B37:J37"/>
    <mergeCell ref="B29:C29"/>
    <mergeCell ref="C19:E19"/>
    <mergeCell ref="H20:I20"/>
    <mergeCell ref="H21:I21"/>
    <mergeCell ref="H22:I22"/>
    <mergeCell ref="B27:J27"/>
    <mergeCell ref="B28:J28"/>
    <mergeCell ref="B31:J31"/>
    <mergeCell ref="B32:J32"/>
    <mergeCell ref="B33:J33"/>
    <mergeCell ref="B57:J57"/>
    <mergeCell ref="B67:C67"/>
    <mergeCell ref="I67:J67"/>
    <mergeCell ref="B69:C69"/>
    <mergeCell ref="I69:J69"/>
  </mergeCells>
  <hyperlinks>
    <hyperlink ref="B66" r:id="rId1" display="http://www.geofal.com.pe/" xr:uid="{569E0B09-0F89-4EA0-9E54-311D3BA89DFB}"/>
    <hyperlink ref="B33:J33" r:id="rId2" location="8LpXxWsZQWmIW0zmL4DJEGBD3MXzxqJtd8JNJD7mkXs" display="https://mega.nz/file/EWAjHIDa - 8LpXxWsZQWmIW0zmL4DJEGBD3MXzxqJtd8JNJD7mkXs" xr:uid="{4778A2C0-FD0D-440B-A31A-121164094C3D}"/>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29" min="1" max="8" man="1"/>
  </rowBreaks>
  <drawing r:id="rId4"/>
  <legacyDrawingHF r:id="rId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7D392-6C24-4664-9711-B9D70E59808C}">
  <sheetPr>
    <tabColor rgb="FF00B0F0"/>
  </sheetPr>
  <dimension ref="B1:BD70"/>
  <sheetViews>
    <sheetView view="pageBreakPreview" zoomScale="75" zoomScaleNormal="96" zoomScaleSheetLayoutView="75" workbookViewId="0">
      <selection activeCell="B29" sqref="B29:I29"/>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31.44140625"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1103</v>
      </c>
    </row>
    <row r="2" spans="2:13" ht="6.6" customHeight="1" x14ac:dyDescent="0.3">
      <c r="K2" s="344"/>
      <c r="L2" s="344"/>
    </row>
    <row r="3" spans="2:13" ht="24" customHeight="1" x14ac:dyDescent="0.3">
      <c r="B3" s="297"/>
      <c r="C3" s="355"/>
      <c r="D3" s="355"/>
      <c r="E3" s="746">
        <v>1431</v>
      </c>
      <c r="F3" s="746"/>
      <c r="G3" s="355"/>
      <c r="H3" s="355"/>
      <c r="I3" s="356"/>
    </row>
    <row r="4" spans="2:13" ht="12.6" customHeight="1" x14ac:dyDescent="0.3">
      <c r="B4" s="357"/>
      <c r="C4" s="357"/>
      <c r="D4" s="297"/>
      <c r="E4" s="358"/>
      <c r="F4" s="358"/>
      <c r="G4" s="351"/>
      <c r="H4" s="351"/>
      <c r="I4" s="351"/>
      <c r="J4" s="252"/>
    </row>
    <row r="5" spans="2:13" ht="54.75" customHeight="1" x14ac:dyDescent="0.3">
      <c r="B5" s="383" t="s">
        <v>2545</v>
      </c>
      <c r="C5" s="768" t="str">
        <f>VLOOKUP($L$1,BD_Clientes,2,FALSE)</f>
        <v>CHINA ROAD AND BRIDGE CORPORATION SUCURSAL PERU</v>
      </c>
      <c r="D5" s="768"/>
      <c r="E5" s="768"/>
      <c r="F5" s="431" t="s">
        <v>2586</v>
      </c>
      <c r="G5" s="768" t="str">
        <f>VLOOKUP($L$1,BD_Clientes,9,FALSE)</f>
        <v>Hospital Papa Francisco</v>
      </c>
      <c r="H5" s="768"/>
      <c r="I5" s="768"/>
      <c r="K5" s="746">
        <v>222</v>
      </c>
      <c r="L5" s="746"/>
    </row>
    <row r="6" spans="2:13" ht="22.5" customHeight="1" x14ac:dyDescent="0.3">
      <c r="B6" s="383" t="s">
        <v>2547</v>
      </c>
      <c r="C6" s="769">
        <f>VLOOKUP($L$1,BD_Clientes,3,FALSE)</f>
        <v>20605171941</v>
      </c>
      <c r="D6" s="769"/>
      <c r="E6" s="769"/>
      <c r="F6" s="373"/>
      <c r="G6" s="433"/>
      <c r="H6" s="433"/>
      <c r="I6" s="433"/>
      <c r="K6" s="744">
        <v>222</v>
      </c>
      <c r="L6" s="744"/>
      <c r="M6" s="301"/>
    </row>
    <row r="7" spans="2:13" ht="42" customHeight="1" x14ac:dyDescent="0.3">
      <c r="B7" s="383" t="s">
        <v>2550</v>
      </c>
      <c r="C7" s="768" t="str">
        <f>VLOOKUP($L$1,BD_Clientes,5,FALSE)</f>
        <v>Ing. Fernando Revatta Paz</v>
      </c>
      <c r="D7" s="768"/>
      <c r="E7" s="768"/>
      <c r="F7" s="431" t="s">
        <v>2589</v>
      </c>
      <c r="G7" s="768" t="str">
        <f>VLOOKUP($L$1,BD_Clientes,10,FALSE)</f>
        <v>Manchay - Pachacamac - Lima</v>
      </c>
      <c r="H7" s="768"/>
      <c r="I7" s="768"/>
      <c r="K7" s="742">
        <v>222</v>
      </c>
      <c r="L7" s="742"/>
    </row>
    <row r="8" spans="2:13" ht="30" customHeight="1" x14ac:dyDescent="0.3">
      <c r="B8" s="383" t="s">
        <v>2553</v>
      </c>
      <c r="C8" s="768">
        <f>VLOOKUP($L$1,BD_Clientes,7,FALSE)</f>
        <v>994198563</v>
      </c>
      <c r="D8" s="768"/>
      <c r="E8" s="768"/>
      <c r="F8" s="439" t="s">
        <v>2551</v>
      </c>
      <c r="G8" s="373" t="s">
        <v>3326</v>
      </c>
      <c r="H8" s="373"/>
      <c r="I8" s="373"/>
    </row>
    <row r="9" spans="2:13" ht="41.25" customHeight="1" x14ac:dyDescent="0.3">
      <c r="B9" s="383" t="s">
        <v>2557</v>
      </c>
      <c r="C9" s="768" t="str">
        <f>VLOOKUP($L$1,BD_Clientes,8,FALSE)</f>
        <v>frevatta@crbcperu.com</v>
      </c>
      <c r="D9" s="768"/>
      <c r="E9" s="768"/>
      <c r="F9" s="438" t="s">
        <v>2553</v>
      </c>
      <c r="G9" s="429">
        <v>982429895</v>
      </c>
      <c r="H9" s="769"/>
      <c r="I9" s="769"/>
    </row>
    <row r="10" spans="2:13" ht="33.75" customHeight="1" x14ac:dyDescent="0.3">
      <c r="B10" s="766" t="s">
        <v>2555</v>
      </c>
      <c r="C10" s="766"/>
      <c r="D10" s="767">
        <v>45911</v>
      </c>
      <c r="E10" s="767"/>
      <c r="F10" s="438" t="s">
        <v>2558</v>
      </c>
      <c r="G10" s="767">
        <v>45911</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29.25" customHeight="1" x14ac:dyDescent="0.3">
      <c r="B16" s="260"/>
      <c r="C16" s="260"/>
      <c r="D16" s="259"/>
      <c r="E16" s="259"/>
      <c r="F16" s="259"/>
    </row>
    <row r="17" spans="2:56" ht="66.75" customHeight="1" x14ac:dyDescent="0.3">
      <c r="B17" s="421" t="s">
        <v>2561</v>
      </c>
      <c r="C17" s="749" t="s">
        <v>2562</v>
      </c>
      <c r="D17" s="749"/>
      <c r="E17" s="749"/>
      <c r="F17" s="422" t="s">
        <v>2563</v>
      </c>
      <c r="G17" s="423" t="s">
        <v>2564</v>
      </c>
      <c r="H17" s="421" t="s">
        <v>2565</v>
      </c>
      <c r="I17" s="421" t="s">
        <v>2566</v>
      </c>
      <c r="J17" s="371"/>
    </row>
    <row r="18" spans="2:56" ht="30" customHeight="1" x14ac:dyDescent="0.3">
      <c r="B18" s="421"/>
      <c r="C18" s="750" t="s">
        <v>6149</v>
      </c>
      <c r="D18" s="751"/>
      <c r="E18" s="752"/>
      <c r="F18" s="422"/>
      <c r="G18" s="423"/>
      <c r="H18" s="421"/>
      <c r="I18" s="421"/>
      <c r="J18" s="371"/>
    </row>
    <row r="19" spans="2:56" ht="48.75" customHeight="1" x14ac:dyDescent="0.3">
      <c r="B19" s="424" t="s">
        <v>2212</v>
      </c>
      <c r="C19" s="754" t="str">
        <f>VLOOKUP(B19,ENS.!$B$5:$F$242,2,FALSE)</f>
        <v>Compresión de testigos cilíndricos de concreto (*).</v>
      </c>
      <c r="D19" s="755"/>
      <c r="E19" s="756"/>
      <c r="F19" s="451" t="str">
        <f>VLOOKUP(B19,ENS.!$B$5:$F$242,3,FALSE)</f>
        <v>ASTM C39/C39M-24</v>
      </c>
      <c r="G19" s="457">
        <v>13</v>
      </c>
      <c r="H19" s="424">
        <v>12</v>
      </c>
      <c r="I19" s="426">
        <f>+G19*H19</f>
        <v>156</v>
      </c>
      <c r="J19" s="371"/>
    </row>
    <row r="20" spans="2:56" ht="48.75" customHeight="1" x14ac:dyDescent="0.3">
      <c r="B20" s="424" t="s">
        <v>2508</v>
      </c>
      <c r="C20" s="754" t="str">
        <f>VLOOKUP(B20,ENS.!$B$5:$F$242,2,FALSE)</f>
        <v>Movilización</v>
      </c>
      <c r="D20" s="755"/>
      <c r="E20" s="756"/>
      <c r="F20" s="451" t="str">
        <f>VLOOKUP(B20,ENS.!$B$5:$F$242,3,FALSE)</f>
        <v>-</v>
      </c>
      <c r="G20" s="457">
        <v>50</v>
      </c>
      <c r="H20" s="424">
        <v>1</v>
      </c>
      <c r="I20" s="426">
        <f>+G20*H20</f>
        <v>50</v>
      </c>
      <c r="J20" s="371"/>
    </row>
    <row r="21" spans="2:56" ht="19.95" customHeight="1" x14ac:dyDescent="0.3">
      <c r="B21" s="551" t="s">
        <v>2516</v>
      </c>
      <c r="C21" s="270"/>
      <c r="G21" s="759" t="s">
        <v>2567</v>
      </c>
      <c r="H21" s="760"/>
      <c r="I21" s="427">
        <f>SUM(I18:I20)</f>
        <v>206</v>
      </c>
      <c r="J21" s="274"/>
      <c r="K21" s="540"/>
      <c r="L21" s="343"/>
      <c r="M21" s="171"/>
      <c r="N21" s="171"/>
      <c r="O21" s="171"/>
      <c r="P21" s="171"/>
      <c r="Q21" s="171"/>
      <c r="R21" s="171"/>
      <c r="S21" s="171"/>
      <c r="T21" s="171"/>
    </row>
    <row r="22" spans="2:56" ht="19.95" customHeight="1" x14ac:dyDescent="0.3">
      <c r="B22" s="317"/>
      <c r="C22" s="270"/>
      <c r="G22" s="759" t="s">
        <v>2568</v>
      </c>
      <c r="H22" s="760"/>
      <c r="I22" s="427">
        <f>I21*0.18</f>
        <v>37.08</v>
      </c>
      <c r="J22" s="274"/>
      <c r="K22" s="538"/>
      <c r="L22" s="171"/>
      <c r="M22" s="171"/>
      <c r="N22" s="171"/>
      <c r="O22" s="171"/>
      <c r="P22" s="171"/>
      <c r="Q22" s="171"/>
      <c r="R22" s="171"/>
      <c r="S22" s="171"/>
      <c r="T22" s="171"/>
    </row>
    <row r="23" spans="2:56" ht="19.95" customHeight="1" x14ac:dyDescent="0.3">
      <c r="B23" s="317"/>
      <c r="C23" s="270"/>
      <c r="G23" s="761" t="s">
        <v>2569</v>
      </c>
      <c r="H23" s="762"/>
      <c r="I23" s="428">
        <f>I21+I22</f>
        <v>243.07999999999998</v>
      </c>
      <c r="J23" s="274"/>
      <c r="K23" s="538"/>
      <c r="L23" s="302"/>
      <c r="M23" s="302"/>
      <c r="N23" s="302"/>
      <c r="O23" s="302"/>
      <c r="P23" s="302"/>
      <c r="Q23" s="302"/>
      <c r="R23" s="302"/>
      <c r="S23" s="302"/>
      <c r="T23" s="302"/>
    </row>
    <row r="24" spans="2:56" ht="19.95" customHeight="1" x14ac:dyDescent="0.3">
      <c r="B24" s="317"/>
      <c r="C24" s="270"/>
      <c r="G24" s="371"/>
      <c r="H24" s="371"/>
      <c r="I24" s="372"/>
      <c r="J24" s="274"/>
      <c r="K24" s="538"/>
      <c r="L24" s="302"/>
      <c r="M24" s="302"/>
      <c r="N24" s="302"/>
      <c r="O24" s="302"/>
      <c r="P24" s="302"/>
      <c r="Q24" s="302"/>
      <c r="R24" s="302"/>
      <c r="S24" s="302"/>
      <c r="T24" s="302"/>
    </row>
    <row r="25" spans="2:56" s="297" customFormat="1" ht="21" customHeight="1" x14ac:dyDescent="0.3">
      <c r="B25" s="361"/>
      <c r="C25" s="362"/>
      <c r="D25" s="362"/>
      <c r="E25" s="362"/>
      <c r="F25" s="362"/>
      <c r="G25" s="362"/>
      <c r="H25" s="362"/>
      <c r="I25" s="362"/>
      <c r="J25" s="362"/>
      <c r="K25" s="632"/>
      <c r="L25" s="546"/>
      <c r="N25" s="547"/>
    </row>
    <row r="26" spans="2:56" s="297" customFormat="1" ht="21" customHeight="1" x14ac:dyDescent="0.3">
      <c r="C26" s="362"/>
      <c r="D26" s="362"/>
      <c r="E26" s="362"/>
      <c r="F26" s="362"/>
      <c r="G26" s="362"/>
      <c r="H26" s="362"/>
      <c r="I26" s="310"/>
      <c r="J26" s="310"/>
    </row>
    <row r="27" spans="2:56" s="297" customFormat="1" ht="11.4" customHeight="1" x14ac:dyDescent="0.3">
      <c r="C27" s="362"/>
      <c r="D27" s="362"/>
      <c r="E27" s="362"/>
      <c r="F27" s="362"/>
      <c r="G27" s="362"/>
      <c r="H27" s="362"/>
      <c r="I27" s="310"/>
      <c r="J27" s="310"/>
    </row>
    <row r="28" spans="2:56" s="373" customFormat="1" ht="19.2" customHeight="1" x14ac:dyDescent="0.3">
      <c r="B28" s="732" t="s">
        <v>4130</v>
      </c>
      <c r="C28" s="732"/>
      <c r="D28" s="732"/>
      <c r="E28" s="732"/>
      <c r="F28" s="732"/>
      <c r="G28" s="732"/>
      <c r="H28" s="732"/>
      <c r="I28" s="732"/>
      <c r="J28" s="374"/>
      <c r="L28" s="548"/>
      <c r="U28" s="548"/>
      <c r="AD28" s="548"/>
      <c r="AM28" s="548"/>
      <c r="AV28" s="548"/>
    </row>
    <row r="29" spans="2:56" s="373" customFormat="1" ht="147.75" customHeight="1" x14ac:dyDescent="0.3">
      <c r="B29" s="714" t="s">
        <v>6178</v>
      </c>
      <c r="C29" s="714"/>
      <c r="D29" s="714"/>
      <c r="E29" s="714"/>
      <c r="F29" s="714"/>
      <c r="G29" s="714"/>
      <c r="H29" s="714"/>
      <c r="I29" s="714"/>
      <c r="J29" s="374"/>
      <c r="L29" s="714"/>
      <c r="M29" s="714"/>
      <c r="N29" s="714"/>
      <c r="O29" s="714"/>
      <c r="P29" s="714"/>
      <c r="Q29" s="714"/>
      <c r="R29" s="714"/>
      <c r="S29" s="714"/>
      <c r="T29" s="714"/>
      <c r="U29" s="714"/>
      <c r="V29" s="714"/>
      <c r="W29" s="714"/>
      <c r="X29" s="714"/>
      <c r="Y29" s="714"/>
      <c r="Z29" s="714"/>
      <c r="AA29" s="714"/>
      <c r="AB29" s="714"/>
      <c r="AC29" s="714"/>
      <c r="AD29" s="714"/>
      <c r="AE29" s="714"/>
      <c r="AF29" s="714"/>
      <c r="AG29" s="714"/>
      <c r="AH29" s="714"/>
      <c r="AI29" s="714"/>
      <c r="AJ29" s="714"/>
      <c r="AK29" s="714"/>
      <c r="AL29" s="714"/>
      <c r="AM29" s="715"/>
      <c r="AN29" s="715"/>
      <c r="AO29" s="715"/>
      <c r="AP29" s="715"/>
      <c r="AQ29" s="715"/>
      <c r="AR29" s="715"/>
      <c r="AS29" s="715"/>
      <c r="AT29" s="715"/>
      <c r="AU29" s="715"/>
      <c r="AV29" s="714"/>
      <c r="AW29" s="714"/>
      <c r="AX29" s="714"/>
      <c r="AY29" s="714"/>
      <c r="AZ29" s="714"/>
      <c r="BA29" s="714"/>
      <c r="BB29" s="714"/>
      <c r="BC29" s="714"/>
      <c r="BD29" s="714"/>
    </row>
    <row r="30" spans="2:56" s="373" customFormat="1" ht="84" customHeight="1" x14ac:dyDescent="0.3">
      <c r="B30" s="715" t="s">
        <v>4131</v>
      </c>
      <c r="C30" s="715"/>
      <c r="D30" s="715"/>
      <c r="E30" s="715"/>
      <c r="F30" s="715"/>
      <c r="G30" s="715"/>
      <c r="H30" s="715"/>
      <c r="I30" s="715"/>
      <c r="J30" s="374"/>
      <c r="L30" s="715"/>
      <c r="M30" s="715"/>
      <c r="N30" s="715"/>
      <c r="O30" s="715"/>
      <c r="P30" s="715"/>
      <c r="Q30" s="715"/>
      <c r="R30" s="715"/>
      <c r="S30" s="715"/>
      <c r="T30" s="715"/>
      <c r="U30" s="420"/>
      <c r="V30" s="420"/>
      <c r="W30" s="420"/>
      <c r="X30" s="420"/>
      <c r="Y30" s="420"/>
      <c r="Z30" s="420"/>
      <c r="AA30" s="420"/>
      <c r="AB30" s="420"/>
      <c r="AC30" s="420"/>
      <c r="AD30" s="420"/>
      <c r="AE30" s="420"/>
      <c r="AF30" s="420"/>
      <c r="AG30" s="420"/>
      <c r="AH30" s="420"/>
      <c r="AI30" s="420"/>
      <c r="AJ30" s="420"/>
      <c r="AK30" s="420"/>
      <c r="AL30" s="420"/>
      <c r="AM30" s="628"/>
      <c r="AN30" s="628"/>
      <c r="AO30" s="628"/>
      <c r="AP30" s="628"/>
      <c r="AQ30" s="628"/>
      <c r="AR30" s="628"/>
      <c r="AS30" s="628"/>
      <c r="AT30" s="628"/>
      <c r="AU30" s="628"/>
      <c r="AV30" s="420"/>
      <c r="AW30" s="420"/>
      <c r="AX30" s="420"/>
      <c r="AY30" s="420"/>
      <c r="AZ30" s="420"/>
      <c r="BA30" s="420"/>
      <c r="BB30" s="420"/>
      <c r="BC30" s="420"/>
      <c r="BD30" s="420"/>
    </row>
    <row r="31" spans="2:56" s="297" customFormat="1" ht="93" customHeight="1" x14ac:dyDescent="0.3">
      <c r="B31" s="747" t="s">
        <v>2571</v>
      </c>
      <c r="C31" s="747"/>
      <c r="D31" s="337"/>
      <c r="E31" s="337"/>
      <c r="F31" s="337"/>
      <c r="G31" s="337"/>
      <c r="H31" s="337"/>
      <c r="I31" s="337"/>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7.95" customHeight="1" x14ac:dyDescent="0.3">
      <c r="J32" s="336"/>
    </row>
    <row r="33" spans="2:20" s="297" customFormat="1" ht="86.25" customHeight="1" x14ac:dyDescent="0.3">
      <c r="B33" s="714" t="s">
        <v>4121</v>
      </c>
      <c r="C33" s="714"/>
      <c r="D33" s="714"/>
      <c r="E33" s="714"/>
      <c r="F33" s="714"/>
      <c r="G33" s="714"/>
      <c r="H33" s="714"/>
      <c r="I33" s="714"/>
      <c r="J33" s="336"/>
    </row>
    <row r="34" spans="2:20" s="297" customFormat="1" ht="70.95" customHeight="1" x14ac:dyDescent="0.3">
      <c r="B34" s="714" t="s">
        <v>4122</v>
      </c>
      <c r="C34" s="714"/>
      <c r="D34" s="714"/>
      <c r="E34" s="714"/>
      <c r="F34" s="714"/>
      <c r="G34" s="714"/>
      <c r="H34" s="714"/>
      <c r="I34" s="714"/>
      <c r="J34" s="336"/>
    </row>
    <row r="35" spans="2:20" s="373" customFormat="1" ht="162.6" customHeight="1" x14ac:dyDescent="0.3">
      <c r="B35" s="714" t="s">
        <v>4124</v>
      </c>
      <c r="C35" s="714"/>
      <c r="D35" s="714"/>
      <c r="E35" s="714"/>
      <c r="F35" s="714"/>
      <c r="G35" s="714"/>
      <c r="H35" s="714"/>
      <c r="I35" s="714"/>
      <c r="J35" s="375"/>
      <c r="K35" s="376"/>
      <c r="L35" s="377"/>
      <c r="M35" s="378"/>
    </row>
    <row r="36" spans="2:20" s="373" customFormat="1" ht="57" customHeight="1" x14ac:dyDescent="0.3">
      <c r="B36" s="714" t="s">
        <v>4125</v>
      </c>
      <c r="C36" s="714"/>
      <c r="D36" s="714"/>
      <c r="E36" s="714"/>
      <c r="F36" s="714"/>
      <c r="G36" s="714"/>
      <c r="H36" s="714"/>
      <c r="I36" s="714"/>
      <c r="J36" s="375"/>
      <c r="K36" s="376"/>
      <c r="L36" s="377"/>
      <c r="M36" s="378"/>
    </row>
    <row r="37" spans="2:20" s="373" customFormat="1" ht="16.2" customHeight="1" x14ac:dyDescent="0.3"/>
    <row r="38" spans="2:20" s="373" customFormat="1" ht="16.2" customHeight="1" x14ac:dyDescent="0.3">
      <c r="B38" s="732"/>
      <c r="C38" s="732"/>
      <c r="D38" s="732"/>
      <c r="E38" s="732"/>
      <c r="F38" s="732"/>
      <c r="G38" s="732"/>
      <c r="H38" s="732"/>
      <c r="I38" s="732"/>
      <c r="N38" s="379"/>
      <c r="O38" s="379"/>
      <c r="P38" s="379"/>
      <c r="Q38" s="379"/>
      <c r="R38" s="379"/>
      <c r="S38" s="379"/>
      <c r="T38" s="379"/>
    </row>
    <row r="39" spans="2:20" s="373" customFormat="1" ht="16.2" customHeight="1" x14ac:dyDescent="0.3"/>
    <row r="40" spans="2:20" s="373" customFormat="1" ht="16.5" customHeight="1" x14ac:dyDescent="0.3">
      <c r="B40" s="373" t="s">
        <v>6171</v>
      </c>
      <c r="K40" s="373" t="s">
        <v>2574</v>
      </c>
    </row>
    <row r="41" spans="2:20" s="373" customFormat="1" ht="16.5" customHeight="1" x14ac:dyDescent="0.3">
      <c r="B41" s="373" t="s">
        <v>4126</v>
      </c>
      <c r="K41" s="373" t="s">
        <v>3983</v>
      </c>
    </row>
    <row r="42" spans="2:20" s="373" customFormat="1" ht="16.5" customHeight="1" x14ac:dyDescent="0.3">
      <c r="B42" s="373" t="s">
        <v>2518</v>
      </c>
      <c r="K42" s="373" t="s">
        <v>3984</v>
      </c>
    </row>
    <row r="43" spans="2:20" s="373" customFormat="1" ht="16.5" customHeight="1" x14ac:dyDescent="0.3">
      <c r="B43" s="380" t="s">
        <v>2519</v>
      </c>
      <c r="K43" s="373" t="s">
        <v>3985</v>
      </c>
    </row>
    <row r="44" spans="2:20" s="373" customFormat="1" ht="16.5" customHeight="1" x14ac:dyDescent="0.3">
      <c r="B44" s="381" t="s">
        <v>2520</v>
      </c>
      <c r="J44" s="382"/>
      <c r="K44" s="373" t="s">
        <v>3986</v>
      </c>
      <c r="M44" s="383"/>
    </row>
    <row r="45" spans="2:20" s="373" customFormat="1" ht="16.5" customHeight="1" x14ac:dyDescent="0.3">
      <c r="B45" s="380" t="s">
        <v>2578</v>
      </c>
      <c r="J45" s="382"/>
      <c r="K45" s="373" t="s">
        <v>3987</v>
      </c>
      <c r="M45" s="383"/>
    </row>
    <row r="46" spans="2:20" s="373" customFormat="1" ht="16.5" customHeight="1" x14ac:dyDescent="0.3">
      <c r="B46" s="381" t="s">
        <v>2580</v>
      </c>
      <c r="J46" s="382"/>
      <c r="K46" s="373" t="s">
        <v>3988</v>
      </c>
    </row>
    <row r="47" spans="2:20" s="373" customFormat="1" ht="16.5" customHeight="1" x14ac:dyDescent="0.3">
      <c r="B47" s="381" t="s">
        <v>2582</v>
      </c>
      <c r="J47" s="382"/>
    </row>
    <row r="48" spans="2:20" s="373" customFormat="1" ht="16.5" customHeight="1" x14ac:dyDescent="0.3">
      <c r="B48" s="437" t="s">
        <v>2521</v>
      </c>
      <c r="J48" s="382"/>
    </row>
    <row r="49" spans="2:11" s="373" customFormat="1" ht="16.5" customHeight="1" x14ac:dyDescent="0.3">
      <c r="B49" s="381" t="s">
        <v>3965</v>
      </c>
      <c r="J49" s="382"/>
    </row>
    <row r="50" spans="2:11" s="373" customFormat="1" ht="16.5" customHeight="1" x14ac:dyDescent="0.3">
      <c r="B50" s="381" t="s">
        <v>3966</v>
      </c>
      <c r="J50" s="382"/>
    </row>
    <row r="51" spans="2:11" s="373" customFormat="1" ht="16.5" customHeight="1" x14ac:dyDescent="0.3">
      <c r="B51" s="437" t="s">
        <v>4088</v>
      </c>
      <c r="J51" s="382"/>
    </row>
    <row r="52" spans="2:11" s="373" customFormat="1" ht="16.5" customHeight="1" x14ac:dyDescent="0.3">
      <c r="B52" s="381" t="s">
        <v>4089</v>
      </c>
      <c r="J52" s="382"/>
    </row>
    <row r="53" spans="2:11" s="373" customFormat="1" ht="16.5" customHeight="1" x14ac:dyDescent="0.3">
      <c r="B53" s="381" t="s">
        <v>4090</v>
      </c>
      <c r="J53" s="382"/>
    </row>
    <row r="54" spans="2:11" s="373" customFormat="1" ht="6.6" customHeight="1" x14ac:dyDescent="0.3">
      <c r="B54" s="381"/>
      <c r="J54" s="382"/>
    </row>
    <row r="55" spans="2:11" s="373" customFormat="1" ht="23.25" customHeight="1" x14ac:dyDescent="0.3">
      <c r="J55" s="382"/>
      <c r="K55" s="380" t="s">
        <v>2521</v>
      </c>
    </row>
    <row r="56" spans="2:11" s="373" customFormat="1" ht="16.2" customHeight="1" x14ac:dyDescent="0.3">
      <c r="J56" s="382"/>
      <c r="K56" s="381" t="s">
        <v>2522</v>
      </c>
    </row>
    <row r="57" spans="2:11" s="373" customFormat="1" ht="11.25" customHeight="1" x14ac:dyDescent="0.3">
      <c r="J57" s="382"/>
      <c r="K57" s="381" t="s">
        <v>2523</v>
      </c>
    </row>
    <row r="58" spans="2:11" s="373" customFormat="1" ht="52.5" customHeight="1" x14ac:dyDescent="0.3">
      <c r="B58" s="714" t="s">
        <v>2524</v>
      </c>
      <c r="C58" s="714"/>
      <c r="D58" s="714"/>
      <c r="E58" s="714"/>
      <c r="F58" s="714"/>
      <c r="G58" s="714"/>
      <c r="H58" s="714"/>
      <c r="I58" s="714"/>
      <c r="J58" s="382"/>
    </row>
    <row r="59" spans="2:11" s="373" customFormat="1" ht="13.5" customHeight="1" x14ac:dyDescent="0.3">
      <c r="B59" s="435" t="s">
        <v>2525</v>
      </c>
      <c r="C59" s="384"/>
      <c r="J59" s="382"/>
    </row>
    <row r="60" spans="2:11" s="373" customFormat="1" ht="13.5" customHeight="1" x14ac:dyDescent="0.3">
      <c r="B60" s="381"/>
      <c r="J60" s="382"/>
    </row>
    <row r="61" spans="2:11" s="373" customFormat="1" ht="13.5" customHeight="1" x14ac:dyDescent="0.3">
      <c r="B61" s="381"/>
      <c r="J61" s="382"/>
    </row>
    <row r="62" spans="2:11" s="373" customFormat="1" ht="20.25" customHeight="1" x14ac:dyDescent="0.3">
      <c r="B62" s="373" t="s">
        <v>2526</v>
      </c>
      <c r="C62" s="384"/>
      <c r="J62" s="385"/>
    </row>
    <row r="63" spans="2:11" s="373" customFormat="1" ht="15.75" customHeight="1" x14ac:dyDescent="0.3">
      <c r="B63" s="384"/>
      <c r="C63" s="384"/>
      <c r="J63" s="385"/>
    </row>
    <row r="64" spans="2:11" s="373" customFormat="1" ht="16.2" customHeight="1" x14ac:dyDescent="0.3">
      <c r="B64" s="373" t="s">
        <v>2583</v>
      </c>
      <c r="D64" s="384"/>
      <c r="E64" s="384"/>
      <c r="F64" s="384"/>
      <c r="G64" s="384"/>
    </row>
    <row r="65" spans="2:13" s="373" customFormat="1" ht="16.2" customHeight="1" x14ac:dyDescent="0.3">
      <c r="B65" s="373" t="s">
        <v>2527</v>
      </c>
    </row>
    <row r="66" spans="2:13" s="373" customFormat="1" ht="16.2" customHeight="1" x14ac:dyDescent="0.3">
      <c r="B66" s="373" t="s">
        <v>6177</v>
      </c>
    </row>
    <row r="67" spans="2:13" s="373" customFormat="1" ht="16.2" customHeight="1" x14ac:dyDescent="0.3">
      <c r="B67" s="373" t="s">
        <v>2528</v>
      </c>
      <c r="J67" s="379"/>
    </row>
    <row r="68" spans="2:13" s="373" customFormat="1" ht="34.5" customHeight="1" x14ac:dyDescent="0.3">
      <c r="B68" s="715"/>
      <c r="C68" s="715"/>
      <c r="H68" s="716"/>
      <c r="I68" s="716"/>
      <c r="L68" s="384"/>
      <c r="M68" s="384"/>
    </row>
    <row r="69" spans="2:13" s="297" customFormat="1" ht="13.8" x14ac:dyDescent="0.3">
      <c r="B69" s="337"/>
      <c r="C69" s="337"/>
      <c r="H69" s="549"/>
      <c r="I69" s="549"/>
      <c r="L69" s="347"/>
      <c r="M69" s="347"/>
    </row>
    <row r="70" spans="2:13" s="297" customFormat="1" ht="102" customHeight="1" x14ac:dyDescent="0.3">
      <c r="B70" s="747" t="s">
        <v>2584</v>
      </c>
      <c r="C70" s="747"/>
      <c r="D70" s="575"/>
      <c r="E70" s="575"/>
      <c r="F70" s="575"/>
      <c r="G70" s="575"/>
      <c r="H70" s="748" t="s">
        <v>2529</v>
      </c>
      <c r="I70" s="748"/>
    </row>
  </sheetData>
  <mergeCells count="43">
    <mergeCell ref="E3:F3"/>
    <mergeCell ref="C5:E5"/>
    <mergeCell ref="G5:I5"/>
    <mergeCell ref="K5:L5"/>
    <mergeCell ref="C6:E6"/>
    <mergeCell ref="K6:L6"/>
    <mergeCell ref="C7:E7"/>
    <mergeCell ref="G7:I7"/>
    <mergeCell ref="K7:L7"/>
    <mergeCell ref="C8:E8"/>
    <mergeCell ref="C9:E9"/>
    <mergeCell ref="H9:I9"/>
    <mergeCell ref="B10:C10"/>
    <mergeCell ref="D10:E10"/>
    <mergeCell ref="G10:I10"/>
    <mergeCell ref="B14:I15"/>
    <mergeCell ref="C17:E17"/>
    <mergeCell ref="AM29:AU29"/>
    <mergeCell ref="AV29:BD29"/>
    <mergeCell ref="B30:I30"/>
    <mergeCell ref="L30:T30"/>
    <mergeCell ref="G21:H21"/>
    <mergeCell ref="G22:H22"/>
    <mergeCell ref="G23:H23"/>
    <mergeCell ref="B28:I28"/>
    <mergeCell ref="B29:I29"/>
    <mergeCell ref="L29:T29"/>
    <mergeCell ref="B35:I35"/>
    <mergeCell ref="B36:I36"/>
    <mergeCell ref="B38:I38"/>
    <mergeCell ref="U29:AC29"/>
    <mergeCell ref="AD29:AL29"/>
    <mergeCell ref="C18:E18"/>
    <mergeCell ref="C19:E19"/>
    <mergeCell ref="B31:C31"/>
    <mergeCell ref="B33:I33"/>
    <mergeCell ref="B34:I34"/>
    <mergeCell ref="C20:E20"/>
    <mergeCell ref="B58:I58"/>
    <mergeCell ref="B68:C68"/>
    <mergeCell ref="H68:I68"/>
    <mergeCell ref="B70:C70"/>
    <mergeCell ref="H70:I70"/>
  </mergeCells>
  <hyperlinks>
    <hyperlink ref="B67" r:id="rId1" display="http://www.geofal.com.pe/" xr:uid="{90543F6E-3CC9-4B59-93DA-8EFA022DA204}"/>
    <hyperlink ref="B34:I34" r:id="rId2" location="8LpXxWsZQWmIW0zmL4DJEGBD3MXzxqJtd8JNJD7mkXs" display="https://mega.nz/file/EWAjHIDa - 8LpXxWsZQWmIW0zmL4DJEGBD3MXzxqJtd8JNJD7mkXs" xr:uid="{109A2FA3-9DDA-455F-B0F6-86860710088C}"/>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1" min="1" max="8" man="1"/>
  </rowBreaks>
  <drawing r:id="rId4"/>
  <legacyDrawingHF r:id="rId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3C83B-BFD5-4790-830F-9E66956DDED9}">
  <sheetPr>
    <tabColor rgb="FFFFFF00"/>
  </sheetPr>
  <dimension ref="B1:T69"/>
  <sheetViews>
    <sheetView view="pageBreakPreview" topLeftCell="B7" zoomScale="90" zoomScaleNormal="92" zoomScaleSheetLayoutView="90" workbookViewId="0">
      <selection activeCell="O17" sqref="O17"/>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0.88671875" style="279" customWidth="1"/>
    <col min="6" max="6" width="27.6640625" style="279" customWidth="1"/>
    <col min="7" max="7" width="13.6640625" style="279" customWidth="1"/>
    <col min="8" max="8" width="12.5546875" style="279" customWidth="1"/>
    <col min="9" max="9" width="13.332031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1128</v>
      </c>
    </row>
    <row r="2" spans="2:13" ht="9" customHeight="1" x14ac:dyDescent="0.3">
      <c r="K2" s="344"/>
      <c r="L2" s="344"/>
    </row>
    <row r="3" spans="2:13" ht="34.950000000000003" customHeight="1" x14ac:dyDescent="0.3">
      <c r="C3" s="255"/>
      <c r="D3" s="255"/>
      <c r="E3" s="744">
        <v>1437</v>
      </c>
      <c r="F3" s="744"/>
      <c r="G3" s="255"/>
      <c r="H3" s="255"/>
      <c r="I3" s="256"/>
    </row>
    <row r="4" spans="2:13" ht="10.199999999999999" customHeight="1" x14ac:dyDescent="0.3">
      <c r="B4" s="257"/>
      <c r="C4" s="257"/>
      <c r="E4" s="252"/>
      <c r="F4" s="252"/>
      <c r="H4" s="395"/>
      <c r="I4" s="395"/>
      <c r="J4" s="252"/>
    </row>
    <row r="5" spans="2:13" ht="33" customHeight="1" x14ac:dyDescent="0.3">
      <c r="B5" s="270" t="s">
        <v>2545</v>
      </c>
      <c r="C5" s="710" t="str">
        <f>VLOOKUP($L$1,BD_Clientes,2,FALSE)</f>
        <v>MARVIN ESPÍRITU</v>
      </c>
      <c r="D5" s="710"/>
      <c r="E5" s="710"/>
      <c r="F5" s="363" t="s">
        <v>2586</v>
      </c>
      <c r="G5" s="710" t="str">
        <f>VLOOKUP($L$1,BD_Clientes,9,FALSE)</f>
        <v>-</v>
      </c>
      <c r="H5" s="710"/>
      <c r="I5" s="710"/>
      <c r="K5" s="746">
        <v>222</v>
      </c>
      <c r="L5" s="746"/>
    </row>
    <row r="6" spans="2:13" ht="14.25" customHeight="1" x14ac:dyDescent="0.3">
      <c r="B6" s="270" t="s">
        <v>2547</v>
      </c>
      <c r="C6" s="710" t="str">
        <f>VLOOKUP($L$1,BD_Clientes,3,FALSE)</f>
        <v>-</v>
      </c>
      <c r="D6" s="710"/>
      <c r="E6" s="710"/>
      <c r="G6" s="395"/>
      <c r="H6" s="395"/>
      <c r="I6" s="395"/>
      <c r="K6" s="744">
        <v>222</v>
      </c>
      <c r="L6" s="744"/>
      <c r="M6" s="301"/>
    </row>
    <row r="7" spans="2:13" ht="35.25" customHeight="1" x14ac:dyDescent="0.3">
      <c r="B7" s="270" t="s">
        <v>2550</v>
      </c>
      <c r="C7" s="710" t="str">
        <f>VLOOKUP($L$1,BD_Clientes,5,FALSE)</f>
        <v>MARVIN ESPÍRITU</v>
      </c>
      <c r="D7" s="710"/>
      <c r="E7" s="710"/>
      <c r="F7" s="363" t="s">
        <v>2589</v>
      </c>
      <c r="G7" s="710" t="str">
        <f>VLOOKUP($L$1,BD_Clientes,10,FALSE)</f>
        <v>-</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924115385</v>
      </c>
      <c r="D9" s="710"/>
      <c r="E9" s="710"/>
      <c r="F9" s="364" t="s">
        <v>4142</v>
      </c>
      <c r="G9" s="279" t="s">
        <v>3326</v>
      </c>
      <c r="K9" s="392"/>
      <c r="L9" s="392"/>
    </row>
    <row r="10" spans="2:13" ht="36" customHeight="1" x14ac:dyDescent="0.3">
      <c r="B10" s="270" t="s">
        <v>2557</v>
      </c>
      <c r="C10" s="710" t="str">
        <f>VLOOKUP($L$1,BD_Clientes,8,FALSE)</f>
        <v>Ing.marvinespiritu@gmail.com</v>
      </c>
      <c r="D10" s="710"/>
      <c r="E10" s="710"/>
      <c r="F10" s="365" t="s">
        <v>2553</v>
      </c>
      <c r="G10" s="396">
        <v>982429895</v>
      </c>
      <c r="H10" s="724"/>
      <c r="I10" s="724"/>
    </row>
    <row r="11" spans="2:13" ht="23.25" customHeight="1" x14ac:dyDescent="0.3">
      <c r="B11" s="728" t="s">
        <v>2555</v>
      </c>
      <c r="C11" s="728"/>
      <c r="D11" s="727">
        <v>45912</v>
      </c>
      <c r="E11" s="727"/>
      <c r="F11" s="365" t="s">
        <v>2558</v>
      </c>
      <c r="G11" s="727">
        <v>45912</v>
      </c>
      <c r="H11" s="727"/>
      <c r="I11" s="727"/>
      <c r="L11" s="279" t="s">
        <v>2556</v>
      </c>
    </row>
    <row r="12" spans="2:13" ht="14.25" customHeight="1" x14ac:dyDescent="0.3">
      <c r="B12" s="363"/>
      <c r="C12" s="366"/>
      <c r="D12" s="395"/>
      <c r="E12" s="367"/>
    </row>
    <row r="13" spans="2:13" ht="14.2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27" customHeight="1" x14ac:dyDescent="0.3">
      <c r="B17" s="260"/>
      <c r="C17" s="260"/>
      <c r="D17" s="259"/>
      <c r="E17" s="259"/>
      <c r="F17" s="259"/>
    </row>
    <row r="18" spans="2:20" s="273" customFormat="1" ht="50.25" customHeight="1" x14ac:dyDescent="0.3">
      <c r="B18" s="393" t="s">
        <v>2561</v>
      </c>
      <c r="C18" s="725" t="s">
        <v>2562</v>
      </c>
      <c r="D18" s="725"/>
      <c r="E18" s="725"/>
      <c r="F18" s="368" t="s">
        <v>2563</v>
      </c>
      <c r="G18" s="393" t="s">
        <v>2564</v>
      </c>
      <c r="H18" s="393" t="s">
        <v>2565</v>
      </c>
      <c r="I18" s="393" t="s">
        <v>2566</v>
      </c>
      <c r="J18" s="371"/>
    </row>
    <row r="19" spans="2:20" s="273" customFormat="1" ht="30" customHeight="1" x14ac:dyDescent="0.3">
      <c r="B19" s="393"/>
      <c r="C19" s="795" t="s">
        <v>6199</v>
      </c>
      <c r="D19" s="796"/>
      <c r="E19" s="797"/>
      <c r="F19" s="368"/>
      <c r="G19" s="393"/>
      <c r="H19" s="393"/>
      <c r="I19" s="393"/>
      <c r="J19" s="371"/>
    </row>
    <row r="20" spans="2:20" s="273" customFormat="1" ht="35.1" customHeight="1" x14ac:dyDescent="0.3">
      <c r="B20" s="414" t="s">
        <v>2002</v>
      </c>
      <c r="C20" s="717" t="str">
        <f>VLOOKUP(B20,ENS.!$B$5:$F$242,2,FALSE)</f>
        <v>Sales solubles en Suelos y Agua.</v>
      </c>
      <c r="D20" s="718"/>
      <c r="E20" s="719"/>
      <c r="F20" s="414" t="str">
        <f>VLOOKUP(B20,ENS.!$B$5:$F$242,3,FALSE)</f>
        <v>NTP 339.152</v>
      </c>
      <c r="G20" s="455">
        <f>VLOOKUP(B20,ENS.!$B$5:$G$242,6,FALSE)</f>
        <v>80</v>
      </c>
      <c r="H20" s="414">
        <v>2</v>
      </c>
      <c r="I20" s="265">
        <f t="shared" ref="I20" si="0">+G20*H20</f>
        <v>160</v>
      </c>
      <c r="J20" s="371"/>
    </row>
    <row r="21" spans="2:20" ht="35.1" customHeight="1" x14ac:dyDescent="0.3">
      <c r="B21" s="414" t="s">
        <v>2005</v>
      </c>
      <c r="C21" s="717" t="str">
        <f>VLOOKUP(B21,ENS.!$B$5:$F$242,2,FALSE)</f>
        <v>Cloruros Solubles en Suelos y Agua.</v>
      </c>
      <c r="D21" s="718"/>
      <c r="E21" s="719"/>
      <c r="F21" s="414" t="str">
        <f>VLOOKUP(B21,ENS.!$B$5:$F$242,3,FALSE)</f>
        <v>NTP 339.177</v>
      </c>
      <c r="G21" s="455">
        <f>VLOOKUP(B21,ENS.!$B$5:$G$242,6,FALSE)</f>
        <v>80</v>
      </c>
      <c r="H21" s="414">
        <v>2</v>
      </c>
      <c r="I21" s="265">
        <f t="shared" ref="I21:I23" si="1">+G21*H21</f>
        <v>160</v>
      </c>
      <c r="J21" s="371"/>
    </row>
    <row r="22" spans="2:20" ht="35.1" customHeight="1" x14ac:dyDescent="0.3">
      <c r="B22" s="414" t="s">
        <v>2008</v>
      </c>
      <c r="C22" s="717" t="str">
        <f>VLOOKUP(B22,ENS.!$B$5:$F$242,2,FALSE)</f>
        <v>Sulfatos Solubles en Suelos y Agua.</v>
      </c>
      <c r="D22" s="718"/>
      <c r="E22" s="719"/>
      <c r="F22" s="414" t="str">
        <f>VLOOKUP(B22,ENS.!$B$5:$F$242,3,FALSE)</f>
        <v>NTP 339.178</v>
      </c>
      <c r="G22" s="455">
        <f>VLOOKUP(B22,ENS.!$B$5:$G$242,6,FALSE)</f>
        <v>120</v>
      </c>
      <c r="H22" s="414">
        <v>2</v>
      </c>
      <c r="I22" s="265">
        <f t="shared" si="1"/>
        <v>240</v>
      </c>
      <c r="J22" s="371"/>
    </row>
    <row r="23" spans="2:20" ht="35.1" customHeight="1" x14ac:dyDescent="0.3">
      <c r="B23" s="414" t="s">
        <v>1959</v>
      </c>
      <c r="C23" s="717" t="str">
        <f>VLOOKUP(B23,ENS.!$B$5:$F$242,2,FALSE)</f>
        <v>Determinación del PH en Suelo y Agua.</v>
      </c>
      <c r="D23" s="718"/>
      <c r="E23" s="719"/>
      <c r="F23" s="414" t="str">
        <f>VLOOKUP(B23,ENS.!$B$5:$F$242,3,FALSE)</f>
        <v>NTP 339.176</v>
      </c>
      <c r="G23" s="455">
        <f>VLOOKUP(B23,ENS.!$B$5:$G$242,6,FALSE)</f>
        <v>70</v>
      </c>
      <c r="H23" s="414">
        <v>2</v>
      </c>
      <c r="I23" s="265">
        <f t="shared" si="1"/>
        <v>140</v>
      </c>
      <c r="J23" s="371"/>
    </row>
    <row r="24" spans="2:20" ht="19.95" customHeight="1" x14ac:dyDescent="0.3">
      <c r="B24" s="551" t="s">
        <v>2516</v>
      </c>
      <c r="C24" s="270"/>
      <c r="G24" s="739" t="s">
        <v>3167</v>
      </c>
      <c r="H24" s="740"/>
      <c r="I24" s="369">
        <f>+SUM(I19:I23)</f>
        <v>700</v>
      </c>
      <c r="J24" s="274"/>
      <c r="K24" s="538"/>
      <c r="L24" s="171"/>
      <c r="N24" s="171"/>
      <c r="O24" s="171"/>
      <c r="P24" s="171"/>
      <c r="Q24" s="171"/>
      <c r="R24" s="171"/>
      <c r="S24" s="171"/>
      <c r="T24" s="171"/>
    </row>
    <row r="25" spans="2:20" ht="19.95" customHeight="1" x14ac:dyDescent="0.3">
      <c r="G25" s="735" t="s">
        <v>2568</v>
      </c>
      <c r="H25" s="736"/>
      <c r="I25" s="369">
        <f>+I24*0.18</f>
        <v>126</v>
      </c>
      <c r="J25" s="274"/>
      <c r="K25" s="538"/>
      <c r="L25" s="171"/>
      <c r="M25" s="171"/>
      <c r="N25" s="171"/>
      <c r="O25" s="171"/>
      <c r="P25" s="171"/>
      <c r="Q25" s="171"/>
      <c r="R25" s="171"/>
      <c r="S25" s="171"/>
      <c r="T25" s="171"/>
    </row>
    <row r="26" spans="2:20" ht="19.95" customHeight="1" x14ac:dyDescent="0.3">
      <c r="G26" s="720" t="s">
        <v>2569</v>
      </c>
      <c r="H26" s="722"/>
      <c r="I26" s="272">
        <f>+I24+I25</f>
        <v>826</v>
      </c>
      <c r="J26" s="274"/>
      <c r="K26" s="538"/>
      <c r="L26" s="302"/>
      <c r="M26" s="302"/>
      <c r="N26" s="302"/>
      <c r="O26" s="302"/>
      <c r="P26" s="302"/>
      <c r="Q26" s="302"/>
      <c r="R26" s="302"/>
      <c r="S26" s="302"/>
      <c r="T26" s="302"/>
    </row>
    <row r="27" spans="2:20" s="373" customFormat="1" ht="47.4" customHeight="1" x14ac:dyDescent="0.3">
      <c r="G27" s="386"/>
      <c r="H27" s="386"/>
      <c r="I27" s="387"/>
      <c r="J27" s="388"/>
      <c r="K27" s="554"/>
      <c r="L27" s="379"/>
      <c r="M27" s="379"/>
      <c r="N27" s="379"/>
      <c r="O27" s="379"/>
      <c r="P27" s="379"/>
      <c r="Q27" s="379"/>
      <c r="R27" s="379"/>
      <c r="S27" s="379"/>
      <c r="T27" s="379"/>
    </row>
    <row r="28" spans="2:20" s="373" customFormat="1" ht="9.75" customHeight="1" x14ac:dyDescent="0.3">
      <c r="G28" s="386"/>
      <c r="H28" s="386"/>
      <c r="I28" s="387"/>
      <c r="J28" s="388"/>
      <c r="K28" s="554"/>
      <c r="L28" s="379"/>
      <c r="M28" s="379"/>
      <c r="N28" s="379"/>
      <c r="O28" s="379"/>
      <c r="P28" s="379"/>
      <c r="Q28" s="379"/>
      <c r="R28" s="379"/>
      <c r="S28" s="379"/>
      <c r="T28" s="379"/>
    </row>
    <row r="29" spans="2:20" s="373" customFormat="1" ht="18.75" customHeight="1" x14ac:dyDescent="0.3">
      <c r="B29" s="732" t="s">
        <v>4119</v>
      </c>
      <c r="C29" s="732"/>
      <c r="D29" s="732"/>
      <c r="E29" s="732"/>
      <c r="F29" s="732"/>
      <c r="G29" s="732"/>
      <c r="H29" s="732"/>
      <c r="I29" s="732"/>
      <c r="J29" s="388"/>
      <c r="K29" s="554"/>
      <c r="L29" s="379"/>
      <c r="M29" s="379"/>
      <c r="N29" s="379"/>
      <c r="O29" s="379"/>
      <c r="P29" s="379"/>
      <c r="Q29" s="379"/>
      <c r="R29" s="379"/>
      <c r="S29" s="379"/>
      <c r="T29" s="379"/>
    </row>
    <row r="30" spans="2:20" s="373" customFormat="1" ht="122.25" customHeight="1" x14ac:dyDescent="0.3">
      <c r="B30" s="714" t="s">
        <v>6196</v>
      </c>
      <c r="C30" s="714"/>
      <c r="D30" s="714"/>
      <c r="E30" s="714"/>
      <c r="F30" s="714"/>
      <c r="G30" s="714"/>
      <c r="H30" s="714"/>
      <c r="I30" s="714"/>
      <c r="J30" s="635"/>
      <c r="K30" s="554"/>
      <c r="L30" s="379"/>
      <c r="M30" s="379"/>
      <c r="N30" s="379"/>
      <c r="O30" s="379"/>
      <c r="P30" s="379"/>
      <c r="Q30" s="379"/>
      <c r="R30" s="379"/>
      <c r="S30" s="379"/>
      <c r="T30" s="379"/>
    </row>
    <row r="31" spans="2:20" s="373" customFormat="1" ht="122.25" customHeight="1" x14ac:dyDescent="0.3">
      <c r="B31" s="715" t="s">
        <v>6087</v>
      </c>
      <c r="C31" s="715"/>
      <c r="D31" s="715"/>
      <c r="E31" s="715"/>
      <c r="F31" s="715"/>
      <c r="G31" s="715"/>
      <c r="H31" s="715"/>
      <c r="I31" s="715"/>
      <c r="J31" s="635"/>
      <c r="K31" s="554"/>
      <c r="L31" s="379"/>
      <c r="M31" s="379"/>
      <c r="N31" s="379"/>
      <c r="O31" s="379"/>
      <c r="P31" s="379"/>
      <c r="Q31" s="379"/>
      <c r="R31" s="379"/>
      <c r="S31" s="379"/>
      <c r="T31" s="379"/>
    </row>
    <row r="32" spans="2:20" s="373" customFormat="1" ht="78" customHeight="1" x14ac:dyDescent="0.3">
      <c r="B32" s="747" t="s">
        <v>2571</v>
      </c>
      <c r="C32" s="747"/>
      <c r="D32" s="420"/>
      <c r="E32" s="420"/>
      <c r="F32" s="420"/>
      <c r="G32" s="420"/>
      <c r="H32" s="420"/>
      <c r="I32" s="420"/>
      <c r="J32" s="388"/>
      <c r="K32" s="554"/>
      <c r="L32" s="379"/>
      <c r="M32" s="379"/>
      <c r="N32" s="379"/>
      <c r="O32" s="379"/>
      <c r="P32" s="379"/>
      <c r="Q32" s="379"/>
      <c r="R32" s="379"/>
      <c r="S32" s="379"/>
      <c r="T32" s="379"/>
    </row>
    <row r="33" spans="2:20" s="373" customFormat="1" ht="4.5" customHeight="1" x14ac:dyDescent="0.3">
      <c r="J33" s="388"/>
      <c r="K33" s="554"/>
      <c r="L33" s="379"/>
      <c r="M33" s="379"/>
      <c r="N33" s="379"/>
      <c r="O33" s="379"/>
      <c r="P33" s="379"/>
      <c r="Q33" s="379"/>
      <c r="R33" s="379"/>
      <c r="S33" s="379"/>
      <c r="T33" s="379"/>
    </row>
    <row r="34" spans="2:20" s="406" customFormat="1" ht="103.5" customHeight="1" x14ac:dyDescent="0.3">
      <c r="B34" s="714" t="s">
        <v>4127</v>
      </c>
      <c r="C34" s="714"/>
      <c r="D34" s="714"/>
      <c r="E34" s="714"/>
      <c r="F34" s="714"/>
      <c r="G34" s="714"/>
      <c r="H34" s="714"/>
      <c r="I34" s="714"/>
      <c r="J34" s="442"/>
      <c r="K34" s="558"/>
      <c r="L34" s="558"/>
      <c r="M34" s="559"/>
      <c r="N34" s="560"/>
    </row>
    <row r="35" spans="2:20" s="406" customFormat="1" ht="70.5" customHeight="1" x14ac:dyDescent="0.3">
      <c r="B35" s="714" t="s">
        <v>4128</v>
      </c>
      <c r="C35" s="714"/>
      <c r="D35" s="714"/>
      <c r="E35" s="714"/>
      <c r="F35" s="714"/>
      <c r="G35" s="714"/>
      <c r="H35" s="714"/>
      <c r="I35" s="714"/>
      <c r="J35" s="404"/>
    </row>
    <row r="36" spans="2:20" s="406" customFormat="1" ht="82.5" customHeight="1" x14ac:dyDescent="0.3">
      <c r="B36" s="714" t="s">
        <v>4122</v>
      </c>
      <c r="C36" s="714"/>
      <c r="D36" s="714"/>
      <c r="E36" s="714"/>
      <c r="F36" s="714"/>
      <c r="G36" s="714"/>
      <c r="H36" s="714"/>
      <c r="I36" s="714"/>
      <c r="J36" s="404"/>
      <c r="K36" s="405"/>
    </row>
    <row r="37" spans="2:20" s="406" customFormat="1" ht="138" customHeight="1" x14ac:dyDescent="0.3">
      <c r="B37" s="715" t="s">
        <v>4129</v>
      </c>
      <c r="C37" s="715"/>
      <c r="D37" s="715"/>
      <c r="E37" s="715"/>
      <c r="F37" s="715"/>
      <c r="G37" s="715"/>
      <c r="H37" s="715"/>
      <c r="I37" s="715"/>
      <c r="J37" s="404"/>
      <c r="K37" s="405"/>
      <c r="L37" s="407"/>
      <c r="M37" s="408"/>
    </row>
    <row r="38" spans="2:20" s="406" customFormat="1" ht="66.75" customHeight="1" x14ac:dyDescent="0.3">
      <c r="B38" s="714" t="s">
        <v>4125</v>
      </c>
      <c r="C38" s="714"/>
      <c r="D38" s="714"/>
      <c r="E38" s="714"/>
      <c r="F38" s="714"/>
      <c r="G38" s="714"/>
      <c r="H38" s="714"/>
      <c r="I38" s="714"/>
      <c r="J38" s="404"/>
      <c r="K38" s="405"/>
      <c r="L38" s="407"/>
      <c r="M38" s="408"/>
    </row>
    <row r="39" spans="2:20" s="373" customFormat="1" ht="16.8" x14ac:dyDescent="0.3">
      <c r="B39" s="317"/>
      <c r="C39" s="317"/>
      <c r="D39" s="317"/>
      <c r="E39" s="317"/>
      <c r="F39" s="317"/>
      <c r="G39" s="317"/>
      <c r="H39" s="317"/>
      <c r="I39" s="317"/>
      <c r="N39" s="379"/>
      <c r="O39" s="379"/>
      <c r="P39" s="379"/>
      <c r="Q39" s="379"/>
      <c r="R39" s="379"/>
      <c r="S39" s="379"/>
      <c r="T39" s="379"/>
    </row>
    <row r="40" spans="2:20" s="373" customFormat="1" ht="18" customHeight="1" x14ac:dyDescent="0.3">
      <c r="B40" s="279"/>
      <c r="C40" s="279"/>
      <c r="D40" s="279"/>
      <c r="E40" s="279"/>
      <c r="F40" s="279"/>
      <c r="G40" s="279"/>
      <c r="H40" s="279"/>
      <c r="I40" s="279"/>
    </row>
    <row r="41" spans="2:20" s="406" customFormat="1" ht="18.899999999999999" customHeight="1" x14ac:dyDescent="0.3">
      <c r="B41" s="373" t="s">
        <v>3984</v>
      </c>
      <c r="C41" s="373"/>
      <c r="D41" s="373"/>
      <c r="E41" s="373"/>
      <c r="F41" s="373"/>
      <c r="G41" s="373"/>
      <c r="H41" s="373"/>
      <c r="I41" s="373"/>
      <c r="K41" s="406" t="s">
        <v>2574</v>
      </c>
    </row>
    <row r="42" spans="2:20" s="406" customFormat="1" ht="18.899999999999999" customHeight="1" x14ac:dyDescent="0.3">
      <c r="B42" s="373" t="s">
        <v>4126</v>
      </c>
      <c r="C42" s="373"/>
      <c r="D42" s="373"/>
      <c r="E42" s="373"/>
      <c r="F42" s="373"/>
      <c r="G42" s="373"/>
      <c r="H42" s="373"/>
      <c r="I42" s="373"/>
      <c r="K42" s="406" t="s">
        <v>4112</v>
      </c>
    </row>
    <row r="43" spans="2:20" s="406" customFormat="1" ht="18.899999999999999" customHeight="1" x14ac:dyDescent="0.3">
      <c r="B43" s="373" t="s">
        <v>2518</v>
      </c>
      <c r="C43" s="373"/>
      <c r="D43" s="373"/>
      <c r="E43" s="373"/>
      <c r="F43" s="373"/>
      <c r="G43" s="373"/>
      <c r="H43" s="373"/>
      <c r="I43" s="373"/>
      <c r="K43" s="406" t="s">
        <v>4111</v>
      </c>
    </row>
    <row r="44" spans="2:20" s="406" customFormat="1" ht="18.899999999999999" customHeight="1" x14ac:dyDescent="0.3">
      <c r="B44" s="380" t="s">
        <v>2519</v>
      </c>
      <c r="C44" s="373"/>
      <c r="D44" s="373"/>
      <c r="E44" s="373"/>
      <c r="F44" s="373"/>
      <c r="G44" s="373"/>
      <c r="H44" s="373"/>
      <c r="I44" s="373"/>
      <c r="K44" s="406" t="s">
        <v>4113</v>
      </c>
    </row>
    <row r="45" spans="2:20" s="406" customFormat="1" ht="18.899999999999999" customHeight="1" x14ac:dyDescent="0.3">
      <c r="B45" s="713" t="s">
        <v>2520</v>
      </c>
      <c r="C45" s="713"/>
      <c r="D45" s="713"/>
      <c r="E45" s="713"/>
      <c r="F45" s="713"/>
      <c r="G45" s="713"/>
      <c r="H45" s="713"/>
      <c r="I45" s="713"/>
      <c r="J45" s="410"/>
      <c r="K45" s="406" t="s">
        <v>4114</v>
      </c>
      <c r="M45" s="411"/>
    </row>
    <row r="46" spans="2:20" s="444" customFormat="1" ht="18.899999999999999" customHeight="1" x14ac:dyDescent="0.3">
      <c r="B46" s="380" t="s">
        <v>2578</v>
      </c>
      <c r="C46" s="373"/>
      <c r="D46" s="373"/>
      <c r="E46" s="373"/>
      <c r="F46" s="373"/>
      <c r="G46" s="373"/>
      <c r="H46" s="373"/>
      <c r="I46" s="373"/>
      <c r="J46" s="443"/>
      <c r="K46" s="444" t="s">
        <v>4115</v>
      </c>
      <c r="M46" s="445"/>
    </row>
    <row r="47" spans="2:20" s="444" customFormat="1" ht="18.899999999999999" customHeight="1" x14ac:dyDescent="0.3">
      <c r="B47" s="381" t="s">
        <v>2580</v>
      </c>
      <c r="C47" s="373"/>
      <c r="D47" s="373"/>
      <c r="E47" s="373"/>
      <c r="F47" s="373"/>
      <c r="G47" s="373"/>
      <c r="H47" s="373"/>
      <c r="I47" s="373"/>
      <c r="J47" s="443"/>
      <c r="K47" s="444" t="s">
        <v>4116</v>
      </c>
    </row>
    <row r="48" spans="2:20" s="444" customFormat="1" ht="18.899999999999999" customHeight="1" x14ac:dyDescent="0.3">
      <c r="B48" s="381" t="s">
        <v>2582</v>
      </c>
      <c r="C48" s="373"/>
      <c r="D48" s="373"/>
      <c r="E48" s="373"/>
      <c r="F48" s="373"/>
      <c r="G48" s="373"/>
      <c r="H48" s="373"/>
      <c r="I48" s="373"/>
      <c r="J48" s="443"/>
    </row>
    <row r="49" spans="2:11" s="444" customFormat="1" ht="18.899999999999999" customHeight="1" x14ac:dyDescent="0.3">
      <c r="B49" s="380" t="s">
        <v>2521</v>
      </c>
      <c r="C49" s="373"/>
      <c r="D49" s="373"/>
      <c r="E49" s="373"/>
      <c r="F49" s="373"/>
      <c r="G49" s="373"/>
      <c r="H49" s="373"/>
      <c r="I49" s="373"/>
      <c r="J49" s="443"/>
    </row>
    <row r="50" spans="2:11" s="444" customFormat="1" ht="18.899999999999999" customHeight="1" x14ac:dyDescent="0.3">
      <c r="B50" s="381" t="s">
        <v>3965</v>
      </c>
      <c r="C50" s="373"/>
      <c r="D50" s="373"/>
      <c r="E50" s="373"/>
      <c r="F50" s="373"/>
      <c r="G50" s="373"/>
      <c r="H50" s="373"/>
      <c r="I50" s="373"/>
      <c r="J50" s="443"/>
    </row>
    <row r="51" spans="2:11" s="444" customFormat="1" ht="18.899999999999999" customHeight="1" x14ac:dyDescent="0.3">
      <c r="B51" s="381" t="s">
        <v>3966</v>
      </c>
      <c r="C51" s="373"/>
      <c r="D51" s="373"/>
      <c r="E51" s="373"/>
      <c r="F51" s="373"/>
      <c r="G51" s="373"/>
      <c r="H51" s="373"/>
      <c r="I51" s="373"/>
      <c r="J51" s="443"/>
    </row>
    <row r="52" spans="2:11" s="444" customFormat="1" ht="18.899999999999999" customHeight="1" x14ac:dyDescent="0.3">
      <c r="B52" s="380" t="s">
        <v>4088</v>
      </c>
      <c r="C52" s="373"/>
      <c r="D52" s="373"/>
      <c r="E52" s="373"/>
      <c r="F52" s="373"/>
      <c r="G52" s="373"/>
      <c r="H52" s="373"/>
      <c r="I52" s="373"/>
      <c r="J52" s="443"/>
    </row>
    <row r="53" spans="2:11" s="444" customFormat="1" ht="18.899999999999999" customHeight="1" x14ac:dyDescent="0.3">
      <c r="B53" s="381" t="s">
        <v>4089</v>
      </c>
      <c r="C53" s="373"/>
      <c r="D53" s="373"/>
      <c r="E53" s="373"/>
      <c r="F53" s="373"/>
      <c r="G53" s="373"/>
      <c r="H53" s="373"/>
      <c r="I53" s="373"/>
      <c r="J53" s="443"/>
    </row>
    <row r="54" spans="2:11" s="444" customFormat="1" ht="18.899999999999999" customHeight="1" x14ac:dyDescent="0.3">
      <c r="B54" s="381" t="s">
        <v>4090</v>
      </c>
      <c r="C54" s="373"/>
      <c r="D54" s="373"/>
      <c r="E54" s="373"/>
      <c r="F54" s="373"/>
      <c r="G54" s="373"/>
      <c r="H54" s="373"/>
      <c r="I54" s="373"/>
      <c r="J54" s="443"/>
    </row>
    <row r="55" spans="2:11" s="390" customFormat="1" ht="3" customHeight="1" x14ac:dyDescent="0.3">
      <c r="B55" s="289"/>
      <c r="C55" s="279"/>
      <c r="D55" s="279"/>
      <c r="E55" s="279"/>
      <c r="F55" s="279"/>
      <c r="G55" s="279"/>
      <c r="H55" s="279"/>
      <c r="I55" s="279"/>
      <c r="J55" s="389"/>
    </row>
    <row r="56" spans="2:11" s="373" customFormat="1" ht="18.75" customHeight="1" x14ac:dyDescent="0.3">
      <c r="B56" s="279"/>
      <c r="C56" s="279"/>
      <c r="D56" s="279"/>
      <c r="E56" s="279"/>
      <c r="F56" s="279"/>
      <c r="G56" s="279"/>
      <c r="H56" s="279"/>
      <c r="I56" s="279"/>
      <c r="J56" s="382"/>
      <c r="K56" s="380"/>
    </row>
    <row r="57" spans="2:11" s="373" customFormat="1" ht="16.2" customHeight="1" x14ac:dyDescent="0.3">
      <c r="B57" s="279"/>
      <c r="C57" s="279"/>
      <c r="D57" s="279"/>
      <c r="E57" s="279"/>
      <c r="F57" s="279"/>
      <c r="G57" s="279"/>
      <c r="H57" s="279"/>
      <c r="I57" s="279"/>
      <c r="J57" s="382"/>
      <c r="K57" s="381"/>
    </row>
    <row r="58" spans="2:11" s="406" customFormat="1" ht="48" customHeight="1" x14ac:dyDescent="0.3">
      <c r="B58" s="714" t="s">
        <v>3173</v>
      </c>
      <c r="C58" s="714"/>
      <c r="D58" s="714"/>
      <c r="E58" s="714"/>
      <c r="F58" s="714"/>
      <c r="G58" s="714"/>
      <c r="H58" s="714"/>
      <c r="I58" s="714"/>
      <c r="J58" s="410"/>
      <c r="K58" s="446"/>
    </row>
    <row r="59" spans="2:11" s="406" customFormat="1" ht="13.5" customHeight="1" x14ac:dyDescent="0.3">
      <c r="B59" s="435" t="s">
        <v>2525</v>
      </c>
      <c r="C59" s="384"/>
      <c r="D59" s="373"/>
      <c r="E59" s="373"/>
      <c r="F59" s="373"/>
      <c r="G59" s="373"/>
      <c r="H59" s="373"/>
      <c r="I59" s="373"/>
      <c r="J59" s="410"/>
    </row>
    <row r="60" spans="2:11" s="406" customFormat="1" ht="4.95" customHeight="1" x14ac:dyDescent="0.3">
      <c r="B60" s="381"/>
      <c r="C60" s="373"/>
      <c r="D60" s="373"/>
      <c r="E60" s="373"/>
      <c r="F60" s="373"/>
      <c r="G60" s="373"/>
      <c r="H60" s="373"/>
      <c r="I60" s="373"/>
      <c r="J60" s="410"/>
    </row>
    <row r="61" spans="2:11" s="406" customFormat="1" ht="16.8" x14ac:dyDescent="0.3">
      <c r="B61" s="373" t="s">
        <v>2526</v>
      </c>
      <c r="C61" s="384"/>
      <c r="D61" s="373"/>
      <c r="E61" s="373"/>
      <c r="F61" s="373"/>
      <c r="G61" s="373"/>
      <c r="H61" s="373"/>
      <c r="I61" s="373"/>
      <c r="J61" s="542"/>
    </row>
    <row r="62" spans="2:11" s="406" customFormat="1" ht="27" customHeight="1" x14ac:dyDescent="0.3">
      <c r="B62" s="384"/>
      <c r="C62" s="384"/>
      <c r="D62" s="373"/>
      <c r="E62" s="373"/>
      <c r="F62" s="373"/>
      <c r="G62" s="373"/>
      <c r="H62" s="373"/>
      <c r="I62" s="373"/>
      <c r="J62" s="542"/>
    </row>
    <row r="63" spans="2:11" s="406" customFormat="1" ht="16.2" customHeight="1" x14ac:dyDescent="0.3">
      <c r="B63" s="373" t="s">
        <v>2583</v>
      </c>
      <c r="C63" s="373"/>
      <c r="D63" s="384"/>
      <c r="E63" s="384"/>
      <c r="F63" s="384"/>
      <c r="G63" s="384"/>
      <c r="H63" s="373"/>
      <c r="I63" s="373"/>
    </row>
    <row r="64" spans="2:11" s="406" customFormat="1" ht="16.2" customHeight="1" x14ac:dyDescent="0.3">
      <c r="B64" s="373" t="s">
        <v>2527</v>
      </c>
      <c r="C64" s="373"/>
      <c r="D64" s="373"/>
      <c r="E64" s="373"/>
      <c r="F64" s="373"/>
      <c r="G64" s="373"/>
      <c r="H64" s="373"/>
      <c r="I64" s="373"/>
    </row>
    <row r="65" spans="2:13" s="406" customFormat="1" ht="16.2" customHeight="1" x14ac:dyDescent="0.3">
      <c r="B65" s="373" t="s">
        <v>3982</v>
      </c>
      <c r="C65" s="373"/>
      <c r="D65" s="373"/>
      <c r="E65" s="373"/>
      <c r="F65" s="373"/>
      <c r="G65" s="373"/>
      <c r="H65" s="373"/>
      <c r="I65" s="373"/>
    </row>
    <row r="66" spans="2:13" s="406" customFormat="1" ht="16.2" customHeight="1" x14ac:dyDescent="0.3">
      <c r="B66" s="373" t="s">
        <v>2528</v>
      </c>
      <c r="C66" s="373"/>
      <c r="D66" s="373"/>
      <c r="E66" s="373"/>
      <c r="F66" s="373"/>
      <c r="G66" s="373"/>
      <c r="H66" s="373"/>
      <c r="I66" s="373"/>
      <c r="J66" s="409"/>
    </row>
    <row r="67" spans="2:13" s="373" customFormat="1" ht="53.25" customHeight="1" x14ac:dyDescent="0.3">
      <c r="B67" s="715"/>
      <c r="C67" s="715"/>
      <c r="H67" s="716"/>
      <c r="I67" s="716"/>
      <c r="L67" s="384"/>
      <c r="M67" s="384"/>
    </row>
    <row r="68" spans="2:13" ht="59.25" customHeight="1" x14ac:dyDescent="0.3">
      <c r="B68" s="747" t="s">
        <v>2584</v>
      </c>
      <c r="C68" s="747"/>
      <c r="D68" s="373"/>
      <c r="E68" s="373"/>
      <c r="F68" s="373"/>
      <c r="G68" s="373"/>
      <c r="H68" s="748" t="s">
        <v>2529</v>
      </c>
      <c r="I68" s="748"/>
    </row>
    <row r="69" spans="2:13" ht="94.5" customHeight="1" x14ac:dyDescent="0.3"/>
  </sheetData>
  <mergeCells count="41">
    <mergeCell ref="E3:F3"/>
    <mergeCell ref="C5:E5"/>
    <mergeCell ref="G5:I5"/>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 ref="C18:E18"/>
    <mergeCell ref="B34:I34"/>
    <mergeCell ref="C21:E21"/>
    <mergeCell ref="C22:E22"/>
    <mergeCell ref="C23:E23"/>
    <mergeCell ref="G24:H24"/>
    <mergeCell ref="G25:H25"/>
    <mergeCell ref="B67:C67"/>
    <mergeCell ref="H67:I67"/>
    <mergeCell ref="B68:C68"/>
    <mergeCell ref="H68:I68"/>
    <mergeCell ref="C20:E20"/>
    <mergeCell ref="B35:I35"/>
    <mergeCell ref="B36:I36"/>
    <mergeCell ref="B37:I37"/>
    <mergeCell ref="B38:I38"/>
    <mergeCell ref="B45:I45"/>
    <mergeCell ref="B58:I58"/>
    <mergeCell ref="G26:H26"/>
    <mergeCell ref="B29:I29"/>
    <mergeCell ref="B30:I30"/>
    <mergeCell ref="B31:I31"/>
    <mergeCell ref="B32:C32"/>
  </mergeCells>
  <hyperlinks>
    <hyperlink ref="B66" r:id="rId1" display="http://www.geofal.com.pe/" xr:uid="{6131DC57-67E9-4284-BEE4-48F9202E2426}"/>
    <hyperlink ref="B36:I36" r:id="rId2" location="8LpXxWsZQWmIW0zmL4DJEGBD3MXzxqJtd8JNJD7mkXs" display="https://mega.nz/file/EWAjHIDa - 8LpXxWsZQWmIW0zmL4DJEGBD3MXzxqJtd8JNJD7mkXs" xr:uid="{F3A671DF-9FED-4F6C-9F2E-2B6AD98D1FFA}"/>
  </hyperlinks>
  <printOptions horizontalCentered="1"/>
  <pageMargins left="0" right="0" top="1.6535433070866143" bottom="0" header="0" footer="0"/>
  <pageSetup paperSize="9" scale="64" fitToWidth="0" fitToHeight="0" orientation="portrait" r:id="rId3"/>
  <headerFooter>
    <oddHeader>&amp;L
                  &amp;G</oddHeader>
    <oddFooter>&amp;C&amp;G</oddFooter>
  </headerFooter>
  <rowBreaks count="1" manualBreakCount="1">
    <brk id="32" min="1" max="8" man="1"/>
  </rowBreaks>
  <drawing r:id="rId4"/>
  <legacyDrawingHF r:id="rId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5C562-C313-4F0D-A27F-C7369EC5291B}">
  <sheetPr>
    <tabColor rgb="FFFFFF00"/>
  </sheetPr>
  <dimension ref="B1:T64"/>
  <sheetViews>
    <sheetView view="pageBreakPreview" topLeftCell="A7" zoomScale="84" zoomScaleNormal="92" zoomScaleSheetLayoutView="84" workbookViewId="0">
      <selection activeCell="H45" sqref="H45"/>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4.33203125" style="279" customWidth="1"/>
    <col min="6" max="6" width="24.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975</v>
      </c>
    </row>
    <row r="2" spans="2:13" ht="9" customHeight="1" x14ac:dyDescent="0.3">
      <c r="K2" s="344"/>
      <c r="L2" s="344"/>
    </row>
    <row r="3" spans="2:13" ht="34.950000000000003" customHeight="1" x14ac:dyDescent="0.3">
      <c r="C3" s="255"/>
      <c r="D3" s="255"/>
      <c r="E3" s="746">
        <v>1426</v>
      </c>
      <c r="F3" s="746"/>
      <c r="G3" s="255"/>
      <c r="H3" s="255"/>
      <c r="I3" s="256"/>
    </row>
    <row r="4" spans="2:13" ht="22.5" customHeight="1" x14ac:dyDescent="0.3">
      <c r="B4" s="257"/>
      <c r="C4" s="257"/>
      <c r="E4" s="252"/>
      <c r="F4" s="252"/>
      <c r="H4" s="395"/>
      <c r="I4" s="395"/>
      <c r="J4" s="252"/>
    </row>
    <row r="5" spans="2:13" ht="60.75" customHeight="1" x14ac:dyDescent="0.3">
      <c r="B5" s="270" t="s">
        <v>2545</v>
      </c>
      <c r="C5" s="710" t="str">
        <f>VLOOKUP($L$1,BD_Clientes,2,FALSE)</f>
        <v>MECHANICAL AND PIPING SOLUTIONS SAC</v>
      </c>
      <c r="D5" s="710"/>
      <c r="E5" s="710"/>
      <c r="F5" s="363" t="s">
        <v>2586</v>
      </c>
      <c r="G5" s="753" t="str">
        <f>VLOOKUP($L$1,BD_Clientes,9,FALSE)</f>
        <v>Paquete de trabajo 5: rehabilitación del pavimento de pista y renovación del sistema AGL asociado (WP5)</v>
      </c>
      <c r="H5" s="753"/>
      <c r="I5" s="753"/>
      <c r="K5" s="746">
        <v>222</v>
      </c>
      <c r="L5" s="746"/>
    </row>
    <row r="6" spans="2:13" ht="26.25" customHeight="1" x14ac:dyDescent="0.3">
      <c r="B6" s="270" t="s">
        <v>2547</v>
      </c>
      <c r="C6" s="710">
        <f>VLOOKUP($L$1,BD_Clientes,3,FALSE)</f>
        <v>20601323525</v>
      </c>
      <c r="D6" s="710"/>
      <c r="E6" s="710"/>
      <c r="G6" s="395"/>
      <c r="H6" s="395"/>
      <c r="I6" s="395"/>
      <c r="K6" s="744">
        <v>222</v>
      </c>
      <c r="L6" s="744"/>
      <c r="M6" s="301"/>
    </row>
    <row r="7" spans="2:13" ht="36" customHeight="1" x14ac:dyDescent="0.3">
      <c r="B7" s="270" t="s">
        <v>2550</v>
      </c>
      <c r="C7" s="710" t="str">
        <f>VLOOKUP($L$1,BD_Clientes,5,FALSE)</f>
        <v>Ing. Jonatan Paredes Tenorio</v>
      </c>
      <c r="D7" s="710"/>
      <c r="E7" s="710"/>
      <c r="F7" s="363" t="s">
        <v>2589</v>
      </c>
      <c r="G7" s="710" t="str">
        <f>VLOOKUP($L$1,BD_Clientes,10,FALSE)</f>
        <v>-</v>
      </c>
      <c r="H7" s="710"/>
      <c r="I7" s="710"/>
      <c r="K7" s="742">
        <v>222</v>
      </c>
      <c r="L7" s="742"/>
    </row>
    <row r="8" spans="2:13" ht="2.25" hidden="1" customHeight="1" x14ac:dyDescent="0.3">
      <c r="B8" s="363"/>
      <c r="C8" s="396"/>
      <c r="D8" s="259"/>
      <c r="E8" s="259"/>
      <c r="G8" s="395"/>
      <c r="H8" s="395"/>
      <c r="I8" s="395"/>
      <c r="K8" s="743">
        <v>223</v>
      </c>
      <c r="L8" s="743"/>
    </row>
    <row r="9" spans="2:13" ht="29.25" customHeight="1" x14ac:dyDescent="0.3">
      <c r="B9" s="270" t="s">
        <v>2553</v>
      </c>
      <c r="C9" s="710">
        <f>VLOOKUP($L$1,BD_Clientes,7,FALSE)</f>
        <v>970125368</v>
      </c>
      <c r="D9" s="710"/>
      <c r="E9" s="710"/>
      <c r="F9" s="364" t="s">
        <v>4142</v>
      </c>
      <c r="G9" s="279" t="s">
        <v>3326</v>
      </c>
      <c r="K9" s="392"/>
      <c r="L9" s="392"/>
    </row>
    <row r="10" spans="2:13" ht="33.75" customHeight="1" x14ac:dyDescent="0.3">
      <c r="B10" s="270" t="s">
        <v>2557</v>
      </c>
      <c r="C10" s="710" t="str">
        <f>VLOOKUP($L$1,BD_Clientes,8,FALSE)</f>
        <v>jeparedes@mp-solutions.net</v>
      </c>
      <c r="D10" s="710"/>
      <c r="E10" s="710"/>
      <c r="F10" s="365" t="s">
        <v>2553</v>
      </c>
      <c r="G10" s="396">
        <v>982429895</v>
      </c>
      <c r="H10" s="724"/>
      <c r="I10" s="724"/>
    </row>
    <row r="11" spans="2:13" ht="24" customHeight="1" x14ac:dyDescent="0.3">
      <c r="B11" s="728" t="s">
        <v>2555</v>
      </c>
      <c r="C11" s="728"/>
      <c r="D11" s="727">
        <v>45911</v>
      </c>
      <c r="E11" s="727"/>
      <c r="F11" s="365" t="s">
        <v>2558</v>
      </c>
      <c r="G11" s="727">
        <v>45911</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9.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38.25" customHeight="1" x14ac:dyDescent="0.3">
      <c r="B17" s="260"/>
      <c r="C17" s="260"/>
      <c r="D17" s="259"/>
      <c r="E17" s="259"/>
      <c r="F17" s="259"/>
    </row>
    <row r="18" spans="2:20" s="273" customFormat="1" ht="61.5" customHeight="1" x14ac:dyDescent="0.3">
      <c r="B18" s="421" t="s">
        <v>2561</v>
      </c>
      <c r="C18" s="749" t="s">
        <v>2562</v>
      </c>
      <c r="D18" s="749"/>
      <c r="E18" s="749"/>
      <c r="F18" s="422" t="s">
        <v>2563</v>
      </c>
      <c r="G18" s="421" t="s">
        <v>2564</v>
      </c>
      <c r="H18" s="421" t="s">
        <v>2565</v>
      </c>
      <c r="I18" s="421" t="s">
        <v>2566</v>
      </c>
      <c r="J18" s="371"/>
    </row>
    <row r="19" spans="2:20" s="273" customFormat="1" ht="29.25" customHeight="1" x14ac:dyDescent="0.3">
      <c r="B19" s="421"/>
      <c r="C19" s="750" t="s">
        <v>5746</v>
      </c>
      <c r="D19" s="751"/>
      <c r="E19" s="752"/>
      <c r="F19" s="422"/>
      <c r="G19" s="421"/>
      <c r="H19" s="421"/>
      <c r="I19" s="421"/>
      <c r="J19" s="371"/>
    </row>
    <row r="20" spans="2:20" s="273" customFormat="1" ht="62.25" customHeight="1" x14ac:dyDescent="0.3">
      <c r="B20" s="414" t="s">
        <v>2136</v>
      </c>
      <c r="C20" s="717" t="str">
        <f>VLOOKUP(B20,ENS.!$B$5:$F$242,2,FALSE)</f>
        <v>Análisis granulométrico por tamizado en agregado (*).</v>
      </c>
      <c r="D20" s="718"/>
      <c r="E20" s="719"/>
      <c r="F20" s="414" t="str">
        <f>VLOOKUP(B20,ENS.!$B$5:$F$242,3,FALSE)</f>
        <v>ASTM C136/C136M-19</v>
      </c>
      <c r="G20" s="455">
        <f>VLOOKUP(B20,ENS.!$B$5:$G$242,6,FALSE)</f>
        <v>100</v>
      </c>
      <c r="H20" s="414">
        <v>1</v>
      </c>
      <c r="I20" s="265">
        <f t="shared" ref="I20" si="0">+G20*H20</f>
        <v>100</v>
      </c>
      <c r="J20" s="371"/>
    </row>
    <row r="21" spans="2:20" ht="19.95" customHeight="1" x14ac:dyDescent="0.3">
      <c r="B21" s="550" t="s">
        <v>2516</v>
      </c>
      <c r="C21" s="270"/>
      <c r="G21" s="739" t="s">
        <v>3167</v>
      </c>
      <c r="H21" s="740"/>
      <c r="I21" s="369">
        <f>+SUM(I19:I20)</f>
        <v>100</v>
      </c>
      <c r="J21" s="274"/>
      <c r="K21" s="538"/>
      <c r="L21" s="171"/>
      <c r="N21" s="171"/>
      <c r="O21" s="171"/>
      <c r="P21" s="171"/>
      <c r="Q21" s="171"/>
      <c r="R21" s="171"/>
      <c r="S21" s="171"/>
      <c r="T21" s="171"/>
    </row>
    <row r="22" spans="2:20" ht="19.95" customHeight="1" x14ac:dyDescent="0.3">
      <c r="G22" s="735" t="s">
        <v>2568</v>
      </c>
      <c r="H22" s="736"/>
      <c r="I22" s="369">
        <f>+I21*0.18</f>
        <v>18</v>
      </c>
      <c r="J22" s="274"/>
      <c r="K22" s="538"/>
      <c r="L22" s="171"/>
      <c r="M22" s="171"/>
      <c r="N22" s="171"/>
      <c r="O22" s="171"/>
      <c r="P22" s="171"/>
      <c r="Q22" s="171"/>
      <c r="R22" s="171"/>
      <c r="S22" s="171"/>
      <c r="T22" s="171"/>
    </row>
    <row r="23" spans="2:20" ht="19.95" customHeight="1" x14ac:dyDescent="0.3">
      <c r="G23" s="720" t="s">
        <v>2569</v>
      </c>
      <c r="H23" s="722"/>
      <c r="I23" s="272">
        <f>+I21+I22</f>
        <v>118</v>
      </c>
      <c r="J23" s="274"/>
      <c r="K23" s="538"/>
      <c r="L23" s="302"/>
      <c r="M23" s="302"/>
      <c r="N23" s="302"/>
      <c r="O23" s="302"/>
      <c r="P23" s="302"/>
      <c r="Q23" s="302"/>
      <c r="R23" s="302"/>
      <c r="S23" s="302"/>
      <c r="T23" s="302"/>
    </row>
    <row r="24" spans="2:20" s="373" customFormat="1" ht="47.4" customHeight="1" x14ac:dyDescent="0.3">
      <c r="G24" s="386"/>
      <c r="H24" s="386"/>
      <c r="I24" s="387"/>
      <c r="J24" s="388"/>
      <c r="K24" s="554"/>
      <c r="L24" s="379"/>
      <c r="M24" s="379"/>
      <c r="N24" s="379"/>
      <c r="O24" s="379"/>
      <c r="P24" s="379"/>
      <c r="Q24" s="379"/>
      <c r="R24" s="379"/>
      <c r="S24" s="379"/>
      <c r="T24" s="379"/>
    </row>
    <row r="25" spans="2:20" s="373" customFormat="1" ht="19.2" customHeight="1" x14ac:dyDescent="0.3">
      <c r="B25" s="732" t="s">
        <v>4119</v>
      </c>
      <c r="C25" s="732"/>
      <c r="D25" s="732"/>
      <c r="E25" s="732"/>
      <c r="F25" s="732"/>
      <c r="G25" s="732"/>
      <c r="H25" s="732"/>
      <c r="I25" s="732"/>
      <c r="J25" s="388"/>
      <c r="K25" s="554"/>
      <c r="L25" s="379"/>
      <c r="M25" s="379"/>
      <c r="N25" s="379"/>
      <c r="O25" s="379"/>
      <c r="P25" s="379"/>
      <c r="Q25" s="379"/>
      <c r="R25" s="379"/>
      <c r="S25" s="379"/>
      <c r="T25" s="379"/>
    </row>
    <row r="26" spans="2:20" s="373" customFormat="1" ht="143.25" customHeight="1" x14ac:dyDescent="0.3">
      <c r="B26" s="714" t="s">
        <v>6169</v>
      </c>
      <c r="C26" s="714"/>
      <c r="D26" s="714"/>
      <c r="E26" s="714"/>
      <c r="F26" s="714"/>
      <c r="G26" s="714"/>
      <c r="H26" s="714"/>
      <c r="I26" s="714"/>
      <c r="J26" s="388"/>
      <c r="K26" s="554"/>
      <c r="L26" s="379"/>
      <c r="M26" s="379"/>
      <c r="N26" s="379"/>
      <c r="O26" s="379"/>
      <c r="P26" s="379"/>
      <c r="Q26" s="379"/>
      <c r="R26" s="379"/>
      <c r="S26" s="379"/>
      <c r="T26" s="379"/>
    </row>
    <row r="27" spans="2:20" s="373" customFormat="1" ht="93" customHeight="1" x14ac:dyDescent="0.3">
      <c r="B27" s="715" t="s">
        <v>6087</v>
      </c>
      <c r="C27" s="715"/>
      <c r="D27" s="715"/>
      <c r="E27" s="715"/>
      <c r="F27" s="715"/>
      <c r="G27" s="715"/>
      <c r="H27" s="715"/>
      <c r="I27" s="715"/>
      <c r="J27" s="388"/>
      <c r="K27" s="554"/>
      <c r="L27" s="379"/>
      <c r="M27" s="379"/>
      <c r="N27" s="379"/>
      <c r="O27" s="379"/>
      <c r="P27" s="379"/>
      <c r="Q27" s="379"/>
      <c r="R27" s="379"/>
      <c r="S27" s="379"/>
      <c r="T27" s="379"/>
    </row>
    <row r="28" spans="2:20" s="373" customFormat="1" ht="108" customHeight="1" x14ac:dyDescent="0.3">
      <c r="B28" s="747" t="s">
        <v>2571</v>
      </c>
      <c r="C28" s="747"/>
      <c r="D28" s="420"/>
      <c r="E28" s="420"/>
      <c r="F28" s="420"/>
      <c r="G28" s="420"/>
      <c r="H28" s="420"/>
      <c r="I28" s="420"/>
      <c r="J28" s="388"/>
      <c r="K28" s="554"/>
      <c r="L28" s="379"/>
      <c r="M28" s="379"/>
      <c r="N28" s="379"/>
      <c r="O28" s="379"/>
      <c r="P28" s="379"/>
      <c r="Q28" s="379"/>
      <c r="R28" s="379"/>
      <c r="S28" s="379"/>
      <c r="T28" s="379"/>
    </row>
    <row r="29" spans="2:20" s="373" customFormat="1" ht="25.5" customHeight="1" x14ac:dyDescent="0.3">
      <c r="J29" s="388"/>
      <c r="K29" s="554"/>
      <c r="L29" s="379"/>
      <c r="M29" s="379"/>
      <c r="N29" s="379"/>
      <c r="O29" s="379"/>
      <c r="P29" s="379"/>
      <c r="Q29" s="379"/>
      <c r="R29" s="379"/>
      <c r="S29" s="379"/>
      <c r="T29" s="379"/>
    </row>
    <row r="30" spans="2:20" s="406" customFormat="1" ht="81.599999999999994" customHeight="1" x14ac:dyDescent="0.3">
      <c r="B30" s="714" t="s">
        <v>4127</v>
      </c>
      <c r="C30" s="714"/>
      <c r="D30" s="714"/>
      <c r="E30" s="714"/>
      <c r="F30" s="714"/>
      <c r="G30" s="714"/>
      <c r="H30" s="714"/>
      <c r="I30" s="714"/>
      <c r="J30" s="442"/>
      <c r="K30" s="558"/>
      <c r="L30" s="558"/>
      <c r="M30" s="559"/>
      <c r="N30" s="560"/>
    </row>
    <row r="31" spans="2:20" s="406" customFormat="1" ht="88.5" customHeight="1" x14ac:dyDescent="0.3">
      <c r="B31" s="714" t="s">
        <v>4128</v>
      </c>
      <c r="C31" s="714"/>
      <c r="D31" s="714"/>
      <c r="E31" s="714"/>
      <c r="F31" s="714"/>
      <c r="G31" s="714"/>
      <c r="H31" s="714"/>
      <c r="I31" s="714"/>
      <c r="J31" s="404"/>
    </row>
    <row r="32" spans="2:20" s="406" customFormat="1" ht="78.75" customHeight="1" x14ac:dyDescent="0.3">
      <c r="B32" s="714" t="s">
        <v>4122</v>
      </c>
      <c r="C32" s="714"/>
      <c r="D32" s="714"/>
      <c r="E32" s="714"/>
      <c r="F32" s="714"/>
      <c r="G32" s="714"/>
      <c r="H32" s="714"/>
      <c r="I32" s="714"/>
      <c r="J32" s="404"/>
      <c r="K32" s="405"/>
    </row>
    <row r="33" spans="2:20" s="406" customFormat="1" ht="147" customHeight="1" x14ac:dyDescent="0.3">
      <c r="B33" s="715" t="s">
        <v>4129</v>
      </c>
      <c r="C33" s="715"/>
      <c r="D33" s="715"/>
      <c r="E33" s="715"/>
      <c r="F33" s="715"/>
      <c r="G33" s="715"/>
      <c r="H33" s="715"/>
      <c r="I33" s="715"/>
      <c r="J33" s="404"/>
      <c r="K33" s="405"/>
      <c r="L33" s="407"/>
      <c r="M33" s="408"/>
    </row>
    <row r="34" spans="2:20" s="406" customFormat="1" ht="55.95" customHeight="1" x14ac:dyDescent="0.3">
      <c r="B34" s="714" t="s">
        <v>4125</v>
      </c>
      <c r="C34" s="714"/>
      <c r="D34" s="714"/>
      <c r="E34" s="714"/>
      <c r="F34" s="714"/>
      <c r="G34" s="714"/>
      <c r="H34" s="714"/>
      <c r="I34" s="714"/>
      <c r="J34" s="404"/>
      <c r="K34" s="405"/>
      <c r="L34" s="407"/>
      <c r="M34" s="408"/>
    </row>
    <row r="35" spans="2:20" s="373" customFormat="1" ht="16.8" x14ac:dyDescent="0.3">
      <c r="B35" s="317"/>
      <c r="C35" s="317"/>
      <c r="D35" s="317"/>
      <c r="E35" s="317"/>
      <c r="F35" s="317"/>
      <c r="G35" s="317"/>
      <c r="H35" s="317"/>
      <c r="I35" s="317"/>
      <c r="N35" s="379"/>
      <c r="O35" s="379"/>
      <c r="P35" s="379"/>
      <c r="Q35" s="379"/>
      <c r="R35" s="379"/>
      <c r="S35" s="379"/>
      <c r="T35" s="379"/>
    </row>
    <row r="36" spans="2:20" s="373" customFormat="1" ht="18" customHeight="1" x14ac:dyDescent="0.3">
      <c r="B36" s="279"/>
      <c r="C36" s="279"/>
      <c r="D36" s="279"/>
      <c r="E36" s="279"/>
      <c r="F36" s="279"/>
      <c r="G36" s="279"/>
      <c r="H36" s="279"/>
      <c r="I36" s="279"/>
    </row>
    <row r="37" spans="2:20" s="406" customFormat="1" ht="18" customHeight="1" x14ac:dyDescent="0.3">
      <c r="B37" s="390" t="s">
        <v>3988</v>
      </c>
      <c r="C37" s="373"/>
      <c r="D37" s="373"/>
      <c r="E37" s="373"/>
      <c r="F37" s="373"/>
      <c r="G37" s="373"/>
      <c r="H37" s="373"/>
      <c r="I37" s="373"/>
      <c r="K37" s="406" t="s">
        <v>2574</v>
      </c>
    </row>
    <row r="38" spans="2:20" s="406" customFormat="1" ht="18" customHeight="1" x14ac:dyDescent="0.3">
      <c r="B38" s="373" t="s">
        <v>4126</v>
      </c>
      <c r="C38" s="373"/>
      <c r="D38" s="373"/>
      <c r="E38" s="373"/>
      <c r="F38" s="373"/>
      <c r="G38" s="373"/>
      <c r="H38" s="373"/>
      <c r="I38" s="373"/>
      <c r="K38" s="406" t="s">
        <v>4112</v>
      </c>
    </row>
    <row r="39" spans="2:20" s="406" customFormat="1" ht="18" customHeight="1" x14ac:dyDescent="0.3">
      <c r="B39" s="373" t="s">
        <v>2518</v>
      </c>
      <c r="C39" s="373"/>
      <c r="D39" s="373"/>
      <c r="E39" s="373"/>
      <c r="F39" s="373"/>
      <c r="G39" s="373"/>
      <c r="H39" s="373"/>
      <c r="I39" s="373"/>
      <c r="K39" s="406" t="s">
        <v>4111</v>
      </c>
    </row>
    <row r="40" spans="2:20" s="406" customFormat="1" ht="18" customHeight="1" x14ac:dyDescent="0.3">
      <c r="B40" s="380" t="s">
        <v>2519</v>
      </c>
      <c r="C40" s="373"/>
      <c r="D40" s="373"/>
      <c r="E40" s="373"/>
      <c r="F40" s="373"/>
      <c r="G40" s="373"/>
      <c r="H40" s="373"/>
      <c r="I40" s="373"/>
      <c r="K40" s="406" t="s">
        <v>4113</v>
      </c>
    </row>
    <row r="41" spans="2:20" s="406" customFormat="1" ht="18" customHeight="1" x14ac:dyDescent="0.3">
      <c r="B41" s="713" t="s">
        <v>2520</v>
      </c>
      <c r="C41" s="713"/>
      <c r="D41" s="713"/>
      <c r="E41" s="713"/>
      <c r="F41" s="713"/>
      <c r="G41" s="713"/>
      <c r="H41" s="713"/>
      <c r="I41" s="713"/>
      <c r="J41" s="410"/>
      <c r="K41" s="406" t="s">
        <v>4114</v>
      </c>
      <c r="M41" s="411"/>
    </row>
    <row r="42" spans="2:20" s="444" customFormat="1" ht="18" customHeight="1" x14ac:dyDescent="0.3">
      <c r="B42" s="380" t="s">
        <v>2578</v>
      </c>
      <c r="C42" s="373"/>
      <c r="D42" s="373"/>
      <c r="E42" s="373"/>
      <c r="F42" s="373"/>
      <c r="G42" s="373"/>
      <c r="H42" s="373"/>
      <c r="I42" s="373"/>
      <c r="J42" s="443"/>
      <c r="K42" s="444" t="s">
        <v>4115</v>
      </c>
      <c r="M42" s="445"/>
    </row>
    <row r="43" spans="2:20" s="444" customFormat="1" ht="18" customHeight="1" x14ac:dyDescent="0.3">
      <c r="B43" s="381" t="s">
        <v>2580</v>
      </c>
      <c r="C43" s="373"/>
      <c r="D43" s="373"/>
      <c r="E43" s="373"/>
      <c r="F43" s="373"/>
      <c r="G43" s="373"/>
      <c r="H43" s="373"/>
      <c r="I43" s="373"/>
      <c r="J43" s="443"/>
      <c r="K43" s="444" t="s">
        <v>4116</v>
      </c>
    </row>
    <row r="44" spans="2:20" s="444" customFormat="1" ht="18" customHeight="1" x14ac:dyDescent="0.3">
      <c r="B44" s="381" t="s">
        <v>2582</v>
      </c>
      <c r="C44" s="373"/>
      <c r="D44" s="373"/>
      <c r="E44" s="373"/>
      <c r="F44" s="373"/>
      <c r="G44" s="373"/>
      <c r="H44" s="373"/>
      <c r="I44" s="373"/>
      <c r="J44" s="443"/>
    </row>
    <row r="45" spans="2:20" s="444" customFormat="1" ht="18" customHeight="1" x14ac:dyDescent="0.3">
      <c r="B45" s="380" t="s">
        <v>2521</v>
      </c>
      <c r="C45" s="373"/>
      <c r="D45" s="373"/>
      <c r="E45" s="373"/>
      <c r="F45" s="373"/>
      <c r="G45" s="373"/>
      <c r="H45" s="373"/>
      <c r="I45" s="373"/>
      <c r="J45" s="443"/>
    </row>
    <row r="46" spans="2:20" s="444" customFormat="1" ht="18" customHeight="1" x14ac:dyDescent="0.3">
      <c r="B46" s="381" t="s">
        <v>3965</v>
      </c>
      <c r="C46" s="373"/>
      <c r="D46" s="373"/>
      <c r="E46" s="373"/>
      <c r="F46" s="373"/>
      <c r="G46" s="373"/>
      <c r="H46" s="373"/>
      <c r="I46" s="373"/>
      <c r="J46" s="443"/>
    </row>
    <row r="47" spans="2:20" s="444" customFormat="1" ht="18" customHeight="1" x14ac:dyDescent="0.3">
      <c r="B47" s="381" t="s">
        <v>3966</v>
      </c>
      <c r="C47" s="373"/>
      <c r="D47" s="373"/>
      <c r="E47" s="373"/>
      <c r="F47" s="373"/>
      <c r="G47" s="373"/>
      <c r="H47" s="373"/>
      <c r="I47" s="373"/>
      <c r="J47" s="443"/>
    </row>
    <row r="48" spans="2:20" s="444" customFormat="1" ht="18" customHeight="1" x14ac:dyDescent="0.3">
      <c r="B48" s="380" t="s">
        <v>4088</v>
      </c>
      <c r="C48" s="373"/>
      <c r="D48" s="373"/>
      <c r="E48" s="373"/>
      <c r="F48" s="373"/>
      <c r="G48" s="373"/>
      <c r="H48" s="373"/>
      <c r="I48" s="373"/>
      <c r="J48" s="443"/>
    </row>
    <row r="49" spans="2:13" s="444" customFormat="1" ht="18" customHeight="1" x14ac:dyDescent="0.3">
      <c r="B49" s="381" t="s">
        <v>4089</v>
      </c>
      <c r="C49" s="373"/>
      <c r="D49" s="373"/>
      <c r="E49" s="373"/>
      <c r="F49" s="373"/>
      <c r="G49" s="373"/>
      <c r="H49" s="373"/>
      <c r="I49" s="373"/>
      <c r="J49" s="443"/>
    </row>
    <row r="50" spans="2:13" s="444" customFormat="1" ht="18" customHeight="1" x14ac:dyDescent="0.3">
      <c r="B50" s="381" t="s">
        <v>4090</v>
      </c>
      <c r="C50" s="373"/>
      <c r="D50" s="373"/>
      <c r="E50" s="373"/>
      <c r="F50" s="373"/>
      <c r="G50" s="373"/>
      <c r="H50" s="373"/>
      <c r="I50" s="373"/>
      <c r="J50" s="443"/>
    </row>
    <row r="51" spans="2:13" s="390" customFormat="1" ht="3" customHeight="1" x14ac:dyDescent="0.3">
      <c r="B51" s="289"/>
      <c r="C51" s="279"/>
      <c r="D51" s="279"/>
      <c r="E51" s="279"/>
      <c r="F51" s="279"/>
      <c r="G51" s="279"/>
      <c r="H51" s="279"/>
      <c r="I51" s="279"/>
      <c r="J51" s="389"/>
    </row>
    <row r="52" spans="2:13" s="373" customFormat="1" ht="18.75" customHeight="1" x14ac:dyDescent="0.3">
      <c r="B52" s="279"/>
      <c r="C52" s="279"/>
      <c r="D52" s="279"/>
      <c r="E52" s="279"/>
      <c r="F52" s="279"/>
      <c r="G52" s="279"/>
      <c r="H52" s="279"/>
      <c r="I52" s="279"/>
      <c r="J52" s="382"/>
      <c r="K52" s="380"/>
    </row>
    <row r="53" spans="2:13" s="373" customFormat="1" ht="16.2" customHeight="1" x14ac:dyDescent="0.3">
      <c r="B53" s="279"/>
      <c r="C53" s="279"/>
      <c r="D53" s="279"/>
      <c r="E53" s="279"/>
      <c r="F53" s="279"/>
      <c r="G53" s="279"/>
      <c r="H53" s="279"/>
      <c r="I53" s="279"/>
      <c r="J53" s="382"/>
      <c r="K53" s="381"/>
    </row>
    <row r="54" spans="2:13" s="406" customFormat="1" ht="48" customHeight="1" x14ac:dyDescent="0.3">
      <c r="B54" s="714" t="s">
        <v>3173</v>
      </c>
      <c r="C54" s="714"/>
      <c r="D54" s="714"/>
      <c r="E54" s="714"/>
      <c r="F54" s="714"/>
      <c r="G54" s="714"/>
      <c r="H54" s="714"/>
      <c r="I54" s="714"/>
      <c r="J54" s="410"/>
      <c r="K54" s="446"/>
    </row>
    <row r="55" spans="2:13" s="406" customFormat="1" ht="13.5" customHeight="1" x14ac:dyDescent="0.3">
      <c r="B55" s="435" t="s">
        <v>2525</v>
      </c>
      <c r="C55" s="384"/>
      <c r="D55" s="373"/>
      <c r="E55" s="373"/>
      <c r="F55" s="373"/>
      <c r="G55" s="373"/>
      <c r="H55" s="373"/>
      <c r="I55" s="373"/>
      <c r="J55" s="410"/>
    </row>
    <row r="56" spans="2:13" s="406" customFormat="1" ht="4.95" customHeight="1" x14ac:dyDescent="0.3">
      <c r="B56" s="381"/>
      <c r="C56" s="373"/>
      <c r="D56" s="373"/>
      <c r="E56" s="373"/>
      <c r="F56" s="373"/>
      <c r="G56" s="373"/>
      <c r="H56" s="373"/>
      <c r="I56" s="373"/>
      <c r="J56" s="410"/>
    </row>
    <row r="57" spans="2:13" s="406" customFormat="1" ht="16.8" x14ac:dyDescent="0.3">
      <c r="B57" s="373" t="s">
        <v>2526</v>
      </c>
      <c r="C57" s="384"/>
      <c r="D57" s="373"/>
      <c r="E57" s="373"/>
      <c r="F57" s="373"/>
      <c r="G57" s="373"/>
      <c r="H57" s="373"/>
      <c r="I57" s="373"/>
      <c r="J57" s="542"/>
    </row>
    <row r="58" spans="2:13" s="406" customFormat="1" ht="6.6" customHeight="1" x14ac:dyDescent="0.3">
      <c r="B58" s="384"/>
      <c r="C58" s="384"/>
      <c r="D58" s="373"/>
      <c r="E58" s="373"/>
      <c r="F58" s="373"/>
      <c r="G58" s="373"/>
      <c r="H58" s="373"/>
      <c r="I58" s="373"/>
      <c r="J58" s="542"/>
    </row>
    <row r="59" spans="2:13" s="406" customFormat="1" ht="16.2" customHeight="1" x14ac:dyDescent="0.3">
      <c r="B59" s="373" t="s">
        <v>2583</v>
      </c>
      <c r="C59" s="373"/>
      <c r="D59" s="384"/>
      <c r="E59" s="384"/>
      <c r="F59" s="384"/>
      <c r="G59" s="384"/>
      <c r="H59" s="373"/>
      <c r="I59" s="373"/>
    </row>
    <row r="60" spans="2:13" s="406" customFormat="1" ht="16.2" customHeight="1" x14ac:dyDescent="0.3">
      <c r="B60" s="373" t="s">
        <v>2527</v>
      </c>
      <c r="C60" s="373"/>
      <c r="D60" s="373"/>
      <c r="E60" s="373"/>
      <c r="F60" s="373"/>
      <c r="G60" s="373"/>
      <c r="H60" s="373"/>
      <c r="I60" s="373"/>
    </row>
    <row r="61" spans="2:13" s="406" customFormat="1" ht="16.2" customHeight="1" x14ac:dyDescent="0.3">
      <c r="B61" s="373" t="s">
        <v>3982</v>
      </c>
      <c r="C61" s="373"/>
      <c r="D61" s="373"/>
      <c r="E61" s="373"/>
      <c r="F61" s="373"/>
      <c r="G61" s="373"/>
      <c r="H61" s="373"/>
      <c r="I61" s="373"/>
    </row>
    <row r="62" spans="2:13" s="406" customFormat="1" ht="16.2" customHeight="1" x14ac:dyDescent="0.3">
      <c r="B62" s="373" t="s">
        <v>2528</v>
      </c>
      <c r="C62" s="373"/>
      <c r="D62" s="373"/>
      <c r="E62" s="373"/>
      <c r="F62" s="373"/>
      <c r="G62" s="373"/>
      <c r="H62" s="373"/>
      <c r="I62" s="373"/>
      <c r="J62" s="409"/>
    </row>
    <row r="63" spans="2:13" s="373" customFormat="1" ht="1.2" customHeight="1" x14ac:dyDescent="0.3">
      <c r="B63" s="715"/>
      <c r="C63" s="715"/>
      <c r="H63" s="716"/>
      <c r="I63" s="716"/>
      <c r="L63" s="384"/>
      <c r="M63" s="384"/>
    </row>
    <row r="64" spans="2:13" ht="94.5" customHeight="1" x14ac:dyDescent="0.3">
      <c r="B64" s="747" t="s">
        <v>2584</v>
      </c>
      <c r="C64" s="747"/>
      <c r="D64" s="633"/>
      <c r="E64" s="633"/>
      <c r="F64" s="633"/>
      <c r="G64" s="633"/>
      <c r="H64" s="748" t="s">
        <v>2529</v>
      </c>
      <c r="I64" s="748"/>
    </row>
  </sheetData>
  <mergeCells count="38">
    <mergeCell ref="E3:F3"/>
    <mergeCell ref="C5:E5"/>
    <mergeCell ref="G5:I5"/>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 ref="C18:E18"/>
    <mergeCell ref="B31:I31"/>
    <mergeCell ref="C20:E20"/>
    <mergeCell ref="G21:H21"/>
    <mergeCell ref="G22:H22"/>
    <mergeCell ref="G23:H23"/>
    <mergeCell ref="B25:I25"/>
    <mergeCell ref="B26:I26"/>
    <mergeCell ref="B27:I27"/>
    <mergeCell ref="B28:C28"/>
    <mergeCell ref="B30:I30"/>
    <mergeCell ref="B64:C64"/>
    <mergeCell ref="H64:I64"/>
    <mergeCell ref="B32:I32"/>
    <mergeCell ref="B33:I33"/>
    <mergeCell ref="B34:I34"/>
    <mergeCell ref="B41:I41"/>
    <mergeCell ref="B54:I54"/>
    <mergeCell ref="B63:C63"/>
    <mergeCell ref="H63:I63"/>
  </mergeCells>
  <hyperlinks>
    <hyperlink ref="B62" r:id="rId1" display="http://www.geofal.com.pe/" xr:uid="{CDD35015-B340-4262-BD15-46BDC7D1BCA2}"/>
    <hyperlink ref="B32:I32" r:id="rId2" location="8LpXxWsZQWmIW0zmL4DJEGBD3MXzxqJtd8JNJD7mkXs" display="https://mega.nz/file/EWAjHIDa - 8LpXxWsZQWmIW0zmL4DJEGBD3MXzxqJtd8JNJD7mkXs" xr:uid="{279DCFD6-C3E6-4D91-9AB0-0A81E9D5D40C}"/>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28" min="1" max="8" man="1"/>
  </rowBreaks>
  <drawing r:id="rId4"/>
  <legacyDrawingHF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E10"/>
  <sheetViews>
    <sheetView workbookViewId="0">
      <selection sqref="A1:E1"/>
    </sheetView>
  </sheetViews>
  <sheetFormatPr baseColWidth="10" defaultColWidth="11.44140625" defaultRowHeight="14.4" x14ac:dyDescent="0.3"/>
  <cols>
    <col min="2" max="2" width="42.109375" customWidth="1"/>
  </cols>
  <sheetData>
    <row r="1" spans="1:5" ht="15" thickBot="1" x14ac:dyDescent="0.35">
      <c r="A1" s="678" t="s">
        <v>114</v>
      </c>
      <c r="B1" s="679"/>
      <c r="C1" s="679"/>
      <c r="D1" s="679"/>
      <c r="E1" s="680"/>
    </row>
    <row r="3" spans="1:5" x14ac:dyDescent="0.3">
      <c r="A3" s="38" t="s">
        <v>115</v>
      </c>
      <c r="B3" s="39" t="s">
        <v>75</v>
      </c>
      <c r="C3" s="38" t="s">
        <v>76</v>
      </c>
      <c r="D3" s="38" t="s">
        <v>6</v>
      </c>
      <c r="E3" s="38" t="s">
        <v>116</v>
      </c>
    </row>
    <row r="4" spans="1:5" x14ac:dyDescent="0.3">
      <c r="A4" s="685"/>
      <c r="B4" s="685"/>
      <c r="C4" s="685"/>
      <c r="D4" s="685"/>
      <c r="E4" s="685"/>
    </row>
    <row r="5" spans="1:5" ht="18" customHeight="1" x14ac:dyDescent="0.3">
      <c r="A5" s="311">
        <v>1</v>
      </c>
      <c r="B5" s="31" t="s">
        <v>117</v>
      </c>
      <c r="C5" s="46">
        <v>339.15199999999999</v>
      </c>
      <c r="D5" s="312"/>
      <c r="E5" s="28">
        <v>75</v>
      </c>
    </row>
    <row r="6" spans="1:5" ht="18" customHeight="1" x14ac:dyDescent="0.3">
      <c r="A6" s="312">
        <v>2</v>
      </c>
      <c r="B6" s="25" t="s">
        <v>118</v>
      </c>
      <c r="C6" s="47">
        <v>339.178</v>
      </c>
      <c r="D6" s="312"/>
      <c r="E6" s="27">
        <v>75</v>
      </c>
    </row>
    <row r="7" spans="1:5" ht="18" customHeight="1" x14ac:dyDescent="0.3">
      <c r="A7" s="312">
        <v>3</v>
      </c>
      <c r="B7" s="25" t="s">
        <v>119</v>
      </c>
      <c r="C7" s="47">
        <v>339.17700000000002</v>
      </c>
      <c r="D7" s="312"/>
      <c r="E7" s="27">
        <v>75</v>
      </c>
    </row>
    <row r="8" spans="1:5" ht="18" customHeight="1" x14ac:dyDescent="0.3">
      <c r="A8" s="312">
        <v>4</v>
      </c>
      <c r="B8" s="25" t="s">
        <v>120</v>
      </c>
      <c r="C8" s="47">
        <v>339.17599999999999</v>
      </c>
      <c r="D8" s="312"/>
      <c r="E8" s="27">
        <v>60</v>
      </c>
    </row>
    <row r="9" spans="1:5" x14ac:dyDescent="0.3">
      <c r="A9" s="685"/>
      <c r="B9" s="685"/>
      <c r="C9" s="685"/>
      <c r="D9" s="685"/>
      <c r="E9" s="685"/>
    </row>
    <row r="10" spans="1:5" x14ac:dyDescent="0.3">
      <c r="A10" s="681" t="s">
        <v>113</v>
      </c>
      <c r="B10" s="682"/>
      <c r="C10" s="682"/>
      <c r="D10" s="683"/>
      <c r="E10" s="37">
        <v>50</v>
      </c>
    </row>
  </sheetData>
  <mergeCells count="4">
    <mergeCell ref="A10:D10"/>
    <mergeCell ref="A1:E1"/>
    <mergeCell ref="A4:E4"/>
    <mergeCell ref="A9:E9"/>
  </mergeCells>
  <pageMargins left="0.7" right="0.7" top="0.75" bottom="0.75" header="0.3" footer="0.3"/>
  <pageSetup paperSize="9" orientation="portrait" horizontalDpi="360" verticalDpi="36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61C97-AB60-4E46-9581-B3B1A48BC72B}">
  <sheetPr>
    <tabColor rgb="FFFFFF00"/>
  </sheetPr>
  <dimension ref="B1:T74"/>
  <sheetViews>
    <sheetView view="pageBreakPreview" topLeftCell="A10" zoomScale="93" zoomScaleNormal="90" zoomScaleSheetLayoutView="93" workbookViewId="0">
      <selection activeCell="C24" sqref="C24:E24"/>
    </sheetView>
  </sheetViews>
  <sheetFormatPr baseColWidth="10" defaultColWidth="11.44140625" defaultRowHeight="15" x14ac:dyDescent="0.3"/>
  <cols>
    <col min="1" max="1" width="2.44140625" style="279" customWidth="1"/>
    <col min="2" max="2" width="15.44140625" style="279" customWidth="1"/>
    <col min="3" max="3" width="14.6640625" style="279" customWidth="1"/>
    <col min="4" max="4" width="13" style="279" customWidth="1"/>
    <col min="5" max="5" width="41.44140625" style="279" customWidth="1"/>
    <col min="6" max="6" width="27.5546875" style="279" customWidth="1"/>
    <col min="7" max="7" width="14" style="279" customWidth="1"/>
    <col min="8" max="8" width="12.6640625" style="279" customWidth="1"/>
    <col min="9" max="9" width="13.5546875" style="279" customWidth="1"/>
    <col min="10" max="10" width="14.6640625" style="279" bestFit="1" customWidth="1"/>
    <col min="11" max="11" width="13.6640625" style="279" customWidth="1"/>
    <col min="12" max="12" width="21.109375" style="279" customWidth="1"/>
    <col min="13" max="16384" width="11.44140625" style="279"/>
  </cols>
  <sheetData>
    <row r="1" spans="2:13" ht="18.75" customHeight="1" x14ac:dyDescent="0.3">
      <c r="K1" s="298" t="s">
        <v>230</v>
      </c>
      <c r="L1" s="298">
        <v>1082</v>
      </c>
    </row>
    <row r="2" spans="2:13" ht="2.4" customHeight="1" x14ac:dyDescent="0.3">
      <c r="K2" s="298"/>
      <c r="L2" s="298"/>
    </row>
    <row r="3" spans="2:13" ht="33" customHeight="1" x14ac:dyDescent="0.3">
      <c r="C3" s="255"/>
      <c r="D3" s="255"/>
      <c r="E3" s="744">
        <v>1274</v>
      </c>
      <c r="F3" s="744"/>
      <c r="G3" s="255"/>
      <c r="H3" s="255"/>
      <c r="I3" s="256"/>
      <c r="K3" s="298"/>
      <c r="L3" s="298"/>
    </row>
    <row r="4" spans="2:13" ht="7.5" customHeight="1" x14ac:dyDescent="0.3">
      <c r="B4" s="257"/>
      <c r="C4" s="257"/>
      <c r="E4" s="252"/>
      <c r="F4" s="252"/>
      <c r="H4" s="395"/>
      <c r="I4" s="395"/>
      <c r="J4" s="252"/>
    </row>
    <row r="5" spans="2:13" ht="40.5" customHeight="1" x14ac:dyDescent="0.3">
      <c r="B5" s="383" t="s">
        <v>2545</v>
      </c>
      <c r="C5" s="768" t="str">
        <f>VLOOKUP($L$1,BD_Clientes,2,FALSE)</f>
        <v>JG3 CONSTRUCCIONES S.A.C</v>
      </c>
      <c r="D5" s="768"/>
      <c r="E5" s="768"/>
      <c r="F5" s="431" t="s">
        <v>2586</v>
      </c>
      <c r="G5" s="768" t="str">
        <f>VLOOKUP($L$1,BD_Clientes,9,FALSE)</f>
        <v>-</v>
      </c>
      <c r="H5" s="768"/>
      <c r="I5" s="768"/>
      <c r="K5" s="746">
        <v>222</v>
      </c>
      <c r="L5" s="746"/>
      <c r="M5" s="392"/>
    </row>
    <row r="6" spans="2:13" ht="17.399999999999999" customHeight="1" x14ac:dyDescent="0.3">
      <c r="B6" s="383" t="s">
        <v>2547</v>
      </c>
      <c r="C6" s="768">
        <f>VLOOKUP($L$1,BD_Clientes,3,FALSE)</f>
        <v>20505212739</v>
      </c>
      <c r="D6" s="768"/>
      <c r="E6" s="768"/>
      <c r="F6" s="373"/>
      <c r="G6" s="433"/>
      <c r="H6" s="433"/>
      <c r="I6" s="433"/>
      <c r="K6" s="744">
        <v>222</v>
      </c>
      <c r="L6" s="744"/>
      <c r="M6" s="553"/>
    </row>
    <row r="7" spans="2:13" ht="30.75" customHeight="1" x14ac:dyDescent="0.3">
      <c r="B7" s="383" t="s">
        <v>2550</v>
      </c>
      <c r="C7" s="768" t="str">
        <f>VLOOKUP($L$1,BD_Clientes,5,FALSE)</f>
        <v>Laura Onton</v>
      </c>
      <c r="D7" s="768"/>
      <c r="E7" s="768"/>
      <c r="F7" s="431" t="s">
        <v>2589</v>
      </c>
      <c r="G7" s="768" t="str">
        <f>VLOOKUP($L$1,BD_Clientes,10,FALSE)</f>
        <v>-</v>
      </c>
      <c r="H7" s="768"/>
      <c r="I7" s="768"/>
      <c r="K7" s="742">
        <v>222</v>
      </c>
      <c r="L7" s="742"/>
      <c r="M7" s="392"/>
    </row>
    <row r="8" spans="2:13" ht="1.5" hidden="1" customHeight="1" x14ac:dyDescent="0.3">
      <c r="B8" s="431"/>
      <c r="C8" s="429"/>
      <c r="D8" s="430"/>
      <c r="E8" s="430"/>
      <c r="F8" s="373"/>
      <c r="G8" s="433"/>
      <c r="H8" s="433"/>
      <c r="I8" s="433"/>
      <c r="K8" s="793">
        <v>223</v>
      </c>
      <c r="L8" s="793"/>
      <c r="M8" s="392"/>
    </row>
    <row r="9" spans="2:13" ht="31.5" customHeight="1" x14ac:dyDescent="0.3">
      <c r="B9" s="383" t="s">
        <v>2553</v>
      </c>
      <c r="C9" s="768">
        <f>VLOOKUP($L$1,BD_Clientes,7,FALSE)</f>
        <v>940006249</v>
      </c>
      <c r="D9" s="768"/>
      <c r="E9" s="768"/>
      <c r="F9" s="439" t="s">
        <v>2551</v>
      </c>
      <c r="G9" s="373" t="s">
        <v>3326</v>
      </c>
      <c r="H9" s="373"/>
      <c r="I9" s="373"/>
      <c r="K9" s="392"/>
      <c r="L9" s="392"/>
      <c r="M9" s="392"/>
    </row>
    <row r="10" spans="2:13" ht="23.25" customHeight="1" x14ac:dyDescent="0.3">
      <c r="B10" s="383" t="s">
        <v>2557</v>
      </c>
      <c r="C10" s="768" t="str">
        <f>VLOOKUP($L$1,BD_Clientes,8,FALSE)</f>
        <v>lonton@jg3construcciones.com</v>
      </c>
      <c r="D10" s="768"/>
      <c r="E10" s="768"/>
      <c r="F10" s="438" t="s">
        <v>2553</v>
      </c>
      <c r="G10" s="429">
        <v>982429895</v>
      </c>
      <c r="H10" s="769"/>
      <c r="I10" s="769"/>
    </row>
    <row r="11" spans="2:13" ht="46.5" customHeight="1" x14ac:dyDescent="0.3">
      <c r="B11" s="766" t="s">
        <v>2555</v>
      </c>
      <c r="C11" s="766"/>
      <c r="D11" s="767">
        <v>45885</v>
      </c>
      <c r="E11" s="767"/>
      <c r="F11" s="438" t="s">
        <v>2558</v>
      </c>
      <c r="G11" s="767">
        <v>45910</v>
      </c>
      <c r="H11" s="767"/>
      <c r="I11" s="767"/>
      <c r="L11" s="279" t="s">
        <v>2556</v>
      </c>
    </row>
    <row r="12" spans="2:13" ht="1.95" customHeight="1" x14ac:dyDescent="0.3">
      <c r="B12" s="431"/>
      <c r="C12" s="432"/>
      <c r="D12" s="433"/>
      <c r="E12" s="434"/>
      <c r="F12" s="373"/>
      <c r="G12" s="373"/>
      <c r="H12" s="373"/>
      <c r="I12" s="373"/>
    </row>
    <row r="13" spans="2:13" ht="12" customHeight="1" x14ac:dyDescent="0.3">
      <c r="B13" s="435" t="s">
        <v>4123</v>
      </c>
      <c r="C13" s="436"/>
      <c r="D13" s="430"/>
      <c r="E13" s="430"/>
      <c r="F13" s="430"/>
      <c r="G13" s="430"/>
      <c r="H13" s="373"/>
      <c r="I13" s="373"/>
    </row>
    <row r="14" spans="2:13" ht="4.2"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20" ht="13.95" customHeight="1" x14ac:dyDescent="0.3">
      <c r="B17" s="260"/>
      <c r="C17" s="260"/>
      <c r="D17" s="259"/>
      <c r="E17" s="259"/>
      <c r="F17" s="259"/>
    </row>
    <row r="18" spans="2:20" ht="57.75" customHeight="1" x14ac:dyDescent="0.3">
      <c r="B18" s="421" t="s">
        <v>2561</v>
      </c>
      <c r="C18" s="749" t="s">
        <v>2562</v>
      </c>
      <c r="D18" s="749"/>
      <c r="E18" s="749"/>
      <c r="F18" s="422" t="s">
        <v>2563</v>
      </c>
      <c r="G18" s="421" t="s">
        <v>2564</v>
      </c>
      <c r="H18" s="421" t="s">
        <v>2565</v>
      </c>
      <c r="I18" s="421" t="s">
        <v>2566</v>
      </c>
      <c r="J18" s="371"/>
    </row>
    <row r="19" spans="2:20" ht="27.9" customHeight="1" x14ac:dyDescent="0.3">
      <c r="B19" s="451"/>
      <c r="C19" s="798" t="s">
        <v>5421</v>
      </c>
      <c r="D19" s="798"/>
      <c r="E19" s="798"/>
      <c r="F19" s="424"/>
      <c r="G19" s="425"/>
      <c r="H19" s="424"/>
      <c r="I19" s="426"/>
      <c r="J19" s="371"/>
    </row>
    <row r="20" spans="2:20" ht="33" customHeight="1" x14ac:dyDescent="0.3">
      <c r="B20" s="451" t="s">
        <v>2201</v>
      </c>
      <c r="C20" s="799" t="s">
        <v>6166</v>
      </c>
      <c r="D20" s="799"/>
      <c r="E20" s="799"/>
      <c r="F20" s="424" t="str">
        <f t="shared" ref="F20" si="0">+VLOOKUP(B20,SERVICIOENSAYOS,3,FALSE)</f>
        <v>-</v>
      </c>
      <c r="G20" s="457">
        <f>VLOOKUP(B20,ENS.!$B$5:$G$242,6,FALSE)</f>
        <v>250</v>
      </c>
      <c r="H20" s="424">
        <v>2</v>
      </c>
      <c r="I20" s="426">
        <f t="shared" ref="I20:I24" si="1">+G20*H20</f>
        <v>500</v>
      </c>
      <c r="J20" s="371"/>
    </row>
    <row r="21" spans="2:20" ht="33" customHeight="1" x14ac:dyDescent="0.3">
      <c r="B21" s="451" t="s">
        <v>2142</v>
      </c>
      <c r="C21" s="754" t="str">
        <f>VLOOKUP(B21,ENS.!$B$5:$F$242,2,FALSE)</f>
        <v>Peso Unitario y Vacío de agregados (*).</v>
      </c>
      <c r="D21" s="755"/>
      <c r="E21" s="756"/>
      <c r="F21" s="451" t="str">
        <f>VLOOKUP(B21,ENS.!$B$5:$F$242,3,FALSE)</f>
        <v>ASTM C29/C29M-23</v>
      </c>
      <c r="G21" s="457">
        <f>VLOOKUP(B21,ENS.!$B$5:$G$242,6,FALSE)</f>
        <v>120</v>
      </c>
      <c r="H21" s="424">
        <v>2</v>
      </c>
      <c r="I21" s="426">
        <f t="shared" si="1"/>
        <v>240</v>
      </c>
      <c r="J21" s="371"/>
    </row>
    <row r="22" spans="2:20" ht="33" customHeight="1" x14ac:dyDescent="0.3">
      <c r="B22" s="451" t="s">
        <v>2139</v>
      </c>
      <c r="C22" s="754" t="str">
        <f>VLOOKUP(B22,ENS.!$B$5:$F$242,2,FALSE)</f>
        <v>Contenido de humedad  en agregado (*).</v>
      </c>
      <c r="D22" s="755"/>
      <c r="E22" s="756"/>
      <c r="F22" s="451" t="str">
        <f>VLOOKUP(B22,ENS.!$B$5:$F$242,3,FALSE)</f>
        <v>ASTM C566-19</v>
      </c>
      <c r="G22" s="457">
        <f>VLOOKUP(B22,ENS.!$B$5:$G$242,6,FALSE)</f>
        <v>30</v>
      </c>
      <c r="H22" s="424">
        <v>2</v>
      </c>
      <c r="I22" s="426">
        <f t="shared" si="1"/>
        <v>60</v>
      </c>
      <c r="J22" s="371"/>
    </row>
    <row r="23" spans="2:20" ht="33" customHeight="1" x14ac:dyDescent="0.3">
      <c r="B23" s="451" t="s">
        <v>2136</v>
      </c>
      <c r="C23" s="754" t="str">
        <f>VLOOKUP(B23,ENS.!$B$5:$F$242,2,FALSE)</f>
        <v>Análisis granulométrico por tamizado en agregado (*).</v>
      </c>
      <c r="D23" s="755"/>
      <c r="E23" s="756"/>
      <c r="F23" s="451" t="str">
        <f>VLOOKUP(B23,ENS.!$B$5:$F$242,3,FALSE)</f>
        <v>ASTM C136/C136M-19</v>
      </c>
      <c r="G23" s="457">
        <f>VLOOKUP(B23,ENS.!$B$5:$G$242,6,FALSE)</f>
        <v>100</v>
      </c>
      <c r="H23" s="424">
        <v>2</v>
      </c>
      <c r="I23" s="426">
        <f t="shared" si="1"/>
        <v>200</v>
      </c>
      <c r="J23" s="371"/>
    </row>
    <row r="24" spans="2:20" ht="33" customHeight="1" x14ac:dyDescent="0.3">
      <c r="B24" s="451" t="s">
        <v>2480</v>
      </c>
      <c r="C24" s="754" t="str">
        <f>VLOOKUP(B24,ENS.!$B$5:$F$242,2,FALSE)</f>
        <v>Gravedad especifica y absorción de agregado grueso (*).</v>
      </c>
      <c r="D24" s="755"/>
      <c r="E24" s="756"/>
      <c r="F24" s="451" t="str">
        <f>VLOOKUP(B24,ENS.!$B$5:$F$242,3,FALSE)</f>
        <v>ASTM C127-24</v>
      </c>
      <c r="G24" s="457">
        <f>VLOOKUP(B24,ENS.!$B$5:$G$242,6,FALSE)</f>
        <v>120</v>
      </c>
      <c r="H24" s="424">
        <v>1</v>
      </c>
      <c r="I24" s="426">
        <f t="shared" si="1"/>
        <v>120</v>
      </c>
      <c r="J24" s="371"/>
    </row>
    <row r="25" spans="2:20" ht="33" customHeight="1" x14ac:dyDescent="0.3">
      <c r="B25" s="451" t="s">
        <v>2134</v>
      </c>
      <c r="C25" s="754" t="str">
        <f>VLOOKUP(B25,ENS.!$B$5:$F$242,2,FALSE)</f>
        <v>Gravedad específica y absorción del agregado fino (*).</v>
      </c>
      <c r="D25" s="755"/>
      <c r="E25" s="756"/>
      <c r="F25" s="451" t="str">
        <f>VLOOKUP(B25,ENS.!$B$5:$F$242,3,FALSE)</f>
        <v>ASTM C128-22</v>
      </c>
      <c r="G25" s="457">
        <f>VLOOKUP(B25,ENS.!$B$5:$G$242,6,FALSE)</f>
        <v>150</v>
      </c>
      <c r="H25" s="424">
        <v>1</v>
      </c>
      <c r="I25" s="426">
        <f t="shared" ref="I25" si="2">+G25*H25</f>
        <v>150</v>
      </c>
      <c r="J25" s="371"/>
    </row>
    <row r="26" spans="2:20" ht="27.9" customHeight="1" x14ac:dyDescent="0.3">
      <c r="B26" s="451"/>
      <c r="C26" s="798" t="s">
        <v>6051</v>
      </c>
      <c r="D26" s="798"/>
      <c r="E26" s="798"/>
      <c r="F26" s="451"/>
      <c r="G26" s="457"/>
      <c r="H26" s="424"/>
      <c r="I26" s="426"/>
      <c r="J26" s="371"/>
    </row>
    <row r="27" spans="2:20" ht="33" customHeight="1" x14ac:dyDescent="0.3">
      <c r="B27" s="451" t="s">
        <v>2217</v>
      </c>
      <c r="C27" s="754" t="str">
        <f>VLOOKUP(B27,ENS.!$B$5:$F$242,2,FALSE)</f>
        <v>Determinar el pH de las aguas usadas para elaborar morteros y concretos.</v>
      </c>
      <c r="D27" s="755"/>
      <c r="E27" s="756"/>
      <c r="F27" s="451" t="str">
        <f>VLOOKUP(B27,ENS.!$B$5:$F$242,3,FALSE)</f>
        <v>NTP 334.190:2016</v>
      </c>
      <c r="G27" s="457">
        <f>VLOOKUP(B27,ENS.!$B$5:$G$242,6,FALSE)</f>
        <v>100</v>
      </c>
      <c r="H27" s="424">
        <v>1</v>
      </c>
      <c r="I27" s="426">
        <f t="shared" ref="I27:I30" si="3">+G27*H27</f>
        <v>100</v>
      </c>
      <c r="J27" s="371"/>
    </row>
    <row r="28" spans="2:20" ht="33" customHeight="1" x14ac:dyDescent="0.3">
      <c r="B28" s="451" t="s">
        <v>2220</v>
      </c>
      <c r="C28" s="754" t="str">
        <f>VLOOKUP(B28,ENS.!$B$5:$F$242,2,FALSE)</f>
        <v>Determinar el contenido de sulfatos en las aguas usadas en la elaboración de morteros y concretos de cemento Pórtland.</v>
      </c>
      <c r="D28" s="755"/>
      <c r="E28" s="756"/>
      <c r="F28" s="451" t="str">
        <f>VLOOKUP(B28,ENS.!$B$5:$F$242,3,FALSE)</f>
        <v>NTP 339.227:2016</v>
      </c>
      <c r="G28" s="457">
        <f>VLOOKUP(B28,ENS.!$B$5:$G$242,6,FALSE)</f>
        <v>120</v>
      </c>
      <c r="H28" s="424">
        <v>1</v>
      </c>
      <c r="I28" s="426">
        <f t="shared" si="3"/>
        <v>120</v>
      </c>
      <c r="J28" s="371"/>
    </row>
    <row r="29" spans="2:20" ht="33" customHeight="1" x14ac:dyDescent="0.3">
      <c r="B29" s="451" t="s">
        <v>2223</v>
      </c>
      <c r="C29" s="754" t="str">
        <f>VLOOKUP(B29,ENS.!$B$5:$F$242,2,FALSE)</f>
        <v>Determinar el contenido del ion cloruro en las aguas usadas en la elaboración de concretos y morteros de cemento Pórtland.</v>
      </c>
      <c r="D29" s="755"/>
      <c r="E29" s="756"/>
      <c r="F29" s="451" t="str">
        <f>VLOOKUP(B29,ENS.!$B$5:$F$242,3,FALSE)</f>
        <v>NTP 339.076:2017</v>
      </c>
      <c r="G29" s="457">
        <f>VLOOKUP(B29,ENS.!$B$5:$G$242,6,FALSE)</f>
        <v>120</v>
      </c>
      <c r="H29" s="424">
        <v>1</v>
      </c>
      <c r="I29" s="426">
        <f t="shared" si="3"/>
        <v>120</v>
      </c>
      <c r="J29" s="371"/>
    </row>
    <row r="30" spans="2:20" ht="33" customHeight="1" x14ac:dyDescent="0.3">
      <c r="B30" s="451" t="s">
        <v>3195</v>
      </c>
      <c r="C30" s="754" t="str">
        <f>VLOOKUP(B30,ENS.!$B$5:$F$242,2,FALSE)</f>
        <v>Determinación de sólidos totales suspendidos.</v>
      </c>
      <c r="D30" s="755"/>
      <c r="E30" s="756"/>
      <c r="F30" s="451" t="str">
        <f>VLOOKUP(B30,ENS.!$B$5:$F$242,3,FALSE)</f>
        <v>NTP 214.039</v>
      </c>
      <c r="G30" s="457">
        <f>VLOOKUP(B30,ENS.!$B$5:$G$242,6,FALSE)</f>
        <v>150</v>
      </c>
      <c r="H30" s="424">
        <v>1</v>
      </c>
      <c r="I30" s="426">
        <f t="shared" si="3"/>
        <v>150</v>
      </c>
      <c r="J30" s="371"/>
    </row>
    <row r="31" spans="2:20" ht="22.5" customHeight="1" x14ac:dyDescent="0.3">
      <c r="B31" s="550" t="s">
        <v>2516</v>
      </c>
      <c r="C31" s="383"/>
      <c r="D31" s="373"/>
      <c r="E31" s="373"/>
      <c r="F31" s="373"/>
      <c r="G31" s="757" t="s">
        <v>3167</v>
      </c>
      <c r="H31" s="758"/>
      <c r="I31" s="427">
        <f>+SUM(I19:I30)</f>
        <v>1760</v>
      </c>
      <c r="J31" s="274"/>
      <c r="K31" s="538"/>
      <c r="L31" s="171"/>
      <c r="N31" s="171"/>
      <c r="O31" s="171"/>
      <c r="P31" s="171"/>
      <c r="Q31" s="171"/>
      <c r="R31" s="171"/>
      <c r="S31" s="171"/>
      <c r="T31" s="171"/>
    </row>
    <row r="32" spans="2:20" ht="22.5" customHeight="1" x14ac:dyDescent="0.3">
      <c r="B32" s="373"/>
      <c r="C32" s="373"/>
      <c r="D32" s="373"/>
      <c r="E32" s="373"/>
      <c r="F32" s="373"/>
      <c r="G32" s="759" t="s">
        <v>2568</v>
      </c>
      <c r="H32" s="760"/>
      <c r="I32" s="427">
        <f>+I31*0.18</f>
        <v>316.8</v>
      </c>
      <c r="J32" s="274"/>
      <c r="K32" s="538"/>
      <c r="L32" s="171"/>
      <c r="M32" s="171"/>
      <c r="N32" s="171"/>
      <c r="O32" s="171"/>
      <c r="P32" s="171"/>
      <c r="Q32" s="171"/>
      <c r="R32" s="171"/>
      <c r="S32" s="171"/>
      <c r="T32" s="171"/>
    </row>
    <row r="33" spans="2:20" ht="22.5" customHeight="1" x14ac:dyDescent="0.3">
      <c r="B33" s="373"/>
      <c r="C33" s="373"/>
      <c r="D33" s="373"/>
      <c r="E33" s="373"/>
      <c r="F33" s="373"/>
      <c r="G33" s="761" t="s">
        <v>2569</v>
      </c>
      <c r="H33" s="762"/>
      <c r="I33" s="428">
        <f>+I31+I32</f>
        <v>2076.8000000000002</v>
      </c>
      <c r="J33" s="274"/>
      <c r="K33" s="538"/>
      <c r="L33" s="302"/>
      <c r="M33" s="302"/>
      <c r="N33" s="302"/>
      <c r="O33" s="302"/>
      <c r="P33" s="302"/>
      <c r="Q33" s="302"/>
      <c r="R33" s="302"/>
      <c r="S33" s="302"/>
      <c r="T33" s="302"/>
    </row>
    <row r="34" spans="2:20" ht="30.75" customHeight="1" x14ac:dyDescent="0.3">
      <c r="B34" s="316"/>
      <c r="C34" s="316"/>
      <c r="G34" s="371"/>
      <c r="H34" s="371"/>
      <c r="I34" s="372"/>
      <c r="J34" s="274"/>
      <c r="K34" s="538"/>
      <c r="L34" s="302"/>
      <c r="M34" s="302"/>
      <c r="N34" s="302"/>
      <c r="O34" s="302"/>
      <c r="P34" s="302"/>
      <c r="Q34" s="302"/>
      <c r="R34" s="302"/>
      <c r="S34" s="302"/>
      <c r="T34" s="302"/>
    </row>
    <row r="35" spans="2:20" s="373" customFormat="1" ht="29.4" customHeight="1" x14ac:dyDescent="0.3">
      <c r="B35" s="279"/>
      <c r="C35" s="279"/>
      <c r="D35" s="279"/>
      <c r="E35" s="279"/>
      <c r="F35" s="279"/>
      <c r="G35" s="371"/>
      <c r="H35" s="371"/>
      <c r="I35" s="372"/>
      <c r="J35" s="388"/>
      <c r="K35" s="554"/>
      <c r="L35" s="379"/>
      <c r="M35" s="379"/>
      <c r="N35" s="379"/>
      <c r="O35" s="379"/>
      <c r="P35" s="379"/>
      <c r="Q35" s="379"/>
      <c r="R35" s="379"/>
      <c r="S35" s="379"/>
      <c r="T35" s="379"/>
    </row>
    <row r="36" spans="2:20" s="373" customFormat="1" ht="37.950000000000003" customHeight="1" x14ac:dyDescent="0.3">
      <c r="B36" s="732" t="s">
        <v>4119</v>
      </c>
      <c r="C36" s="732"/>
      <c r="D36" s="732"/>
      <c r="E36" s="732"/>
      <c r="F36" s="732"/>
      <c r="G36" s="732"/>
      <c r="H36" s="732"/>
      <c r="I36" s="732"/>
      <c r="J36" s="388"/>
      <c r="K36" s="554"/>
      <c r="L36" s="379"/>
      <c r="M36" s="379"/>
      <c r="N36" s="379"/>
      <c r="O36" s="379"/>
      <c r="P36" s="379"/>
      <c r="Q36" s="379"/>
      <c r="R36" s="379"/>
      <c r="S36" s="379"/>
      <c r="T36" s="379"/>
    </row>
    <row r="37" spans="2:20" s="373" customFormat="1" ht="138.6" customHeight="1" x14ac:dyDescent="0.3">
      <c r="B37" s="714" t="s">
        <v>6167</v>
      </c>
      <c r="C37" s="714"/>
      <c r="D37" s="714"/>
      <c r="E37" s="714"/>
      <c r="F37" s="714"/>
      <c r="G37" s="714"/>
      <c r="H37" s="714"/>
      <c r="I37" s="714"/>
      <c r="J37" s="388"/>
      <c r="K37" s="554"/>
      <c r="L37" s="379"/>
      <c r="M37" s="379"/>
      <c r="N37" s="379"/>
      <c r="O37" s="379"/>
      <c r="P37" s="379"/>
      <c r="Q37" s="379"/>
      <c r="R37" s="379"/>
      <c r="S37" s="379"/>
      <c r="T37" s="379"/>
    </row>
    <row r="38" spans="2:20" s="373" customFormat="1" ht="101.25" customHeight="1" x14ac:dyDescent="0.3">
      <c r="B38" s="714" t="s">
        <v>2571</v>
      </c>
      <c r="C38" s="714"/>
      <c r="D38" s="420"/>
      <c r="E38" s="420"/>
      <c r="F38" s="420"/>
      <c r="G38" s="420"/>
      <c r="H38" s="420"/>
      <c r="I38" s="420"/>
      <c r="J38" s="388"/>
      <c r="K38" s="554"/>
      <c r="L38" s="379"/>
      <c r="M38" s="379"/>
      <c r="N38" s="379"/>
      <c r="O38" s="379"/>
      <c r="P38" s="379"/>
      <c r="Q38" s="379"/>
      <c r="R38" s="379"/>
      <c r="S38" s="379"/>
      <c r="T38" s="379"/>
    </row>
    <row r="39" spans="2:20" s="373" customFormat="1" ht="87" customHeight="1" x14ac:dyDescent="0.3">
      <c r="B39" s="715" t="s">
        <v>5913</v>
      </c>
      <c r="C39" s="715"/>
      <c r="D39" s="715"/>
      <c r="E39" s="715"/>
      <c r="F39" s="715"/>
      <c r="G39" s="715"/>
      <c r="H39" s="715"/>
      <c r="I39" s="715"/>
      <c r="J39" s="388"/>
      <c r="K39" s="554"/>
      <c r="L39" s="379"/>
      <c r="M39" s="379"/>
      <c r="N39" s="379"/>
      <c r="O39" s="379"/>
      <c r="P39" s="379"/>
      <c r="Q39" s="379"/>
      <c r="R39" s="379"/>
      <c r="S39" s="379"/>
      <c r="T39" s="379"/>
    </row>
    <row r="40" spans="2:20" ht="82.5" customHeight="1" x14ac:dyDescent="0.3">
      <c r="B40" s="714" t="s">
        <v>4127</v>
      </c>
      <c r="C40" s="714"/>
      <c r="D40" s="714"/>
      <c r="E40" s="714"/>
      <c r="F40" s="714"/>
      <c r="G40" s="714"/>
      <c r="H40" s="714"/>
      <c r="I40" s="714"/>
      <c r="J40" s="274"/>
      <c r="K40" s="538"/>
      <c r="L40" s="302"/>
      <c r="M40" s="302"/>
      <c r="N40" s="302"/>
      <c r="O40" s="302"/>
      <c r="P40" s="302"/>
      <c r="Q40" s="302"/>
      <c r="R40" s="302"/>
      <c r="S40" s="302"/>
      <c r="T40" s="302"/>
    </row>
    <row r="41" spans="2:20" ht="70.2" customHeight="1" x14ac:dyDescent="0.3">
      <c r="B41" s="714" t="s">
        <v>4128</v>
      </c>
      <c r="C41" s="714"/>
      <c r="D41" s="714"/>
      <c r="E41" s="714"/>
      <c r="F41" s="714"/>
      <c r="G41" s="714"/>
      <c r="H41" s="714"/>
      <c r="I41" s="714"/>
      <c r="J41" s="274"/>
      <c r="K41" s="538"/>
      <c r="L41" s="302"/>
      <c r="M41" s="302"/>
      <c r="N41" s="302"/>
      <c r="O41" s="302"/>
      <c r="P41" s="302"/>
      <c r="Q41" s="302"/>
      <c r="R41" s="302"/>
      <c r="S41" s="302"/>
      <c r="T41" s="302"/>
    </row>
    <row r="42" spans="2:20" ht="82.2" customHeight="1" x14ac:dyDescent="0.3">
      <c r="B42" s="714" t="s">
        <v>4122</v>
      </c>
      <c r="C42" s="714"/>
      <c r="D42" s="714"/>
      <c r="E42" s="714"/>
      <c r="F42" s="714"/>
      <c r="G42" s="714"/>
      <c r="H42" s="714"/>
      <c r="I42" s="714"/>
      <c r="J42" s="304"/>
      <c r="K42" s="305"/>
    </row>
    <row r="43" spans="2:20" ht="132.6" customHeight="1" x14ac:dyDescent="0.3">
      <c r="B43" s="715" t="s">
        <v>4129</v>
      </c>
      <c r="C43" s="715"/>
      <c r="D43" s="715"/>
      <c r="E43" s="715"/>
      <c r="F43" s="715"/>
      <c r="G43" s="715"/>
      <c r="H43" s="715"/>
      <c r="I43" s="715"/>
      <c r="J43" s="304"/>
      <c r="K43" s="305"/>
      <c r="L43" s="306"/>
      <c r="M43" s="307"/>
    </row>
    <row r="44" spans="2:20" ht="63.75" customHeight="1" x14ac:dyDescent="0.3">
      <c r="B44" s="714" t="s">
        <v>4125</v>
      </c>
      <c r="C44" s="714"/>
      <c r="D44" s="714"/>
      <c r="E44" s="714"/>
      <c r="F44" s="714"/>
      <c r="G44" s="714"/>
      <c r="H44" s="714"/>
      <c r="I44" s="714"/>
      <c r="J44" s="304"/>
      <c r="K44" s="305"/>
      <c r="L44" s="306"/>
      <c r="M44" s="307"/>
    </row>
    <row r="45" spans="2:20" ht="0.6" customHeight="1" x14ac:dyDescent="0.3">
      <c r="B45" s="316"/>
      <c r="C45" s="316"/>
      <c r="D45" s="316"/>
      <c r="E45" s="316"/>
      <c r="F45" s="316"/>
      <c r="G45" s="316"/>
      <c r="H45" s="316"/>
      <c r="I45" s="316"/>
      <c r="J45" s="304"/>
      <c r="K45" s="305"/>
      <c r="L45" s="306"/>
      <c r="M45" s="307"/>
    </row>
    <row r="46" spans="2:20" x14ac:dyDescent="0.3">
      <c r="B46" s="317"/>
      <c r="C46" s="317"/>
      <c r="D46" s="317"/>
      <c r="E46" s="317"/>
      <c r="F46" s="317"/>
      <c r="G46" s="317"/>
      <c r="H46" s="317"/>
      <c r="I46" s="317"/>
      <c r="N46" s="261"/>
      <c r="O46" s="261"/>
      <c r="P46" s="261"/>
      <c r="Q46" s="261"/>
      <c r="R46" s="261"/>
      <c r="S46" s="261"/>
      <c r="T46" s="261"/>
    </row>
    <row r="47" spans="2:20" ht="13.95" customHeight="1" x14ac:dyDescent="0.3"/>
    <row r="48" spans="2:20" ht="18" customHeight="1" x14ac:dyDescent="0.3">
      <c r="B48" s="373" t="s">
        <v>3984</v>
      </c>
      <c r="C48" s="373"/>
      <c r="D48" s="373"/>
      <c r="E48" s="373"/>
      <c r="F48" s="373"/>
      <c r="G48" s="373"/>
      <c r="H48" s="373"/>
      <c r="I48" s="373"/>
      <c r="K48" s="279" t="s">
        <v>2574</v>
      </c>
    </row>
    <row r="49" spans="2:13" ht="18" customHeight="1" x14ac:dyDescent="0.3">
      <c r="B49" s="373" t="s">
        <v>4126</v>
      </c>
      <c r="C49" s="373"/>
      <c r="D49" s="373"/>
      <c r="E49" s="373"/>
      <c r="F49" s="373"/>
      <c r="G49" s="373"/>
      <c r="H49" s="373"/>
      <c r="I49" s="373"/>
      <c r="K49" s="279" t="s">
        <v>2575</v>
      </c>
    </row>
    <row r="50" spans="2:13" ht="18" customHeight="1" x14ac:dyDescent="0.3">
      <c r="B50" s="373" t="s">
        <v>2518</v>
      </c>
      <c r="C50" s="373"/>
      <c r="D50" s="373"/>
      <c r="E50" s="373"/>
      <c r="F50" s="373"/>
      <c r="G50" s="373"/>
      <c r="H50" s="373"/>
      <c r="I50" s="373"/>
      <c r="K50" s="279" t="s">
        <v>2576</v>
      </c>
    </row>
    <row r="51" spans="2:13" ht="18" customHeight="1" x14ac:dyDescent="0.3">
      <c r="B51" s="380" t="s">
        <v>2519</v>
      </c>
      <c r="C51" s="373"/>
      <c r="D51" s="373"/>
      <c r="E51" s="373"/>
      <c r="F51" s="373"/>
      <c r="G51" s="373"/>
      <c r="H51" s="373"/>
      <c r="I51" s="373"/>
      <c r="K51" s="279" t="s">
        <v>2577</v>
      </c>
    </row>
    <row r="52" spans="2:13" ht="18" customHeight="1" x14ac:dyDescent="0.3">
      <c r="B52" s="713" t="s">
        <v>2520</v>
      </c>
      <c r="C52" s="713"/>
      <c r="D52" s="713"/>
      <c r="E52" s="713"/>
      <c r="F52" s="713"/>
      <c r="G52" s="713"/>
      <c r="H52" s="713"/>
      <c r="I52" s="713"/>
      <c r="J52" s="300"/>
      <c r="K52" s="279" t="s">
        <v>2573</v>
      </c>
      <c r="M52" s="270"/>
    </row>
    <row r="53" spans="2:13" s="286" customFormat="1" ht="18" customHeight="1" x14ac:dyDescent="0.3">
      <c r="B53" s="380" t="s">
        <v>2578</v>
      </c>
      <c r="C53" s="373"/>
      <c r="D53" s="373"/>
      <c r="E53" s="373"/>
      <c r="F53" s="373"/>
      <c r="G53" s="373"/>
      <c r="H53" s="373"/>
      <c r="I53" s="373"/>
      <c r="J53" s="290"/>
      <c r="K53" s="286" t="s">
        <v>2579</v>
      </c>
      <c r="M53" s="291"/>
    </row>
    <row r="54" spans="2:13" s="286" customFormat="1" ht="18" customHeight="1" x14ac:dyDescent="0.3">
      <c r="B54" s="381" t="s">
        <v>2580</v>
      </c>
      <c r="C54" s="373"/>
      <c r="D54" s="373"/>
      <c r="E54" s="373"/>
      <c r="F54" s="373"/>
      <c r="G54" s="373"/>
      <c r="H54" s="373"/>
      <c r="I54" s="373"/>
      <c r="J54" s="290"/>
      <c r="K54" s="286" t="s">
        <v>2581</v>
      </c>
    </row>
    <row r="55" spans="2:13" s="286" customFormat="1" ht="18" customHeight="1" x14ac:dyDescent="0.3">
      <c r="B55" s="381" t="s">
        <v>2582</v>
      </c>
      <c r="C55" s="373"/>
      <c r="D55" s="373"/>
      <c r="E55" s="373"/>
      <c r="F55" s="373"/>
      <c r="G55" s="373"/>
      <c r="H55" s="373"/>
      <c r="I55" s="373"/>
      <c r="J55" s="290"/>
    </row>
    <row r="56" spans="2:13" s="286" customFormat="1" ht="18" customHeight="1" x14ac:dyDescent="0.3">
      <c r="B56" s="380" t="s">
        <v>2521</v>
      </c>
      <c r="C56" s="373"/>
      <c r="D56" s="373"/>
      <c r="E56" s="373"/>
      <c r="F56" s="373"/>
      <c r="G56" s="373"/>
      <c r="H56" s="373"/>
      <c r="I56" s="373"/>
      <c r="J56" s="290"/>
    </row>
    <row r="57" spans="2:13" s="286" customFormat="1" ht="18" customHeight="1" x14ac:dyDescent="0.3">
      <c r="B57" s="381" t="s">
        <v>3965</v>
      </c>
      <c r="C57" s="373"/>
      <c r="D57" s="373"/>
      <c r="E57" s="373"/>
      <c r="F57" s="373"/>
      <c r="G57" s="373"/>
      <c r="H57" s="373"/>
      <c r="I57" s="373"/>
      <c r="J57" s="290"/>
    </row>
    <row r="58" spans="2:13" s="286" customFormat="1" ht="18" customHeight="1" x14ac:dyDescent="0.3">
      <c r="B58" s="381" t="s">
        <v>3966</v>
      </c>
      <c r="C58" s="373"/>
      <c r="D58" s="373"/>
      <c r="E58" s="373"/>
      <c r="F58" s="373"/>
      <c r="G58" s="373"/>
      <c r="H58" s="373"/>
      <c r="I58" s="373"/>
      <c r="J58" s="290"/>
    </row>
    <row r="59" spans="2:13" s="286" customFormat="1" ht="18" customHeight="1" x14ac:dyDescent="0.3">
      <c r="B59" s="437" t="s">
        <v>4088</v>
      </c>
      <c r="C59" s="373"/>
      <c r="D59" s="373"/>
      <c r="E59" s="373"/>
      <c r="F59" s="373"/>
      <c r="G59" s="373"/>
      <c r="H59" s="373"/>
      <c r="I59" s="373"/>
      <c r="J59" s="290"/>
    </row>
    <row r="60" spans="2:13" s="286" customFormat="1" ht="18" customHeight="1" x14ac:dyDescent="0.3">
      <c r="B60" s="381" t="s">
        <v>4089</v>
      </c>
      <c r="C60" s="373"/>
      <c r="D60" s="373"/>
      <c r="E60" s="373"/>
      <c r="F60" s="373"/>
      <c r="G60" s="373"/>
      <c r="H60" s="373"/>
      <c r="I60" s="373"/>
      <c r="J60" s="290"/>
    </row>
    <row r="61" spans="2:13" s="286" customFormat="1" ht="18" customHeight="1" x14ac:dyDescent="0.3">
      <c r="B61" s="381" t="s">
        <v>4090</v>
      </c>
      <c r="C61" s="373"/>
      <c r="D61" s="373"/>
      <c r="E61" s="373"/>
      <c r="F61" s="373"/>
      <c r="G61" s="373"/>
      <c r="H61" s="373"/>
      <c r="I61" s="373"/>
      <c r="J61" s="290"/>
    </row>
    <row r="62" spans="2:13" s="286" customFormat="1" ht="15.75" customHeight="1" x14ac:dyDescent="0.3">
      <c r="B62" s="289"/>
      <c r="C62" s="279"/>
      <c r="D62" s="279"/>
      <c r="E62" s="279"/>
      <c r="F62" s="279"/>
      <c r="G62" s="279"/>
      <c r="H62" s="279"/>
      <c r="I62" s="279"/>
      <c r="J62" s="290"/>
    </row>
    <row r="63" spans="2:13" ht="16.5" customHeight="1" x14ac:dyDescent="0.3">
      <c r="J63" s="300"/>
      <c r="K63" s="288"/>
    </row>
    <row r="64" spans="2:13" ht="12" customHeight="1" x14ac:dyDescent="0.3">
      <c r="J64" s="300"/>
      <c r="K64" s="289"/>
    </row>
    <row r="65" spans="2:11" ht="58.5" customHeight="1" x14ac:dyDescent="0.3">
      <c r="B65" s="714" t="s">
        <v>3173</v>
      </c>
      <c r="C65" s="714"/>
      <c r="D65" s="714"/>
      <c r="E65" s="714"/>
      <c r="F65" s="714"/>
      <c r="G65" s="714"/>
      <c r="H65" s="714"/>
      <c r="I65" s="714"/>
      <c r="J65" s="300"/>
      <c r="K65" s="289"/>
    </row>
    <row r="66" spans="2:11" ht="24" customHeight="1" x14ac:dyDescent="0.3">
      <c r="B66" s="435" t="s">
        <v>2525</v>
      </c>
      <c r="C66" s="384"/>
      <c r="D66" s="373"/>
      <c r="E66" s="373"/>
      <c r="F66" s="373"/>
      <c r="G66" s="373"/>
      <c r="H66" s="373"/>
      <c r="I66" s="373"/>
      <c r="J66" s="300"/>
    </row>
    <row r="67" spans="2:11" ht="10.5" customHeight="1" x14ac:dyDescent="0.3">
      <c r="B67" s="381"/>
      <c r="C67" s="373"/>
      <c r="D67" s="373"/>
      <c r="E67" s="373"/>
      <c r="F67" s="373"/>
      <c r="G67" s="373"/>
      <c r="H67" s="373"/>
      <c r="I67" s="373"/>
      <c r="J67" s="300"/>
    </row>
    <row r="68" spans="2:11" ht="16.8" x14ac:dyDescent="0.3">
      <c r="B68" s="373" t="s">
        <v>2526</v>
      </c>
      <c r="C68" s="384"/>
      <c r="D68" s="373"/>
      <c r="E68" s="373"/>
      <c r="F68" s="373"/>
      <c r="G68" s="373"/>
      <c r="H68" s="373"/>
      <c r="I68" s="373"/>
      <c r="J68" s="276"/>
    </row>
    <row r="69" spans="2:11" ht="12.75" customHeight="1" x14ac:dyDescent="0.3">
      <c r="B69" s="384"/>
      <c r="C69" s="384"/>
      <c r="D69" s="373"/>
      <c r="E69" s="373"/>
      <c r="F69" s="373"/>
      <c r="G69" s="373"/>
      <c r="H69" s="373"/>
      <c r="I69" s="373"/>
      <c r="J69" s="276"/>
    </row>
    <row r="70" spans="2:11" ht="15" customHeight="1" x14ac:dyDescent="0.3">
      <c r="B70" s="373" t="s">
        <v>2583</v>
      </c>
      <c r="C70" s="373"/>
      <c r="D70" s="384"/>
      <c r="E70" s="384"/>
      <c r="F70" s="384"/>
      <c r="G70" s="384"/>
      <c r="H70" s="373"/>
      <c r="I70" s="373"/>
    </row>
    <row r="71" spans="2:11" ht="15" customHeight="1" x14ac:dyDescent="0.3">
      <c r="B71" s="373" t="s">
        <v>2527</v>
      </c>
      <c r="C71" s="373"/>
      <c r="D71" s="373"/>
      <c r="E71" s="373"/>
      <c r="F71" s="373"/>
      <c r="G71" s="373"/>
      <c r="H71" s="373"/>
      <c r="I71" s="373"/>
    </row>
    <row r="72" spans="2:11" ht="15" customHeight="1" x14ac:dyDescent="0.3">
      <c r="B72" s="373" t="s">
        <v>3982</v>
      </c>
      <c r="C72" s="373"/>
      <c r="D72" s="373"/>
      <c r="E72" s="373"/>
      <c r="F72" s="373"/>
      <c r="G72" s="373"/>
      <c r="H72" s="373"/>
      <c r="I72" s="373"/>
    </row>
    <row r="73" spans="2:11" ht="15" customHeight="1" x14ac:dyDescent="0.3">
      <c r="B73" s="373" t="s">
        <v>2528</v>
      </c>
      <c r="C73" s="373"/>
      <c r="D73" s="373"/>
      <c r="E73" s="373"/>
      <c r="F73" s="373"/>
      <c r="G73" s="373"/>
      <c r="H73" s="373"/>
      <c r="I73" s="373"/>
      <c r="J73" s="261"/>
    </row>
    <row r="74" spans="2:11" ht="89.25" customHeight="1" x14ac:dyDescent="0.3">
      <c r="B74" s="747" t="s">
        <v>2584</v>
      </c>
      <c r="C74" s="747"/>
      <c r="D74" s="575"/>
      <c r="E74" s="575"/>
      <c r="F74" s="575"/>
      <c r="G74" s="575"/>
      <c r="H74" s="748" t="s">
        <v>2529</v>
      </c>
      <c r="I74" s="748"/>
    </row>
  </sheetData>
  <mergeCells count="46">
    <mergeCell ref="B52:I52"/>
    <mergeCell ref="B65:I65"/>
    <mergeCell ref="B74:C74"/>
    <mergeCell ref="H74:I74"/>
    <mergeCell ref="C25:E25"/>
    <mergeCell ref="C26:E26"/>
    <mergeCell ref="C27:E27"/>
    <mergeCell ref="C28:E28"/>
    <mergeCell ref="C29:E29"/>
    <mergeCell ref="C30:E30"/>
    <mergeCell ref="B38:C38"/>
    <mergeCell ref="B40:I40"/>
    <mergeCell ref="B41:I41"/>
    <mergeCell ref="B42:I42"/>
    <mergeCell ref="B43:I43"/>
    <mergeCell ref="B44:I44"/>
    <mergeCell ref="B39:I39"/>
    <mergeCell ref="C20:E20"/>
    <mergeCell ref="C21:E21"/>
    <mergeCell ref="C22:E22"/>
    <mergeCell ref="C23:E23"/>
    <mergeCell ref="C24:E24"/>
    <mergeCell ref="G31:H31"/>
    <mergeCell ref="G32:H32"/>
    <mergeCell ref="G33:H33"/>
    <mergeCell ref="B36:I36"/>
    <mergeCell ref="B37:I37"/>
    <mergeCell ref="C19:E19"/>
    <mergeCell ref="C7:E7"/>
    <mergeCell ref="G7:I7"/>
    <mergeCell ref="K7:L7"/>
    <mergeCell ref="K8:L8"/>
    <mergeCell ref="C9:E9"/>
    <mergeCell ref="C10:E10"/>
    <mergeCell ref="H10:I10"/>
    <mergeCell ref="B11:C11"/>
    <mergeCell ref="D11:E11"/>
    <mergeCell ref="G11:I11"/>
    <mergeCell ref="B15:I16"/>
    <mergeCell ref="C18:E18"/>
    <mergeCell ref="E3:F3"/>
    <mergeCell ref="C5:E5"/>
    <mergeCell ref="G5:I5"/>
    <mergeCell ref="K5:L5"/>
    <mergeCell ref="C6:E6"/>
    <mergeCell ref="K6:L6"/>
  </mergeCells>
  <hyperlinks>
    <hyperlink ref="B73" r:id="rId1" display="http://www.geofal.com.pe/" xr:uid="{BF00C69E-CB78-4C49-BBF0-7188C28388D9}"/>
    <hyperlink ref="B42:I42" r:id="rId2" location="8LpXxWsZQWmIW0zmL4DJEGBD3MXzxqJtd8JNJD7mkXs" display="https://mega.nz/file/EWAjHIDa - 8LpXxWsZQWmIW0zmL4DJEGBD3MXzxqJtd8JNJD7mkXs" xr:uid="{9EF5733F-ADAE-4541-9835-5CD75B0876BF}"/>
  </hyperlinks>
  <printOptions horizontalCentered="1"/>
  <pageMargins left="0" right="0" top="1.5748031496062993" bottom="0" header="0" footer="0"/>
  <pageSetup paperSize="9" scale="63" fitToWidth="0" fitToHeight="0" orientation="portrait" r:id="rId3"/>
  <headerFooter>
    <oddHeader>&amp;L
                  &amp;G</oddHeader>
    <oddFooter>&amp;C&amp;G</oddFooter>
  </headerFooter>
  <rowBreaks count="1" manualBreakCount="1">
    <brk id="38" min="1" max="8" man="1"/>
  </rowBreaks>
  <drawing r:id="rId4"/>
  <legacyDrawingHF r:id="rId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3DB52-0B0A-4AFE-9178-D5F462332323}">
  <sheetPr>
    <tabColor rgb="FFFFFF00"/>
  </sheetPr>
  <dimension ref="B1:T68"/>
  <sheetViews>
    <sheetView view="pageBreakPreview" topLeftCell="A7" zoomScale="90" zoomScaleNormal="92" zoomScaleSheetLayoutView="90" workbookViewId="0">
      <selection activeCell="B20" sqref="B20:B22"/>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0.88671875" style="279" customWidth="1"/>
    <col min="6" max="6" width="27.6640625" style="279" customWidth="1"/>
    <col min="7" max="7" width="13.6640625" style="279" customWidth="1"/>
    <col min="8" max="8" width="12.5546875" style="279" customWidth="1"/>
    <col min="9" max="9" width="13.332031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1107</v>
      </c>
    </row>
    <row r="2" spans="2:13" ht="9" customHeight="1" x14ac:dyDescent="0.3">
      <c r="K2" s="344"/>
      <c r="L2" s="344"/>
    </row>
    <row r="3" spans="2:13" ht="34.950000000000003" customHeight="1" x14ac:dyDescent="0.3">
      <c r="C3" s="255"/>
      <c r="D3" s="255"/>
      <c r="E3" s="744">
        <v>1420</v>
      </c>
      <c r="F3" s="744"/>
      <c r="G3" s="255"/>
      <c r="H3" s="255"/>
      <c r="I3" s="256"/>
    </row>
    <row r="4" spans="2:13" ht="10.199999999999999" customHeight="1" x14ac:dyDescent="0.3">
      <c r="B4" s="257"/>
      <c r="C4" s="257"/>
      <c r="E4" s="252"/>
      <c r="F4" s="252"/>
      <c r="H4" s="395"/>
      <c r="I4" s="395"/>
      <c r="J4" s="252"/>
    </row>
    <row r="5" spans="2:13" ht="37.5" customHeight="1" x14ac:dyDescent="0.3">
      <c r="B5" s="270" t="s">
        <v>2545</v>
      </c>
      <c r="C5" s="710" t="str">
        <f>VLOOKUP($L$1,BD_Clientes,2,FALSE)</f>
        <v>CONSTRUCTORA VALLES DEL PERÚ S.A.</v>
      </c>
      <c r="D5" s="710"/>
      <c r="E5" s="710"/>
      <c r="F5" s="363" t="s">
        <v>2586</v>
      </c>
      <c r="G5" s="710" t="str">
        <f>VLOOKUP($L$1,BD_Clientes,9,FALSE)</f>
        <v>Valles De Santa María</v>
      </c>
      <c r="H5" s="710"/>
      <c r="I5" s="710"/>
      <c r="K5" s="746">
        <v>222</v>
      </c>
      <c r="L5" s="746"/>
    </row>
    <row r="6" spans="2:13" ht="14.25" customHeight="1" x14ac:dyDescent="0.3">
      <c r="B6" s="270" t="s">
        <v>2547</v>
      </c>
      <c r="C6" s="710">
        <f>VLOOKUP($L$1,BD_Clientes,3,FALSE)</f>
        <v>20543329984</v>
      </c>
      <c r="D6" s="710"/>
      <c r="E6" s="710"/>
      <c r="G6" s="395"/>
      <c r="H6" s="395"/>
      <c r="I6" s="395"/>
      <c r="K6" s="744">
        <v>222</v>
      </c>
      <c r="L6" s="744"/>
      <c r="M6" s="301"/>
    </row>
    <row r="7" spans="2:13" ht="44.25" customHeight="1" x14ac:dyDescent="0.3">
      <c r="B7" s="270" t="s">
        <v>2550</v>
      </c>
      <c r="C7" s="710" t="str">
        <f>VLOOKUP($L$1,BD_Clientes,5,FALSE)</f>
        <v>Ing. Jaime Mantilla Castrejon</v>
      </c>
      <c r="D7" s="710"/>
      <c r="E7" s="710"/>
      <c r="F7" s="363" t="s">
        <v>2589</v>
      </c>
      <c r="G7" s="710" t="str">
        <f>VLOOKUP($L$1,BD_Clientes,10,FALSE)</f>
        <v>Avenida Santa María Parcela #2 Predio Ernesto – Carabayllo</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946373595</v>
      </c>
      <c r="D9" s="710"/>
      <c r="E9" s="710"/>
      <c r="F9" s="364" t="s">
        <v>4142</v>
      </c>
      <c r="G9" s="279" t="s">
        <v>3326</v>
      </c>
      <c r="K9" s="392"/>
      <c r="L9" s="392"/>
    </row>
    <row r="10" spans="2:13" ht="36" customHeight="1" x14ac:dyDescent="0.3">
      <c r="B10" s="270" t="s">
        <v>2557</v>
      </c>
      <c r="C10" s="710" t="str">
        <f>VLOOKUP($L$1,BD_Clientes,8,FALSE)</f>
        <v>jmantilla@enacorp.pe</v>
      </c>
      <c r="D10" s="710"/>
      <c r="E10" s="710"/>
      <c r="F10" s="365" t="s">
        <v>2553</v>
      </c>
      <c r="G10" s="396">
        <v>982429895</v>
      </c>
      <c r="H10" s="724"/>
      <c r="I10" s="724"/>
    </row>
    <row r="11" spans="2:13" ht="32.25" customHeight="1" x14ac:dyDescent="0.3">
      <c r="B11" s="728" t="s">
        <v>2555</v>
      </c>
      <c r="C11" s="728"/>
      <c r="D11" s="727">
        <v>45910</v>
      </c>
      <c r="E11" s="727"/>
      <c r="F11" s="365" t="s">
        <v>2558</v>
      </c>
      <c r="G11" s="727">
        <v>45910</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27" customHeight="1" x14ac:dyDescent="0.3">
      <c r="B17" s="260"/>
      <c r="C17" s="260"/>
      <c r="D17" s="259"/>
      <c r="E17" s="259"/>
      <c r="F17" s="259"/>
    </row>
    <row r="18" spans="2:20" s="273" customFormat="1" ht="50.25" customHeight="1" x14ac:dyDescent="0.3">
      <c r="B18" s="393" t="s">
        <v>2561</v>
      </c>
      <c r="C18" s="725" t="s">
        <v>2562</v>
      </c>
      <c r="D18" s="725"/>
      <c r="E18" s="725"/>
      <c r="F18" s="368" t="s">
        <v>2563</v>
      </c>
      <c r="G18" s="393" t="s">
        <v>2564</v>
      </c>
      <c r="H18" s="393" t="s">
        <v>2565</v>
      </c>
      <c r="I18" s="393" t="s">
        <v>2566</v>
      </c>
      <c r="J18" s="371"/>
    </row>
    <row r="19" spans="2:20" s="273" customFormat="1" ht="30" customHeight="1" x14ac:dyDescent="0.3">
      <c r="B19" s="393"/>
      <c r="C19" s="795" t="s">
        <v>6168</v>
      </c>
      <c r="D19" s="796"/>
      <c r="E19" s="797"/>
      <c r="F19" s="368"/>
      <c r="G19" s="393"/>
      <c r="H19" s="393"/>
      <c r="I19" s="393"/>
      <c r="J19" s="371"/>
    </row>
    <row r="20" spans="2:20" ht="47.25" customHeight="1" x14ac:dyDescent="0.3">
      <c r="B20" s="414" t="s">
        <v>2019</v>
      </c>
      <c r="C20" s="717" t="str">
        <f>VLOOKUP(B20,ENS.!$B$5:$F$242,2,FALSE)</f>
        <v>Próctor modificado (*).</v>
      </c>
      <c r="D20" s="718"/>
      <c r="E20" s="719"/>
      <c r="F20" s="414" t="str">
        <f>VLOOKUP(B20,ENS.!$B$5:$F$242,3,FALSE)</f>
        <v>ASTM D1557-12 (Reapproved 2021)</v>
      </c>
      <c r="G20" s="455">
        <f>VLOOKUP(B20,ENS.!$B$5:$G$242,6,FALSE)</f>
        <v>150</v>
      </c>
      <c r="H20" s="414">
        <v>1</v>
      </c>
      <c r="I20" s="265">
        <f t="shared" ref="I20:I23" si="0">+G20*H20</f>
        <v>150</v>
      </c>
      <c r="J20" s="371"/>
    </row>
    <row r="21" spans="2:20" ht="47.25" customHeight="1" x14ac:dyDescent="0.3">
      <c r="B21" s="414" t="s">
        <v>2437</v>
      </c>
      <c r="C21" s="717" t="str">
        <f>VLOOKUP(B21,ENS.!$B$5:$F$242,2,FALSE)</f>
        <v>Gravedad específica de los sólidos del suelo.</v>
      </c>
      <c r="D21" s="718"/>
      <c r="E21" s="719"/>
      <c r="F21" s="414" t="str">
        <f>VLOOKUP(B21,ENS.!$B$5:$F$242,3,FALSE)</f>
        <v>ASTM D854-14</v>
      </c>
      <c r="G21" s="455">
        <f>VLOOKUP(B21,ENS.!$B$5:$G$242,6,FALSE)</f>
        <v>120</v>
      </c>
      <c r="H21" s="414">
        <v>1</v>
      </c>
      <c r="I21" s="265">
        <f t="shared" si="0"/>
        <v>120</v>
      </c>
      <c r="J21" s="371"/>
    </row>
    <row r="22" spans="2:20" ht="47.25" customHeight="1" x14ac:dyDescent="0.3">
      <c r="B22" s="414" t="s">
        <v>2480</v>
      </c>
      <c r="C22" s="717" t="str">
        <f>VLOOKUP(B22,ENS.!$B$5:$F$242,2,FALSE)</f>
        <v>Gravedad especifica y absorción de agregado grueso (*).</v>
      </c>
      <c r="D22" s="718"/>
      <c r="E22" s="719"/>
      <c r="F22" s="414" t="str">
        <f>VLOOKUP(B22,ENS.!$B$5:$F$242,3,FALSE)</f>
        <v>ASTM C127-24</v>
      </c>
      <c r="G22" s="455">
        <f>VLOOKUP(B22,ENS.!$B$5:$G$242,6,FALSE)</f>
        <v>120</v>
      </c>
      <c r="H22" s="414">
        <v>1</v>
      </c>
      <c r="I22" s="265">
        <f t="shared" si="0"/>
        <v>120</v>
      </c>
      <c r="J22" s="371"/>
    </row>
    <row r="23" spans="2:20" ht="47.25" customHeight="1" x14ac:dyDescent="0.3">
      <c r="B23" s="414" t="s">
        <v>2033</v>
      </c>
      <c r="C23" s="717" t="str">
        <f>VLOOKUP(B23,ENS.!$B$5:$F$242,2,FALSE)</f>
        <v>Análisis granulométrico por tamizado en Suelo (*).</v>
      </c>
      <c r="D23" s="718"/>
      <c r="E23" s="719"/>
      <c r="F23" s="414" t="str">
        <f>VLOOKUP(B23,ENS.!$B$5:$F$242,3,FALSE)</f>
        <v>ASTM D6913/D6913M-17</v>
      </c>
      <c r="G23" s="455">
        <f>VLOOKUP(B23,ENS.!$B$5:$G$242,6,FALSE)</f>
        <v>100</v>
      </c>
      <c r="H23" s="414">
        <v>1</v>
      </c>
      <c r="I23" s="265">
        <f t="shared" si="0"/>
        <v>100</v>
      </c>
      <c r="J23" s="371"/>
    </row>
    <row r="24" spans="2:20" ht="19.95" customHeight="1" x14ac:dyDescent="0.3">
      <c r="B24" s="551" t="s">
        <v>2516</v>
      </c>
      <c r="C24" s="270"/>
      <c r="G24" s="739" t="s">
        <v>3167</v>
      </c>
      <c r="H24" s="740"/>
      <c r="I24" s="369">
        <f>+SUM(I20:I23)</f>
        <v>490</v>
      </c>
      <c r="J24" s="274"/>
      <c r="K24" s="538"/>
      <c r="L24" s="171"/>
      <c r="N24" s="171"/>
      <c r="O24" s="171"/>
      <c r="P24" s="171"/>
      <c r="Q24" s="171"/>
      <c r="R24" s="171"/>
      <c r="S24" s="171"/>
      <c r="T24" s="171"/>
    </row>
    <row r="25" spans="2:20" ht="19.95" customHeight="1" x14ac:dyDescent="0.3">
      <c r="G25" s="735" t="s">
        <v>2568</v>
      </c>
      <c r="H25" s="736"/>
      <c r="I25" s="369">
        <f>+I24*0.18</f>
        <v>88.2</v>
      </c>
      <c r="J25" s="274"/>
      <c r="K25" s="538"/>
      <c r="L25" s="171"/>
      <c r="M25" s="171"/>
      <c r="N25" s="171"/>
      <c r="O25" s="171"/>
      <c r="P25" s="171"/>
      <c r="Q25" s="171"/>
      <c r="R25" s="171"/>
      <c r="S25" s="171"/>
      <c r="T25" s="171"/>
    </row>
    <row r="26" spans="2:20" ht="19.95" customHeight="1" x14ac:dyDescent="0.3">
      <c r="G26" s="720" t="s">
        <v>2569</v>
      </c>
      <c r="H26" s="722"/>
      <c r="I26" s="272">
        <f>+I24+I25</f>
        <v>578.20000000000005</v>
      </c>
      <c r="J26" s="274"/>
      <c r="K26" s="538"/>
      <c r="L26" s="302"/>
      <c r="M26" s="302"/>
      <c r="N26" s="302"/>
      <c r="O26" s="302"/>
      <c r="P26" s="302"/>
      <c r="Q26" s="302"/>
      <c r="R26" s="302"/>
      <c r="S26" s="302"/>
      <c r="T26" s="302"/>
    </row>
    <row r="27" spans="2:20" s="373" customFormat="1" ht="47.4" customHeight="1" x14ac:dyDescent="0.3">
      <c r="G27" s="386"/>
      <c r="H27" s="386"/>
      <c r="I27" s="387"/>
      <c r="J27" s="388"/>
      <c r="K27" s="554"/>
      <c r="L27" s="379"/>
      <c r="M27" s="379"/>
      <c r="N27" s="379"/>
      <c r="O27" s="379"/>
      <c r="P27" s="379"/>
      <c r="Q27" s="379"/>
      <c r="R27" s="379"/>
      <c r="S27" s="379"/>
      <c r="T27" s="379"/>
    </row>
    <row r="28" spans="2:20" s="373" customFormat="1" ht="19.2" customHeight="1" x14ac:dyDescent="0.3">
      <c r="B28" s="732" t="s">
        <v>4119</v>
      </c>
      <c r="C28" s="732"/>
      <c r="D28" s="732"/>
      <c r="E28" s="732"/>
      <c r="F28" s="732"/>
      <c r="G28" s="732"/>
      <c r="H28" s="732"/>
      <c r="I28" s="732"/>
      <c r="J28" s="388"/>
      <c r="K28" s="554"/>
      <c r="L28" s="379"/>
      <c r="M28" s="379"/>
      <c r="N28" s="379"/>
      <c r="O28" s="379"/>
      <c r="P28" s="379"/>
      <c r="Q28" s="379"/>
      <c r="R28" s="379"/>
      <c r="S28" s="379"/>
      <c r="T28" s="379"/>
    </row>
    <row r="29" spans="2:20" s="373" customFormat="1" ht="122.25" customHeight="1" x14ac:dyDescent="0.3">
      <c r="B29" s="714" t="s">
        <v>6164</v>
      </c>
      <c r="C29" s="714"/>
      <c r="D29" s="714"/>
      <c r="E29" s="714"/>
      <c r="F29" s="714"/>
      <c r="G29" s="714"/>
      <c r="H29" s="714"/>
      <c r="I29" s="714"/>
      <c r="J29" s="635"/>
      <c r="K29" s="554"/>
      <c r="L29" s="379"/>
      <c r="M29" s="379"/>
      <c r="N29" s="379"/>
      <c r="O29" s="379"/>
      <c r="P29" s="379"/>
      <c r="Q29" s="379"/>
      <c r="R29" s="379"/>
      <c r="S29" s="379"/>
      <c r="T29" s="379"/>
    </row>
    <row r="30" spans="2:20" s="373" customFormat="1" ht="122.25" customHeight="1" x14ac:dyDescent="0.3">
      <c r="B30" s="715" t="s">
        <v>6165</v>
      </c>
      <c r="C30" s="715"/>
      <c r="D30" s="715"/>
      <c r="E30" s="715"/>
      <c r="F30" s="715"/>
      <c r="G30" s="715"/>
      <c r="H30" s="715"/>
      <c r="I30" s="715"/>
      <c r="J30" s="635"/>
      <c r="K30" s="554"/>
      <c r="L30" s="379"/>
      <c r="M30" s="379"/>
      <c r="N30" s="379"/>
      <c r="O30" s="379"/>
      <c r="P30" s="379"/>
      <c r="Q30" s="379"/>
      <c r="R30" s="379"/>
      <c r="S30" s="379"/>
      <c r="T30" s="379"/>
    </row>
    <row r="31" spans="2:20" s="373" customFormat="1" ht="78" customHeight="1" x14ac:dyDescent="0.3">
      <c r="B31" s="714" t="s">
        <v>2571</v>
      </c>
      <c r="C31" s="714"/>
      <c r="D31" s="420"/>
      <c r="E31" s="420"/>
      <c r="F31" s="420"/>
      <c r="G31" s="420"/>
      <c r="H31" s="420"/>
      <c r="I31" s="420"/>
      <c r="J31" s="388"/>
      <c r="K31" s="554"/>
      <c r="L31" s="379"/>
      <c r="M31" s="379"/>
      <c r="N31" s="379"/>
      <c r="O31" s="379"/>
      <c r="P31" s="379"/>
      <c r="Q31" s="379"/>
      <c r="R31" s="379"/>
      <c r="S31" s="379"/>
      <c r="T31" s="379"/>
    </row>
    <row r="32" spans="2:20" s="373" customFormat="1" ht="13.5" customHeight="1" x14ac:dyDescent="0.3">
      <c r="J32" s="388"/>
      <c r="K32" s="554"/>
      <c r="L32" s="379"/>
      <c r="M32" s="379"/>
      <c r="N32" s="379"/>
      <c r="O32" s="379"/>
      <c r="P32" s="379"/>
      <c r="Q32" s="379"/>
      <c r="R32" s="379"/>
      <c r="S32" s="379"/>
      <c r="T32" s="379"/>
    </row>
    <row r="33" spans="2:20" s="406" customFormat="1" ht="87" customHeight="1" x14ac:dyDescent="0.3">
      <c r="B33" s="714" t="s">
        <v>4127</v>
      </c>
      <c r="C33" s="714"/>
      <c r="D33" s="714"/>
      <c r="E33" s="714"/>
      <c r="F33" s="714"/>
      <c r="G33" s="714"/>
      <c r="H33" s="714"/>
      <c r="I33" s="714"/>
      <c r="J33" s="442"/>
      <c r="K33" s="558"/>
      <c r="L33" s="558"/>
      <c r="M33" s="559"/>
      <c r="N33" s="560"/>
    </row>
    <row r="34" spans="2:20" s="406" customFormat="1" ht="73.95" customHeight="1" x14ac:dyDescent="0.3">
      <c r="B34" s="714" t="s">
        <v>4128</v>
      </c>
      <c r="C34" s="714"/>
      <c r="D34" s="714"/>
      <c r="E34" s="714"/>
      <c r="F34" s="714"/>
      <c r="G34" s="714"/>
      <c r="H34" s="714"/>
      <c r="I34" s="714"/>
      <c r="J34" s="404"/>
    </row>
    <row r="35" spans="2:20" s="406" customFormat="1" ht="70.2" customHeight="1" x14ac:dyDescent="0.3">
      <c r="B35" s="714" t="s">
        <v>4122</v>
      </c>
      <c r="C35" s="714"/>
      <c r="D35" s="714"/>
      <c r="E35" s="714"/>
      <c r="F35" s="714"/>
      <c r="G35" s="714"/>
      <c r="H35" s="714"/>
      <c r="I35" s="714"/>
      <c r="J35" s="404"/>
      <c r="K35" s="405"/>
    </row>
    <row r="36" spans="2:20" s="406" customFormat="1" ht="138" customHeight="1" x14ac:dyDescent="0.3">
      <c r="B36" s="715" t="s">
        <v>4129</v>
      </c>
      <c r="C36" s="715"/>
      <c r="D36" s="715"/>
      <c r="E36" s="715"/>
      <c r="F36" s="715"/>
      <c r="G36" s="715"/>
      <c r="H36" s="715"/>
      <c r="I36" s="715"/>
      <c r="J36" s="404"/>
      <c r="K36" s="405"/>
      <c r="L36" s="407"/>
      <c r="M36" s="408"/>
    </row>
    <row r="37" spans="2:20" s="406" customFormat="1" ht="55.95" customHeight="1" x14ac:dyDescent="0.3">
      <c r="B37" s="714" t="s">
        <v>4125</v>
      </c>
      <c r="C37" s="714"/>
      <c r="D37" s="714"/>
      <c r="E37" s="714"/>
      <c r="F37" s="714"/>
      <c r="G37" s="714"/>
      <c r="H37" s="714"/>
      <c r="I37" s="714"/>
      <c r="J37" s="404"/>
      <c r="K37" s="405"/>
      <c r="L37" s="407"/>
      <c r="M37" s="408"/>
    </row>
    <row r="38" spans="2:20" s="373" customFormat="1" ht="16.8" x14ac:dyDescent="0.3">
      <c r="B38" s="317"/>
      <c r="C38" s="317"/>
      <c r="D38" s="317"/>
      <c r="E38" s="317"/>
      <c r="F38" s="317"/>
      <c r="G38" s="317"/>
      <c r="H38" s="317"/>
      <c r="I38" s="317"/>
      <c r="N38" s="379"/>
      <c r="O38" s="379"/>
      <c r="P38" s="379"/>
      <c r="Q38" s="379"/>
      <c r="R38" s="379"/>
      <c r="S38" s="379"/>
      <c r="T38" s="379"/>
    </row>
    <row r="39" spans="2:20" s="373" customFormat="1" ht="18" customHeight="1" x14ac:dyDescent="0.3">
      <c r="B39" s="279"/>
      <c r="C39" s="279"/>
      <c r="D39" s="279"/>
      <c r="E39" s="279"/>
      <c r="F39" s="279"/>
      <c r="G39" s="279"/>
      <c r="H39" s="279"/>
      <c r="I39" s="279"/>
    </row>
    <row r="40" spans="2:20" s="406" customFormat="1" ht="18" customHeight="1" x14ac:dyDescent="0.3">
      <c r="B40" s="390" t="s">
        <v>3987</v>
      </c>
      <c r="C40" s="373"/>
      <c r="D40" s="373"/>
      <c r="E40" s="373"/>
      <c r="F40" s="373"/>
      <c r="G40" s="373"/>
      <c r="H40" s="373"/>
      <c r="I40" s="373"/>
      <c r="K40" s="406" t="s">
        <v>2574</v>
      </c>
    </row>
    <row r="41" spans="2:20" s="406" customFormat="1" ht="18" customHeight="1" x14ac:dyDescent="0.3">
      <c r="B41" s="373" t="s">
        <v>4126</v>
      </c>
      <c r="C41" s="373"/>
      <c r="D41" s="373"/>
      <c r="E41" s="373"/>
      <c r="F41" s="373"/>
      <c r="G41" s="373"/>
      <c r="H41" s="373"/>
      <c r="I41" s="373"/>
      <c r="K41" s="406" t="s">
        <v>4112</v>
      </c>
    </row>
    <row r="42" spans="2:20" s="406" customFormat="1" ht="18" customHeight="1" x14ac:dyDescent="0.3">
      <c r="B42" s="373" t="s">
        <v>2518</v>
      </c>
      <c r="C42" s="373"/>
      <c r="D42" s="373"/>
      <c r="E42" s="373"/>
      <c r="F42" s="373"/>
      <c r="G42" s="373"/>
      <c r="H42" s="373"/>
      <c r="I42" s="373"/>
      <c r="K42" s="406" t="s">
        <v>4111</v>
      </c>
    </row>
    <row r="43" spans="2:20" s="406" customFormat="1" ht="18" customHeight="1" x14ac:dyDescent="0.3">
      <c r="B43" s="380" t="s">
        <v>2519</v>
      </c>
      <c r="C43" s="373"/>
      <c r="D43" s="373"/>
      <c r="E43" s="373"/>
      <c r="F43" s="373"/>
      <c r="G43" s="373"/>
      <c r="H43" s="373"/>
      <c r="I43" s="373"/>
      <c r="K43" s="406" t="s">
        <v>4113</v>
      </c>
    </row>
    <row r="44" spans="2:20" s="406" customFormat="1" ht="18" customHeight="1" x14ac:dyDescent="0.3">
      <c r="B44" s="713" t="s">
        <v>2520</v>
      </c>
      <c r="C44" s="713"/>
      <c r="D44" s="713"/>
      <c r="E44" s="713"/>
      <c r="F44" s="713"/>
      <c r="G44" s="713"/>
      <c r="H44" s="713"/>
      <c r="I44" s="713"/>
      <c r="J44" s="410"/>
      <c r="K44" s="406" t="s">
        <v>4114</v>
      </c>
      <c r="M44" s="411"/>
    </row>
    <row r="45" spans="2:20" s="444" customFormat="1" ht="18" customHeight="1" x14ac:dyDescent="0.3">
      <c r="B45" s="380" t="s">
        <v>2578</v>
      </c>
      <c r="C45" s="373"/>
      <c r="D45" s="373"/>
      <c r="E45" s="373"/>
      <c r="F45" s="373"/>
      <c r="G45" s="373"/>
      <c r="H45" s="373"/>
      <c r="I45" s="373"/>
      <c r="J45" s="443"/>
      <c r="K45" s="444" t="s">
        <v>4115</v>
      </c>
      <c r="M45" s="445"/>
    </row>
    <row r="46" spans="2:20" s="444" customFormat="1" ht="18" customHeight="1" x14ac:dyDescent="0.3">
      <c r="B46" s="381" t="s">
        <v>2580</v>
      </c>
      <c r="C46" s="373"/>
      <c r="D46" s="373"/>
      <c r="E46" s="373"/>
      <c r="F46" s="373"/>
      <c r="G46" s="373"/>
      <c r="H46" s="373"/>
      <c r="I46" s="373"/>
      <c r="J46" s="443"/>
      <c r="K46" s="444" t="s">
        <v>4116</v>
      </c>
    </row>
    <row r="47" spans="2:20" s="444" customFormat="1" ht="18" customHeight="1" x14ac:dyDescent="0.3">
      <c r="B47" s="381" t="s">
        <v>2582</v>
      </c>
      <c r="C47" s="373"/>
      <c r="D47" s="373"/>
      <c r="E47" s="373"/>
      <c r="F47" s="373"/>
      <c r="G47" s="373"/>
      <c r="H47" s="373"/>
      <c r="I47" s="373"/>
      <c r="J47" s="443"/>
    </row>
    <row r="48" spans="2:20" s="444" customFormat="1" ht="18" customHeight="1" x14ac:dyDescent="0.3">
      <c r="B48" s="380" t="s">
        <v>2521</v>
      </c>
      <c r="C48" s="373"/>
      <c r="D48" s="373"/>
      <c r="E48" s="373"/>
      <c r="F48" s="373"/>
      <c r="G48" s="373"/>
      <c r="H48" s="373"/>
      <c r="I48" s="373"/>
      <c r="J48" s="443"/>
    </row>
    <row r="49" spans="2:11" s="444" customFormat="1" ht="18" customHeight="1" x14ac:dyDescent="0.3">
      <c r="B49" s="381" t="s">
        <v>3965</v>
      </c>
      <c r="C49" s="373"/>
      <c r="D49" s="373"/>
      <c r="E49" s="373"/>
      <c r="F49" s="373"/>
      <c r="G49" s="373"/>
      <c r="H49" s="373"/>
      <c r="I49" s="373"/>
      <c r="J49" s="443"/>
    </row>
    <row r="50" spans="2:11" s="444" customFormat="1" ht="18" customHeight="1" x14ac:dyDescent="0.3">
      <c r="B50" s="381" t="s">
        <v>3966</v>
      </c>
      <c r="C50" s="373"/>
      <c r="D50" s="373"/>
      <c r="E50" s="373"/>
      <c r="F50" s="373"/>
      <c r="G50" s="373"/>
      <c r="H50" s="373"/>
      <c r="I50" s="373"/>
      <c r="J50" s="443"/>
    </row>
    <row r="51" spans="2:11" s="444" customFormat="1" ht="18" customHeight="1" x14ac:dyDescent="0.3">
      <c r="B51" s="380" t="s">
        <v>4088</v>
      </c>
      <c r="C51" s="373"/>
      <c r="D51" s="373"/>
      <c r="E51" s="373"/>
      <c r="F51" s="373"/>
      <c r="G51" s="373"/>
      <c r="H51" s="373"/>
      <c r="I51" s="373"/>
      <c r="J51" s="443"/>
    </row>
    <row r="52" spans="2:11" s="444" customFormat="1" ht="18" customHeight="1" x14ac:dyDescent="0.3">
      <c r="B52" s="381" t="s">
        <v>4089</v>
      </c>
      <c r="C52" s="373"/>
      <c r="D52" s="373"/>
      <c r="E52" s="373"/>
      <c r="F52" s="373"/>
      <c r="G52" s="373"/>
      <c r="H52" s="373"/>
      <c r="I52" s="373"/>
      <c r="J52" s="443"/>
    </row>
    <row r="53" spans="2:11" s="444" customFormat="1" ht="18" customHeight="1" x14ac:dyDescent="0.3">
      <c r="B53" s="381" t="s">
        <v>4090</v>
      </c>
      <c r="C53" s="373"/>
      <c r="D53" s="373"/>
      <c r="E53" s="373"/>
      <c r="F53" s="373"/>
      <c r="G53" s="373"/>
      <c r="H53" s="373"/>
      <c r="I53" s="373"/>
      <c r="J53" s="443"/>
    </row>
    <row r="54" spans="2:11" s="390" customFormat="1" ht="3" customHeight="1" x14ac:dyDescent="0.3">
      <c r="B54" s="289"/>
      <c r="C54" s="279"/>
      <c r="D54" s="279"/>
      <c r="E54" s="279"/>
      <c r="F54" s="279"/>
      <c r="G54" s="279"/>
      <c r="H54" s="279"/>
      <c r="I54" s="279"/>
      <c r="J54" s="389"/>
    </row>
    <row r="55" spans="2:11" s="373" customFormat="1" ht="18.75" customHeight="1" x14ac:dyDescent="0.3">
      <c r="B55" s="279"/>
      <c r="C55" s="279"/>
      <c r="D55" s="279"/>
      <c r="E55" s="279"/>
      <c r="F55" s="279"/>
      <c r="G55" s="279"/>
      <c r="H55" s="279"/>
      <c r="I55" s="279"/>
      <c r="J55" s="382"/>
      <c r="K55" s="380"/>
    </row>
    <row r="56" spans="2:11" s="373" customFormat="1" ht="16.2" customHeight="1" x14ac:dyDescent="0.3">
      <c r="B56" s="279"/>
      <c r="C56" s="279"/>
      <c r="D56" s="279"/>
      <c r="E56" s="279"/>
      <c r="F56" s="279"/>
      <c r="G56" s="279"/>
      <c r="H56" s="279"/>
      <c r="I56" s="279"/>
      <c r="J56" s="382"/>
      <c r="K56" s="381"/>
    </row>
    <row r="57" spans="2:11" s="406" customFormat="1" ht="48" customHeight="1" x14ac:dyDescent="0.3">
      <c r="B57" s="714" t="s">
        <v>3173</v>
      </c>
      <c r="C57" s="714"/>
      <c r="D57" s="714"/>
      <c r="E57" s="714"/>
      <c r="F57" s="714"/>
      <c r="G57" s="714"/>
      <c r="H57" s="714"/>
      <c r="I57" s="714"/>
      <c r="J57" s="410"/>
      <c r="K57" s="446"/>
    </row>
    <row r="58" spans="2:11" s="406" customFormat="1" ht="13.5" customHeight="1" x14ac:dyDescent="0.3">
      <c r="B58" s="435" t="s">
        <v>2525</v>
      </c>
      <c r="C58" s="384"/>
      <c r="D58" s="373"/>
      <c r="E58" s="373"/>
      <c r="F58" s="373"/>
      <c r="G58" s="373"/>
      <c r="H58" s="373"/>
      <c r="I58" s="373"/>
      <c r="J58" s="410"/>
    </row>
    <row r="59" spans="2:11" s="406" customFormat="1" ht="4.95" customHeight="1" x14ac:dyDescent="0.3">
      <c r="B59" s="381"/>
      <c r="C59" s="373"/>
      <c r="D59" s="373"/>
      <c r="E59" s="373"/>
      <c r="F59" s="373"/>
      <c r="G59" s="373"/>
      <c r="H59" s="373"/>
      <c r="I59" s="373"/>
      <c r="J59" s="410"/>
    </row>
    <row r="60" spans="2:11" s="406" customFormat="1" ht="16.8" x14ac:dyDescent="0.3">
      <c r="B60" s="373" t="s">
        <v>2526</v>
      </c>
      <c r="C60" s="384"/>
      <c r="D60" s="373"/>
      <c r="E60" s="373"/>
      <c r="F60" s="373"/>
      <c r="G60" s="373"/>
      <c r="H60" s="373"/>
      <c r="I60" s="373"/>
      <c r="J60" s="542"/>
    </row>
    <row r="61" spans="2:11" s="406" customFormat="1" ht="27" customHeight="1" x14ac:dyDescent="0.3">
      <c r="B61" s="384"/>
      <c r="C61" s="384"/>
      <c r="D61" s="373"/>
      <c r="E61" s="373"/>
      <c r="F61" s="373"/>
      <c r="G61" s="373"/>
      <c r="H61" s="373"/>
      <c r="I61" s="373"/>
      <c r="J61" s="542"/>
    </row>
    <row r="62" spans="2:11" s="406" customFormat="1" ht="16.2" customHeight="1" x14ac:dyDescent="0.3">
      <c r="B62" s="373" t="s">
        <v>2583</v>
      </c>
      <c r="C62" s="373"/>
      <c r="D62" s="384"/>
      <c r="E62" s="384"/>
      <c r="F62" s="384"/>
      <c r="G62" s="384"/>
      <c r="H62" s="373"/>
      <c r="I62" s="373"/>
    </row>
    <row r="63" spans="2:11" s="406" customFormat="1" ht="16.2" customHeight="1" x14ac:dyDescent="0.3">
      <c r="B63" s="373" t="s">
        <v>2527</v>
      </c>
      <c r="C63" s="373"/>
      <c r="D63" s="373"/>
      <c r="E63" s="373"/>
      <c r="F63" s="373"/>
      <c r="G63" s="373"/>
      <c r="H63" s="373"/>
      <c r="I63" s="373"/>
    </row>
    <row r="64" spans="2:11" s="406" customFormat="1" ht="16.2" customHeight="1" x14ac:dyDescent="0.3">
      <c r="B64" s="373" t="s">
        <v>3982</v>
      </c>
      <c r="C64" s="373"/>
      <c r="D64" s="373"/>
      <c r="E64" s="373"/>
      <c r="F64" s="373"/>
      <c r="G64" s="373"/>
      <c r="H64" s="373"/>
      <c r="I64" s="373"/>
    </row>
    <row r="65" spans="2:13" s="406" customFormat="1" ht="16.2" customHeight="1" x14ac:dyDescent="0.3">
      <c r="B65" s="373" t="s">
        <v>2528</v>
      </c>
      <c r="C65" s="373"/>
      <c r="D65" s="373"/>
      <c r="E65" s="373"/>
      <c r="F65" s="373"/>
      <c r="G65" s="373"/>
      <c r="H65" s="373"/>
      <c r="I65" s="373"/>
      <c r="J65" s="409"/>
    </row>
    <row r="66" spans="2:13" s="373" customFormat="1" ht="85.5" customHeight="1" x14ac:dyDescent="0.3">
      <c r="B66" s="715"/>
      <c r="C66" s="715"/>
      <c r="H66" s="716"/>
      <c r="I66" s="716"/>
      <c r="L66" s="384"/>
      <c r="M66" s="384"/>
    </row>
    <row r="67" spans="2:13" ht="59.25" customHeight="1" x14ac:dyDescent="0.3">
      <c r="B67" s="747" t="s">
        <v>2584</v>
      </c>
      <c r="C67" s="747"/>
      <c r="D67" s="373"/>
      <c r="E67" s="373"/>
      <c r="F67" s="373"/>
      <c r="G67" s="373"/>
      <c r="H67" s="748" t="s">
        <v>2529</v>
      </c>
      <c r="I67" s="748"/>
    </row>
    <row r="68" spans="2:13" ht="94.5" customHeight="1" x14ac:dyDescent="0.3"/>
  </sheetData>
  <mergeCells count="41">
    <mergeCell ref="K5:L5"/>
    <mergeCell ref="C6:E6"/>
    <mergeCell ref="K6:L6"/>
    <mergeCell ref="C20:E20"/>
    <mergeCell ref="C21:E21"/>
    <mergeCell ref="K7:L7"/>
    <mergeCell ref="K8:L8"/>
    <mergeCell ref="E3:F3"/>
    <mergeCell ref="C5:E5"/>
    <mergeCell ref="G5:I5"/>
    <mergeCell ref="C19:E19"/>
    <mergeCell ref="C7:E7"/>
    <mergeCell ref="G7:I7"/>
    <mergeCell ref="C9:E9"/>
    <mergeCell ref="C10:E10"/>
    <mergeCell ref="H10:I10"/>
    <mergeCell ref="B11:C11"/>
    <mergeCell ref="D11:E11"/>
    <mergeCell ref="G11:I11"/>
    <mergeCell ref="B15:I16"/>
    <mergeCell ref="C18:E18"/>
    <mergeCell ref="B57:I57"/>
    <mergeCell ref="B66:C66"/>
    <mergeCell ref="H66:I66"/>
    <mergeCell ref="B67:C67"/>
    <mergeCell ref="H67:I67"/>
    <mergeCell ref="C22:E22"/>
    <mergeCell ref="C23:E23"/>
    <mergeCell ref="B44:I44"/>
    <mergeCell ref="B37:I37"/>
    <mergeCell ref="G24:H24"/>
    <mergeCell ref="G25:H25"/>
    <mergeCell ref="G26:H26"/>
    <mergeCell ref="B28:I28"/>
    <mergeCell ref="B29:I29"/>
    <mergeCell ref="B30:I30"/>
    <mergeCell ref="B31:C31"/>
    <mergeCell ref="B33:I33"/>
    <mergeCell ref="B34:I34"/>
    <mergeCell ref="B35:I35"/>
    <mergeCell ref="B36:I36"/>
  </mergeCells>
  <hyperlinks>
    <hyperlink ref="B65" r:id="rId1" display="http://www.geofal.com.pe/" xr:uid="{A709A1DA-B453-4022-9FF8-EC85C47CD991}"/>
    <hyperlink ref="B35:I35" r:id="rId2" location="8LpXxWsZQWmIW0zmL4DJEGBD3MXzxqJtd8JNJD7mkXs" display="https://mega.nz/file/EWAjHIDa - 8LpXxWsZQWmIW0zmL4DJEGBD3MXzxqJtd8JNJD7mkXs" xr:uid="{F099123A-5205-4CCC-BD2C-3B872637914D}"/>
  </hyperlinks>
  <printOptions horizontalCentered="1"/>
  <pageMargins left="0" right="0" top="1.6535433070866143" bottom="0" header="0" footer="0"/>
  <pageSetup paperSize="9" scale="64" fitToWidth="0" fitToHeight="0" orientation="portrait" r:id="rId3"/>
  <headerFooter>
    <oddHeader>&amp;L
                  &amp;G</oddHeader>
    <oddFooter>&amp;C&amp;G</oddFooter>
  </headerFooter>
  <rowBreaks count="1" manualBreakCount="1">
    <brk id="31" min="1" max="8" man="1"/>
  </rowBreaks>
  <drawing r:id="rId4"/>
  <legacyDrawingHF r:id="rId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8569E-BCD7-42A7-9A15-F57C6E89E292}">
  <sheetPr>
    <tabColor rgb="FFFFFF00"/>
  </sheetPr>
  <dimension ref="B1:T67"/>
  <sheetViews>
    <sheetView view="pageBreakPreview" topLeftCell="A7" zoomScale="106" zoomScaleNormal="92" zoomScaleSheetLayoutView="106" workbookViewId="0">
      <selection activeCell="E26" sqref="E26"/>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4.33203125" style="279" customWidth="1"/>
    <col min="6" max="6" width="24.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1121</v>
      </c>
    </row>
    <row r="2" spans="2:13" ht="9" customHeight="1" x14ac:dyDescent="0.3">
      <c r="K2" s="344"/>
      <c r="L2" s="344"/>
    </row>
    <row r="3" spans="2:13" ht="34.950000000000003" customHeight="1" x14ac:dyDescent="0.3">
      <c r="C3" s="255"/>
      <c r="D3" s="255"/>
      <c r="E3" s="746">
        <v>1418</v>
      </c>
      <c r="F3" s="746"/>
      <c r="G3" s="255"/>
      <c r="H3" s="255"/>
      <c r="I3" s="256"/>
    </row>
    <row r="4" spans="2:13" ht="10.199999999999999" customHeight="1" x14ac:dyDescent="0.3">
      <c r="B4" s="257"/>
      <c r="C4" s="257"/>
      <c r="E4" s="252"/>
      <c r="F4" s="252"/>
      <c r="H4" s="395"/>
      <c r="I4" s="395"/>
      <c r="J4" s="252"/>
    </row>
    <row r="5" spans="2:13" ht="26.25" customHeight="1" x14ac:dyDescent="0.3">
      <c r="B5" s="270" t="s">
        <v>2545</v>
      </c>
      <c r="C5" s="710" t="str">
        <f>VLOOKUP($L$1,BD_Clientes,2,FALSE)</f>
        <v>CONSORCIO DHMONT &amp; CG &amp; M SAC</v>
      </c>
      <c r="D5" s="710"/>
      <c r="E5" s="710"/>
      <c r="F5" s="363" t="s">
        <v>2586</v>
      </c>
      <c r="G5" s="710" t="str">
        <f>VLOOKUP($L$1,BD_Clientes,9,FALSE)</f>
        <v>PLANTA DE CONCRETO DH MONT</v>
      </c>
      <c r="H5" s="710"/>
      <c r="I5" s="710"/>
      <c r="K5" s="746">
        <v>222</v>
      </c>
      <c r="L5" s="746"/>
    </row>
    <row r="6" spans="2:13" ht="21.75" customHeight="1" x14ac:dyDescent="0.3">
      <c r="B6" s="270" t="s">
        <v>2547</v>
      </c>
      <c r="C6" s="710">
        <f>VLOOKUP($L$1,BD_Clientes,3,FALSE)</f>
        <v>20502574109</v>
      </c>
      <c r="D6" s="710"/>
      <c r="E6" s="710"/>
      <c r="G6" s="395"/>
      <c r="H6" s="395"/>
      <c r="I6" s="395"/>
      <c r="K6" s="744">
        <v>222</v>
      </c>
      <c r="L6" s="744"/>
      <c r="M6" s="301"/>
    </row>
    <row r="7" spans="2:13" ht="32.25" customHeight="1" x14ac:dyDescent="0.3">
      <c r="B7" s="270" t="s">
        <v>2550</v>
      </c>
      <c r="C7" s="710" t="str">
        <f>VLOOKUP($L$1,BD_Clientes,5,FALSE)</f>
        <v>Luis Manuel Valcarcel Cauper</v>
      </c>
      <c r="D7" s="710"/>
      <c r="E7" s="710"/>
      <c r="F7" s="363" t="s">
        <v>2589</v>
      </c>
      <c r="G7" s="710" t="str">
        <f>VLOOKUP($L$1,BD_Clientes,10,FALSE)</f>
        <v>Av. Victor Andres Belaunde Nro. S/N OTR Comas-Lima-Lima</v>
      </c>
      <c r="H7" s="710"/>
      <c r="I7" s="710"/>
      <c r="K7" s="742">
        <v>222</v>
      </c>
      <c r="L7" s="742"/>
    </row>
    <row r="8" spans="2:13" ht="2.4" customHeight="1" x14ac:dyDescent="0.3">
      <c r="B8" s="363"/>
      <c r="C8" s="396"/>
      <c r="D8" s="259"/>
      <c r="E8" s="259"/>
      <c r="G8" s="395"/>
      <c r="H8" s="395"/>
      <c r="I8" s="395"/>
      <c r="K8" s="743">
        <v>223</v>
      </c>
      <c r="L8" s="743"/>
    </row>
    <row r="9" spans="2:13" ht="22.5" customHeight="1" x14ac:dyDescent="0.3">
      <c r="B9" s="270" t="s">
        <v>2553</v>
      </c>
      <c r="C9" s="710">
        <f>VLOOKUP($L$1,BD_Clientes,7,FALSE)</f>
        <v>985881969</v>
      </c>
      <c r="D9" s="710"/>
      <c r="E9" s="710"/>
      <c r="F9" s="364" t="s">
        <v>4142</v>
      </c>
      <c r="G9" s="279" t="s">
        <v>3326</v>
      </c>
      <c r="K9" s="392"/>
      <c r="L9" s="392"/>
    </row>
    <row r="10" spans="2:13" ht="39.75" customHeight="1" x14ac:dyDescent="0.3">
      <c r="B10" s="270" t="s">
        <v>2557</v>
      </c>
      <c r="C10" s="710" t="str">
        <f>VLOOKUP($L$1,BD_Clientes,8,FALSE)</f>
        <v>mvalcarcelcauper@gmail.com</v>
      </c>
      <c r="D10" s="710"/>
      <c r="E10" s="710"/>
      <c r="F10" s="365" t="s">
        <v>2553</v>
      </c>
      <c r="G10" s="396">
        <v>982429895</v>
      </c>
      <c r="H10" s="724"/>
      <c r="I10" s="724"/>
    </row>
    <row r="11" spans="2:13" ht="24" customHeight="1" x14ac:dyDescent="0.3">
      <c r="B11" s="728" t="s">
        <v>2555</v>
      </c>
      <c r="C11" s="728"/>
      <c r="D11" s="727">
        <v>45910</v>
      </c>
      <c r="E11" s="727"/>
      <c r="F11" s="365" t="s">
        <v>2558</v>
      </c>
      <c r="G11" s="727">
        <v>45910</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5.5" customHeight="1" x14ac:dyDescent="0.3">
      <c r="B18" s="421" t="s">
        <v>2561</v>
      </c>
      <c r="C18" s="749" t="s">
        <v>2562</v>
      </c>
      <c r="D18" s="749"/>
      <c r="E18" s="749"/>
      <c r="F18" s="422" t="s">
        <v>2563</v>
      </c>
      <c r="G18" s="421" t="s">
        <v>2564</v>
      </c>
      <c r="H18" s="421" t="s">
        <v>2565</v>
      </c>
      <c r="I18" s="421" t="s">
        <v>2566</v>
      </c>
      <c r="J18" s="371"/>
    </row>
    <row r="19" spans="2:20" s="273" customFormat="1" ht="26.25" customHeight="1" x14ac:dyDescent="0.3">
      <c r="B19" s="421"/>
      <c r="C19" s="750" t="s">
        <v>6051</v>
      </c>
      <c r="D19" s="751"/>
      <c r="E19" s="752"/>
      <c r="F19" s="422"/>
      <c r="G19" s="421"/>
      <c r="H19" s="421"/>
      <c r="I19" s="421"/>
      <c r="J19" s="371"/>
    </row>
    <row r="20" spans="2:20" s="273" customFormat="1" ht="54.75" customHeight="1" x14ac:dyDescent="0.3">
      <c r="B20" s="414" t="s">
        <v>2217</v>
      </c>
      <c r="C20" s="717" t="str">
        <f>VLOOKUP(B20,ENS.!$B$5:$F$242,2,FALSE)</f>
        <v>Determinar el pH de las aguas usadas para elaborar morteros y concretos.</v>
      </c>
      <c r="D20" s="718"/>
      <c r="E20" s="719"/>
      <c r="F20" s="414" t="str">
        <f>VLOOKUP(B20,ENS.!$B$5:$F$242,3,FALSE)</f>
        <v>NTP 334.190:2016</v>
      </c>
      <c r="G20" s="455">
        <f>VLOOKUP(B20,ENS.!$B$5:$G$242,6,FALSE)</f>
        <v>100</v>
      </c>
      <c r="H20" s="414">
        <v>1</v>
      </c>
      <c r="I20" s="265">
        <f>+G20*H20</f>
        <v>100</v>
      </c>
      <c r="J20" s="371"/>
    </row>
    <row r="21" spans="2:20" s="273" customFormat="1" ht="54.75" customHeight="1" x14ac:dyDescent="0.3">
      <c r="B21" s="414" t="s">
        <v>3195</v>
      </c>
      <c r="C21" s="717" t="str">
        <f>VLOOKUP(B21,ENS.!$B$5:$F$242,2,FALSE)</f>
        <v>Determinación de sólidos totales suspendidos.</v>
      </c>
      <c r="D21" s="718"/>
      <c r="E21" s="719"/>
      <c r="F21" s="414" t="str">
        <f>VLOOKUP(B21,ENS.!$B$5:$F$242,3,FALSE)</f>
        <v>NTP 214.039</v>
      </c>
      <c r="G21" s="455">
        <f>VLOOKUP(B21,ENS.!$B$5:$G$242,6,FALSE)</f>
        <v>150</v>
      </c>
      <c r="H21" s="414">
        <v>1</v>
      </c>
      <c r="I21" s="265">
        <f t="shared" ref="I21:I23" si="0">+G21*H21</f>
        <v>150</v>
      </c>
      <c r="J21" s="371"/>
    </row>
    <row r="22" spans="2:20" s="273" customFormat="1" ht="54.75" customHeight="1" x14ac:dyDescent="0.3">
      <c r="B22" s="414" t="s">
        <v>2223</v>
      </c>
      <c r="C22" s="717" t="str">
        <f>VLOOKUP(B22,ENS.!$B$5:$F$242,2,FALSE)</f>
        <v>Determinar el contenido del ion cloruro en las aguas usadas en la elaboración de concretos y morteros de cemento Pórtland.</v>
      </c>
      <c r="D22" s="718"/>
      <c r="E22" s="719"/>
      <c r="F22" s="414" t="str">
        <f>VLOOKUP(B22,ENS.!$B$5:$F$242,3,FALSE)</f>
        <v>NTP 339.076:2017</v>
      </c>
      <c r="G22" s="455">
        <f>VLOOKUP(B22,ENS.!$B$5:$G$242,6,FALSE)</f>
        <v>120</v>
      </c>
      <c r="H22" s="414">
        <v>1</v>
      </c>
      <c r="I22" s="265">
        <f t="shared" si="0"/>
        <v>120</v>
      </c>
      <c r="J22" s="371"/>
    </row>
    <row r="23" spans="2:20" s="273" customFormat="1" ht="54.75" customHeight="1" x14ac:dyDescent="0.3">
      <c r="B23" s="414" t="s">
        <v>2220</v>
      </c>
      <c r="C23" s="717" t="str">
        <f>VLOOKUP(B23,ENS.!$B$5:$F$242,2,FALSE)</f>
        <v>Determinar el contenido de sulfatos en las aguas usadas en la elaboración de morteros y concretos de cemento Pórtland.</v>
      </c>
      <c r="D23" s="718"/>
      <c r="E23" s="719"/>
      <c r="F23" s="414" t="str">
        <f>VLOOKUP(B23,ENS.!$B$5:$F$242,3,FALSE)</f>
        <v>NTP 339.227:2016</v>
      </c>
      <c r="G23" s="455">
        <f>VLOOKUP(B23,ENS.!$B$5:$G$242,6,FALSE)</f>
        <v>120</v>
      </c>
      <c r="H23" s="414">
        <v>1</v>
      </c>
      <c r="I23" s="265">
        <f t="shared" si="0"/>
        <v>120</v>
      </c>
      <c r="J23" s="371"/>
    </row>
    <row r="24" spans="2:20" ht="19.95" customHeight="1" x14ac:dyDescent="0.3">
      <c r="B24" s="551" t="s">
        <v>2516</v>
      </c>
      <c r="C24" s="634"/>
      <c r="D24" s="392"/>
      <c r="E24" s="392"/>
      <c r="F24" s="373"/>
      <c r="G24" s="739" t="s">
        <v>3167</v>
      </c>
      <c r="H24" s="740"/>
      <c r="I24" s="369">
        <f>+SUM(I19:I23)</f>
        <v>490</v>
      </c>
      <c r="J24" s="274"/>
      <c r="K24" s="538"/>
      <c r="L24" s="171"/>
      <c r="N24" s="171"/>
      <c r="O24" s="171"/>
      <c r="P24" s="171"/>
      <c r="Q24" s="171"/>
      <c r="R24" s="171"/>
      <c r="S24" s="171"/>
      <c r="T24" s="171"/>
    </row>
    <row r="25" spans="2:20" ht="19.95" customHeight="1" x14ac:dyDescent="0.3">
      <c r="B25" s="373"/>
      <c r="C25" s="373"/>
      <c r="D25" s="373"/>
      <c r="E25" s="373"/>
      <c r="F25" s="373"/>
      <c r="G25" s="735" t="s">
        <v>2568</v>
      </c>
      <c r="H25" s="736"/>
      <c r="I25" s="369">
        <f>+I24*0.18</f>
        <v>88.2</v>
      </c>
      <c r="J25" s="274"/>
      <c r="K25" s="538"/>
      <c r="L25" s="171"/>
      <c r="M25" s="171"/>
      <c r="N25" s="171"/>
      <c r="O25" s="171"/>
      <c r="P25" s="171"/>
      <c r="Q25" s="171"/>
      <c r="R25" s="171"/>
      <c r="S25" s="171"/>
      <c r="T25" s="171"/>
    </row>
    <row r="26" spans="2:20" ht="19.95" customHeight="1" x14ac:dyDescent="0.3">
      <c r="B26" s="373"/>
      <c r="C26" s="373"/>
      <c r="D26" s="373"/>
      <c r="E26" s="373"/>
      <c r="F26" s="373"/>
      <c r="G26" s="720" t="s">
        <v>2569</v>
      </c>
      <c r="H26" s="722"/>
      <c r="I26" s="272">
        <f>+I24+I25</f>
        <v>578.20000000000005</v>
      </c>
      <c r="J26" s="274"/>
      <c r="K26" s="538"/>
      <c r="L26" s="302"/>
      <c r="M26" s="302"/>
      <c r="N26" s="302"/>
      <c r="O26" s="302"/>
      <c r="P26" s="302"/>
      <c r="Q26" s="302"/>
      <c r="R26" s="302"/>
      <c r="S26" s="302"/>
      <c r="T26" s="302"/>
    </row>
    <row r="27" spans="2:20" s="373" customFormat="1" ht="47.4" customHeight="1" x14ac:dyDescent="0.3">
      <c r="G27" s="386"/>
      <c r="H27" s="386"/>
      <c r="I27" s="387"/>
      <c r="J27" s="388"/>
      <c r="K27" s="554"/>
      <c r="L27" s="379"/>
      <c r="M27" s="379"/>
      <c r="N27" s="379"/>
      <c r="O27" s="379"/>
      <c r="P27" s="379"/>
      <c r="Q27" s="379"/>
      <c r="R27" s="379"/>
      <c r="S27" s="379"/>
      <c r="T27" s="379"/>
    </row>
    <row r="28" spans="2:20" s="373" customFormat="1" ht="19.2" customHeight="1" x14ac:dyDescent="0.3">
      <c r="B28" s="732" t="s">
        <v>4119</v>
      </c>
      <c r="C28" s="732"/>
      <c r="D28" s="732"/>
      <c r="E28" s="732"/>
      <c r="F28" s="732"/>
      <c r="G28" s="732"/>
      <c r="H28" s="732"/>
      <c r="I28" s="732"/>
      <c r="J28" s="388"/>
      <c r="K28" s="554"/>
      <c r="L28" s="379"/>
      <c r="M28" s="379"/>
      <c r="N28" s="379"/>
      <c r="O28" s="379"/>
      <c r="P28" s="379"/>
      <c r="Q28" s="379"/>
      <c r="R28" s="379"/>
      <c r="S28" s="379"/>
      <c r="T28" s="379"/>
    </row>
    <row r="29" spans="2:20" s="373" customFormat="1" ht="143.25" customHeight="1" x14ac:dyDescent="0.3">
      <c r="B29" s="714" t="s">
        <v>6163</v>
      </c>
      <c r="C29" s="714"/>
      <c r="D29" s="714"/>
      <c r="E29" s="714"/>
      <c r="F29" s="714"/>
      <c r="G29" s="714"/>
      <c r="H29" s="714"/>
      <c r="I29" s="714"/>
      <c r="J29" s="388"/>
      <c r="K29" s="554"/>
      <c r="L29" s="379"/>
      <c r="M29" s="379"/>
      <c r="N29" s="379"/>
      <c r="O29" s="379"/>
      <c r="P29" s="379"/>
      <c r="Q29" s="379"/>
      <c r="R29" s="379"/>
      <c r="S29" s="379"/>
      <c r="T29" s="379"/>
    </row>
    <row r="30" spans="2:20" s="373" customFormat="1" ht="111" customHeight="1" x14ac:dyDescent="0.3">
      <c r="B30" s="715" t="s">
        <v>6087</v>
      </c>
      <c r="C30" s="715"/>
      <c r="D30" s="715"/>
      <c r="E30" s="715"/>
      <c r="F30" s="715"/>
      <c r="G30" s="715"/>
      <c r="H30" s="715"/>
      <c r="I30" s="715"/>
      <c r="J30" s="388"/>
      <c r="K30" s="554"/>
      <c r="L30" s="379"/>
      <c r="M30" s="379"/>
      <c r="N30" s="379"/>
      <c r="O30" s="379"/>
      <c r="P30" s="379"/>
      <c r="Q30" s="379"/>
      <c r="R30" s="379"/>
      <c r="S30" s="379"/>
      <c r="T30" s="379"/>
    </row>
    <row r="31" spans="2:20" s="373" customFormat="1" ht="84.75" customHeight="1" x14ac:dyDescent="0.3">
      <c r="B31" s="714" t="s">
        <v>2571</v>
      </c>
      <c r="C31" s="714"/>
      <c r="D31" s="420"/>
      <c r="E31" s="420"/>
      <c r="F31" s="420"/>
      <c r="G31" s="420"/>
      <c r="H31" s="420"/>
      <c r="I31" s="420"/>
      <c r="J31" s="388"/>
      <c r="K31" s="554"/>
      <c r="L31" s="379"/>
      <c r="M31" s="379"/>
      <c r="N31" s="379"/>
      <c r="O31" s="379"/>
      <c r="P31" s="379"/>
      <c r="Q31" s="379"/>
      <c r="R31" s="379"/>
      <c r="S31" s="379"/>
      <c r="T31" s="379"/>
    </row>
    <row r="32" spans="2:20" s="373" customFormat="1" ht="25.5" customHeight="1" x14ac:dyDescent="0.3">
      <c r="J32" s="388"/>
      <c r="K32" s="554"/>
      <c r="L32" s="379"/>
      <c r="M32" s="379"/>
      <c r="N32" s="379"/>
      <c r="O32" s="379"/>
      <c r="P32" s="379"/>
      <c r="Q32" s="379"/>
      <c r="R32" s="379"/>
      <c r="S32" s="379"/>
      <c r="T32" s="379"/>
    </row>
    <row r="33" spans="2:20" s="406" customFormat="1" ht="81.599999999999994" customHeight="1" x14ac:dyDescent="0.3">
      <c r="B33" s="714" t="s">
        <v>4127</v>
      </c>
      <c r="C33" s="714"/>
      <c r="D33" s="714"/>
      <c r="E33" s="714"/>
      <c r="F33" s="714"/>
      <c r="G33" s="714"/>
      <c r="H33" s="714"/>
      <c r="I33" s="714"/>
      <c r="J33" s="442"/>
      <c r="K33" s="558"/>
      <c r="L33" s="558"/>
      <c r="M33" s="559"/>
      <c r="N33" s="560"/>
    </row>
    <row r="34" spans="2:20" s="406" customFormat="1" ht="88.5" customHeight="1" x14ac:dyDescent="0.3">
      <c r="B34" s="714" t="s">
        <v>4128</v>
      </c>
      <c r="C34" s="714"/>
      <c r="D34" s="714"/>
      <c r="E34" s="714"/>
      <c r="F34" s="714"/>
      <c r="G34" s="714"/>
      <c r="H34" s="714"/>
      <c r="I34" s="714"/>
      <c r="J34" s="404"/>
    </row>
    <row r="35" spans="2:20" s="406" customFormat="1" ht="78.75" customHeight="1" x14ac:dyDescent="0.3">
      <c r="B35" s="714" t="s">
        <v>4122</v>
      </c>
      <c r="C35" s="714"/>
      <c r="D35" s="714"/>
      <c r="E35" s="714"/>
      <c r="F35" s="714"/>
      <c r="G35" s="714"/>
      <c r="H35" s="714"/>
      <c r="I35" s="714"/>
      <c r="J35" s="404"/>
      <c r="K35" s="405"/>
    </row>
    <row r="36" spans="2:20" s="406" customFormat="1" ht="147" customHeight="1" x14ac:dyDescent="0.3">
      <c r="B36" s="715" t="s">
        <v>4129</v>
      </c>
      <c r="C36" s="715"/>
      <c r="D36" s="715"/>
      <c r="E36" s="715"/>
      <c r="F36" s="715"/>
      <c r="G36" s="715"/>
      <c r="H36" s="715"/>
      <c r="I36" s="715"/>
      <c r="J36" s="404"/>
      <c r="K36" s="405"/>
      <c r="L36" s="407"/>
      <c r="M36" s="408"/>
    </row>
    <row r="37" spans="2:20" s="406" customFormat="1" ht="55.95" customHeight="1" x14ac:dyDescent="0.3">
      <c r="B37" s="714" t="s">
        <v>4125</v>
      </c>
      <c r="C37" s="714"/>
      <c r="D37" s="714"/>
      <c r="E37" s="714"/>
      <c r="F37" s="714"/>
      <c r="G37" s="714"/>
      <c r="H37" s="714"/>
      <c r="I37" s="714"/>
      <c r="J37" s="404"/>
      <c r="K37" s="405"/>
      <c r="L37" s="407"/>
      <c r="M37" s="408"/>
    </row>
    <row r="38" spans="2:20" s="373" customFormat="1" ht="16.8" x14ac:dyDescent="0.3">
      <c r="B38" s="317"/>
      <c r="C38" s="317"/>
      <c r="D38" s="317"/>
      <c r="E38" s="317"/>
      <c r="F38" s="317"/>
      <c r="G38" s="317"/>
      <c r="H38" s="317"/>
      <c r="I38" s="317"/>
      <c r="N38" s="379"/>
      <c r="O38" s="379"/>
      <c r="P38" s="379"/>
      <c r="Q38" s="379"/>
      <c r="R38" s="379"/>
      <c r="S38" s="379"/>
      <c r="T38" s="379"/>
    </row>
    <row r="39" spans="2:20" s="373" customFormat="1" ht="18" customHeight="1" x14ac:dyDescent="0.3">
      <c r="B39" s="279"/>
      <c r="C39" s="279"/>
      <c r="D39" s="279"/>
      <c r="E39" s="279"/>
      <c r="F39" s="279"/>
      <c r="G39" s="279"/>
      <c r="H39" s="279"/>
      <c r="I39" s="279"/>
    </row>
    <row r="40" spans="2:20" s="406" customFormat="1" ht="18" customHeight="1" x14ac:dyDescent="0.3">
      <c r="B40" s="373" t="s">
        <v>3984</v>
      </c>
      <c r="C40" s="373"/>
      <c r="D40" s="373"/>
      <c r="E40" s="373"/>
      <c r="F40" s="373"/>
      <c r="G40" s="373"/>
      <c r="H40" s="373"/>
      <c r="I40" s="373"/>
      <c r="K40" s="406" t="s">
        <v>2574</v>
      </c>
    </row>
    <row r="41" spans="2:20" s="406" customFormat="1" ht="18" customHeight="1" x14ac:dyDescent="0.3">
      <c r="B41" s="373" t="s">
        <v>4126</v>
      </c>
      <c r="C41" s="373"/>
      <c r="D41" s="373"/>
      <c r="E41" s="373"/>
      <c r="F41" s="373"/>
      <c r="G41" s="373"/>
      <c r="H41" s="373"/>
      <c r="I41" s="373"/>
      <c r="K41" s="406" t="s">
        <v>4112</v>
      </c>
    </row>
    <row r="42" spans="2:20" s="406" customFormat="1" ht="18" customHeight="1" x14ac:dyDescent="0.3">
      <c r="B42" s="373" t="s">
        <v>2518</v>
      </c>
      <c r="C42" s="373"/>
      <c r="D42" s="373"/>
      <c r="E42" s="373"/>
      <c r="F42" s="373"/>
      <c r="G42" s="373"/>
      <c r="H42" s="373"/>
      <c r="I42" s="373"/>
      <c r="K42" s="406" t="s">
        <v>4111</v>
      </c>
    </row>
    <row r="43" spans="2:20" s="406" customFormat="1" ht="18" customHeight="1" x14ac:dyDescent="0.3">
      <c r="B43" s="380" t="s">
        <v>2519</v>
      </c>
      <c r="C43" s="373"/>
      <c r="D43" s="373"/>
      <c r="E43" s="373"/>
      <c r="F43" s="373"/>
      <c r="G43" s="373"/>
      <c r="H43" s="373"/>
      <c r="I43" s="373"/>
      <c r="K43" s="406" t="s">
        <v>4113</v>
      </c>
    </row>
    <row r="44" spans="2:20" s="406" customFormat="1" ht="18" customHeight="1" x14ac:dyDescent="0.3">
      <c r="B44" s="713" t="s">
        <v>2520</v>
      </c>
      <c r="C44" s="713"/>
      <c r="D44" s="713"/>
      <c r="E44" s="713"/>
      <c r="F44" s="713"/>
      <c r="G44" s="713"/>
      <c r="H44" s="713"/>
      <c r="I44" s="713"/>
      <c r="J44" s="410"/>
      <c r="K44" s="406" t="s">
        <v>4114</v>
      </c>
      <c r="M44" s="411"/>
    </row>
    <row r="45" spans="2:20" s="444" customFormat="1" ht="18" customHeight="1" x14ac:dyDescent="0.3">
      <c r="B45" s="380" t="s">
        <v>2578</v>
      </c>
      <c r="C45" s="373"/>
      <c r="D45" s="373"/>
      <c r="E45" s="373"/>
      <c r="F45" s="373"/>
      <c r="G45" s="373"/>
      <c r="H45" s="373"/>
      <c r="I45" s="373"/>
      <c r="J45" s="443"/>
      <c r="K45" s="444" t="s">
        <v>4115</v>
      </c>
      <c r="M45" s="445"/>
    </row>
    <row r="46" spans="2:20" s="444" customFormat="1" ht="18" customHeight="1" x14ac:dyDescent="0.3">
      <c r="B46" s="381" t="s">
        <v>2580</v>
      </c>
      <c r="C46" s="373"/>
      <c r="D46" s="373"/>
      <c r="E46" s="373"/>
      <c r="F46" s="373"/>
      <c r="G46" s="373"/>
      <c r="H46" s="373"/>
      <c r="I46" s="373"/>
      <c r="J46" s="443"/>
      <c r="K46" s="444" t="s">
        <v>4116</v>
      </c>
    </row>
    <row r="47" spans="2:20" s="444" customFormat="1" ht="18" customHeight="1" x14ac:dyDescent="0.3">
      <c r="B47" s="381" t="s">
        <v>2582</v>
      </c>
      <c r="C47" s="373"/>
      <c r="D47" s="373"/>
      <c r="E47" s="373"/>
      <c r="F47" s="373"/>
      <c r="G47" s="373"/>
      <c r="H47" s="373"/>
      <c r="I47" s="373"/>
      <c r="J47" s="443"/>
    </row>
    <row r="48" spans="2:20" s="444" customFormat="1" ht="18" customHeight="1" x14ac:dyDescent="0.3">
      <c r="B48" s="380" t="s">
        <v>2521</v>
      </c>
      <c r="C48" s="373"/>
      <c r="D48" s="373"/>
      <c r="E48" s="373"/>
      <c r="F48" s="373"/>
      <c r="G48" s="373"/>
      <c r="H48" s="373"/>
      <c r="I48" s="373"/>
      <c r="J48" s="443"/>
    </row>
    <row r="49" spans="2:11" s="444" customFormat="1" ht="18" customHeight="1" x14ac:dyDescent="0.3">
      <c r="B49" s="381" t="s">
        <v>3965</v>
      </c>
      <c r="C49" s="373"/>
      <c r="D49" s="373"/>
      <c r="E49" s="373"/>
      <c r="F49" s="373"/>
      <c r="G49" s="373"/>
      <c r="H49" s="373"/>
      <c r="I49" s="373"/>
      <c r="J49" s="443"/>
    </row>
    <row r="50" spans="2:11" s="444" customFormat="1" ht="18" customHeight="1" x14ac:dyDescent="0.3">
      <c r="B50" s="381" t="s">
        <v>3966</v>
      </c>
      <c r="C50" s="373"/>
      <c r="D50" s="373"/>
      <c r="E50" s="373"/>
      <c r="F50" s="373"/>
      <c r="G50" s="373"/>
      <c r="H50" s="373"/>
      <c r="I50" s="373"/>
      <c r="J50" s="443"/>
    </row>
    <row r="51" spans="2:11" s="444" customFormat="1" ht="18" customHeight="1" x14ac:dyDescent="0.3">
      <c r="B51" s="380" t="s">
        <v>4088</v>
      </c>
      <c r="C51" s="373"/>
      <c r="D51" s="373"/>
      <c r="E51" s="373"/>
      <c r="F51" s="373"/>
      <c r="G51" s="373"/>
      <c r="H51" s="373"/>
      <c r="I51" s="373"/>
      <c r="J51" s="443"/>
    </row>
    <row r="52" spans="2:11" s="444" customFormat="1" ht="18" customHeight="1" x14ac:dyDescent="0.3">
      <c r="B52" s="381" t="s">
        <v>4089</v>
      </c>
      <c r="C52" s="373"/>
      <c r="D52" s="373"/>
      <c r="E52" s="373"/>
      <c r="F52" s="373"/>
      <c r="G52" s="373"/>
      <c r="H52" s="373"/>
      <c r="I52" s="373"/>
      <c r="J52" s="443"/>
    </row>
    <row r="53" spans="2:11" s="444" customFormat="1" ht="18" customHeight="1" x14ac:dyDescent="0.3">
      <c r="B53" s="381" t="s">
        <v>4090</v>
      </c>
      <c r="C53" s="373"/>
      <c r="D53" s="373"/>
      <c r="E53" s="373"/>
      <c r="F53" s="373"/>
      <c r="G53" s="373"/>
      <c r="H53" s="373"/>
      <c r="I53" s="373"/>
      <c r="J53" s="443"/>
    </row>
    <row r="54" spans="2:11" s="390" customFormat="1" ht="3" customHeight="1" x14ac:dyDescent="0.3">
      <c r="B54" s="289"/>
      <c r="C54" s="279"/>
      <c r="D54" s="279"/>
      <c r="E54" s="279"/>
      <c r="F54" s="279"/>
      <c r="G54" s="279"/>
      <c r="H54" s="279"/>
      <c r="I54" s="279"/>
      <c r="J54" s="389"/>
    </row>
    <row r="55" spans="2:11" s="373" customFormat="1" ht="18.75" customHeight="1" x14ac:dyDescent="0.3">
      <c r="B55" s="279"/>
      <c r="C55" s="279"/>
      <c r="D55" s="279"/>
      <c r="E55" s="279"/>
      <c r="F55" s="279"/>
      <c r="G55" s="279"/>
      <c r="H55" s="279"/>
      <c r="I55" s="279"/>
      <c r="J55" s="382"/>
      <c r="K55" s="380"/>
    </row>
    <row r="56" spans="2:11" s="373" customFormat="1" ht="16.2" customHeight="1" x14ac:dyDescent="0.3">
      <c r="B56" s="279"/>
      <c r="C56" s="279"/>
      <c r="D56" s="279"/>
      <c r="E56" s="279"/>
      <c r="F56" s="279"/>
      <c r="G56" s="279"/>
      <c r="H56" s="279"/>
      <c r="I56" s="279"/>
      <c r="J56" s="382"/>
      <c r="K56" s="381"/>
    </row>
    <row r="57" spans="2:11" s="406" customFormat="1" ht="48" customHeight="1" x14ac:dyDescent="0.3">
      <c r="B57" s="714" t="s">
        <v>3173</v>
      </c>
      <c r="C57" s="714"/>
      <c r="D57" s="714"/>
      <c r="E57" s="714"/>
      <c r="F57" s="714"/>
      <c r="G57" s="714"/>
      <c r="H57" s="714"/>
      <c r="I57" s="714"/>
      <c r="J57" s="410"/>
      <c r="K57" s="446"/>
    </row>
    <row r="58" spans="2:11" s="406" customFormat="1" ht="13.5" customHeight="1" x14ac:dyDescent="0.3">
      <c r="B58" s="435" t="s">
        <v>2525</v>
      </c>
      <c r="C58" s="384"/>
      <c r="D58" s="373"/>
      <c r="E58" s="373"/>
      <c r="F58" s="373"/>
      <c r="G58" s="373"/>
      <c r="H58" s="373"/>
      <c r="I58" s="373"/>
      <c r="J58" s="410"/>
    </row>
    <row r="59" spans="2:11" s="406" customFormat="1" ht="4.95" customHeight="1" x14ac:dyDescent="0.3">
      <c r="B59" s="381"/>
      <c r="C59" s="373"/>
      <c r="D59" s="373"/>
      <c r="E59" s="373"/>
      <c r="F59" s="373"/>
      <c r="G59" s="373"/>
      <c r="H59" s="373"/>
      <c r="I59" s="373"/>
      <c r="J59" s="410"/>
    </row>
    <row r="60" spans="2:11" s="406" customFormat="1" ht="16.8" x14ac:dyDescent="0.3">
      <c r="B60" s="373" t="s">
        <v>2526</v>
      </c>
      <c r="C60" s="384"/>
      <c r="D60" s="373"/>
      <c r="E60" s="373"/>
      <c r="F60" s="373"/>
      <c r="G60" s="373"/>
      <c r="H60" s="373"/>
      <c r="I60" s="373"/>
      <c r="J60" s="542"/>
    </row>
    <row r="61" spans="2:11" s="406" customFormat="1" ht="6.6" customHeight="1" x14ac:dyDescent="0.3">
      <c r="B61" s="384"/>
      <c r="C61" s="384"/>
      <c r="D61" s="373"/>
      <c r="E61" s="373"/>
      <c r="F61" s="373"/>
      <c r="G61" s="373"/>
      <c r="H61" s="373"/>
      <c r="I61" s="373"/>
      <c r="J61" s="542"/>
    </row>
    <row r="62" spans="2:11" s="406" customFormat="1" ht="16.2" customHeight="1" x14ac:dyDescent="0.3">
      <c r="B62" s="373" t="s">
        <v>2583</v>
      </c>
      <c r="C62" s="373"/>
      <c r="D62" s="384"/>
      <c r="E62" s="384"/>
      <c r="F62" s="384"/>
      <c r="G62" s="384"/>
      <c r="H62" s="373"/>
      <c r="I62" s="373"/>
    </row>
    <row r="63" spans="2:11" s="406" customFormat="1" ht="16.2" customHeight="1" x14ac:dyDescent="0.3">
      <c r="B63" s="373" t="s">
        <v>2527</v>
      </c>
      <c r="C63" s="373"/>
      <c r="D63" s="373"/>
      <c r="E63" s="373"/>
      <c r="F63" s="373"/>
      <c r="G63" s="373"/>
      <c r="H63" s="373"/>
      <c r="I63" s="373"/>
    </row>
    <row r="64" spans="2:11" s="406" customFormat="1" ht="16.2" customHeight="1" x14ac:dyDescent="0.3">
      <c r="B64" s="373" t="s">
        <v>3982</v>
      </c>
      <c r="C64" s="373"/>
      <c r="D64" s="373"/>
      <c r="E64" s="373"/>
      <c r="F64" s="373"/>
      <c r="G64" s="373"/>
      <c r="H64" s="373"/>
      <c r="I64" s="373"/>
    </row>
    <row r="65" spans="2:13" s="406" customFormat="1" ht="16.2" customHeight="1" x14ac:dyDescent="0.3">
      <c r="B65" s="373" t="s">
        <v>2528</v>
      </c>
      <c r="C65" s="373"/>
      <c r="D65" s="373"/>
      <c r="E65" s="373"/>
      <c r="F65" s="373"/>
      <c r="G65" s="373"/>
      <c r="H65" s="373"/>
      <c r="I65" s="373"/>
      <c r="J65" s="409"/>
    </row>
    <row r="66" spans="2:13" s="373" customFormat="1" ht="1.2" customHeight="1" x14ac:dyDescent="0.3">
      <c r="B66" s="715"/>
      <c r="C66" s="715"/>
      <c r="H66" s="716"/>
      <c r="I66" s="716"/>
      <c r="L66" s="384"/>
      <c r="M66" s="384"/>
    </row>
    <row r="67" spans="2:13" ht="94.5" customHeight="1" x14ac:dyDescent="0.3">
      <c r="B67" s="747" t="s">
        <v>2584</v>
      </c>
      <c r="C67" s="747"/>
      <c r="D67" s="633"/>
      <c r="E67" s="633"/>
      <c r="F67" s="633"/>
      <c r="G67" s="633"/>
      <c r="H67" s="748" t="s">
        <v>2529</v>
      </c>
      <c r="I67" s="748"/>
    </row>
  </sheetData>
  <mergeCells count="41">
    <mergeCell ref="C21:E21"/>
    <mergeCell ref="G11:I11"/>
    <mergeCell ref="B15:I16"/>
    <mergeCell ref="E3:F3"/>
    <mergeCell ref="C5:E5"/>
    <mergeCell ref="C18:E18"/>
    <mergeCell ref="G5:I5"/>
    <mergeCell ref="C22:E22"/>
    <mergeCell ref="C23:E23"/>
    <mergeCell ref="K5:L5"/>
    <mergeCell ref="C6:E6"/>
    <mergeCell ref="K6:L6"/>
    <mergeCell ref="C19:E19"/>
    <mergeCell ref="C7:E7"/>
    <mergeCell ref="G7:I7"/>
    <mergeCell ref="K7:L7"/>
    <mergeCell ref="K8:L8"/>
    <mergeCell ref="C9:E9"/>
    <mergeCell ref="C10:E10"/>
    <mergeCell ref="H10:I10"/>
    <mergeCell ref="B11:C11"/>
    <mergeCell ref="D11:E11"/>
    <mergeCell ref="C20:E20"/>
    <mergeCell ref="B67:C67"/>
    <mergeCell ref="H67:I67"/>
    <mergeCell ref="B35:I35"/>
    <mergeCell ref="B36:I36"/>
    <mergeCell ref="B37:I37"/>
    <mergeCell ref="B44:I44"/>
    <mergeCell ref="B57:I57"/>
    <mergeCell ref="B66:C66"/>
    <mergeCell ref="H66:I66"/>
    <mergeCell ref="B34:I34"/>
    <mergeCell ref="G24:H24"/>
    <mergeCell ref="G25:H25"/>
    <mergeCell ref="G26:H26"/>
    <mergeCell ref="B28:I28"/>
    <mergeCell ref="B29:I29"/>
    <mergeCell ref="B31:C31"/>
    <mergeCell ref="B30:I30"/>
    <mergeCell ref="B33:I33"/>
  </mergeCells>
  <hyperlinks>
    <hyperlink ref="B65" r:id="rId1" display="http://www.geofal.com.pe/" xr:uid="{04476A8C-3505-4005-8654-80DB0DE11BA1}"/>
    <hyperlink ref="B35:I35" r:id="rId2" location="8LpXxWsZQWmIW0zmL4DJEGBD3MXzxqJtd8JNJD7mkXs" display="https://mega.nz/file/EWAjHIDa - 8LpXxWsZQWmIW0zmL4DJEGBD3MXzxqJtd8JNJD7mkXs" xr:uid="{C8184BD5-325A-414B-8CD9-5FB09BB643A1}"/>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1" min="1" max="8" man="1"/>
  </rowBreaks>
  <drawing r:id="rId4"/>
  <legacyDrawingHF r:id="rId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72247-95CC-4CB9-A16A-8217BA5E8438}">
  <sheetPr>
    <tabColor rgb="FFFF00FF"/>
  </sheetPr>
  <dimension ref="B1:BD89"/>
  <sheetViews>
    <sheetView view="pageBreakPreview" topLeftCell="A27" zoomScale="80" zoomScaleNormal="96" zoomScaleSheetLayoutView="80" workbookViewId="0">
      <selection activeCell="F37" sqref="F37"/>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43.109375" style="279" customWidth="1"/>
    <col min="6" max="6" width="28.1093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1137</v>
      </c>
    </row>
    <row r="2" spans="2:13" ht="6" customHeight="1" x14ac:dyDescent="0.3">
      <c r="K2" s="344"/>
      <c r="L2" s="344"/>
    </row>
    <row r="3" spans="2:13" ht="24" customHeight="1" x14ac:dyDescent="0.3">
      <c r="B3" s="297"/>
      <c r="C3" s="355"/>
      <c r="D3" s="355"/>
      <c r="E3" s="746">
        <v>1410</v>
      </c>
      <c r="F3" s="746"/>
      <c r="G3" s="355"/>
      <c r="H3" s="355"/>
      <c r="I3" s="356"/>
    </row>
    <row r="4" spans="2:13" ht="32.4" customHeight="1" x14ac:dyDescent="0.3">
      <c r="B4" s="357"/>
      <c r="C4" s="357"/>
      <c r="D4" s="297"/>
      <c r="E4" s="358"/>
      <c r="F4" s="358"/>
      <c r="G4" s="351"/>
      <c r="H4" s="351"/>
      <c r="I4" s="351"/>
      <c r="J4" s="252"/>
    </row>
    <row r="5" spans="2:13" ht="25.95" customHeight="1" x14ac:dyDescent="0.3">
      <c r="B5" s="383" t="s">
        <v>2545</v>
      </c>
      <c r="C5" s="768" t="str">
        <f>VLOOKUP($L$1,BD_Clientes,2,FALSE)</f>
        <v>JORGE DE LA CRUZ</v>
      </c>
      <c r="D5" s="768"/>
      <c r="E5" s="768"/>
      <c r="F5" s="431" t="s">
        <v>2586</v>
      </c>
      <c r="G5" s="770" t="str">
        <f>VLOOKUP($L$1,BD_Clientes,9,FALSE)</f>
        <v>-</v>
      </c>
      <c r="H5" s="770"/>
      <c r="I5" s="770"/>
      <c r="K5" s="746">
        <v>222</v>
      </c>
      <c r="L5" s="746"/>
    </row>
    <row r="6" spans="2:13" ht="31.5" customHeight="1" x14ac:dyDescent="0.3">
      <c r="B6" s="383" t="s">
        <v>2547</v>
      </c>
      <c r="C6" s="768" t="str">
        <f>VLOOKUP($L$1,BD_Clientes,3,FALSE)</f>
        <v>-</v>
      </c>
      <c r="D6" s="768"/>
      <c r="E6" s="768"/>
      <c r="F6" s="373"/>
      <c r="G6" s="770"/>
      <c r="H6" s="770"/>
      <c r="I6" s="770"/>
      <c r="K6" s="744">
        <v>222</v>
      </c>
      <c r="L6" s="744"/>
      <c r="M6" s="301"/>
    </row>
    <row r="7" spans="2:13" ht="29.4" customHeight="1" x14ac:dyDescent="0.3">
      <c r="B7" s="383" t="s">
        <v>2550</v>
      </c>
      <c r="C7" s="768" t="str">
        <f>VLOOKUP($L$1,BD_Clientes,5,FALSE)</f>
        <v>Ing. Jorge de la Cruz</v>
      </c>
      <c r="D7" s="768"/>
      <c r="E7" s="768"/>
      <c r="F7" s="431" t="s">
        <v>2589</v>
      </c>
      <c r="G7" s="768" t="str">
        <f>VLOOKUP($L$1,BD_Clientes,10,FALSE)</f>
        <v>Cañete - Quilmana</v>
      </c>
      <c r="H7" s="768"/>
      <c r="I7" s="768"/>
      <c r="K7" s="742">
        <v>222</v>
      </c>
      <c r="L7" s="742"/>
    </row>
    <row r="8" spans="2:13" ht="1.95" customHeight="1" x14ac:dyDescent="0.3">
      <c r="B8" s="431"/>
      <c r="C8" s="429"/>
      <c r="D8" s="430"/>
      <c r="E8" s="430"/>
      <c r="F8" s="373"/>
      <c r="G8" s="433"/>
      <c r="H8" s="433"/>
      <c r="I8" s="433"/>
      <c r="K8" s="743">
        <v>223</v>
      </c>
      <c r="L8" s="743"/>
    </row>
    <row r="9" spans="2:13" ht="30.6" customHeight="1" x14ac:dyDescent="0.3">
      <c r="B9" s="383" t="s">
        <v>2553</v>
      </c>
      <c r="C9" s="768">
        <f>VLOOKUP($L$1,BD_Clientes,7,FALSE)</f>
        <v>991101327</v>
      </c>
      <c r="D9" s="768"/>
      <c r="E9" s="768"/>
      <c r="F9" s="439" t="s">
        <v>2551</v>
      </c>
      <c r="G9" s="373" t="s">
        <v>3326</v>
      </c>
      <c r="H9" s="373"/>
      <c r="I9" s="373"/>
    </row>
    <row r="10" spans="2:13" ht="36" customHeight="1" x14ac:dyDescent="0.3">
      <c r="B10" s="383" t="s">
        <v>2557</v>
      </c>
      <c r="C10" s="768" t="str">
        <f>VLOOKUP($L$1,BD_Clientes,8,FALSE)</f>
        <v>ing.delacruzgut@gmail.com</v>
      </c>
      <c r="D10" s="768"/>
      <c r="E10" s="768"/>
      <c r="F10" s="438" t="s">
        <v>2553</v>
      </c>
      <c r="G10" s="429">
        <v>982429895</v>
      </c>
      <c r="H10" s="769"/>
      <c r="I10" s="769"/>
    </row>
    <row r="11" spans="2:13" ht="25.95" customHeight="1" x14ac:dyDescent="0.3">
      <c r="B11" s="766" t="s">
        <v>2555</v>
      </c>
      <c r="C11" s="766"/>
      <c r="D11" s="767">
        <v>45909</v>
      </c>
      <c r="E11" s="767"/>
      <c r="F11" s="438" t="s">
        <v>2558</v>
      </c>
      <c r="G11" s="767">
        <v>45909</v>
      </c>
      <c r="H11" s="767"/>
      <c r="I11" s="767"/>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34.950000000000003" customHeight="1" x14ac:dyDescent="0.3">
      <c r="B16" s="715"/>
      <c r="C16" s="715"/>
      <c r="D16" s="715"/>
      <c r="E16" s="715"/>
      <c r="F16" s="715"/>
      <c r="G16" s="715"/>
      <c r="H16" s="715"/>
      <c r="I16" s="715"/>
      <c r="J16" s="261"/>
      <c r="K16" s="261"/>
    </row>
    <row r="17" spans="2:10" ht="12.75" customHeight="1" x14ac:dyDescent="0.3">
      <c r="B17" s="260"/>
      <c r="C17" s="260"/>
      <c r="D17" s="259"/>
      <c r="E17" s="259"/>
      <c r="F17" s="259"/>
    </row>
    <row r="18" spans="2:10" ht="67.5" customHeight="1" x14ac:dyDescent="0.3">
      <c r="B18" s="421" t="s">
        <v>2561</v>
      </c>
      <c r="C18" s="749" t="s">
        <v>2562</v>
      </c>
      <c r="D18" s="749"/>
      <c r="E18" s="749"/>
      <c r="F18" s="422" t="s">
        <v>2563</v>
      </c>
      <c r="G18" s="423" t="s">
        <v>2564</v>
      </c>
      <c r="H18" s="421" t="s">
        <v>2565</v>
      </c>
      <c r="I18" s="421" t="s">
        <v>2566</v>
      </c>
      <c r="J18" s="371"/>
    </row>
    <row r="19" spans="2:10" ht="30" customHeight="1" x14ac:dyDescent="0.3">
      <c r="B19" s="162"/>
      <c r="C19" s="750" t="s">
        <v>6156</v>
      </c>
      <c r="D19" s="786"/>
      <c r="E19" s="762"/>
      <c r="F19" s="162"/>
      <c r="G19" s="622"/>
      <c r="H19" s="162"/>
      <c r="I19" s="620"/>
      <c r="J19" s="371"/>
    </row>
    <row r="20" spans="2:10" ht="39.9" customHeight="1" x14ac:dyDescent="0.3">
      <c r="B20" s="451" t="s">
        <v>2019</v>
      </c>
      <c r="C20" s="754" t="str">
        <f>VLOOKUP(B20,ENS.!$B$5:$F$242,2,FALSE)</f>
        <v>Próctor modificado (*).</v>
      </c>
      <c r="D20" s="755"/>
      <c r="E20" s="756"/>
      <c r="F20" s="451" t="str">
        <f>VLOOKUP(B20,ENS.!$B$5:$F$242,3,FALSE)</f>
        <v>ASTM D1557-12 (Reapproved 2021)</v>
      </c>
      <c r="G20" s="457">
        <f>VLOOKUP(B20,ENS.!$B$5:$G$242,6,FALSE)</f>
        <v>150</v>
      </c>
      <c r="H20" s="451">
        <v>1</v>
      </c>
      <c r="I20" s="426">
        <f t="shared" ref="I20:I22" si="0">+G20*H20</f>
        <v>150</v>
      </c>
      <c r="J20" s="371"/>
    </row>
    <row r="21" spans="2:10" ht="39.9" customHeight="1" x14ac:dyDescent="0.3">
      <c r="B21" s="451" t="s">
        <v>2437</v>
      </c>
      <c r="C21" s="754" t="str">
        <f>VLOOKUP(B21,ENS.!$B$5:$F$242,2,FALSE)</f>
        <v>Gravedad específica de los sólidos del suelo.</v>
      </c>
      <c r="D21" s="755"/>
      <c r="E21" s="756"/>
      <c r="F21" s="451" t="str">
        <f>VLOOKUP(B21,ENS.!$B$5:$F$242,3,FALSE)</f>
        <v>ASTM D854-14</v>
      </c>
      <c r="G21" s="457">
        <f>VLOOKUP(B21,ENS.!$B$5:$G$242,6,FALSE)</f>
        <v>120</v>
      </c>
      <c r="H21" s="451">
        <v>1</v>
      </c>
      <c r="I21" s="426">
        <f t="shared" si="0"/>
        <v>120</v>
      </c>
      <c r="J21" s="371"/>
    </row>
    <row r="22" spans="2:10" ht="39.9" customHeight="1" x14ac:dyDescent="0.3">
      <c r="B22" s="451" t="s">
        <v>2480</v>
      </c>
      <c r="C22" s="754" t="str">
        <f>VLOOKUP(B22,ENS.!$B$5:$F$242,2,FALSE)</f>
        <v>Gravedad especifica y absorción de agregado grueso (*).</v>
      </c>
      <c r="D22" s="755"/>
      <c r="E22" s="756"/>
      <c r="F22" s="451" t="str">
        <f>VLOOKUP(B22,ENS.!$B$5:$F$242,3,FALSE)</f>
        <v>ASTM C127-24</v>
      </c>
      <c r="G22" s="457">
        <f>VLOOKUP(B22,ENS.!$B$5:$G$242,6,FALSE)</f>
        <v>120</v>
      </c>
      <c r="H22" s="451">
        <v>1</v>
      </c>
      <c r="I22" s="426">
        <f t="shared" si="0"/>
        <v>120</v>
      </c>
      <c r="J22" s="371"/>
    </row>
    <row r="23" spans="2:10" ht="39.9" customHeight="1" x14ac:dyDescent="0.3">
      <c r="B23" s="451" t="s">
        <v>2033</v>
      </c>
      <c r="C23" s="754" t="str">
        <f>VLOOKUP(B23,ENS.!$B$5:$F$242,2,FALSE)</f>
        <v>Análisis granulométrico por tamizado en Suelo (*).</v>
      </c>
      <c r="D23" s="755"/>
      <c r="E23" s="756"/>
      <c r="F23" s="451" t="str">
        <f>VLOOKUP(B23,ENS.!$B$5:$F$242,3,FALSE)</f>
        <v>ASTM D6913/D6913M-17</v>
      </c>
      <c r="G23" s="457">
        <f>VLOOKUP(B23,ENS.!$B$5:$G$242,6,FALSE)</f>
        <v>100</v>
      </c>
      <c r="H23" s="451">
        <v>1</v>
      </c>
      <c r="I23" s="426">
        <f t="shared" ref="I23" si="1">+G23*H23</f>
        <v>100</v>
      </c>
      <c r="J23" s="371"/>
    </row>
    <row r="24" spans="2:10" ht="39.9" customHeight="1" x14ac:dyDescent="0.3">
      <c r="B24" s="451" t="s">
        <v>2033</v>
      </c>
      <c r="C24" s="754" t="str">
        <f>VLOOKUP(B24,ENS.!$B$5:$F$242,2,FALSE)</f>
        <v>Análisis granulométrico por tamizado en Suelo (*).</v>
      </c>
      <c r="D24" s="755"/>
      <c r="E24" s="756"/>
      <c r="F24" s="451" t="str">
        <f>VLOOKUP(B24,ENS.!$B$5:$F$242,3,FALSE)</f>
        <v>ASTM D6913/D6913M-17</v>
      </c>
      <c r="G24" s="457">
        <f>VLOOKUP(B24,ENS.!$B$5:$G$242,6,FALSE)</f>
        <v>100</v>
      </c>
      <c r="H24" s="451">
        <v>1</v>
      </c>
      <c r="I24" s="426">
        <f t="shared" ref="I24:I36" si="2">+G24*H24</f>
        <v>100</v>
      </c>
      <c r="J24" s="371"/>
    </row>
    <row r="25" spans="2:10" ht="39.9" customHeight="1" x14ac:dyDescent="0.3">
      <c r="B25" s="451" t="s">
        <v>2033</v>
      </c>
      <c r="C25" s="754" t="str">
        <f>VLOOKUP(B25,ENS.!$B$5:$F$242,2,FALSE)</f>
        <v>Análisis granulométrico por tamizado en Suelo (*).</v>
      </c>
      <c r="D25" s="755"/>
      <c r="E25" s="756"/>
      <c r="F25" s="451" t="str">
        <f>VLOOKUP(B25,ENS.!$B$5:$F$242,3,FALSE)</f>
        <v>ASTM D6913/D6913M-17</v>
      </c>
      <c r="G25" s="457">
        <f>VLOOKUP(B25,ENS.!$B$5:$G$242,6,FALSE)</f>
        <v>100</v>
      </c>
      <c r="H25" s="451">
        <v>1</v>
      </c>
      <c r="I25" s="426">
        <f t="shared" si="2"/>
        <v>100</v>
      </c>
      <c r="J25" s="371"/>
    </row>
    <row r="26" spans="2:10" ht="39.9" customHeight="1" x14ac:dyDescent="0.3">
      <c r="B26" s="451" t="s">
        <v>2033</v>
      </c>
      <c r="C26" s="754" t="str">
        <f>VLOOKUP(B26,ENS.!$B$5:$F$242,2,FALSE)</f>
        <v>Análisis granulométrico por tamizado en Suelo (*).</v>
      </c>
      <c r="D26" s="755"/>
      <c r="E26" s="756"/>
      <c r="F26" s="451" t="str">
        <f>VLOOKUP(B26,ENS.!$B$5:$F$242,3,FALSE)</f>
        <v>ASTM D6913/D6913M-17</v>
      </c>
      <c r="G26" s="457">
        <f>VLOOKUP(B26,ENS.!$B$5:$G$242,6,FALSE)</f>
        <v>100</v>
      </c>
      <c r="H26" s="451">
        <v>1</v>
      </c>
      <c r="I26" s="426">
        <f t="shared" si="2"/>
        <v>100</v>
      </c>
      <c r="J26" s="371"/>
    </row>
    <row r="27" spans="2:10" ht="39.9" customHeight="1" x14ac:dyDescent="0.3">
      <c r="B27" s="451" t="s">
        <v>2033</v>
      </c>
      <c r="C27" s="754" t="str">
        <f>VLOOKUP(B27,ENS.!$B$5:$F$242,2,FALSE)</f>
        <v>Análisis granulométrico por tamizado en Suelo (*).</v>
      </c>
      <c r="D27" s="755"/>
      <c r="E27" s="756"/>
      <c r="F27" s="451" t="str">
        <f>VLOOKUP(B27,ENS.!$B$5:$F$242,3,FALSE)</f>
        <v>ASTM D6913/D6913M-17</v>
      </c>
      <c r="G27" s="457">
        <f>VLOOKUP(B27,ENS.!$B$5:$G$242,6,FALSE)</f>
        <v>100</v>
      </c>
      <c r="H27" s="451">
        <v>1</v>
      </c>
      <c r="I27" s="426">
        <f t="shared" si="2"/>
        <v>100</v>
      </c>
      <c r="J27" s="371"/>
    </row>
    <row r="28" spans="2:10" ht="39.9" customHeight="1" x14ac:dyDescent="0.3">
      <c r="B28" s="451" t="s">
        <v>2033</v>
      </c>
      <c r="C28" s="754" t="str">
        <f>VLOOKUP(B28,ENS.!$B$5:$F$242,2,FALSE)</f>
        <v>Análisis granulométrico por tamizado en Suelo (*).</v>
      </c>
      <c r="D28" s="755"/>
      <c r="E28" s="756"/>
      <c r="F28" s="451" t="str">
        <f>VLOOKUP(B28,ENS.!$B$5:$F$242,3,FALSE)</f>
        <v>ASTM D6913/D6913M-17</v>
      </c>
      <c r="G28" s="457">
        <f>VLOOKUP(B28,ENS.!$B$5:$G$242,6,FALSE)</f>
        <v>100</v>
      </c>
      <c r="H28" s="451">
        <v>1</v>
      </c>
      <c r="I28" s="426">
        <f t="shared" si="2"/>
        <v>100</v>
      </c>
      <c r="J28" s="371"/>
    </row>
    <row r="29" spans="2:10" ht="39.9" customHeight="1" x14ac:dyDescent="0.3">
      <c r="B29" s="451" t="s">
        <v>2033</v>
      </c>
      <c r="C29" s="754" t="str">
        <f>VLOOKUP(B29,ENS.!$B$5:$F$242,2,FALSE)</f>
        <v>Análisis granulométrico por tamizado en Suelo (*).</v>
      </c>
      <c r="D29" s="755"/>
      <c r="E29" s="756"/>
      <c r="F29" s="451" t="str">
        <f>VLOOKUP(B29,ENS.!$B$5:$F$242,3,FALSE)</f>
        <v>ASTM D6913/D6913M-17</v>
      </c>
      <c r="G29" s="457">
        <f>VLOOKUP(B29,ENS.!$B$5:$G$242,6,FALSE)</f>
        <v>100</v>
      </c>
      <c r="H29" s="451">
        <v>1</v>
      </c>
      <c r="I29" s="426">
        <f t="shared" si="2"/>
        <v>100</v>
      </c>
      <c r="J29" s="371"/>
    </row>
    <row r="30" spans="2:10" ht="39.9" customHeight="1" x14ac:dyDescent="0.3">
      <c r="B30" s="451" t="s">
        <v>2033</v>
      </c>
      <c r="C30" s="754" t="str">
        <f>VLOOKUP(B30,ENS.!$B$5:$F$242,2,FALSE)</f>
        <v>Análisis granulométrico por tamizado en Suelo (*).</v>
      </c>
      <c r="D30" s="755"/>
      <c r="E30" s="756"/>
      <c r="F30" s="451" t="str">
        <f>VLOOKUP(B30,ENS.!$B$5:$F$242,3,FALSE)</f>
        <v>ASTM D6913/D6913M-17</v>
      </c>
      <c r="G30" s="457">
        <f>VLOOKUP(B30,ENS.!$B$5:$G$242,6,FALSE)</f>
        <v>100</v>
      </c>
      <c r="H30" s="451">
        <v>1</v>
      </c>
      <c r="I30" s="426">
        <f t="shared" si="2"/>
        <v>100</v>
      </c>
      <c r="J30" s="371"/>
    </row>
    <row r="31" spans="2:10" ht="39.9" customHeight="1" x14ac:dyDescent="0.3">
      <c r="B31" s="451" t="s">
        <v>2033</v>
      </c>
      <c r="C31" s="754" t="str">
        <f>VLOOKUP(B31,ENS.!$B$5:$F$242,2,FALSE)</f>
        <v>Análisis granulométrico por tamizado en Suelo (*).</v>
      </c>
      <c r="D31" s="755"/>
      <c r="E31" s="756"/>
      <c r="F31" s="451" t="str">
        <f>VLOOKUP(B31,ENS.!$B$5:$F$242,3,FALSE)</f>
        <v>ASTM D6913/D6913M-17</v>
      </c>
      <c r="G31" s="457">
        <f>VLOOKUP(B31,ENS.!$B$5:$G$242,6,FALSE)</f>
        <v>100</v>
      </c>
      <c r="H31" s="451">
        <v>1</v>
      </c>
      <c r="I31" s="426">
        <f t="shared" si="2"/>
        <v>100</v>
      </c>
      <c r="J31" s="371"/>
    </row>
    <row r="32" spans="2:10" ht="39.9" customHeight="1" x14ac:dyDescent="0.3">
      <c r="B32" s="451" t="s">
        <v>2033</v>
      </c>
      <c r="C32" s="754" t="str">
        <f>VLOOKUP(B32,ENS.!$B$5:$F$242,2,FALSE)</f>
        <v>Análisis granulométrico por tamizado en Suelo (*).</v>
      </c>
      <c r="D32" s="755"/>
      <c r="E32" s="756"/>
      <c r="F32" s="451" t="str">
        <f>VLOOKUP(B32,ENS.!$B$5:$F$242,3,FALSE)</f>
        <v>ASTM D6913/D6913M-17</v>
      </c>
      <c r="G32" s="457">
        <f>VLOOKUP(B32,ENS.!$B$5:$G$242,6,FALSE)</f>
        <v>100</v>
      </c>
      <c r="H32" s="451">
        <v>1</v>
      </c>
      <c r="I32" s="426">
        <f t="shared" si="2"/>
        <v>100</v>
      </c>
      <c r="J32" s="371"/>
    </row>
    <row r="33" spans="2:56" ht="39.9" customHeight="1" x14ac:dyDescent="0.3">
      <c r="B33" s="451"/>
      <c r="C33" s="787" t="s">
        <v>6211</v>
      </c>
      <c r="D33" s="788"/>
      <c r="E33" s="789"/>
      <c r="F33" s="451"/>
      <c r="G33" s="457"/>
      <c r="H33" s="451"/>
      <c r="I33" s="426"/>
      <c r="J33" s="371"/>
    </row>
    <row r="34" spans="2:56" ht="39.9" customHeight="1" x14ac:dyDescent="0.3">
      <c r="B34" s="451" t="s">
        <v>1970</v>
      </c>
      <c r="C34" s="754" t="str">
        <f>VLOOKUP(B34,ENS.!$B$5:$F$242,2,FALSE)</f>
        <v>Densidad del suelo IN-SITU, Cono de Arena 6" (*).</v>
      </c>
      <c r="D34" s="755"/>
      <c r="E34" s="756"/>
      <c r="F34" s="451" t="str">
        <f>VLOOKUP(B34,ENS.!$B$5:$F$242,3,FALSE)</f>
        <v>NTP 339.143:1999 (revisada el 2019)</v>
      </c>
      <c r="G34" s="457">
        <f>VLOOKUP(B34,ENS.!$B$5:$G$242,6,FALSE)</f>
        <v>50</v>
      </c>
      <c r="H34" s="451">
        <v>4</v>
      </c>
      <c r="I34" s="426">
        <f t="shared" si="2"/>
        <v>200</v>
      </c>
      <c r="J34" s="371"/>
    </row>
    <row r="35" spans="2:56" ht="39.9" customHeight="1" x14ac:dyDescent="0.3">
      <c r="B35" s="451" t="s">
        <v>2022</v>
      </c>
      <c r="C35" s="754" t="str">
        <f>VLOOKUP(B35,ENS.!$B$5:$F$242,2,FALSE)</f>
        <v>Contenido de humedad en suelos (*).</v>
      </c>
      <c r="D35" s="755"/>
      <c r="E35" s="756"/>
      <c r="F35" s="451" t="str">
        <f>VLOOKUP(B35,ENS.!$B$5:$F$242,3,FALSE)</f>
        <v>ASTM D2216-19</v>
      </c>
      <c r="G35" s="457">
        <f>VLOOKUP(B35,ENS.!$B$5:$G$242,6,FALSE)</f>
        <v>30</v>
      </c>
      <c r="H35" s="451">
        <v>4</v>
      </c>
      <c r="I35" s="426">
        <f t="shared" si="2"/>
        <v>120</v>
      </c>
      <c r="J35" s="371"/>
    </row>
    <row r="36" spans="2:56" ht="39.9" customHeight="1" x14ac:dyDescent="0.3">
      <c r="B36" s="451" t="s">
        <v>2505</v>
      </c>
      <c r="C36" s="754" t="str">
        <f>VLOOKUP(B36,ENS.!$B$5:$F$242,2,FALSE)</f>
        <v>Movilización de personal y equipo (Densidad campo).</v>
      </c>
      <c r="D36" s="755"/>
      <c r="E36" s="756"/>
      <c r="F36" s="451" t="str">
        <f>VLOOKUP(B36,ENS.!$B$5:$F$242,3,FALSE)</f>
        <v>-</v>
      </c>
      <c r="G36" s="457">
        <v>50</v>
      </c>
      <c r="H36" s="451">
        <v>1</v>
      </c>
      <c r="I36" s="426">
        <f t="shared" si="2"/>
        <v>50</v>
      </c>
      <c r="J36" s="371"/>
    </row>
    <row r="37" spans="2:56" ht="30" customHeight="1" x14ac:dyDescent="0.3">
      <c r="B37" s="421"/>
      <c r="C37" s="750" t="s">
        <v>4325</v>
      </c>
      <c r="D37" s="786"/>
      <c r="E37" s="762"/>
      <c r="F37" s="422"/>
      <c r="G37" s="423"/>
      <c r="H37" s="421"/>
      <c r="I37" s="421"/>
      <c r="J37" s="371"/>
    </row>
    <row r="38" spans="2:56" ht="39.9" customHeight="1" x14ac:dyDescent="0.3">
      <c r="B38" s="424" t="s">
        <v>1970</v>
      </c>
      <c r="C38" s="754" t="s">
        <v>5900</v>
      </c>
      <c r="D38" s="755"/>
      <c r="E38" s="756"/>
      <c r="F38" s="451" t="str">
        <f>VLOOKUP(B38,ENS.!$B$5:$F$242,3,FALSE)</f>
        <v>NTP 339.143:1999 (revisada el 2019)</v>
      </c>
      <c r="G38" s="457">
        <v>560</v>
      </c>
      <c r="H38" s="424">
        <v>1</v>
      </c>
      <c r="I38" s="426">
        <f>+G38*H38</f>
        <v>560</v>
      </c>
      <c r="J38" s="371"/>
    </row>
    <row r="39" spans="2:56" ht="39.9" customHeight="1" x14ac:dyDescent="0.3">
      <c r="B39" s="424" t="s">
        <v>2505</v>
      </c>
      <c r="C39" s="754" t="str">
        <f>VLOOKUP(B39,ENS.!$B$5:$F$242,2,FALSE)</f>
        <v>Movilización de personal y equipo (Densidad campo).</v>
      </c>
      <c r="D39" s="755"/>
      <c r="E39" s="756"/>
      <c r="F39" s="451" t="str">
        <f>VLOOKUP(B39,ENS.!$B$5:$F$242,3,FALSE)</f>
        <v>-</v>
      </c>
      <c r="G39" s="425">
        <v>250</v>
      </c>
      <c r="H39" s="424">
        <v>1</v>
      </c>
      <c r="I39" s="426">
        <f>+G39*H39</f>
        <v>250</v>
      </c>
      <c r="J39" s="371"/>
      <c r="L39" s="299"/>
      <c r="M39" s="353"/>
    </row>
    <row r="40" spans="2:56" ht="19.95" customHeight="1" x14ac:dyDescent="0.3">
      <c r="B40" s="551" t="s">
        <v>2516</v>
      </c>
      <c r="C40" s="270"/>
      <c r="G40" s="759" t="s">
        <v>2567</v>
      </c>
      <c r="H40" s="760"/>
      <c r="I40" s="427">
        <f>SUM(I19:I39)</f>
        <v>2570</v>
      </c>
      <c r="J40" s="274"/>
      <c r="K40" s="540"/>
      <c r="L40" s="343"/>
      <c r="M40" s="171"/>
      <c r="N40" s="171"/>
      <c r="O40" s="171"/>
      <c r="P40" s="171"/>
      <c r="Q40" s="171"/>
      <c r="R40" s="171"/>
      <c r="S40" s="171"/>
      <c r="T40" s="171"/>
    </row>
    <row r="41" spans="2:56" ht="19.95" customHeight="1" x14ac:dyDescent="0.3">
      <c r="B41" s="317"/>
      <c r="C41" s="270"/>
      <c r="G41" s="759" t="s">
        <v>2568</v>
      </c>
      <c r="H41" s="760"/>
      <c r="I41" s="427">
        <f>I40*0.18</f>
        <v>462.59999999999997</v>
      </c>
      <c r="J41" s="274"/>
      <c r="K41" s="538"/>
      <c r="L41" s="171"/>
      <c r="M41" s="171"/>
      <c r="N41" s="171"/>
      <c r="O41" s="171"/>
      <c r="P41" s="171"/>
      <c r="Q41" s="171"/>
      <c r="R41" s="171"/>
      <c r="S41" s="171"/>
      <c r="T41" s="171"/>
    </row>
    <row r="42" spans="2:56" ht="19.95" customHeight="1" x14ac:dyDescent="0.3">
      <c r="B42" s="317"/>
      <c r="C42" s="270"/>
      <c r="G42" s="761" t="s">
        <v>2569</v>
      </c>
      <c r="H42" s="762"/>
      <c r="I42" s="428">
        <f>I40+I41</f>
        <v>3032.6</v>
      </c>
      <c r="J42" s="274"/>
      <c r="K42" s="538"/>
      <c r="L42" s="302"/>
      <c r="M42" s="302"/>
      <c r="N42" s="302"/>
      <c r="O42" s="302"/>
      <c r="P42" s="302"/>
      <c r="Q42" s="302"/>
      <c r="R42" s="302"/>
      <c r="S42" s="302"/>
      <c r="T42" s="302"/>
    </row>
    <row r="43" spans="2:56" ht="19.95" customHeight="1" x14ac:dyDescent="0.3">
      <c r="B43" s="317"/>
      <c r="C43" s="270"/>
      <c r="G43" s="371"/>
      <c r="H43" s="371"/>
      <c r="I43" s="372"/>
      <c r="J43" s="274"/>
      <c r="K43" s="538"/>
      <c r="L43" s="302"/>
      <c r="M43" s="302"/>
      <c r="N43" s="302"/>
      <c r="O43" s="302"/>
      <c r="P43" s="302"/>
      <c r="Q43" s="302"/>
      <c r="R43" s="302"/>
      <c r="S43" s="302"/>
      <c r="T43" s="302"/>
    </row>
    <row r="44" spans="2:56" s="297" customFormat="1" ht="21" customHeight="1" x14ac:dyDescent="0.3">
      <c r="B44" s="361"/>
      <c r="C44" s="362"/>
      <c r="D44" s="362"/>
      <c r="E44" s="362"/>
      <c r="F44" s="362"/>
      <c r="G44" s="362"/>
      <c r="H44" s="362"/>
      <c r="I44" s="362"/>
      <c r="J44" s="362"/>
      <c r="K44" s="546"/>
      <c r="L44" s="546"/>
      <c r="N44" s="547"/>
    </row>
    <row r="45" spans="2:56" s="297" customFormat="1" ht="21" customHeight="1" x14ac:dyDescent="0.3">
      <c r="C45" s="362"/>
      <c r="D45" s="362"/>
      <c r="E45" s="362"/>
      <c r="F45" s="362"/>
      <c r="G45" s="362"/>
      <c r="H45" s="362"/>
      <c r="I45" s="310"/>
      <c r="J45" s="310"/>
    </row>
    <row r="46" spans="2:56" s="297" customFormat="1" ht="10.95" customHeight="1" x14ac:dyDescent="0.3">
      <c r="B46" s="373"/>
      <c r="C46" s="385"/>
      <c r="D46" s="385"/>
      <c r="E46" s="385"/>
      <c r="F46" s="385"/>
      <c r="G46" s="385"/>
      <c r="H46" s="385"/>
      <c r="I46" s="374"/>
      <c r="J46" s="310"/>
    </row>
    <row r="47" spans="2:56" s="297" customFormat="1" ht="19.2" customHeight="1" x14ac:dyDescent="0.3">
      <c r="B47" s="732" t="s">
        <v>4119</v>
      </c>
      <c r="C47" s="732"/>
      <c r="D47" s="732"/>
      <c r="E47" s="732"/>
      <c r="F47" s="732"/>
      <c r="G47" s="732"/>
      <c r="H47" s="732"/>
      <c r="I47" s="732"/>
      <c r="J47" s="310"/>
      <c r="L47" s="552"/>
      <c r="U47" s="552"/>
      <c r="AD47" s="552"/>
      <c r="AM47" s="552"/>
      <c r="AV47" s="552"/>
    </row>
    <row r="48" spans="2:56" s="297" customFormat="1" ht="186.75" customHeight="1" x14ac:dyDescent="0.3">
      <c r="B48" s="714" t="s">
        <v>6157</v>
      </c>
      <c r="C48" s="714"/>
      <c r="D48" s="714"/>
      <c r="E48" s="714"/>
      <c r="F48" s="714"/>
      <c r="G48" s="714"/>
      <c r="H48" s="714"/>
      <c r="I48" s="714"/>
      <c r="J48" s="310"/>
      <c r="L48" s="738"/>
      <c r="M48" s="738"/>
      <c r="N48" s="738"/>
      <c r="O48" s="738"/>
      <c r="P48" s="738"/>
      <c r="Q48" s="738"/>
      <c r="R48" s="738"/>
      <c r="S48" s="738"/>
      <c r="T48" s="738"/>
      <c r="U48" s="738"/>
      <c r="V48" s="738"/>
      <c r="W48" s="738"/>
      <c r="X48" s="738"/>
      <c r="Y48" s="738"/>
      <c r="Z48" s="738"/>
      <c r="AA48" s="738"/>
      <c r="AB48" s="738"/>
      <c r="AC48" s="738"/>
      <c r="AD48" s="738"/>
      <c r="AE48" s="738"/>
      <c r="AF48" s="738"/>
      <c r="AG48" s="738"/>
      <c r="AH48" s="738"/>
      <c r="AI48" s="738"/>
      <c r="AJ48" s="738"/>
      <c r="AK48" s="738"/>
      <c r="AL48" s="738"/>
      <c r="AM48" s="765"/>
      <c r="AN48" s="765"/>
      <c r="AO48" s="765"/>
      <c r="AP48" s="765"/>
      <c r="AQ48" s="765"/>
      <c r="AR48" s="765"/>
      <c r="AS48" s="765"/>
      <c r="AT48" s="765"/>
      <c r="AU48" s="765"/>
      <c r="AV48" s="738"/>
      <c r="AW48" s="738"/>
      <c r="AX48" s="738"/>
      <c r="AY48" s="738"/>
      <c r="AZ48" s="738"/>
      <c r="BA48" s="738"/>
      <c r="BB48" s="738"/>
      <c r="BC48" s="738"/>
      <c r="BD48" s="738"/>
    </row>
    <row r="49" spans="2:56" s="297" customFormat="1" ht="153.75" customHeight="1" x14ac:dyDescent="0.3">
      <c r="B49" s="714" t="s">
        <v>2571</v>
      </c>
      <c r="C49" s="714"/>
      <c r="D49" s="337"/>
      <c r="E49" s="337"/>
      <c r="F49" s="337"/>
      <c r="G49" s="337"/>
      <c r="H49" s="337"/>
      <c r="I49" s="337"/>
      <c r="J49" s="310"/>
      <c r="L49" s="338"/>
      <c r="M49" s="338"/>
      <c r="N49" s="338"/>
      <c r="O49" s="338"/>
      <c r="P49" s="338"/>
      <c r="Q49" s="338"/>
      <c r="R49" s="338"/>
      <c r="S49" s="338"/>
      <c r="T49" s="338"/>
      <c r="U49" s="338"/>
      <c r="V49" s="338"/>
      <c r="W49" s="338"/>
      <c r="X49" s="338"/>
      <c r="Y49" s="338"/>
      <c r="Z49" s="338"/>
      <c r="AA49" s="338"/>
      <c r="AB49" s="338"/>
      <c r="AC49" s="338"/>
      <c r="AD49" s="338"/>
      <c r="AE49" s="338"/>
      <c r="AF49" s="338"/>
      <c r="AG49" s="338"/>
      <c r="AH49" s="338"/>
      <c r="AI49" s="338"/>
      <c r="AJ49" s="338"/>
      <c r="AK49" s="338"/>
      <c r="AL49" s="338"/>
      <c r="AM49" s="337"/>
      <c r="AN49" s="337"/>
      <c r="AO49" s="337"/>
      <c r="AP49" s="337"/>
      <c r="AQ49" s="337"/>
      <c r="AR49" s="337"/>
      <c r="AS49" s="337"/>
      <c r="AT49" s="337"/>
      <c r="AU49" s="337"/>
      <c r="AV49" s="338"/>
      <c r="AW49" s="338"/>
      <c r="AX49" s="338"/>
      <c r="AY49" s="338"/>
      <c r="AZ49" s="338"/>
      <c r="BA49" s="338"/>
      <c r="BB49" s="338"/>
      <c r="BC49" s="338"/>
      <c r="BD49" s="338"/>
    </row>
    <row r="50" spans="2:56" s="297" customFormat="1" ht="7.95" customHeight="1" x14ac:dyDescent="0.3">
      <c r="J50" s="336"/>
    </row>
    <row r="51" spans="2:56" s="297" customFormat="1" ht="78" customHeight="1" x14ac:dyDescent="0.3">
      <c r="B51" s="715" t="s">
        <v>5393</v>
      </c>
      <c r="C51" s="715"/>
      <c r="D51" s="715"/>
      <c r="E51" s="715"/>
      <c r="F51" s="715"/>
      <c r="G51" s="715"/>
      <c r="H51" s="715"/>
      <c r="I51" s="715"/>
      <c r="J51" s="336"/>
    </row>
    <row r="52" spans="2:56" s="297" customFormat="1" ht="87" customHeight="1" x14ac:dyDescent="0.3">
      <c r="B52" s="714" t="s">
        <v>4121</v>
      </c>
      <c r="C52" s="714"/>
      <c r="D52" s="714"/>
      <c r="E52" s="714"/>
      <c r="F52" s="714"/>
      <c r="G52" s="714"/>
      <c r="H52" s="714"/>
      <c r="I52" s="714"/>
      <c r="J52" s="336"/>
    </row>
    <row r="53" spans="2:56" s="297" customFormat="1" ht="71.400000000000006" customHeight="1" x14ac:dyDescent="0.3">
      <c r="B53" s="714" t="s">
        <v>4122</v>
      </c>
      <c r="C53" s="714"/>
      <c r="D53" s="714"/>
      <c r="E53" s="714"/>
      <c r="F53" s="714"/>
      <c r="G53" s="714"/>
      <c r="H53" s="714"/>
      <c r="I53" s="714"/>
      <c r="J53" s="336"/>
    </row>
    <row r="54" spans="2:56" ht="162.6" customHeight="1" x14ac:dyDescent="0.3">
      <c r="B54" s="714" t="s">
        <v>4124</v>
      </c>
      <c r="C54" s="714"/>
      <c r="D54" s="714"/>
      <c r="E54" s="714"/>
      <c r="F54" s="714"/>
      <c r="G54" s="714"/>
      <c r="H54" s="714"/>
      <c r="I54" s="714"/>
      <c r="J54" s="304"/>
      <c r="K54" s="305"/>
      <c r="L54" s="306"/>
      <c r="M54" s="307"/>
    </row>
    <row r="55" spans="2:56" ht="57" customHeight="1" x14ac:dyDescent="0.3">
      <c r="B55" s="714" t="s">
        <v>4125</v>
      </c>
      <c r="C55" s="714"/>
      <c r="D55" s="714"/>
      <c r="E55" s="714"/>
      <c r="F55" s="714"/>
      <c r="G55" s="714"/>
      <c r="H55" s="714"/>
      <c r="I55" s="714"/>
      <c r="J55" s="304"/>
      <c r="K55" s="305"/>
      <c r="L55" s="306"/>
      <c r="M55" s="307"/>
    </row>
    <row r="56" spans="2:56" ht="16.2" customHeight="1" x14ac:dyDescent="0.3">
      <c r="B56" s="373"/>
      <c r="C56" s="373"/>
      <c r="D56" s="373"/>
      <c r="E56" s="373"/>
      <c r="F56" s="373"/>
      <c r="G56" s="373"/>
      <c r="H56" s="373"/>
      <c r="I56" s="373"/>
    </row>
    <row r="57" spans="2:56" ht="16.2" customHeight="1" x14ac:dyDescent="0.3">
      <c r="B57" s="732"/>
      <c r="C57" s="732"/>
      <c r="D57" s="732"/>
      <c r="E57" s="732"/>
      <c r="F57" s="732"/>
      <c r="G57" s="732"/>
      <c r="H57" s="732"/>
      <c r="I57" s="732"/>
      <c r="N57" s="261"/>
      <c r="O57" s="261"/>
      <c r="P57" s="261"/>
      <c r="Q57" s="261"/>
      <c r="R57" s="261"/>
      <c r="S57" s="261"/>
      <c r="T57" s="261"/>
    </row>
    <row r="58" spans="2:56" ht="16.2" customHeight="1" x14ac:dyDescent="0.3">
      <c r="B58" s="373"/>
      <c r="C58" s="373"/>
      <c r="D58" s="373"/>
      <c r="E58" s="373"/>
      <c r="F58" s="373"/>
      <c r="G58" s="373"/>
      <c r="H58" s="373"/>
      <c r="I58" s="373"/>
    </row>
    <row r="59" spans="2:56" ht="18.899999999999999" customHeight="1" x14ac:dyDescent="0.3">
      <c r="B59" s="373" t="s">
        <v>3984</v>
      </c>
      <c r="C59" s="373"/>
      <c r="D59" s="373"/>
      <c r="E59" s="373"/>
      <c r="F59" s="373"/>
      <c r="G59" s="373"/>
      <c r="H59" s="373"/>
      <c r="I59" s="373"/>
      <c r="K59" s="279" t="s">
        <v>2574</v>
      </c>
    </row>
    <row r="60" spans="2:56" ht="18.899999999999999" customHeight="1" x14ac:dyDescent="0.3">
      <c r="B60" s="373" t="s">
        <v>4126</v>
      </c>
      <c r="C60" s="373"/>
      <c r="D60" s="373"/>
      <c r="E60" s="373"/>
      <c r="F60" s="373"/>
      <c r="G60" s="373"/>
      <c r="H60" s="373"/>
      <c r="I60" s="373"/>
      <c r="K60" s="279" t="s">
        <v>2575</v>
      </c>
    </row>
    <row r="61" spans="2:56" ht="18.899999999999999" customHeight="1" x14ac:dyDescent="0.3">
      <c r="B61" s="373" t="s">
        <v>2518</v>
      </c>
      <c r="C61" s="373"/>
      <c r="D61" s="373"/>
      <c r="E61" s="373"/>
      <c r="F61" s="373"/>
      <c r="G61" s="373"/>
      <c r="H61" s="373"/>
      <c r="I61" s="373"/>
      <c r="K61" s="279" t="s">
        <v>2576</v>
      </c>
    </row>
    <row r="62" spans="2:56" ht="18.899999999999999" customHeight="1" x14ac:dyDescent="0.3">
      <c r="B62" s="380" t="s">
        <v>2519</v>
      </c>
      <c r="C62" s="373"/>
      <c r="D62" s="373"/>
      <c r="E62" s="373"/>
      <c r="F62" s="373"/>
      <c r="G62" s="373"/>
      <c r="H62" s="373"/>
      <c r="I62" s="373"/>
      <c r="K62" s="279" t="s">
        <v>2577</v>
      </c>
    </row>
    <row r="63" spans="2:56" ht="18.899999999999999" customHeight="1" x14ac:dyDescent="0.3">
      <c r="B63" s="381" t="s">
        <v>2520</v>
      </c>
      <c r="C63" s="373"/>
      <c r="D63" s="373"/>
      <c r="E63" s="373"/>
      <c r="F63" s="373"/>
      <c r="G63" s="373"/>
      <c r="H63" s="373"/>
      <c r="I63" s="373"/>
      <c r="J63" s="300"/>
      <c r="K63" s="279" t="s">
        <v>2573</v>
      </c>
      <c r="M63" s="270"/>
    </row>
    <row r="64" spans="2:56" ht="18.899999999999999" customHeight="1" x14ac:dyDescent="0.3">
      <c r="B64" s="380" t="s">
        <v>2578</v>
      </c>
      <c r="C64" s="373"/>
      <c r="D64" s="373"/>
      <c r="E64" s="373"/>
      <c r="F64" s="373"/>
      <c r="G64" s="373"/>
      <c r="H64" s="373"/>
      <c r="I64" s="373"/>
      <c r="J64" s="300"/>
      <c r="K64" s="279" t="s">
        <v>2579</v>
      </c>
      <c r="M64" s="270"/>
    </row>
    <row r="65" spans="2:11" ht="18.899999999999999" customHeight="1" x14ac:dyDescent="0.3">
      <c r="B65" s="381" t="s">
        <v>2580</v>
      </c>
      <c r="C65" s="373"/>
      <c r="D65" s="373"/>
      <c r="E65" s="373"/>
      <c r="F65" s="373"/>
      <c r="G65" s="373"/>
      <c r="H65" s="373"/>
      <c r="I65" s="373"/>
      <c r="J65" s="300"/>
      <c r="K65" s="279" t="s">
        <v>2581</v>
      </c>
    </row>
    <row r="66" spans="2:11" ht="18.899999999999999" customHeight="1" x14ac:dyDescent="0.3">
      <c r="B66" s="381" t="s">
        <v>2582</v>
      </c>
      <c r="C66" s="373"/>
      <c r="D66" s="373"/>
      <c r="E66" s="373"/>
      <c r="F66" s="373"/>
      <c r="G66" s="373"/>
      <c r="H66" s="373"/>
      <c r="I66" s="373"/>
      <c r="J66" s="300"/>
    </row>
    <row r="67" spans="2:11" ht="18.899999999999999" customHeight="1" x14ac:dyDescent="0.3">
      <c r="B67" s="437" t="s">
        <v>2521</v>
      </c>
      <c r="C67" s="373"/>
      <c r="D67" s="373"/>
      <c r="E67" s="373"/>
      <c r="F67" s="373"/>
      <c r="G67" s="373"/>
      <c r="H67" s="373"/>
      <c r="I67" s="373"/>
      <c r="J67" s="300"/>
    </row>
    <row r="68" spans="2:11" ht="18.899999999999999" customHeight="1" x14ac:dyDescent="0.3">
      <c r="B68" s="381" t="s">
        <v>3965</v>
      </c>
      <c r="C68" s="373"/>
      <c r="D68" s="373"/>
      <c r="E68" s="373"/>
      <c r="F68" s="373"/>
      <c r="G68" s="373"/>
      <c r="H68" s="373"/>
      <c r="I68" s="373"/>
      <c r="J68" s="300"/>
    </row>
    <row r="69" spans="2:11" ht="18.899999999999999" customHeight="1" x14ac:dyDescent="0.3">
      <c r="B69" s="381" t="s">
        <v>3966</v>
      </c>
      <c r="C69" s="373"/>
      <c r="D69" s="373"/>
      <c r="E69" s="373"/>
      <c r="F69" s="373"/>
      <c r="G69" s="373"/>
      <c r="H69" s="373"/>
      <c r="I69" s="373"/>
      <c r="J69" s="300"/>
    </row>
    <row r="70" spans="2:11" ht="18.899999999999999" customHeight="1" x14ac:dyDescent="0.3">
      <c r="B70" s="437" t="s">
        <v>4088</v>
      </c>
      <c r="C70" s="373"/>
      <c r="D70" s="373"/>
      <c r="E70" s="373"/>
      <c r="F70" s="373"/>
      <c r="G70" s="373"/>
      <c r="H70" s="373"/>
      <c r="I70" s="373"/>
      <c r="J70" s="300"/>
    </row>
    <row r="71" spans="2:11" ht="18.899999999999999" customHeight="1" x14ac:dyDescent="0.3">
      <c r="B71" s="381" t="s">
        <v>4089</v>
      </c>
      <c r="C71" s="373"/>
      <c r="D71" s="373"/>
      <c r="E71" s="373"/>
      <c r="F71" s="373"/>
      <c r="G71" s="373"/>
      <c r="H71" s="373"/>
      <c r="I71" s="373"/>
      <c r="J71" s="300"/>
    </row>
    <row r="72" spans="2:11" ht="18.899999999999999" customHeight="1" x14ac:dyDescent="0.3">
      <c r="B72" s="381" t="s">
        <v>4090</v>
      </c>
      <c r="C72" s="373"/>
      <c r="D72" s="373"/>
      <c r="E72" s="373"/>
      <c r="F72" s="373"/>
      <c r="G72" s="373"/>
      <c r="H72" s="373"/>
      <c r="I72" s="373"/>
      <c r="J72" s="300"/>
    </row>
    <row r="73" spans="2:11" ht="6.6" customHeight="1" x14ac:dyDescent="0.3">
      <c r="B73" s="381"/>
      <c r="C73" s="373"/>
      <c r="D73" s="373"/>
      <c r="E73" s="373"/>
      <c r="F73" s="373"/>
      <c r="G73" s="373"/>
      <c r="H73" s="373"/>
      <c r="I73" s="373"/>
      <c r="J73" s="300"/>
    </row>
    <row r="74" spans="2:11" ht="23.25" customHeight="1" x14ac:dyDescent="0.3">
      <c r="B74" s="373"/>
      <c r="C74" s="373"/>
      <c r="D74" s="373"/>
      <c r="E74" s="373"/>
      <c r="F74" s="373"/>
      <c r="G74" s="373"/>
      <c r="H74" s="373"/>
      <c r="I74" s="373"/>
      <c r="J74" s="300"/>
      <c r="K74" s="288"/>
    </row>
    <row r="75" spans="2:11" ht="16.2" customHeight="1" x14ac:dyDescent="0.3">
      <c r="B75" s="373"/>
      <c r="C75" s="373"/>
      <c r="D75" s="373"/>
      <c r="E75" s="373"/>
      <c r="F75" s="373"/>
      <c r="G75" s="373"/>
      <c r="H75" s="373"/>
      <c r="I75" s="373"/>
      <c r="J75" s="300"/>
      <c r="K75" s="289"/>
    </row>
    <row r="76" spans="2:11" ht="11.25" customHeight="1" x14ac:dyDescent="0.3">
      <c r="B76" s="373"/>
      <c r="C76" s="373"/>
      <c r="D76" s="373"/>
      <c r="E76" s="373"/>
      <c r="F76" s="373"/>
      <c r="G76" s="373"/>
      <c r="H76" s="373"/>
      <c r="I76" s="373"/>
      <c r="J76" s="300"/>
      <c r="K76" s="289"/>
    </row>
    <row r="77" spans="2:11" ht="52.5" customHeight="1" x14ac:dyDescent="0.3">
      <c r="B77" s="714" t="s">
        <v>2524</v>
      </c>
      <c r="C77" s="714"/>
      <c r="D77" s="714"/>
      <c r="E77" s="714"/>
      <c r="F77" s="714"/>
      <c r="G77" s="714"/>
      <c r="H77" s="714"/>
      <c r="I77" s="714"/>
      <c r="J77" s="300"/>
    </row>
    <row r="78" spans="2:11" ht="13.5" customHeight="1" x14ac:dyDescent="0.3">
      <c r="B78" s="435" t="s">
        <v>2525</v>
      </c>
      <c r="C78" s="384"/>
      <c r="D78" s="373"/>
      <c r="E78" s="373"/>
      <c r="F78" s="373"/>
      <c r="G78" s="373"/>
      <c r="H78" s="373"/>
      <c r="I78" s="373"/>
      <c r="J78" s="300"/>
    </row>
    <row r="79" spans="2:11" ht="13.5" customHeight="1" x14ac:dyDescent="0.3">
      <c r="B79" s="381"/>
      <c r="C79" s="373"/>
      <c r="D79" s="373"/>
      <c r="E79" s="373"/>
      <c r="F79" s="373"/>
      <c r="G79" s="373"/>
      <c r="H79" s="373"/>
      <c r="I79" s="373"/>
      <c r="J79" s="300"/>
    </row>
    <row r="80" spans="2:11" ht="13.5" customHeight="1" x14ac:dyDescent="0.3">
      <c r="B80" s="381"/>
      <c r="C80" s="373"/>
      <c r="D80" s="373"/>
      <c r="E80" s="373"/>
      <c r="F80" s="373"/>
      <c r="G80" s="373"/>
      <c r="H80" s="373"/>
      <c r="I80" s="373"/>
      <c r="J80" s="300"/>
    </row>
    <row r="81" spans="2:13" ht="20.25" customHeight="1" x14ac:dyDescent="0.3">
      <c r="B81" s="373" t="s">
        <v>2526</v>
      </c>
      <c r="C81" s="384"/>
      <c r="D81" s="373"/>
      <c r="E81" s="373"/>
      <c r="F81" s="373"/>
      <c r="G81" s="373"/>
      <c r="H81" s="373"/>
      <c r="I81" s="373"/>
      <c r="J81" s="276"/>
    </row>
    <row r="82" spans="2:13" ht="15.75" customHeight="1" x14ac:dyDescent="0.3">
      <c r="B82" s="384"/>
      <c r="C82" s="384"/>
      <c r="D82" s="373"/>
      <c r="E82" s="373"/>
      <c r="F82" s="373"/>
      <c r="G82" s="373"/>
      <c r="H82" s="373"/>
      <c r="I82" s="373"/>
      <c r="J82" s="276"/>
    </row>
    <row r="83" spans="2:13" ht="16.2" customHeight="1" x14ac:dyDescent="0.3">
      <c r="B83" s="373" t="s">
        <v>2583</v>
      </c>
      <c r="C83" s="373"/>
      <c r="D83" s="384"/>
      <c r="E83" s="384"/>
      <c r="F83" s="384"/>
      <c r="G83" s="384"/>
      <c r="H83" s="373"/>
      <c r="I83" s="373"/>
    </row>
    <row r="84" spans="2:13" ht="16.2" customHeight="1" x14ac:dyDescent="0.3">
      <c r="B84" s="373" t="s">
        <v>2527</v>
      </c>
      <c r="C84" s="373"/>
      <c r="D84" s="373"/>
      <c r="E84" s="373"/>
      <c r="F84" s="373"/>
      <c r="G84" s="373"/>
      <c r="H84" s="373"/>
      <c r="I84" s="373"/>
    </row>
    <row r="85" spans="2:13" ht="16.2" customHeight="1" x14ac:dyDescent="0.3">
      <c r="B85" s="373" t="s">
        <v>3982</v>
      </c>
      <c r="C85" s="373"/>
      <c r="D85" s="373"/>
      <c r="E85" s="373"/>
      <c r="F85" s="373"/>
      <c r="G85" s="373"/>
      <c r="H85" s="373"/>
      <c r="I85" s="373"/>
    </row>
    <row r="86" spans="2:13" ht="16.2" customHeight="1" x14ac:dyDescent="0.3">
      <c r="B86" s="373" t="s">
        <v>2528</v>
      </c>
      <c r="C86" s="373"/>
      <c r="D86" s="373"/>
      <c r="E86" s="373"/>
      <c r="F86" s="373"/>
      <c r="G86" s="373"/>
      <c r="H86" s="373"/>
      <c r="I86" s="373"/>
      <c r="J86" s="261"/>
    </row>
    <row r="87" spans="2:13" ht="34.5" customHeight="1" x14ac:dyDescent="0.3">
      <c r="B87" s="726"/>
      <c r="C87" s="726"/>
      <c r="H87" s="790"/>
      <c r="I87" s="790"/>
      <c r="L87" s="292"/>
      <c r="M87" s="292"/>
    </row>
    <row r="88" spans="2:13" s="297" customFormat="1" ht="13.8" x14ac:dyDescent="0.3">
      <c r="B88" s="337"/>
      <c r="C88" s="337"/>
      <c r="H88" s="549"/>
      <c r="I88" s="549"/>
      <c r="L88" s="347"/>
      <c r="M88" s="347"/>
    </row>
    <row r="89" spans="2:13" s="297" customFormat="1" ht="72" customHeight="1" x14ac:dyDescent="0.3">
      <c r="B89" s="747" t="s">
        <v>2584</v>
      </c>
      <c r="C89" s="747"/>
      <c r="D89" s="575"/>
      <c r="E89" s="575"/>
      <c r="F89" s="575"/>
      <c r="G89" s="575"/>
      <c r="H89" s="748" t="s">
        <v>2529</v>
      </c>
      <c r="I89" s="748"/>
    </row>
  </sheetData>
  <mergeCells count="61">
    <mergeCell ref="B89:C89"/>
    <mergeCell ref="H89:I89"/>
    <mergeCell ref="B55:I55"/>
    <mergeCell ref="C19:E19"/>
    <mergeCell ref="C20:E20"/>
    <mergeCell ref="C22:E22"/>
    <mergeCell ref="B57:I57"/>
    <mergeCell ref="B77:I77"/>
    <mergeCell ref="B48:I48"/>
    <mergeCell ref="B53:I53"/>
    <mergeCell ref="B54:I54"/>
    <mergeCell ref="C38:E38"/>
    <mergeCell ref="B51:I51"/>
    <mergeCell ref="B52:I52"/>
    <mergeCell ref="B49:C49"/>
    <mergeCell ref="B87:C87"/>
    <mergeCell ref="H87:I87"/>
    <mergeCell ref="AM48:AU48"/>
    <mergeCell ref="AV48:BD48"/>
    <mergeCell ref="C39:E39"/>
    <mergeCell ref="G40:H40"/>
    <mergeCell ref="G41:H41"/>
    <mergeCell ref="G42:H42"/>
    <mergeCell ref="B47:I47"/>
    <mergeCell ref="L48:T48"/>
    <mergeCell ref="U48:AC48"/>
    <mergeCell ref="AD48:AL48"/>
    <mergeCell ref="C37:E37"/>
    <mergeCell ref="C21:E21"/>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7:E7"/>
    <mergeCell ref="G7:I7"/>
    <mergeCell ref="K7:L7"/>
    <mergeCell ref="K8:L8"/>
    <mergeCell ref="C9:E9"/>
    <mergeCell ref="B15:I16"/>
    <mergeCell ref="C18:E18"/>
    <mergeCell ref="C10:E10"/>
    <mergeCell ref="H10:I10"/>
    <mergeCell ref="B11:C11"/>
    <mergeCell ref="D11:E11"/>
    <mergeCell ref="G11:I11"/>
    <mergeCell ref="E3:F3"/>
    <mergeCell ref="C5:E5"/>
    <mergeCell ref="G5:I6"/>
    <mergeCell ref="K5:L5"/>
    <mergeCell ref="C6:E6"/>
    <mergeCell ref="K6:L6"/>
  </mergeCells>
  <hyperlinks>
    <hyperlink ref="B86" r:id="rId1" display="http://www.geofal.com.pe/" xr:uid="{6BB4E478-65CE-42B4-BF42-AC94030755A1}"/>
    <hyperlink ref="B53:I53" r:id="rId2" location="8LpXxWsZQWmIW0zmL4DJEGBD3MXzxqJtd8JNJD7mkXs" display="https://mega.nz/file/EWAjHIDa - 8LpXxWsZQWmIW0zmL4DJEGBD3MXzxqJtd8JNJD7mkXs" xr:uid="{7F138FC8-9959-4EB1-B458-45B74AB3FA8A}"/>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49" min="1" max="8" man="1"/>
  </rowBreaks>
  <drawing r:id="rId4"/>
  <legacyDrawingHF r:id="rId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287-18B5-4A63-86D4-4678383B1C2B}">
  <sheetPr>
    <tabColor rgb="FFFFFF00"/>
  </sheetPr>
  <dimension ref="B1:T94"/>
  <sheetViews>
    <sheetView view="pageBreakPreview" topLeftCell="A16" zoomScale="96" zoomScaleNormal="92" zoomScaleSheetLayoutView="96" workbookViewId="0">
      <selection activeCell="B20" sqref="B20"/>
    </sheetView>
  </sheetViews>
  <sheetFormatPr baseColWidth="10" defaultColWidth="11.44140625" defaultRowHeight="15" x14ac:dyDescent="0.3"/>
  <cols>
    <col min="1" max="1" width="2.44140625" style="279" customWidth="1"/>
    <col min="2" max="2" width="13.6640625" style="279" customWidth="1"/>
    <col min="3" max="3" width="15.5546875" style="279" customWidth="1"/>
    <col min="4" max="4" width="12.6640625" style="279" customWidth="1"/>
    <col min="5" max="5" width="31.5546875" style="279" customWidth="1"/>
    <col min="6" max="6" width="26"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1128</v>
      </c>
    </row>
    <row r="2" spans="2:13" ht="9" customHeight="1" x14ac:dyDescent="0.3">
      <c r="K2" s="344"/>
      <c r="L2" s="344"/>
    </row>
    <row r="3" spans="2:13" ht="34.950000000000003" customHeight="1" x14ac:dyDescent="0.3">
      <c r="C3" s="255"/>
      <c r="D3" s="255"/>
      <c r="E3" s="742">
        <v>1377</v>
      </c>
      <c r="F3" s="742"/>
      <c r="G3" s="255"/>
      <c r="H3" s="255"/>
      <c r="I3" s="256"/>
    </row>
    <row r="4" spans="2:13" ht="0.75" customHeight="1" x14ac:dyDescent="0.3">
      <c r="B4" s="257"/>
      <c r="C4" s="257"/>
      <c r="E4" s="252"/>
      <c r="F4" s="252"/>
      <c r="H4" s="395"/>
      <c r="I4" s="395"/>
      <c r="J4" s="252"/>
    </row>
    <row r="5" spans="2:13" ht="19.5" customHeight="1" x14ac:dyDescent="0.3">
      <c r="B5" s="270" t="s">
        <v>2545</v>
      </c>
      <c r="C5" s="710" t="str">
        <f>VLOOKUP($L$1,BD_Clientes,2,FALSE)</f>
        <v>MARVIN ESPÍRITU</v>
      </c>
      <c r="D5" s="710"/>
      <c r="E5" s="710"/>
      <c r="F5" s="363" t="s">
        <v>2586</v>
      </c>
      <c r="G5" s="753" t="str">
        <f>VLOOKUP($L$1,BD_Clientes,9,FALSE)</f>
        <v>-</v>
      </c>
      <c r="H5" s="753"/>
      <c r="I5" s="753"/>
      <c r="K5" s="746">
        <v>222</v>
      </c>
      <c r="L5" s="746"/>
    </row>
    <row r="6" spans="2:13" ht="12.6" customHeight="1" x14ac:dyDescent="0.3">
      <c r="B6" s="270" t="s">
        <v>2547</v>
      </c>
      <c r="C6" s="710" t="str">
        <f>VLOOKUP($L$1,BD_Clientes,3,FALSE)</f>
        <v>-</v>
      </c>
      <c r="D6" s="710"/>
      <c r="E6" s="710"/>
      <c r="G6" s="395"/>
      <c r="H6" s="395"/>
      <c r="I6" s="395"/>
      <c r="K6" s="744">
        <v>222</v>
      </c>
      <c r="L6" s="744"/>
      <c r="M6" s="301"/>
    </row>
    <row r="7" spans="2:13" ht="20.25" customHeight="1" x14ac:dyDescent="0.3">
      <c r="B7" s="270" t="s">
        <v>2550</v>
      </c>
      <c r="C7" s="710" t="str">
        <f>VLOOKUP($L$1,BD_Clientes,5,FALSE)</f>
        <v>MARVIN ESPÍRITU</v>
      </c>
      <c r="D7" s="710"/>
      <c r="E7" s="710"/>
      <c r="F7" s="363" t="s">
        <v>2589</v>
      </c>
      <c r="G7" s="710" t="str">
        <f>VLOOKUP($L$1,BD_Clientes,10,FALSE)</f>
        <v>-</v>
      </c>
      <c r="H7" s="710"/>
      <c r="I7" s="710"/>
      <c r="K7" s="742">
        <v>222</v>
      </c>
      <c r="L7" s="742"/>
    </row>
    <row r="8" spans="2:13" ht="2.4" customHeight="1" x14ac:dyDescent="0.3">
      <c r="B8" s="363"/>
      <c r="C8" s="396"/>
      <c r="D8" s="259"/>
      <c r="E8" s="259"/>
      <c r="G8" s="395"/>
      <c r="H8" s="395"/>
      <c r="I8" s="395"/>
      <c r="K8" s="743">
        <v>223</v>
      </c>
      <c r="L8" s="743"/>
    </row>
    <row r="9" spans="2:13" ht="15" customHeight="1" x14ac:dyDescent="0.3">
      <c r="B9" s="270" t="s">
        <v>2553</v>
      </c>
      <c r="C9" s="710">
        <f>VLOOKUP($L$1,BD_Clientes,7,FALSE)</f>
        <v>924115385</v>
      </c>
      <c r="D9" s="710"/>
      <c r="E9" s="710"/>
      <c r="F9" s="364" t="s">
        <v>4142</v>
      </c>
      <c r="G9" s="279" t="s">
        <v>3326</v>
      </c>
      <c r="K9" s="392"/>
      <c r="L9" s="392"/>
    </row>
    <row r="10" spans="2:13" ht="21.75" customHeight="1" x14ac:dyDescent="0.3">
      <c r="B10" s="270" t="s">
        <v>2557</v>
      </c>
      <c r="C10" s="710" t="str">
        <f>VLOOKUP($L$1,BD_Clientes,8,FALSE)</f>
        <v>Ing.marvinespiritu@gmail.com</v>
      </c>
      <c r="D10" s="710"/>
      <c r="E10" s="710"/>
      <c r="F10" s="365" t="s">
        <v>2553</v>
      </c>
      <c r="G10" s="396">
        <v>982429895</v>
      </c>
      <c r="H10" s="724"/>
      <c r="I10" s="724"/>
    </row>
    <row r="11" spans="2:13" ht="21" customHeight="1" x14ac:dyDescent="0.3">
      <c r="B11" s="728" t="s">
        <v>2555</v>
      </c>
      <c r="C11" s="728"/>
      <c r="D11" s="727">
        <v>45903</v>
      </c>
      <c r="E11" s="727"/>
      <c r="F11" s="365" t="s">
        <v>2558</v>
      </c>
      <c r="G11" s="727">
        <v>45908</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3.7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10" ht="4.5" customHeight="1" x14ac:dyDescent="0.3">
      <c r="B17" s="260"/>
      <c r="C17" s="260"/>
      <c r="D17" s="259"/>
      <c r="E17" s="259"/>
      <c r="F17" s="259"/>
    </row>
    <row r="18" spans="2:10" s="273" customFormat="1" ht="44.25" customHeight="1" x14ac:dyDescent="0.3">
      <c r="B18" s="640" t="s">
        <v>2561</v>
      </c>
      <c r="C18" s="806" t="s">
        <v>2562</v>
      </c>
      <c r="D18" s="806"/>
      <c r="E18" s="806"/>
      <c r="F18" s="641" t="s">
        <v>2563</v>
      </c>
      <c r="G18" s="640" t="s">
        <v>2564</v>
      </c>
      <c r="H18" s="640" t="s">
        <v>2565</v>
      </c>
      <c r="I18" s="640" t="s">
        <v>2566</v>
      </c>
      <c r="J18" s="371"/>
    </row>
    <row r="19" spans="2:10" s="636" customFormat="1" ht="21.9" customHeight="1" x14ac:dyDescent="0.3">
      <c r="B19" s="649"/>
      <c r="C19" s="800" t="s">
        <v>6101</v>
      </c>
      <c r="D19" s="801"/>
      <c r="E19" s="802"/>
      <c r="F19" s="650"/>
      <c r="G19" s="649"/>
      <c r="H19" s="649"/>
      <c r="I19" s="649"/>
      <c r="J19" s="637"/>
    </row>
    <row r="20" spans="2:10" s="638" customFormat="1" ht="21.9" customHeight="1" x14ac:dyDescent="0.3">
      <c r="B20" s="162" t="s">
        <v>2033</v>
      </c>
      <c r="C20" s="803" t="str">
        <f>VLOOKUP(B20,ENS.!$B$5:$F$242,2,FALSE)</f>
        <v>Análisis granulométrico por tamizado en Suelo (*).</v>
      </c>
      <c r="D20" s="804"/>
      <c r="E20" s="805"/>
      <c r="F20" s="162" t="str">
        <f>VLOOKUP(B20,ENS.!$B$5:$F$242,3,FALSE)</f>
        <v>ASTM D6913/D6913M-17</v>
      </c>
      <c r="G20" s="622">
        <f>VLOOKUP(B20,ENS.!$B$5:$G$242,6,FALSE)</f>
        <v>100</v>
      </c>
      <c r="H20" s="162">
        <v>3</v>
      </c>
      <c r="I20" s="620">
        <f t="shared" ref="I20:I23" si="0">+G20*H20</f>
        <v>300</v>
      </c>
      <c r="J20" s="621"/>
    </row>
    <row r="21" spans="2:10" s="638" customFormat="1" ht="21.9" customHeight="1" x14ac:dyDescent="0.3">
      <c r="B21" s="162" t="s">
        <v>2031</v>
      </c>
      <c r="C21" s="803" t="str">
        <f>VLOOKUP(B21,ENS.!$B$5:$F$242,2,FALSE)</f>
        <v>Límite líquido y Límite Plástico del Suelo (*).</v>
      </c>
      <c r="D21" s="804"/>
      <c r="E21" s="805"/>
      <c r="F21" s="162" t="str">
        <f>VLOOKUP(B21,ENS.!$B$5:$F$242,3,FALSE)</f>
        <v>ASTM D4318-17ε1</v>
      </c>
      <c r="G21" s="622">
        <f>VLOOKUP(B21,ENS.!$B$5:$G$242,6,FALSE)</f>
        <v>90</v>
      </c>
      <c r="H21" s="162">
        <v>3</v>
      </c>
      <c r="I21" s="620">
        <f t="shared" si="0"/>
        <v>270</v>
      </c>
      <c r="J21" s="621"/>
    </row>
    <row r="22" spans="2:10" s="638" customFormat="1" ht="24" customHeight="1" x14ac:dyDescent="0.3">
      <c r="B22" s="162" t="s">
        <v>2028</v>
      </c>
      <c r="C22" s="803" t="str">
        <f>VLOOKUP(B22,ENS.!$B$5:$F$242,2,FALSE)</f>
        <v>Clasificación suelo SUCS - AASHTO (*).</v>
      </c>
      <c r="D22" s="804"/>
      <c r="E22" s="805"/>
      <c r="F22" s="162" t="str">
        <f>VLOOKUP(B22,ENS.!$B$5:$F$242,3,FALSE)</f>
        <v>ASTM D2487-17 (Reapproved 2025) / ASTM D3282-24</v>
      </c>
      <c r="G22" s="622">
        <f>VLOOKUP(B22,ENS.!$B$5:$G$242,6,FALSE)</f>
        <v>20</v>
      </c>
      <c r="H22" s="162">
        <v>3</v>
      </c>
      <c r="I22" s="620">
        <f t="shared" ref="I22" si="1">+G22*H22</f>
        <v>60</v>
      </c>
      <c r="J22" s="621"/>
    </row>
    <row r="23" spans="2:10" s="638" customFormat="1" ht="21.9" customHeight="1" x14ac:dyDescent="0.3">
      <c r="B23" s="162" t="s">
        <v>2022</v>
      </c>
      <c r="C23" s="803" t="str">
        <f>VLOOKUP(B23,ENS.!$B$5:$F$242,2,FALSE)</f>
        <v>Contenido de humedad en suelos (*).</v>
      </c>
      <c r="D23" s="804"/>
      <c r="E23" s="805"/>
      <c r="F23" s="162" t="str">
        <f>VLOOKUP(B23,ENS.!$B$5:$F$242,3,FALSE)</f>
        <v>ASTM D2216-19</v>
      </c>
      <c r="G23" s="622">
        <f>VLOOKUP(B23,ENS.!$B$5:$G$242,6,FALSE)</f>
        <v>30</v>
      </c>
      <c r="H23" s="162">
        <v>3</v>
      </c>
      <c r="I23" s="620">
        <f t="shared" si="0"/>
        <v>90</v>
      </c>
      <c r="J23" s="621"/>
    </row>
    <row r="24" spans="2:10" s="638" customFormat="1" ht="21.9" customHeight="1" x14ac:dyDescent="0.3">
      <c r="B24" s="162"/>
      <c r="C24" s="800" t="s">
        <v>6100</v>
      </c>
      <c r="D24" s="807"/>
      <c r="E24" s="808"/>
      <c r="F24" s="162"/>
      <c r="G24" s="622"/>
      <c r="H24" s="162"/>
      <c r="I24" s="620"/>
      <c r="J24" s="621"/>
    </row>
    <row r="25" spans="2:10" s="638" customFormat="1" ht="21.9" customHeight="1" x14ac:dyDescent="0.3">
      <c r="B25" s="162" t="s">
        <v>2445</v>
      </c>
      <c r="C25" s="803" t="str">
        <f>VLOOKUP(B25,ENS.!$B$5:$F$242,2,FALSE)</f>
        <v>California Bearing Ratio (CBR) (*).</v>
      </c>
      <c r="D25" s="804"/>
      <c r="E25" s="805"/>
      <c r="F25" s="162" t="str">
        <f>VLOOKUP(B25,ENS.!$B$5:$F$242,3,FALSE)</f>
        <v>ASTM D1883-21</v>
      </c>
      <c r="G25" s="622">
        <f>VLOOKUP(B25,ENS.!$B$5:$G$242,6,FALSE)</f>
        <v>300</v>
      </c>
      <c r="H25" s="162">
        <v>1</v>
      </c>
      <c r="I25" s="620">
        <f t="shared" ref="I25" si="2">+G25*H25</f>
        <v>300</v>
      </c>
      <c r="J25" s="621"/>
    </row>
    <row r="26" spans="2:10" s="171" customFormat="1" ht="24" customHeight="1" x14ac:dyDescent="0.3">
      <c r="B26" s="162" t="s">
        <v>2019</v>
      </c>
      <c r="C26" s="803" t="str">
        <f>VLOOKUP(B26,ENS.!$B$5:$F$242,2,FALSE)</f>
        <v>Próctor modificado (*).</v>
      </c>
      <c r="D26" s="804"/>
      <c r="E26" s="805"/>
      <c r="F26" s="162" t="str">
        <f>VLOOKUP(B26,ENS.!$B$5:$F$242,3,FALSE)</f>
        <v>ASTM D1557-12 (Reapproved 2021)</v>
      </c>
      <c r="G26" s="622">
        <f>VLOOKUP(B26,ENS.!$B$5:$G$242,6,FALSE)</f>
        <v>150</v>
      </c>
      <c r="H26" s="162">
        <v>1</v>
      </c>
      <c r="I26" s="620">
        <f t="shared" ref="I26:I28" si="3">+G26*H26</f>
        <v>150</v>
      </c>
      <c r="J26" s="621"/>
    </row>
    <row r="27" spans="2:10" s="171" customFormat="1" ht="21.9" customHeight="1" x14ac:dyDescent="0.3">
      <c r="B27" s="162" t="s">
        <v>2437</v>
      </c>
      <c r="C27" s="803" t="str">
        <f>VLOOKUP(B27,ENS.!$B$5:$F$242,2,FALSE)</f>
        <v>Gravedad específica de los sólidos del suelo.</v>
      </c>
      <c r="D27" s="804"/>
      <c r="E27" s="805"/>
      <c r="F27" s="162" t="str">
        <f>VLOOKUP(B27,ENS.!$B$5:$F$242,3,FALSE)</f>
        <v>ASTM D854-14</v>
      </c>
      <c r="G27" s="622">
        <f>VLOOKUP(B27,ENS.!$B$5:$G$242,6,FALSE)</f>
        <v>120</v>
      </c>
      <c r="H27" s="162">
        <v>1</v>
      </c>
      <c r="I27" s="620">
        <f t="shared" si="3"/>
        <v>120</v>
      </c>
      <c r="J27" s="621"/>
    </row>
    <row r="28" spans="2:10" s="171" customFormat="1" ht="21.9" customHeight="1" x14ac:dyDescent="0.3">
      <c r="B28" s="162" t="s">
        <v>2480</v>
      </c>
      <c r="C28" s="803" t="str">
        <f>VLOOKUP(B28,ENS.!$B$5:$F$242,2,FALSE)</f>
        <v>Gravedad especifica y absorción de agregado grueso (*).</v>
      </c>
      <c r="D28" s="804"/>
      <c r="E28" s="805"/>
      <c r="F28" s="162" t="str">
        <f>VLOOKUP(B28,ENS.!$B$5:$F$242,3,FALSE)</f>
        <v>ASTM C127-24</v>
      </c>
      <c r="G28" s="622">
        <f>VLOOKUP(B28,ENS.!$B$5:$G$242,6,FALSE)</f>
        <v>120</v>
      </c>
      <c r="H28" s="162">
        <v>1</v>
      </c>
      <c r="I28" s="620">
        <f t="shared" si="3"/>
        <v>120</v>
      </c>
      <c r="J28" s="621"/>
    </row>
    <row r="29" spans="2:10" s="171" customFormat="1" ht="21.9" customHeight="1" x14ac:dyDescent="0.3">
      <c r="B29" s="162"/>
      <c r="C29" s="800" t="s">
        <v>6099</v>
      </c>
      <c r="D29" s="801"/>
      <c r="E29" s="802"/>
      <c r="F29" s="162"/>
      <c r="G29" s="622"/>
      <c r="H29" s="162"/>
      <c r="I29" s="620"/>
      <c r="J29" s="621"/>
    </row>
    <row r="30" spans="2:10" s="171" customFormat="1" ht="21.9" customHeight="1" x14ac:dyDescent="0.3">
      <c r="B30" s="162" t="s">
        <v>2033</v>
      </c>
      <c r="C30" s="803" t="str">
        <f>VLOOKUP(B30,ENS.!$B$5:$F$242,2,FALSE)</f>
        <v>Análisis granulométrico por tamizado en Suelo (*).</v>
      </c>
      <c r="D30" s="804"/>
      <c r="E30" s="805"/>
      <c r="F30" s="162" t="str">
        <f>VLOOKUP(B30,ENS.!$B$5:$F$242,3,FALSE)</f>
        <v>ASTM D6913/D6913M-17</v>
      </c>
      <c r="G30" s="622">
        <f>VLOOKUP(B30,ENS.!$B$5:$G$242,6,FALSE)</f>
        <v>100</v>
      </c>
      <c r="H30" s="162">
        <v>2</v>
      </c>
      <c r="I30" s="620">
        <f t="shared" ref="I30:I33" si="4">+G30*H30</f>
        <v>200</v>
      </c>
      <c r="J30" s="621"/>
    </row>
    <row r="31" spans="2:10" s="171" customFormat="1" ht="21.9" customHeight="1" x14ac:dyDescent="0.3">
      <c r="B31" s="162" t="s">
        <v>2031</v>
      </c>
      <c r="C31" s="803" t="str">
        <f>VLOOKUP(B31,ENS.!$B$5:$F$242,2,FALSE)</f>
        <v>Límite líquido y Límite Plástico del Suelo (*).</v>
      </c>
      <c r="D31" s="804"/>
      <c r="E31" s="805"/>
      <c r="F31" s="162" t="str">
        <f>VLOOKUP(B31,ENS.!$B$5:$F$242,3,FALSE)</f>
        <v>ASTM D4318-17ε1</v>
      </c>
      <c r="G31" s="622">
        <f>VLOOKUP(B31,ENS.!$B$5:$G$242,6,FALSE)</f>
        <v>90</v>
      </c>
      <c r="H31" s="162">
        <v>2</v>
      </c>
      <c r="I31" s="620">
        <f t="shared" si="4"/>
        <v>180</v>
      </c>
      <c r="J31" s="621"/>
    </row>
    <row r="32" spans="2:10" s="171" customFormat="1" ht="24" customHeight="1" x14ac:dyDescent="0.3">
      <c r="B32" s="162" t="s">
        <v>2028</v>
      </c>
      <c r="C32" s="803" t="str">
        <f>VLOOKUP(B32,ENS.!$B$5:$F$242,2,FALSE)</f>
        <v>Clasificación suelo SUCS - AASHTO (*).</v>
      </c>
      <c r="D32" s="804"/>
      <c r="E32" s="805"/>
      <c r="F32" s="162" t="str">
        <f>VLOOKUP(B32,ENS.!$B$5:$F$242,3,FALSE)</f>
        <v>ASTM D2487-17 (Reapproved 2025) / ASTM D3282-24</v>
      </c>
      <c r="G32" s="622">
        <f>VLOOKUP(B32,ENS.!$B$5:$G$242,6,FALSE)</f>
        <v>20</v>
      </c>
      <c r="H32" s="162">
        <v>2</v>
      </c>
      <c r="I32" s="620">
        <f t="shared" si="4"/>
        <v>40</v>
      </c>
      <c r="J32" s="621"/>
    </row>
    <row r="33" spans="2:10" s="171" customFormat="1" ht="21.9" customHeight="1" x14ac:dyDescent="0.3">
      <c r="B33" s="162" t="s">
        <v>2022</v>
      </c>
      <c r="C33" s="803" t="str">
        <f>VLOOKUP(B33,ENS.!$B$5:$F$242,2,FALSE)</f>
        <v>Contenido de humedad en suelos (*).</v>
      </c>
      <c r="D33" s="804"/>
      <c r="E33" s="805"/>
      <c r="F33" s="162" t="str">
        <f>VLOOKUP(B33,ENS.!$B$5:$F$242,3,FALSE)</f>
        <v>ASTM D2216-19</v>
      </c>
      <c r="G33" s="622">
        <f>VLOOKUP(B33,ENS.!$B$5:$G$242,6,FALSE)</f>
        <v>30</v>
      </c>
      <c r="H33" s="162">
        <v>2</v>
      </c>
      <c r="I33" s="620">
        <f t="shared" si="4"/>
        <v>60</v>
      </c>
      <c r="J33" s="621"/>
    </row>
    <row r="34" spans="2:10" s="171" customFormat="1" ht="21.9" customHeight="1" x14ac:dyDescent="0.3">
      <c r="B34" s="162"/>
      <c r="C34" s="800" t="s">
        <v>6098</v>
      </c>
      <c r="D34" s="807"/>
      <c r="E34" s="808"/>
      <c r="F34" s="162"/>
      <c r="G34" s="622"/>
      <c r="H34" s="162"/>
      <c r="I34" s="620"/>
      <c r="J34" s="621"/>
    </row>
    <row r="35" spans="2:10" s="171" customFormat="1" ht="21.9" customHeight="1" x14ac:dyDescent="0.3">
      <c r="B35" s="162" t="s">
        <v>2033</v>
      </c>
      <c r="C35" s="803" t="str">
        <f>VLOOKUP(B35,ENS.!$B$5:$F$242,2,FALSE)</f>
        <v>Análisis granulométrico por tamizado en Suelo (*).</v>
      </c>
      <c r="D35" s="804"/>
      <c r="E35" s="805"/>
      <c r="F35" s="162" t="str">
        <f>VLOOKUP(B35,ENS.!$B$5:$F$242,3,FALSE)</f>
        <v>ASTM D6913/D6913M-17</v>
      </c>
      <c r="G35" s="622">
        <f>VLOOKUP(B35,ENS.!$B$5:$G$242,6,FALSE)</f>
        <v>100</v>
      </c>
      <c r="H35" s="162">
        <v>3</v>
      </c>
      <c r="I35" s="620">
        <f t="shared" ref="I35:I37" si="5">+G35*H35</f>
        <v>300</v>
      </c>
      <c r="J35" s="621"/>
    </row>
    <row r="36" spans="2:10" s="171" customFormat="1" ht="21.9" customHeight="1" x14ac:dyDescent="0.3">
      <c r="B36" s="162" t="s">
        <v>2031</v>
      </c>
      <c r="C36" s="803" t="str">
        <f>VLOOKUP(B36,ENS.!$B$5:$F$242,2,FALSE)</f>
        <v>Límite líquido y Límite Plástico del Suelo (*).</v>
      </c>
      <c r="D36" s="804"/>
      <c r="E36" s="805"/>
      <c r="F36" s="162" t="str">
        <f>VLOOKUP(B36,ENS.!$B$5:$F$242,3,FALSE)</f>
        <v>ASTM D4318-17ε1</v>
      </c>
      <c r="G36" s="622">
        <f>VLOOKUP(B36,ENS.!$B$5:$G$242,6,FALSE)</f>
        <v>90</v>
      </c>
      <c r="H36" s="162">
        <v>3</v>
      </c>
      <c r="I36" s="620">
        <f t="shared" si="5"/>
        <v>270</v>
      </c>
      <c r="J36" s="621"/>
    </row>
    <row r="37" spans="2:10" s="171" customFormat="1" ht="24" customHeight="1" x14ac:dyDescent="0.3">
      <c r="B37" s="162" t="s">
        <v>2028</v>
      </c>
      <c r="C37" s="803" t="str">
        <f>VLOOKUP(B37,ENS.!$B$5:$F$242,2,FALSE)</f>
        <v>Clasificación suelo SUCS - AASHTO (*).</v>
      </c>
      <c r="D37" s="804"/>
      <c r="E37" s="805"/>
      <c r="F37" s="162" t="str">
        <f>VLOOKUP(B37,ENS.!$B$5:$F$242,3,FALSE)</f>
        <v>ASTM D2487-17 (Reapproved 2025) / ASTM D3282-24</v>
      </c>
      <c r="G37" s="622">
        <f>VLOOKUP(B37,ENS.!$B$5:$G$242,6,FALSE)</f>
        <v>20</v>
      </c>
      <c r="H37" s="162">
        <v>3</v>
      </c>
      <c r="I37" s="620">
        <f t="shared" si="5"/>
        <v>60</v>
      </c>
      <c r="J37" s="621"/>
    </row>
    <row r="38" spans="2:10" s="171" customFormat="1" ht="21.9" customHeight="1" x14ac:dyDescent="0.3">
      <c r="B38" s="162" t="s">
        <v>2022</v>
      </c>
      <c r="C38" s="803" t="str">
        <f>VLOOKUP(B38,ENS.!$B$5:$F$242,2,FALSE)</f>
        <v>Contenido de humedad en suelos (*).</v>
      </c>
      <c r="D38" s="804"/>
      <c r="E38" s="805"/>
      <c r="F38" s="162" t="str">
        <f>VLOOKUP(B38,ENS.!$B$5:$F$242,3,FALSE)</f>
        <v>ASTM D2216-19</v>
      </c>
      <c r="G38" s="622">
        <f>VLOOKUP(B38,ENS.!$B$5:$G$242,6,FALSE)</f>
        <v>30</v>
      </c>
      <c r="H38" s="162">
        <v>3</v>
      </c>
      <c r="I38" s="620">
        <f t="shared" ref="I38" si="6">+G38*H38</f>
        <v>90</v>
      </c>
      <c r="J38" s="621"/>
    </row>
    <row r="39" spans="2:10" s="171" customFormat="1" ht="21.9" customHeight="1" x14ac:dyDescent="0.3">
      <c r="B39" s="162"/>
      <c r="C39" s="800" t="s">
        <v>6102</v>
      </c>
      <c r="D39" s="807"/>
      <c r="E39" s="808"/>
      <c r="F39" s="162"/>
      <c r="G39" s="622"/>
      <c r="H39" s="162"/>
      <c r="I39" s="620"/>
      <c r="J39" s="621"/>
    </row>
    <row r="40" spans="2:10" s="171" customFormat="1" ht="21.9" customHeight="1" x14ac:dyDescent="0.3">
      <c r="B40" s="162" t="s">
        <v>2002</v>
      </c>
      <c r="C40" s="803" t="str">
        <f>VLOOKUP(B40,ENS.!$B$5:$F$242,2,FALSE)</f>
        <v>Sales solubles en Suelos y Agua.</v>
      </c>
      <c r="D40" s="804"/>
      <c r="E40" s="805"/>
      <c r="F40" s="162" t="str">
        <f>VLOOKUP(B40,ENS.!$B$5:$F$242,3,FALSE)</f>
        <v>NTP 339.152</v>
      </c>
      <c r="G40" s="622">
        <f>VLOOKUP(B40,ENS.!$B$5:$G$242,6,FALSE)</f>
        <v>80</v>
      </c>
      <c r="H40" s="162">
        <v>2</v>
      </c>
      <c r="I40" s="620">
        <f t="shared" ref="I40:I43" si="7">+G40*H40</f>
        <v>160</v>
      </c>
      <c r="J40" s="621"/>
    </row>
    <row r="41" spans="2:10" s="171" customFormat="1" ht="21.9" customHeight="1" x14ac:dyDescent="0.3">
      <c r="B41" s="162" t="s">
        <v>2005</v>
      </c>
      <c r="C41" s="803" t="str">
        <f>VLOOKUP(B41,ENS.!$B$5:$F$242,2,FALSE)</f>
        <v>Cloruros Solubles en Suelos y Agua.</v>
      </c>
      <c r="D41" s="804"/>
      <c r="E41" s="805"/>
      <c r="F41" s="162" t="str">
        <f>VLOOKUP(B41,ENS.!$B$5:$F$242,3,FALSE)</f>
        <v>NTP 339.177</v>
      </c>
      <c r="G41" s="622">
        <f>VLOOKUP(B41,ENS.!$B$5:$G$242,6,FALSE)</f>
        <v>80</v>
      </c>
      <c r="H41" s="162">
        <v>2</v>
      </c>
      <c r="I41" s="620">
        <f t="shared" si="7"/>
        <v>160</v>
      </c>
      <c r="J41" s="621"/>
    </row>
    <row r="42" spans="2:10" s="171" customFormat="1" ht="21.9" customHeight="1" x14ac:dyDescent="0.3">
      <c r="B42" s="162" t="s">
        <v>2008</v>
      </c>
      <c r="C42" s="803" t="str">
        <f>VLOOKUP(B42,ENS.!$B$5:$F$242,2,FALSE)</f>
        <v>Sulfatos Solubles en Suelos y Agua.</v>
      </c>
      <c r="D42" s="804"/>
      <c r="E42" s="805"/>
      <c r="F42" s="162" t="str">
        <f>VLOOKUP(B42,ENS.!$B$5:$F$242,3,FALSE)</f>
        <v>NTP 339.178</v>
      </c>
      <c r="G42" s="622">
        <f>VLOOKUP(B42,ENS.!$B$5:$G$242,6,FALSE)</f>
        <v>120</v>
      </c>
      <c r="H42" s="162">
        <v>2</v>
      </c>
      <c r="I42" s="620">
        <f t="shared" si="7"/>
        <v>240</v>
      </c>
      <c r="J42" s="621"/>
    </row>
    <row r="43" spans="2:10" s="171" customFormat="1" ht="21.9" customHeight="1" x14ac:dyDescent="0.3">
      <c r="B43" s="162" t="s">
        <v>1959</v>
      </c>
      <c r="C43" s="803" t="str">
        <f>VLOOKUP(B43,ENS.!$B$5:$F$242,2,FALSE)</f>
        <v>Determinación del PH en Suelo y Agua.</v>
      </c>
      <c r="D43" s="804"/>
      <c r="E43" s="805"/>
      <c r="F43" s="162" t="str">
        <f>VLOOKUP(B43,ENS.!$B$5:$F$242,3,FALSE)</f>
        <v>NTP 339.176</v>
      </c>
      <c r="G43" s="622">
        <f>VLOOKUP(B43,ENS.!$B$5:$G$242,6,FALSE)</f>
        <v>70</v>
      </c>
      <c r="H43" s="162">
        <v>2</v>
      </c>
      <c r="I43" s="620">
        <f t="shared" si="7"/>
        <v>140</v>
      </c>
      <c r="J43" s="621"/>
    </row>
    <row r="44" spans="2:10" s="171" customFormat="1" ht="21.9" customHeight="1" x14ac:dyDescent="0.3">
      <c r="B44" s="162"/>
      <c r="C44" s="800" t="s">
        <v>6109</v>
      </c>
      <c r="D44" s="807"/>
      <c r="E44" s="808"/>
      <c r="F44" s="162"/>
      <c r="G44" s="622"/>
      <c r="H44" s="162"/>
      <c r="I44" s="620"/>
      <c r="J44" s="621"/>
    </row>
    <row r="45" spans="2:10" s="171" customFormat="1" ht="21.9" customHeight="1" x14ac:dyDescent="0.3">
      <c r="B45" s="162" t="s">
        <v>2453</v>
      </c>
      <c r="C45" s="803" t="s">
        <v>6110</v>
      </c>
      <c r="D45" s="804"/>
      <c r="E45" s="805"/>
      <c r="F45" s="162" t="str">
        <f>VLOOKUP(B45,ENS.!$B$5:$F$242,3,FALSE)</f>
        <v>ASTM D4767</v>
      </c>
      <c r="G45" s="622">
        <f>VLOOKUP(B45,ENS.!$B$5:$G$242,6,FALSE)</f>
        <v>2000</v>
      </c>
      <c r="H45" s="162">
        <v>1</v>
      </c>
      <c r="I45" s="620">
        <f t="shared" ref="I45:I46" si="8">+G45*H45</f>
        <v>2000</v>
      </c>
      <c r="J45" s="621"/>
    </row>
    <row r="46" spans="2:10" s="171" customFormat="1" ht="21.9" customHeight="1" x14ac:dyDescent="0.3">
      <c r="B46" s="162" t="s">
        <v>2437</v>
      </c>
      <c r="C46" s="803" t="str">
        <f>VLOOKUP(B46,ENS.!$B$5:$F$242,2,FALSE)</f>
        <v>Gravedad específica de los sólidos del suelo.</v>
      </c>
      <c r="D46" s="804"/>
      <c r="E46" s="805"/>
      <c r="F46" s="162" t="str">
        <f>VLOOKUP(B46,ENS.!$B$5:$F$242,3,FALSE)</f>
        <v>ASTM D854-14</v>
      </c>
      <c r="G46" s="622">
        <f>VLOOKUP(B46,ENS.!$B$5:$G$242,6,FALSE)</f>
        <v>120</v>
      </c>
      <c r="H46" s="162">
        <v>1</v>
      </c>
      <c r="I46" s="620">
        <f t="shared" si="8"/>
        <v>120</v>
      </c>
      <c r="J46" s="621"/>
    </row>
    <row r="47" spans="2:10" s="171" customFormat="1" ht="21.9" customHeight="1" x14ac:dyDescent="0.3">
      <c r="B47" s="651" t="s">
        <v>2440</v>
      </c>
      <c r="C47" s="803" t="str">
        <f>VLOOKUP(B47,ENS.!$B$5:$F$242,2,FALSE)</f>
        <v>Densidad y peso unitario de muestra suelo</v>
      </c>
      <c r="D47" s="804"/>
      <c r="E47" s="805"/>
      <c r="F47" s="162" t="str">
        <f>VLOOKUP(B47,ENS.!$B$5:$F$242,3,FALSE)</f>
        <v>ASTM D 7263</v>
      </c>
      <c r="G47" s="622">
        <f>VLOOKUP(B47,ENS.!$B$5:$G$242,6,FALSE)</f>
        <v>70</v>
      </c>
      <c r="H47" s="162">
        <v>1</v>
      </c>
      <c r="I47" s="620">
        <f t="shared" ref="I47" si="9">+G47*H47</f>
        <v>70</v>
      </c>
      <c r="J47" s="621"/>
    </row>
    <row r="48" spans="2:10" s="171" customFormat="1" ht="21.9" customHeight="1" x14ac:dyDescent="0.3">
      <c r="B48" s="162"/>
      <c r="C48" s="800" t="s">
        <v>6145</v>
      </c>
      <c r="D48" s="807"/>
      <c r="E48" s="808"/>
      <c r="F48" s="162"/>
      <c r="G48" s="622"/>
      <c r="H48" s="162"/>
      <c r="I48" s="620"/>
      <c r="J48" s="621"/>
    </row>
    <row r="49" spans="2:20" s="171" customFormat="1" ht="21.9" customHeight="1" x14ac:dyDescent="0.3">
      <c r="B49" s="162" t="s">
        <v>2437</v>
      </c>
      <c r="C49" s="803" t="str">
        <f>VLOOKUP(B49,ENS.!$B$5:$F$242,2,FALSE)</f>
        <v>Gravedad específica de los sólidos del suelo.</v>
      </c>
      <c r="D49" s="804"/>
      <c r="E49" s="805"/>
      <c r="F49" s="162" t="str">
        <f>VLOOKUP(B49,ENS.!$B$5:$F$242,3,FALSE)</f>
        <v>ASTM D854-14</v>
      </c>
      <c r="G49" s="622">
        <f>VLOOKUP(B49,ENS.!$B$5:$G$242,6,FALSE)</f>
        <v>120</v>
      </c>
      <c r="H49" s="162">
        <v>1</v>
      </c>
      <c r="I49" s="620">
        <f t="shared" ref="I49" si="10">+G49*H49</f>
        <v>120</v>
      </c>
      <c r="J49" s="621"/>
    </row>
    <row r="50" spans="2:20" s="171" customFormat="1" ht="21.9" customHeight="1" x14ac:dyDescent="0.3">
      <c r="B50" s="651" t="s">
        <v>2440</v>
      </c>
      <c r="C50" s="803" t="str">
        <f>VLOOKUP(B50,ENS.!$B$5:$F$242,2,FALSE)</f>
        <v>Densidad y peso unitario de muestra suelo</v>
      </c>
      <c r="D50" s="804"/>
      <c r="E50" s="805"/>
      <c r="F50" s="162" t="str">
        <f>VLOOKUP(B50,ENS.!$B$5:$F$242,3,FALSE)</f>
        <v>ASTM D 7263</v>
      </c>
      <c r="G50" s="622">
        <f>VLOOKUP(B50,ENS.!$B$5:$G$242,6,FALSE)</f>
        <v>70</v>
      </c>
      <c r="H50" s="162">
        <v>1</v>
      </c>
      <c r="I50" s="620">
        <f t="shared" ref="I50:I51" si="11">+G50*H50</f>
        <v>70</v>
      </c>
      <c r="J50" s="621"/>
    </row>
    <row r="51" spans="2:20" s="171" customFormat="1" ht="21.9" customHeight="1" x14ac:dyDescent="0.3">
      <c r="B51" s="651" t="s">
        <v>2438</v>
      </c>
      <c r="C51" s="803" t="str">
        <f>VLOOKUP(B51,ENS.!$B$5:$F$242,2,FALSE)</f>
        <v>Compresión no confinada.</v>
      </c>
      <c r="D51" s="804"/>
      <c r="E51" s="805"/>
      <c r="F51" s="162" t="str">
        <f>VLOOKUP(B51,ENS.!$B$5:$F$242,3,FALSE)</f>
        <v>NTP 339.167</v>
      </c>
      <c r="G51" s="622">
        <f>VLOOKUP(B51,ENS.!$B$5:$G$242,6,FALSE)</f>
        <v>250</v>
      </c>
      <c r="H51" s="162">
        <v>1</v>
      </c>
      <c r="I51" s="620">
        <f t="shared" si="11"/>
        <v>250</v>
      </c>
      <c r="J51" s="621"/>
    </row>
    <row r="52" spans="2:20" ht="19.95" customHeight="1" x14ac:dyDescent="0.3">
      <c r="B52" s="639" t="s">
        <v>2516</v>
      </c>
      <c r="C52" s="309"/>
      <c r="D52" s="297"/>
      <c r="E52" s="297"/>
      <c r="F52" s="171"/>
      <c r="G52" s="809" t="s">
        <v>3167</v>
      </c>
      <c r="H52" s="810"/>
      <c r="I52" s="624">
        <f>+SUM(I19:I51)</f>
        <v>5940</v>
      </c>
      <c r="J52" s="274"/>
      <c r="K52" s="538"/>
      <c r="L52" s="171"/>
      <c r="N52" s="171"/>
      <c r="O52" s="171"/>
      <c r="P52" s="171"/>
      <c r="Q52" s="171"/>
      <c r="R52" s="171"/>
      <c r="S52" s="171"/>
      <c r="T52" s="171"/>
    </row>
    <row r="53" spans="2:20" ht="19.95" customHeight="1" x14ac:dyDescent="0.3">
      <c r="B53" s="712" t="s">
        <v>2571</v>
      </c>
      <c r="C53" s="712"/>
      <c r="D53" s="171"/>
      <c r="E53" s="171"/>
      <c r="F53" s="171"/>
      <c r="G53" s="811" t="s">
        <v>2568</v>
      </c>
      <c r="H53" s="812"/>
      <c r="I53" s="624">
        <f>+I52*0.18</f>
        <v>1069.2</v>
      </c>
      <c r="J53" s="274"/>
      <c r="K53" s="538"/>
      <c r="L53" s="171"/>
      <c r="M53" s="171"/>
      <c r="N53" s="171"/>
      <c r="O53" s="171"/>
      <c r="P53" s="171"/>
      <c r="Q53" s="171"/>
      <c r="R53" s="171"/>
      <c r="S53" s="171"/>
      <c r="T53" s="171"/>
    </row>
    <row r="54" spans="2:20" ht="19.95" customHeight="1" x14ac:dyDescent="0.3">
      <c r="B54" s="712"/>
      <c r="C54" s="712"/>
      <c r="D54" s="171"/>
      <c r="E54" s="171"/>
      <c r="F54" s="171"/>
      <c r="G54" s="813" t="s">
        <v>2569</v>
      </c>
      <c r="H54" s="814"/>
      <c r="I54" s="627">
        <f>+I52+I53</f>
        <v>7009.2</v>
      </c>
      <c r="J54" s="274"/>
      <c r="K54" s="538"/>
      <c r="L54" s="302"/>
      <c r="M54" s="302"/>
      <c r="N54" s="302"/>
      <c r="O54" s="302"/>
      <c r="P54" s="302"/>
      <c r="Q54" s="302"/>
      <c r="R54" s="302"/>
      <c r="S54" s="302"/>
      <c r="T54" s="302"/>
    </row>
    <row r="55" spans="2:20" ht="68.25" customHeight="1" x14ac:dyDescent="0.3">
      <c r="B55" s="712"/>
      <c r="C55" s="712"/>
      <c r="D55" s="171"/>
      <c r="E55" s="171"/>
      <c r="F55" s="171"/>
      <c r="G55" s="621"/>
      <c r="H55" s="621"/>
      <c r="I55" s="652"/>
      <c r="J55" s="274"/>
      <c r="K55" s="538"/>
      <c r="L55" s="302"/>
      <c r="M55" s="302"/>
      <c r="N55" s="302"/>
      <c r="O55" s="302"/>
      <c r="P55" s="302"/>
      <c r="Q55" s="302"/>
      <c r="R55" s="302"/>
      <c r="S55" s="302"/>
      <c r="T55" s="302"/>
    </row>
    <row r="56" spans="2:20" s="575" customFormat="1" ht="30.75" customHeight="1" x14ac:dyDescent="0.3">
      <c r="B56" s="642"/>
      <c r="C56" s="642"/>
      <c r="D56" s="251"/>
      <c r="E56" s="251"/>
      <c r="F56" s="251"/>
      <c r="G56" s="643"/>
      <c r="H56" s="643"/>
      <c r="I56" s="644"/>
      <c r="J56" s="635"/>
      <c r="K56" s="645"/>
      <c r="L56" s="646"/>
      <c r="M56" s="646"/>
      <c r="N56" s="646"/>
      <c r="O56" s="646"/>
      <c r="P56" s="646"/>
      <c r="Q56" s="646"/>
      <c r="R56" s="646"/>
      <c r="S56" s="646"/>
      <c r="T56" s="646"/>
    </row>
    <row r="57" spans="2:20" s="373" customFormat="1" ht="19.2" customHeight="1" x14ac:dyDescent="0.3">
      <c r="B57" s="741" t="s">
        <v>4093</v>
      </c>
      <c r="C57" s="741"/>
      <c r="D57" s="741"/>
      <c r="E57" s="741"/>
      <c r="F57" s="741"/>
      <c r="G57" s="741"/>
      <c r="H57" s="741"/>
      <c r="I57" s="741"/>
      <c r="J57" s="388"/>
      <c r="K57" s="554"/>
      <c r="L57" s="379"/>
      <c r="M57" s="379"/>
      <c r="N57" s="379"/>
      <c r="O57" s="379"/>
      <c r="P57" s="379"/>
      <c r="Q57" s="379"/>
      <c r="R57" s="379"/>
      <c r="S57" s="379"/>
      <c r="T57" s="379"/>
    </row>
    <row r="58" spans="2:20" s="373" customFormat="1" ht="91.5" customHeight="1" x14ac:dyDescent="0.3">
      <c r="B58" s="712" t="s">
        <v>6103</v>
      </c>
      <c r="C58" s="712"/>
      <c r="D58" s="712"/>
      <c r="E58" s="712"/>
      <c r="F58" s="712"/>
      <c r="G58" s="712"/>
      <c r="H58" s="712"/>
      <c r="I58" s="712"/>
      <c r="J58" s="388"/>
      <c r="K58" s="554"/>
      <c r="L58" s="379"/>
      <c r="M58" s="379"/>
      <c r="N58" s="379"/>
      <c r="O58" s="379"/>
      <c r="P58" s="379"/>
      <c r="Q58" s="379"/>
      <c r="R58" s="379"/>
      <c r="S58" s="379"/>
      <c r="T58" s="379"/>
    </row>
    <row r="59" spans="2:20" s="373" customFormat="1" ht="66" customHeight="1" x14ac:dyDescent="0.3">
      <c r="B59" s="726" t="s">
        <v>6111</v>
      </c>
      <c r="C59" s="726"/>
      <c r="D59" s="726"/>
      <c r="E59" s="726"/>
      <c r="F59" s="726"/>
      <c r="G59" s="726"/>
      <c r="H59" s="726"/>
      <c r="I59" s="726"/>
      <c r="J59" s="388"/>
      <c r="K59" s="554"/>
      <c r="L59" s="379"/>
      <c r="M59" s="379"/>
      <c r="N59" s="379"/>
      <c r="O59" s="379"/>
      <c r="P59" s="379"/>
      <c r="Q59" s="379"/>
      <c r="R59" s="379"/>
      <c r="S59" s="379"/>
      <c r="T59" s="379"/>
    </row>
    <row r="60" spans="2:20" s="406" customFormat="1" ht="64.5" customHeight="1" x14ac:dyDescent="0.3">
      <c r="B60" s="712" t="s">
        <v>2926</v>
      </c>
      <c r="C60" s="712"/>
      <c r="D60" s="712"/>
      <c r="E60" s="712"/>
      <c r="F60" s="712"/>
      <c r="G60" s="712"/>
      <c r="H60" s="712"/>
      <c r="I60" s="712"/>
      <c r="J60" s="442"/>
      <c r="K60" s="558"/>
      <c r="L60" s="558"/>
      <c r="M60" s="559"/>
      <c r="N60" s="560"/>
    </row>
    <row r="61" spans="2:20" s="406" customFormat="1" ht="61.5" customHeight="1" x14ac:dyDescent="0.3">
      <c r="B61" s="712" t="s">
        <v>2925</v>
      </c>
      <c r="C61" s="712"/>
      <c r="D61" s="712"/>
      <c r="E61" s="712"/>
      <c r="F61" s="712"/>
      <c r="G61" s="712"/>
      <c r="H61" s="712"/>
      <c r="I61" s="712"/>
      <c r="J61" s="404"/>
    </row>
    <row r="62" spans="2:20" s="406" customFormat="1" ht="70.2" customHeight="1" x14ac:dyDescent="0.3">
      <c r="B62" s="712" t="s">
        <v>3065</v>
      </c>
      <c r="C62" s="712"/>
      <c r="D62" s="712"/>
      <c r="E62" s="712"/>
      <c r="F62" s="712"/>
      <c r="G62" s="712"/>
      <c r="H62" s="712"/>
      <c r="I62" s="712"/>
      <c r="J62" s="404"/>
      <c r="K62" s="405"/>
    </row>
    <row r="63" spans="2:20" s="406" customFormat="1" ht="120" customHeight="1" x14ac:dyDescent="0.3">
      <c r="B63" s="726" t="s">
        <v>2927</v>
      </c>
      <c r="C63" s="726"/>
      <c r="D63" s="726"/>
      <c r="E63" s="726"/>
      <c r="F63" s="726"/>
      <c r="G63" s="726"/>
      <c r="H63" s="726"/>
      <c r="I63" s="726"/>
      <c r="J63" s="404"/>
      <c r="K63" s="405"/>
      <c r="L63" s="407"/>
      <c r="M63" s="408"/>
    </row>
    <row r="64" spans="2:20" s="406" customFormat="1" ht="49.5" customHeight="1" x14ac:dyDescent="0.3">
      <c r="B64" s="712" t="s">
        <v>2572</v>
      </c>
      <c r="C64" s="712"/>
      <c r="D64" s="712"/>
      <c r="E64" s="712"/>
      <c r="F64" s="712"/>
      <c r="G64" s="712"/>
      <c r="H64" s="712"/>
      <c r="I64" s="712"/>
      <c r="J64" s="404"/>
      <c r="K64" s="405"/>
      <c r="L64" s="407"/>
      <c r="M64" s="408"/>
    </row>
    <row r="65" spans="2:20" s="373" customFormat="1" ht="16.8" x14ac:dyDescent="0.3">
      <c r="B65" s="317"/>
      <c r="C65" s="317"/>
      <c r="D65" s="317"/>
      <c r="E65" s="317"/>
      <c r="F65" s="317"/>
      <c r="G65" s="317"/>
      <c r="H65" s="317"/>
      <c r="I65" s="317"/>
      <c r="N65" s="379"/>
      <c r="O65" s="379"/>
      <c r="P65" s="379"/>
      <c r="Q65" s="379"/>
      <c r="R65" s="379"/>
      <c r="S65" s="379"/>
      <c r="T65" s="379"/>
    </row>
    <row r="66" spans="2:20" s="373" customFormat="1" ht="18" customHeight="1" x14ac:dyDescent="0.3">
      <c r="B66" s="279"/>
      <c r="C66" s="279"/>
      <c r="D66" s="279"/>
      <c r="E66" s="279"/>
      <c r="F66" s="279"/>
      <c r="G66" s="279"/>
      <c r="H66" s="279"/>
      <c r="I66" s="279"/>
    </row>
    <row r="67" spans="2:20" s="406" customFormat="1" ht="15.9" customHeight="1" x14ac:dyDescent="0.3">
      <c r="B67" s="279" t="s">
        <v>2576</v>
      </c>
      <c r="C67" s="279"/>
      <c r="D67" s="279"/>
      <c r="E67" s="279"/>
      <c r="F67" s="279"/>
      <c r="G67" s="279"/>
      <c r="H67" s="279"/>
      <c r="I67" s="279"/>
      <c r="K67" s="406" t="s">
        <v>2574</v>
      </c>
    </row>
    <row r="68" spans="2:20" s="406" customFormat="1" ht="15.9" customHeight="1" x14ac:dyDescent="0.3">
      <c r="B68" s="279" t="s">
        <v>2517</v>
      </c>
      <c r="C68" s="279"/>
      <c r="D68" s="279"/>
      <c r="E68" s="279"/>
      <c r="F68" s="279"/>
      <c r="G68" s="279"/>
      <c r="H68" s="279"/>
      <c r="I68" s="279"/>
      <c r="K68" s="406" t="s">
        <v>4112</v>
      </c>
    </row>
    <row r="69" spans="2:20" s="406" customFormat="1" ht="15.9" customHeight="1" x14ac:dyDescent="0.3">
      <c r="B69" s="279" t="s">
        <v>2518</v>
      </c>
      <c r="C69" s="279"/>
      <c r="D69" s="279"/>
      <c r="E69" s="279"/>
      <c r="F69" s="279"/>
      <c r="G69" s="279"/>
      <c r="H69" s="279"/>
      <c r="I69" s="279"/>
      <c r="K69" s="406" t="s">
        <v>4111</v>
      </c>
    </row>
    <row r="70" spans="2:20" s="406" customFormat="1" ht="15.9" customHeight="1" x14ac:dyDescent="0.3">
      <c r="B70" s="288" t="s">
        <v>2519</v>
      </c>
      <c r="C70" s="279"/>
      <c r="D70" s="279"/>
      <c r="E70" s="279"/>
      <c r="F70" s="279"/>
      <c r="G70" s="279"/>
      <c r="H70" s="279"/>
      <c r="I70" s="279"/>
      <c r="K70" s="406" t="s">
        <v>4113</v>
      </c>
    </row>
    <row r="71" spans="2:20" s="406" customFormat="1" ht="15.9" customHeight="1" x14ac:dyDescent="0.3">
      <c r="B71" s="737" t="s">
        <v>2520</v>
      </c>
      <c r="C71" s="737"/>
      <c r="D71" s="737"/>
      <c r="E71" s="737"/>
      <c r="F71" s="737"/>
      <c r="G71" s="737"/>
      <c r="H71" s="737"/>
      <c r="I71" s="737"/>
      <c r="J71" s="410"/>
      <c r="K71" s="406" t="s">
        <v>4114</v>
      </c>
      <c r="M71" s="411"/>
    </row>
    <row r="72" spans="2:20" s="444" customFormat="1" ht="15.9" customHeight="1" x14ac:dyDescent="0.3">
      <c r="B72" s="288" t="s">
        <v>2578</v>
      </c>
      <c r="C72" s="279"/>
      <c r="D72" s="279"/>
      <c r="E72" s="279"/>
      <c r="F72" s="279"/>
      <c r="G72" s="279"/>
      <c r="H72" s="279"/>
      <c r="I72" s="279"/>
      <c r="J72" s="443"/>
      <c r="K72" s="444" t="s">
        <v>4115</v>
      </c>
      <c r="M72" s="445"/>
    </row>
    <row r="73" spans="2:20" s="444" customFormat="1" ht="15.9" customHeight="1" x14ac:dyDescent="0.3">
      <c r="B73" s="289" t="s">
        <v>2580</v>
      </c>
      <c r="C73" s="279"/>
      <c r="D73" s="279"/>
      <c r="E73" s="279"/>
      <c r="F73" s="279"/>
      <c r="G73" s="279"/>
      <c r="H73" s="279"/>
      <c r="I73" s="279"/>
      <c r="J73" s="443"/>
      <c r="K73" s="444" t="s">
        <v>4116</v>
      </c>
    </row>
    <row r="74" spans="2:20" s="444" customFormat="1" ht="15.9" customHeight="1" x14ac:dyDescent="0.3">
      <c r="B74" s="289" t="s">
        <v>2582</v>
      </c>
      <c r="C74" s="279"/>
      <c r="D74" s="279"/>
      <c r="E74" s="279"/>
      <c r="F74" s="279"/>
      <c r="G74" s="279"/>
      <c r="H74" s="279"/>
      <c r="I74" s="279"/>
      <c r="J74" s="443"/>
    </row>
    <row r="75" spans="2:20" s="444" customFormat="1" ht="15.9" customHeight="1" x14ac:dyDescent="0.3">
      <c r="B75" s="288" t="s">
        <v>2521</v>
      </c>
      <c r="C75" s="279"/>
      <c r="D75" s="279"/>
      <c r="E75" s="279"/>
      <c r="F75" s="279"/>
      <c r="G75" s="279"/>
      <c r="H75" s="279"/>
      <c r="I75" s="279"/>
      <c r="J75" s="443"/>
    </row>
    <row r="76" spans="2:20" s="444" customFormat="1" ht="15.9" customHeight="1" x14ac:dyDescent="0.3">
      <c r="B76" s="289" t="s">
        <v>3965</v>
      </c>
      <c r="C76" s="279"/>
      <c r="D76" s="279"/>
      <c r="E76" s="279"/>
      <c r="F76" s="279"/>
      <c r="G76" s="279"/>
      <c r="H76" s="279"/>
      <c r="I76" s="279"/>
      <c r="J76" s="443"/>
    </row>
    <row r="77" spans="2:20" s="444" customFormat="1" ht="15.9" customHeight="1" x14ac:dyDescent="0.3">
      <c r="B77" s="289" t="s">
        <v>3966</v>
      </c>
      <c r="C77" s="279"/>
      <c r="D77" s="279"/>
      <c r="E77" s="279"/>
      <c r="F77" s="279"/>
      <c r="G77" s="279"/>
      <c r="H77" s="279"/>
      <c r="I77" s="279"/>
      <c r="J77" s="443"/>
    </row>
    <row r="78" spans="2:20" s="444" customFormat="1" ht="15.9" customHeight="1" x14ac:dyDescent="0.3">
      <c r="B78" s="288" t="s">
        <v>4088</v>
      </c>
      <c r="C78" s="279"/>
      <c r="D78" s="279"/>
      <c r="E78" s="279"/>
      <c r="F78" s="279"/>
      <c r="G78" s="279"/>
      <c r="H78" s="279"/>
      <c r="I78" s="279"/>
      <c r="J78" s="443"/>
    </row>
    <row r="79" spans="2:20" s="444" customFormat="1" ht="15.9" customHeight="1" x14ac:dyDescent="0.3">
      <c r="B79" s="289" t="s">
        <v>4089</v>
      </c>
      <c r="C79" s="279"/>
      <c r="D79" s="279"/>
      <c r="E79" s="279"/>
      <c r="F79" s="279"/>
      <c r="G79" s="279"/>
      <c r="H79" s="279"/>
      <c r="I79" s="279"/>
      <c r="J79" s="443"/>
    </row>
    <row r="80" spans="2:20" s="444" customFormat="1" ht="15.9" customHeight="1" x14ac:dyDescent="0.3">
      <c r="B80" s="289" t="s">
        <v>4090</v>
      </c>
      <c r="C80" s="279"/>
      <c r="D80" s="279"/>
      <c r="E80" s="279"/>
      <c r="F80" s="279"/>
      <c r="G80" s="279"/>
      <c r="H80" s="279"/>
      <c r="I80" s="279"/>
      <c r="J80" s="443"/>
    </row>
    <row r="81" spans="2:13" s="390" customFormat="1" ht="3" customHeight="1" x14ac:dyDescent="0.3">
      <c r="B81" s="289"/>
      <c r="C81" s="279"/>
      <c r="D81" s="279"/>
      <c r="E81" s="279"/>
      <c r="F81" s="279"/>
      <c r="G81" s="279"/>
      <c r="H81" s="279"/>
      <c r="I81" s="279"/>
      <c r="J81" s="389"/>
    </row>
    <row r="82" spans="2:13" s="373" customFormat="1" ht="18.75" customHeight="1" x14ac:dyDescent="0.3">
      <c r="B82" s="279"/>
      <c r="C82" s="279"/>
      <c r="D82" s="279"/>
      <c r="E82" s="279"/>
      <c r="F82" s="279"/>
      <c r="G82" s="279"/>
      <c r="H82" s="279"/>
      <c r="I82" s="279"/>
      <c r="J82" s="382"/>
      <c r="K82" s="380"/>
    </row>
    <row r="83" spans="2:13" s="373" customFormat="1" ht="16.2" customHeight="1" x14ac:dyDescent="0.3">
      <c r="B83" s="279"/>
      <c r="C83" s="279"/>
      <c r="D83" s="279"/>
      <c r="E83" s="279"/>
      <c r="F83" s="279"/>
      <c r="G83" s="279"/>
      <c r="H83" s="279"/>
      <c r="I83" s="279"/>
      <c r="J83" s="382"/>
      <c r="K83" s="381"/>
    </row>
    <row r="84" spans="2:13" s="406" customFormat="1" ht="48" customHeight="1" x14ac:dyDescent="0.3">
      <c r="B84" s="712" t="s">
        <v>3173</v>
      </c>
      <c r="C84" s="712"/>
      <c r="D84" s="712"/>
      <c r="E84" s="712"/>
      <c r="F84" s="712"/>
      <c r="G84" s="712"/>
      <c r="H84" s="712"/>
      <c r="I84" s="712"/>
      <c r="J84" s="410"/>
      <c r="K84" s="446"/>
    </row>
    <row r="85" spans="2:13" s="406" customFormat="1" ht="13.5" customHeight="1" x14ac:dyDescent="0.3">
      <c r="B85" s="317" t="s">
        <v>2525</v>
      </c>
      <c r="C85" s="292"/>
      <c r="D85" s="279"/>
      <c r="E85" s="279"/>
      <c r="F85" s="279"/>
      <c r="G85" s="279"/>
      <c r="H85" s="279"/>
      <c r="I85" s="279"/>
      <c r="J85" s="410"/>
    </row>
    <row r="86" spans="2:13" s="406" customFormat="1" ht="4.95" customHeight="1" x14ac:dyDescent="0.3">
      <c r="B86" s="289"/>
      <c r="C86" s="279"/>
      <c r="D86" s="279"/>
      <c r="E86" s="279"/>
      <c r="F86" s="279"/>
      <c r="G86" s="279"/>
      <c r="H86" s="279"/>
      <c r="I86" s="279"/>
      <c r="J86" s="410"/>
    </row>
    <row r="87" spans="2:13" s="406" customFormat="1" x14ac:dyDescent="0.3">
      <c r="B87" s="279" t="s">
        <v>2526</v>
      </c>
      <c r="C87" s="292"/>
      <c r="D87" s="279"/>
      <c r="E87" s="279"/>
      <c r="F87" s="279"/>
      <c r="G87" s="279"/>
      <c r="H87" s="279"/>
      <c r="I87" s="279"/>
      <c r="J87" s="542"/>
    </row>
    <row r="88" spans="2:13" s="406" customFormat="1" ht="15.75" customHeight="1" x14ac:dyDescent="0.3">
      <c r="B88" s="292"/>
      <c r="C88" s="292"/>
      <c r="D88" s="279"/>
      <c r="E88" s="279"/>
      <c r="F88" s="279"/>
      <c r="G88" s="279"/>
      <c r="H88" s="279"/>
      <c r="I88" s="279"/>
      <c r="J88" s="542"/>
    </row>
    <row r="89" spans="2:13" s="406" customFormat="1" ht="16.2" customHeight="1" x14ac:dyDescent="0.3">
      <c r="B89" s="279" t="s">
        <v>2583</v>
      </c>
      <c r="C89" s="279"/>
      <c r="D89" s="292"/>
      <c r="E89" s="292"/>
      <c r="F89" s="292"/>
      <c r="G89" s="292"/>
      <c r="H89" s="279"/>
      <c r="I89" s="279"/>
    </row>
    <row r="90" spans="2:13" s="406" customFormat="1" ht="16.2" customHeight="1" x14ac:dyDescent="0.3">
      <c r="B90" s="279" t="s">
        <v>2527</v>
      </c>
      <c r="C90" s="279"/>
      <c r="D90" s="279"/>
      <c r="E90" s="279"/>
      <c r="F90" s="279"/>
      <c r="G90" s="279"/>
      <c r="H90" s="279"/>
      <c r="I90" s="279"/>
    </row>
    <row r="91" spans="2:13" s="406" customFormat="1" ht="16.2" customHeight="1" x14ac:dyDescent="0.3">
      <c r="B91" s="279" t="s">
        <v>3982</v>
      </c>
      <c r="C91" s="279"/>
      <c r="D91" s="279"/>
      <c r="E91" s="279"/>
      <c r="F91" s="279"/>
      <c r="G91" s="279"/>
      <c r="H91" s="279"/>
      <c r="I91" s="279"/>
    </row>
    <row r="92" spans="2:13" s="406" customFormat="1" ht="16.2" customHeight="1" x14ac:dyDescent="0.3">
      <c r="B92" s="279" t="s">
        <v>2528</v>
      </c>
      <c r="C92" s="279"/>
      <c r="D92" s="279"/>
      <c r="E92" s="279"/>
      <c r="F92" s="279"/>
      <c r="G92" s="279"/>
      <c r="H92" s="279"/>
      <c r="I92" s="279"/>
      <c r="J92" s="409"/>
    </row>
    <row r="93" spans="2:13" s="373" customFormat="1" ht="1.2" customHeight="1" x14ac:dyDescent="0.3">
      <c r="B93" s="726"/>
      <c r="C93" s="726"/>
      <c r="D93" s="279"/>
      <c r="E93" s="279"/>
      <c r="F93" s="279"/>
      <c r="G93" s="279"/>
      <c r="H93" s="790"/>
      <c r="I93" s="790"/>
      <c r="L93" s="384"/>
      <c r="M93" s="384"/>
    </row>
    <row r="94" spans="2:13" ht="52.5" customHeight="1" x14ac:dyDescent="0.25">
      <c r="B94" s="763" t="s">
        <v>2584</v>
      </c>
      <c r="C94" s="763"/>
      <c r="H94" s="764" t="s">
        <v>2529</v>
      </c>
      <c r="I94" s="764"/>
    </row>
  </sheetData>
  <mergeCells count="69">
    <mergeCell ref="C51:E51"/>
    <mergeCell ref="C42:E42"/>
    <mergeCell ref="C39:E39"/>
    <mergeCell ref="C40:E40"/>
    <mergeCell ref="C41:E41"/>
    <mergeCell ref="C43:E43"/>
    <mergeCell ref="C48:E48"/>
    <mergeCell ref="C44:E44"/>
    <mergeCell ref="C45:E45"/>
    <mergeCell ref="C46:E46"/>
    <mergeCell ref="C47:E47"/>
    <mergeCell ref="C50:E50"/>
    <mergeCell ref="C49:E49"/>
    <mergeCell ref="C31:E31"/>
    <mergeCell ref="C32:E32"/>
    <mergeCell ref="C33:E33"/>
    <mergeCell ref="C29:E29"/>
    <mergeCell ref="C26:E26"/>
    <mergeCell ref="C24:E24"/>
    <mergeCell ref="C22:E22"/>
    <mergeCell ref="B71:I71"/>
    <mergeCell ref="B84:I84"/>
    <mergeCell ref="B93:C93"/>
    <mergeCell ref="H93:I93"/>
    <mergeCell ref="G52:H52"/>
    <mergeCell ref="G53:H53"/>
    <mergeCell ref="G54:H54"/>
    <mergeCell ref="B57:I57"/>
    <mergeCell ref="B58:I58"/>
    <mergeCell ref="B59:I59"/>
    <mergeCell ref="C27:E27"/>
    <mergeCell ref="C28:E28"/>
    <mergeCell ref="C25:E25"/>
    <mergeCell ref="C30:E30"/>
    <mergeCell ref="B94:C94"/>
    <mergeCell ref="H94:I94"/>
    <mergeCell ref="B60:I60"/>
    <mergeCell ref="B61:I61"/>
    <mergeCell ref="B62:I62"/>
    <mergeCell ref="B63:I63"/>
    <mergeCell ref="B64:I64"/>
    <mergeCell ref="C36:E36"/>
    <mergeCell ref="C37:E37"/>
    <mergeCell ref="C34:E34"/>
    <mergeCell ref="C35:E35"/>
    <mergeCell ref="C38:E38"/>
    <mergeCell ref="C23:E23"/>
    <mergeCell ref="C7:E7"/>
    <mergeCell ref="B11:C11"/>
    <mergeCell ref="D11:E11"/>
    <mergeCell ref="G11:I11"/>
    <mergeCell ref="B15:I16"/>
    <mergeCell ref="C18:E18"/>
    <mergeCell ref="B53:C55"/>
    <mergeCell ref="E3:F3"/>
    <mergeCell ref="C5:E5"/>
    <mergeCell ref="G5:I5"/>
    <mergeCell ref="K5:L5"/>
    <mergeCell ref="C6:E6"/>
    <mergeCell ref="K6:L6"/>
    <mergeCell ref="G7:I7"/>
    <mergeCell ref="K7:L7"/>
    <mergeCell ref="K8:L8"/>
    <mergeCell ref="C9:E9"/>
    <mergeCell ref="C10:E10"/>
    <mergeCell ref="H10:I10"/>
    <mergeCell ref="C19:E19"/>
    <mergeCell ref="C20:E20"/>
    <mergeCell ref="C21:E21"/>
  </mergeCells>
  <hyperlinks>
    <hyperlink ref="B92" r:id="rId1" display="http://www.geofal.com.pe/" xr:uid="{532A8CB1-38CD-46AD-9264-50E46C90B11B}"/>
    <hyperlink ref="B62:I62" r:id="rId2" location="8LpXxWsZQWmIW0zmL4DJEGBD3MXzxqJtd8JNJD7mkXs" display="https://mega.nz/file/EWAjHIDa - 8LpXxWsZQWmIW0zmL4DJEGBD3MXzxqJtd8JNJD7mkXs" xr:uid="{518881B0-B2BF-4F4E-A015-E2E2A7BCAE18}"/>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55" min="1" max="8" man="1"/>
  </rowBreaks>
  <drawing r:id="rId4"/>
  <legacyDrawingHF r:id="rId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EC631-86EC-496D-953A-33780D1B928D}">
  <sheetPr>
    <tabColor rgb="FFFFFF00"/>
  </sheetPr>
  <dimension ref="B1:T70"/>
  <sheetViews>
    <sheetView view="pageBreakPreview" topLeftCell="A13" zoomScale="80" zoomScaleNormal="92" zoomScaleSheetLayoutView="80" workbookViewId="0">
      <selection activeCell="B21" sqref="B21"/>
    </sheetView>
  </sheetViews>
  <sheetFormatPr baseColWidth="10" defaultColWidth="11.44140625" defaultRowHeight="15" x14ac:dyDescent="0.3"/>
  <cols>
    <col min="1" max="1" width="2.44140625" style="279" customWidth="1"/>
    <col min="2" max="2" width="13.88671875" style="279" customWidth="1"/>
    <col min="3" max="3" width="15.5546875" style="279" customWidth="1"/>
    <col min="4" max="4" width="12.6640625" style="279" customWidth="1"/>
    <col min="5" max="5" width="32" style="279" customWidth="1"/>
    <col min="6" max="6" width="32.88671875" style="279" customWidth="1"/>
    <col min="7" max="7" width="13.6640625" style="279" customWidth="1"/>
    <col min="8" max="8" width="12.88671875" style="279" customWidth="1"/>
    <col min="9"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1135</v>
      </c>
    </row>
    <row r="2" spans="2:13" ht="9" customHeight="1" x14ac:dyDescent="0.3">
      <c r="K2" s="344"/>
      <c r="L2" s="344"/>
    </row>
    <row r="3" spans="2:13" ht="34.950000000000003" customHeight="1" x14ac:dyDescent="0.3">
      <c r="C3" s="255"/>
      <c r="D3" s="255"/>
      <c r="E3" s="746">
        <v>1404</v>
      </c>
      <c r="F3" s="746"/>
      <c r="G3" s="255"/>
      <c r="H3" s="255"/>
      <c r="I3" s="256"/>
    </row>
    <row r="4" spans="2:13" ht="10.199999999999999" customHeight="1" x14ac:dyDescent="0.3">
      <c r="B4" s="257"/>
      <c r="C4" s="257"/>
      <c r="E4" s="252"/>
      <c r="F4" s="252"/>
      <c r="H4" s="395"/>
      <c r="I4" s="395"/>
      <c r="J4" s="252"/>
    </row>
    <row r="5" spans="2:13" ht="36.75" customHeight="1" x14ac:dyDescent="0.3">
      <c r="B5" s="270" t="s">
        <v>2545</v>
      </c>
      <c r="C5" s="710" t="str">
        <f>VLOOKUP($L$1,BD_Clientes,2,FALSE)</f>
        <v>SAIEST INGENIEROS S.A.C.</v>
      </c>
      <c r="D5" s="710"/>
      <c r="E5" s="710"/>
      <c r="F5" s="363" t="s">
        <v>2586</v>
      </c>
      <c r="G5" s="710" t="str">
        <f>VLOOKUP($L$1,BD_Clientes,9,FALSE)</f>
        <v>-</v>
      </c>
      <c r="H5" s="710"/>
      <c r="I5" s="710"/>
      <c r="K5" s="746">
        <v>222</v>
      </c>
      <c r="L5" s="746"/>
    </row>
    <row r="6" spans="2:13" ht="18" customHeight="1" x14ac:dyDescent="0.3">
      <c r="B6" s="270" t="s">
        <v>2547</v>
      </c>
      <c r="C6" s="710">
        <f>VLOOKUP($L$1,BD_Clientes,3,FALSE)</f>
        <v>20556434311</v>
      </c>
      <c r="D6" s="710"/>
      <c r="E6" s="710"/>
      <c r="G6" s="395"/>
      <c r="H6" s="395"/>
      <c r="I6" s="395"/>
      <c r="K6" s="744">
        <v>222</v>
      </c>
      <c r="L6" s="744"/>
      <c r="M6" s="301"/>
    </row>
    <row r="7" spans="2:13" ht="38.25" customHeight="1" x14ac:dyDescent="0.3">
      <c r="B7" s="270" t="s">
        <v>2550</v>
      </c>
      <c r="C7" s="710" t="str">
        <f>VLOOKUP($L$1,BD_Clientes,5,FALSE)</f>
        <v>Gisela Arellano</v>
      </c>
      <c r="D7" s="710"/>
      <c r="E7" s="710"/>
      <c r="F7" s="363" t="s">
        <v>2589</v>
      </c>
      <c r="G7" s="710" t="str">
        <f>VLOOKUP($L$1,BD_Clientes,10,FALSE)</f>
        <v>-</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975578787</v>
      </c>
      <c r="D9" s="710"/>
      <c r="E9" s="710"/>
      <c r="F9" s="364" t="s">
        <v>4142</v>
      </c>
      <c r="G9" s="279" t="s">
        <v>3326</v>
      </c>
      <c r="K9" s="392"/>
      <c r="L9" s="392"/>
    </row>
    <row r="10" spans="2:13" ht="49.2" customHeight="1" x14ac:dyDescent="0.3">
      <c r="B10" s="270" t="s">
        <v>2557</v>
      </c>
      <c r="C10" s="710" t="str">
        <f>VLOOKUP($L$1,BD_Clientes,8,FALSE)</f>
        <v>saiestingenieros@gmail.com</v>
      </c>
      <c r="D10" s="710"/>
      <c r="E10" s="710"/>
      <c r="F10" s="365" t="s">
        <v>2553</v>
      </c>
      <c r="G10" s="396">
        <v>982429895</v>
      </c>
      <c r="H10" s="724"/>
      <c r="I10" s="724"/>
    </row>
    <row r="11" spans="2:13" ht="27" customHeight="1" x14ac:dyDescent="0.3">
      <c r="B11" s="728" t="s">
        <v>2555</v>
      </c>
      <c r="C11" s="728"/>
      <c r="D11" s="727">
        <v>45908</v>
      </c>
      <c r="E11" s="727"/>
      <c r="F11" s="365" t="s">
        <v>2558</v>
      </c>
      <c r="G11" s="727">
        <v>45908</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27" customHeight="1" x14ac:dyDescent="0.3">
      <c r="B17" s="260"/>
      <c r="C17" s="260"/>
      <c r="D17" s="259"/>
      <c r="E17" s="259"/>
      <c r="F17" s="259"/>
    </row>
    <row r="18" spans="2:20" s="273" customFormat="1" ht="67.5" customHeight="1" x14ac:dyDescent="0.3">
      <c r="B18" s="421" t="s">
        <v>2561</v>
      </c>
      <c r="C18" s="749" t="s">
        <v>2562</v>
      </c>
      <c r="D18" s="749"/>
      <c r="E18" s="749"/>
      <c r="F18" s="422" t="s">
        <v>2563</v>
      </c>
      <c r="G18" s="421" t="s">
        <v>2564</v>
      </c>
      <c r="H18" s="421" t="s">
        <v>2565</v>
      </c>
      <c r="I18" s="421" t="s">
        <v>2566</v>
      </c>
      <c r="J18" s="371"/>
    </row>
    <row r="19" spans="2:20" s="273" customFormat="1" ht="35.1" customHeight="1" x14ac:dyDescent="0.3">
      <c r="B19" s="414" t="s">
        <v>2028</v>
      </c>
      <c r="C19" s="717" t="str">
        <f>VLOOKUP(B19,ENS.!$B$5:$F$242,2,FALSE)</f>
        <v>Clasificación suelo SUCS - AASHTO (*).</v>
      </c>
      <c r="D19" s="718"/>
      <c r="E19" s="719"/>
      <c r="F19" s="414" t="str">
        <f>VLOOKUP(B19,ENS.!$B$5:$F$242,3,FALSE)</f>
        <v>ASTM D2487-17 (Reapproved 2025) / ASTM D3282-24</v>
      </c>
      <c r="G19" s="455">
        <f>VLOOKUP(B19,ENS.!$B$5:$G$242,6,FALSE)</f>
        <v>20</v>
      </c>
      <c r="H19" s="414">
        <v>3</v>
      </c>
      <c r="I19" s="265">
        <f t="shared" ref="I19:I20" si="0">+G19*H19</f>
        <v>60</v>
      </c>
      <c r="J19" s="371"/>
    </row>
    <row r="20" spans="2:20" s="273" customFormat="1" ht="35.1" customHeight="1" x14ac:dyDescent="0.3">
      <c r="B20" s="414" t="s">
        <v>2031</v>
      </c>
      <c r="C20" s="717" t="str">
        <f>VLOOKUP(B20,ENS.!$B$5:$F$242,2,FALSE)</f>
        <v>Límite líquido y Límite Plástico del Suelo (*).</v>
      </c>
      <c r="D20" s="718"/>
      <c r="E20" s="719"/>
      <c r="F20" s="414" t="str">
        <f>VLOOKUP(B20,ENS.!$B$5:$F$242,3,FALSE)</f>
        <v>ASTM D4318-17ε1</v>
      </c>
      <c r="G20" s="455">
        <f>VLOOKUP(B20,ENS.!$B$5:$G$242,6,FALSE)</f>
        <v>90</v>
      </c>
      <c r="H20" s="414">
        <v>3</v>
      </c>
      <c r="I20" s="265">
        <f t="shared" si="0"/>
        <v>270</v>
      </c>
      <c r="J20" s="371"/>
    </row>
    <row r="21" spans="2:20" s="273" customFormat="1" ht="35.1" customHeight="1" x14ac:dyDescent="0.3">
      <c r="B21" s="414" t="s">
        <v>2033</v>
      </c>
      <c r="C21" s="717" t="str">
        <f>VLOOKUP(B21,ENS.!$B$5:$F$242,2,FALSE)</f>
        <v>Análisis granulométrico por tamizado en Suelo (*).</v>
      </c>
      <c r="D21" s="718"/>
      <c r="E21" s="719"/>
      <c r="F21" s="414" t="str">
        <f>VLOOKUP(B21,ENS.!$B$5:$F$242,3,FALSE)</f>
        <v>ASTM D6913/D6913M-17</v>
      </c>
      <c r="G21" s="455">
        <f>VLOOKUP(B21,ENS.!$B$5:$G$242,6,FALSE)</f>
        <v>100</v>
      </c>
      <c r="H21" s="414">
        <v>3</v>
      </c>
      <c r="I21" s="265">
        <f t="shared" ref="I21:I26" si="1">+G21*H21</f>
        <v>300</v>
      </c>
      <c r="J21" s="371"/>
    </row>
    <row r="22" spans="2:20" s="273" customFormat="1" ht="35.1" customHeight="1" x14ac:dyDescent="0.3">
      <c r="B22" s="414" t="s">
        <v>2019</v>
      </c>
      <c r="C22" s="717" t="str">
        <f>VLOOKUP(B22,ENS.!$B$5:$F$242,2,FALSE)</f>
        <v>Próctor modificado (*).</v>
      </c>
      <c r="D22" s="718"/>
      <c r="E22" s="719"/>
      <c r="F22" s="414" t="str">
        <f>VLOOKUP(B22,ENS.!$B$5:$F$242,3,FALSE)</f>
        <v>ASTM D1557-12 (Reapproved 2021)</v>
      </c>
      <c r="G22" s="455">
        <f>VLOOKUP(B22,ENS.!$B$5:$G$242,6,FALSE)</f>
        <v>150</v>
      </c>
      <c r="H22" s="414">
        <v>1</v>
      </c>
      <c r="I22" s="265">
        <f t="shared" si="1"/>
        <v>150</v>
      </c>
      <c r="J22" s="371"/>
    </row>
    <row r="23" spans="2:20" s="273" customFormat="1" ht="35.1" customHeight="1" x14ac:dyDescent="0.3">
      <c r="B23" s="414" t="s">
        <v>2437</v>
      </c>
      <c r="C23" s="717" t="str">
        <f>VLOOKUP(B23,ENS.!$B$5:$F$242,2,FALSE)</f>
        <v>Gravedad específica de los sólidos del suelo.</v>
      </c>
      <c r="D23" s="718"/>
      <c r="E23" s="719"/>
      <c r="F23" s="414" t="str">
        <f>VLOOKUP(B23,ENS.!$B$5:$F$242,3,FALSE)</f>
        <v>ASTM D854-14</v>
      </c>
      <c r="G23" s="455">
        <f>VLOOKUP(B23,ENS.!$B$5:$G$242,6,FALSE)</f>
        <v>120</v>
      </c>
      <c r="H23" s="414">
        <v>1</v>
      </c>
      <c r="I23" s="265">
        <f t="shared" si="1"/>
        <v>120</v>
      </c>
      <c r="J23" s="371"/>
    </row>
    <row r="24" spans="2:20" s="273" customFormat="1" ht="35.1" customHeight="1" x14ac:dyDescent="0.3">
      <c r="B24" s="414" t="s">
        <v>2480</v>
      </c>
      <c r="C24" s="717" t="str">
        <f>VLOOKUP(B24,ENS.!$B$5:$F$242,2,FALSE)</f>
        <v>Gravedad especifica y absorción de agregado grueso (*).</v>
      </c>
      <c r="D24" s="718"/>
      <c r="E24" s="719"/>
      <c r="F24" s="414" t="str">
        <f>VLOOKUP(B24,ENS.!$B$5:$F$242,3,FALSE)</f>
        <v>ASTM C127-24</v>
      </c>
      <c r="G24" s="455">
        <f>VLOOKUP(B24,ENS.!$B$5:$G$242,6,FALSE)</f>
        <v>120</v>
      </c>
      <c r="H24" s="414">
        <v>1</v>
      </c>
      <c r="I24" s="265">
        <f t="shared" si="1"/>
        <v>120</v>
      </c>
      <c r="J24" s="371"/>
    </row>
    <row r="25" spans="2:20" s="273" customFormat="1" ht="35.1" customHeight="1" x14ac:dyDescent="0.3">
      <c r="B25" s="414" t="s">
        <v>2445</v>
      </c>
      <c r="C25" s="717" t="str">
        <f>VLOOKUP(B25,ENS.!$B$5:$F$242,2,FALSE)</f>
        <v>California Bearing Ratio (CBR) (*).</v>
      </c>
      <c r="D25" s="718"/>
      <c r="E25" s="719"/>
      <c r="F25" s="414" t="str">
        <f>VLOOKUP(B25,ENS.!$B$5:$F$242,3,FALSE)</f>
        <v>ASTM D1883-21</v>
      </c>
      <c r="G25" s="455">
        <f>VLOOKUP(B25,ENS.!$B$5:$G$242,6,FALSE)</f>
        <v>300</v>
      </c>
      <c r="H25" s="414">
        <v>1</v>
      </c>
      <c r="I25" s="265">
        <f t="shared" si="1"/>
        <v>300</v>
      </c>
      <c r="J25" s="371"/>
    </row>
    <row r="26" spans="2:20" s="273" customFormat="1" ht="35.1" customHeight="1" x14ac:dyDescent="0.3">
      <c r="B26" s="414" t="s">
        <v>2169</v>
      </c>
      <c r="C26" s="717" t="str">
        <f>VLOOKUP(B26,ENS.!$B$5:$F$242,2,FALSE)</f>
        <v>Tallado, refrentado y ensayo de compresión de testigos diamantino de concreto con BROCA de 2" o 3" o 4".</v>
      </c>
      <c r="D26" s="718"/>
      <c r="E26" s="719"/>
      <c r="F26" s="414" t="str">
        <f>VLOOKUP(B26,ENS.!$B$5:$F$242,3,FALSE)</f>
        <v>NTP 339.059
ASTM C39/C39M-24</v>
      </c>
      <c r="G26" s="455">
        <v>80</v>
      </c>
      <c r="H26" s="414">
        <v>12</v>
      </c>
      <c r="I26" s="265">
        <f t="shared" si="1"/>
        <v>960</v>
      </c>
      <c r="J26" s="371"/>
      <c r="L26" s="648"/>
    </row>
    <row r="27" spans="2:20" ht="19.95" customHeight="1" x14ac:dyDescent="0.3">
      <c r="B27" s="550" t="s">
        <v>2516</v>
      </c>
      <c r="C27" s="270"/>
      <c r="G27" s="739" t="s">
        <v>3167</v>
      </c>
      <c r="H27" s="740"/>
      <c r="I27" s="369">
        <f>+SUM(I19:I26)</f>
        <v>2280</v>
      </c>
      <c r="J27" s="274"/>
      <c r="K27" s="538"/>
      <c r="L27" s="171"/>
      <c r="N27" s="171"/>
      <c r="O27" s="171"/>
      <c r="P27" s="171"/>
      <c r="Q27" s="171"/>
      <c r="R27" s="171"/>
      <c r="S27" s="171"/>
      <c r="T27" s="171"/>
    </row>
    <row r="28" spans="2:20" ht="19.95" customHeight="1" x14ac:dyDescent="0.3">
      <c r="G28" s="735" t="s">
        <v>2568</v>
      </c>
      <c r="H28" s="736"/>
      <c r="I28" s="369">
        <f>+I27*0.18</f>
        <v>410.4</v>
      </c>
      <c r="J28" s="274"/>
      <c r="K28" s="538"/>
      <c r="L28" s="171"/>
      <c r="M28" s="171"/>
      <c r="N28" s="171"/>
      <c r="O28" s="171"/>
      <c r="P28" s="171"/>
      <c r="Q28" s="171"/>
      <c r="R28" s="171"/>
      <c r="S28" s="171"/>
      <c r="T28" s="171"/>
    </row>
    <row r="29" spans="2:20" ht="19.95" customHeight="1" x14ac:dyDescent="0.3">
      <c r="G29" s="720" t="s">
        <v>2569</v>
      </c>
      <c r="H29" s="722"/>
      <c r="I29" s="272">
        <f>+I27+I28</f>
        <v>2690.4</v>
      </c>
      <c r="J29" s="274"/>
      <c r="K29" s="538"/>
      <c r="L29" s="302"/>
      <c r="M29" s="302"/>
      <c r="N29" s="302"/>
      <c r="O29" s="302"/>
      <c r="P29" s="302"/>
      <c r="Q29" s="302"/>
      <c r="R29" s="302"/>
      <c r="S29" s="302"/>
      <c r="T29" s="302"/>
    </row>
    <row r="30" spans="2:20" s="373" customFormat="1" ht="47.4" customHeight="1" x14ac:dyDescent="0.3">
      <c r="G30" s="386"/>
      <c r="H30" s="386"/>
      <c r="I30" s="387"/>
      <c r="J30" s="388"/>
      <c r="K30" s="554"/>
      <c r="L30" s="379"/>
      <c r="M30" s="379"/>
      <c r="N30" s="379"/>
      <c r="O30" s="379"/>
      <c r="P30" s="379"/>
      <c r="Q30" s="379"/>
      <c r="R30" s="379"/>
      <c r="S30" s="379"/>
      <c r="T30" s="379"/>
    </row>
    <row r="31" spans="2:20" s="373" customFormat="1" ht="24.75" customHeight="1" x14ac:dyDescent="0.3">
      <c r="B31" s="732" t="s">
        <v>4119</v>
      </c>
      <c r="C31" s="732"/>
      <c r="D31" s="732"/>
      <c r="E31" s="732"/>
      <c r="F31" s="732"/>
      <c r="G31" s="732"/>
      <c r="H31" s="732"/>
      <c r="I31" s="732"/>
      <c r="J31" s="388"/>
      <c r="K31" s="554"/>
      <c r="L31" s="379"/>
      <c r="M31" s="379"/>
      <c r="N31" s="379"/>
      <c r="O31" s="379"/>
      <c r="P31" s="379"/>
      <c r="Q31" s="379"/>
      <c r="R31" s="379"/>
      <c r="S31" s="379"/>
      <c r="T31" s="379"/>
    </row>
    <row r="32" spans="2:20" s="373" customFormat="1" ht="117.75" customHeight="1" x14ac:dyDescent="0.3">
      <c r="B32" s="714" t="s">
        <v>6144</v>
      </c>
      <c r="C32" s="714"/>
      <c r="D32" s="714"/>
      <c r="E32" s="714"/>
      <c r="F32" s="714"/>
      <c r="G32" s="714"/>
      <c r="H32" s="714"/>
      <c r="I32" s="714"/>
      <c r="J32" s="388"/>
      <c r="K32" s="554"/>
      <c r="L32" s="379"/>
      <c r="M32" s="379"/>
      <c r="N32" s="379"/>
      <c r="O32" s="379"/>
      <c r="P32" s="379"/>
      <c r="Q32" s="379"/>
      <c r="R32" s="379"/>
      <c r="S32" s="379"/>
      <c r="T32" s="379"/>
    </row>
    <row r="33" spans="2:20" s="373" customFormat="1" ht="81" customHeight="1" x14ac:dyDescent="0.3">
      <c r="B33" s="715" t="s">
        <v>5815</v>
      </c>
      <c r="C33" s="715"/>
      <c r="D33" s="715"/>
      <c r="E33" s="715"/>
      <c r="F33" s="715"/>
      <c r="G33" s="715"/>
      <c r="H33" s="715"/>
      <c r="I33" s="715"/>
      <c r="J33" s="388"/>
      <c r="K33" s="554"/>
      <c r="L33" s="379"/>
      <c r="M33" s="379"/>
      <c r="N33" s="379"/>
      <c r="O33" s="379"/>
      <c r="P33" s="379"/>
      <c r="Q33" s="379"/>
      <c r="R33" s="379"/>
      <c r="S33" s="379"/>
      <c r="T33" s="379"/>
    </row>
    <row r="34" spans="2:20" s="373" customFormat="1" ht="68.25" customHeight="1" x14ac:dyDescent="0.3">
      <c r="B34" s="747" t="s">
        <v>2571</v>
      </c>
      <c r="C34" s="747"/>
      <c r="D34" s="420"/>
      <c r="E34" s="420"/>
      <c r="F34" s="420"/>
      <c r="G34" s="420"/>
      <c r="H34" s="420"/>
      <c r="I34" s="420"/>
      <c r="J34" s="388"/>
      <c r="K34" s="554"/>
      <c r="L34" s="379"/>
      <c r="M34" s="379"/>
      <c r="N34" s="379"/>
      <c r="O34" s="379"/>
      <c r="P34" s="379"/>
      <c r="Q34" s="379"/>
      <c r="R34" s="379"/>
      <c r="S34" s="379"/>
      <c r="T34" s="379"/>
    </row>
    <row r="35" spans="2:20" s="373" customFormat="1" ht="9" customHeight="1" x14ac:dyDescent="0.3">
      <c r="J35" s="388"/>
      <c r="K35" s="554"/>
      <c r="L35" s="379"/>
      <c r="M35" s="379"/>
      <c r="N35" s="379"/>
      <c r="O35" s="379"/>
      <c r="P35" s="379"/>
      <c r="Q35" s="379"/>
      <c r="R35" s="379"/>
      <c r="S35" s="379"/>
      <c r="T35" s="379"/>
    </row>
    <row r="36" spans="2:20" s="406" customFormat="1" ht="81.599999999999994" customHeight="1" x14ac:dyDescent="0.3">
      <c r="B36" s="714" t="s">
        <v>4127</v>
      </c>
      <c r="C36" s="714"/>
      <c r="D36" s="714"/>
      <c r="E36" s="714"/>
      <c r="F36" s="714"/>
      <c r="G36" s="714"/>
      <c r="H36" s="714"/>
      <c r="I36" s="714"/>
      <c r="J36" s="442"/>
      <c r="K36" s="558"/>
      <c r="L36" s="558"/>
      <c r="M36" s="559"/>
      <c r="N36" s="560"/>
    </row>
    <row r="37" spans="2:20" s="406" customFormat="1" ht="80.25" customHeight="1" x14ac:dyDescent="0.3">
      <c r="B37" s="714" t="s">
        <v>4128</v>
      </c>
      <c r="C37" s="714"/>
      <c r="D37" s="714"/>
      <c r="E37" s="714"/>
      <c r="F37" s="714"/>
      <c r="G37" s="714"/>
      <c r="H37" s="714"/>
      <c r="I37" s="714"/>
      <c r="J37" s="404"/>
    </row>
    <row r="38" spans="2:20" s="406" customFormat="1" ht="80.25" customHeight="1" x14ac:dyDescent="0.3">
      <c r="B38" s="714" t="s">
        <v>4122</v>
      </c>
      <c r="C38" s="714"/>
      <c r="D38" s="714"/>
      <c r="E38" s="714"/>
      <c r="F38" s="714"/>
      <c r="G38" s="714"/>
      <c r="H38" s="714"/>
      <c r="I38" s="714"/>
      <c r="J38" s="404"/>
      <c r="K38" s="405"/>
    </row>
    <row r="39" spans="2:20" s="406" customFormat="1" ht="138" customHeight="1" x14ac:dyDescent="0.3">
      <c r="B39" s="715" t="s">
        <v>4129</v>
      </c>
      <c r="C39" s="715"/>
      <c r="D39" s="715"/>
      <c r="E39" s="715"/>
      <c r="F39" s="715"/>
      <c r="G39" s="715"/>
      <c r="H39" s="715"/>
      <c r="I39" s="715"/>
      <c r="J39" s="404"/>
      <c r="K39" s="405"/>
      <c r="L39" s="407"/>
      <c r="M39" s="408"/>
    </row>
    <row r="40" spans="2:20" s="406" customFormat="1" ht="55.95" customHeight="1" x14ac:dyDescent="0.3">
      <c r="B40" s="714" t="s">
        <v>4125</v>
      </c>
      <c r="C40" s="714"/>
      <c r="D40" s="714"/>
      <c r="E40" s="714"/>
      <c r="F40" s="714"/>
      <c r="G40" s="714"/>
      <c r="H40" s="714"/>
      <c r="I40" s="714"/>
      <c r="J40" s="404"/>
      <c r="K40" s="405"/>
      <c r="L40" s="407"/>
      <c r="M40" s="408"/>
    </row>
    <row r="41" spans="2:20" s="373" customFormat="1" ht="16.8" x14ac:dyDescent="0.3">
      <c r="B41" s="317"/>
      <c r="C41" s="317"/>
      <c r="D41" s="317"/>
      <c r="E41" s="317"/>
      <c r="F41" s="317"/>
      <c r="G41" s="317"/>
      <c r="H41" s="317"/>
      <c r="I41" s="317"/>
      <c r="N41" s="379"/>
      <c r="O41" s="379"/>
      <c r="P41" s="379"/>
      <c r="Q41" s="379"/>
      <c r="R41" s="379"/>
      <c r="S41" s="379"/>
      <c r="T41" s="379"/>
    </row>
    <row r="42" spans="2:20" s="373" customFormat="1" ht="18" customHeight="1" x14ac:dyDescent="0.3">
      <c r="B42" s="279"/>
      <c r="C42" s="279"/>
      <c r="D42" s="279"/>
      <c r="E42" s="279"/>
      <c r="F42" s="279"/>
      <c r="G42" s="279"/>
      <c r="H42" s="279"/>
      <c r="I42" s="279"/>
    </row>
    <row r="43" spans="2:20" s="406" customFormat="1" ht="18" customHeight="1" x14ac:dyDescent="0.3">
      <c r="B43" s="373" t="s">
        <v>3984</v>
      </c>
      <c r="C43" s="373"/>
      <c r="D43" s="373"/>
      <c r="E43" s="373"/>
      <c r="F43" s="373"/>
      <c r="G43" s="373"/>
      <c r="H43" s="373"/>
      <c r="I43" s="373"/>
      <c r="K43" s="406" t="s">
        <v>2574</v>
      </c>
    </row>
    <row r="44" spans="2:20" s="406" customFormat="1" ht="18" customHeight="1" x14ac:dyDescent="0.3">
      <c r="B44" s="373" t="s">
        <v>4126</v>
      </c>
      <c r="C44" s="373"/>
      <c r="D44" s="373"/>
      <c r="E44" s="373"/>
      <c r="F44" s="373"/>
      <c r="G44" s="373"/>
      <c r="H44" s="373"/>
      <c r="I44" s="373"/>
      <c r="K44" s="406" t="s">
        <v>4112</v>
      </c>
    </row>
    <row r="45" spans="2:20" s="406" customFormat="1" ht="18" customHeight="1" x14ac:dyDescent="0.3">
      <c r="B45" s="373" t="s">
        <v>2518</v>
      </c>
      <c r="C45" s="373"/>
      <c r="D45" s="373"/>
      <c r="E45" s="373"/>
      <c r="F45" s="373"/>
      <c r="G45" s="373"/>
      <c r="H45" s="373"/>
      <c r="I45" s="373"/>
      <c r="K45" s="406" t="s">
        <v>4111</v>
      </c>
    </row>
    <row r="46" spans="2:20" s="406" customFormat="1" ht="18" customHeight="1" x14ac:dyDescent="0.3">
      <c r="B46" s="380" t="s">
        <v>2519</v>
      </c>
      <c r="C46" s="373"/>
      <c r="D46" s="373"/>
      <c r="E46" s="373"/>
      <c r="F46" s="373"/>
      <c r="G46" s="373"/>
      <c r="H46" s="373"/>
      <c r="I46" s="373"/>
      <c r="K46" s="406" t="s">
        <v>4113</v>
      </c>
    </row>
    <row r="47" spans="2:20" s="406" customFormat="1" ht="18" customHeight="1" x14ac:dyDescent="0.3">
      <c r="B47" s="713" t="s">
        <v>2520</v>
      </c>
      <c r="C47" s="713"/>
      <c r="D47" s="713"/>
      <c r="E47" s="713"/>
      <c r="F47" s="713"/>
      <c r="G47" s="713"/>
      <c r="H47" s="713"/>
      <c r="I47" s="713"/>
      <c r="J47" s="410"/>
      <c r="K47" s="406" t="s">
        <v>4114</v>
      </c>
      <c r="M47" s="411"/>
    </row>
    <row r="48" spans="2:20" s="444" customFormat="1" ht="18" customHeight="1" x14ac:dyDescent="0.3">
      <c r="B48" s="380" t="s">
        <v>2578</v>
      </c>
      <c r="C48" s="373"/>
      <c r="D48" s="373"/>
      <c r="E48" s="373"/>
      <c r="F48" s="373"/>
      <c r="G48" s="373"/>
      <c r="H48" s="373"/>
      <c r="I48" s="373"/>
      <c r="J48" s="443"/>
      <c r="K48" s="444" t="s">
        <v>4115</v>
      </c>
      <c r="M48" s="445"/>
    </row>
    <row r="49" spans="2:11" s="444" customFormat="1" ht="18" customHeight="1" x14ac:dyDescent="0.3">
      <c r="B49" s="381" t="s">
        <v>2580</v>
      </c>
      <c r="C49" s="373"/>
      <c r="D49" s="373"/>
      <c r="E49" s="373"/>
      <c r="F49" s="373"/>
      <c r="G49" s="373"/>
      <c r="H49" s="373"/>
      <c r="I49" s="373"/>
      <c r="J49" s="443"/>
      <c r="K49" s="444" t="s">
        <v>4116</v>
      </c>
    </row>
    <row r="50" spans="2:11" s="444" customFormat="1" ht="18" customHeight="1" x14ac:dyDescent="0.3">
      <c r="B50" s="381" t="s">
        <v>2582</v>
      </c>
      <c r="C50" s="373"/>
      <c r="D50" s="373"/>
      <c r="E50" s="373"/>
      <c r="F50" s="373"/>
      <c r="G50" s="373"/>
      <c r="H50" s="373"/>
      <c r="I50" s="373"/>
      <c r="J50" s="443"/>
    </row>
    <row r="51" spans="2:11" s="444" customFormat="1" ht="18" customHeight="1" x14ac:dyDescent="0.3">
      <c r="B51" s="380" t="s">
        <v>2521</v>
      </c>
      <c r="C51" s="373"/>
      <c r="D51" s="373"/>
      <c r="E51" s="373"/>
      <c r="F51" s="373"/>
      <c r="G51" s="373"/>
      <c r="H51" s="373"/>
      <c r="I51" s="373"/>
      <c r="J51" s="443"/>
    </row>
    <row r="52" spans="2:11" s="444" customFormat="1" ht="18" customHeight="1" x14ac:dyDescent="0.3">
      <c r="B52" s="381" t="s">
        <v>3965</v>
      </c>
      <c r="C52" s="373"/>
      <c r="D52" s="373"/>
      <c r="E52" s="373"/>
      <c r="F52" s="373"/>
      <c r="G52" s="373"/>
      <c r="H52" s="373"/>
      <c r="I52" s="373"/>
      <c r="J52" s="443"/>
    </row>
    <row r="53" spans="2:11" s="444" customFormat="1" ht="18" customHeight="1" x14ac:dyDescent="0.3">
      <c r="B53" s="381" t="s">
        <v>3966</v>
      </c>
      <c r="C53" s="373"/>
      <c r="D53" s="373"/>
      <c r="E53" s="373"/>
      <c r="F53" s="373"/>
      <c r="G53" s="373"/>
      <c r="H53" s="373"/>
      <c r="I53" s="373"/>
      <c r="J53" s="443"/>
    </row>
    <row r="54" spans="2:11" s="444" customFormat="1" ht="18" customHeight="1" x14ac:dyDescent="0.3">
      <c r="B54" s="380" t="s">
        <v>4088</v>
      </c>
      <c r="C54" s="373"/>
      <c r="D54" s="373"/>
      <c r="E54" s="373"/>
      <c r="F54" s="373"/>
      <c r="G54" s="373"/>
      <c r="H54" s="373"/>
      <c r="I54" s="373"/>
      <c r="J54" s="443"/>
    </row>
    <row r="55" spans="2:11" s="444" customFormat="1" ht="18" customHeight="1" x14ac:dyDescent="0.3">
      <c r="B55" s="381" t="s">
        <v>4089</v>
      </c>
      <c r="C55" s="373"/>
      <c r="D55" s="373"/>
      <c r="E55" s="373"/>
      <c r="F55" s="373"/>
      <c r="G55" s="373"/>
      <c r="H55" s="373"/>
      <c r="I55" s="373"/>
      <c r="J55" s="443"/>
    </row>
    <row r="56" spans="2:11" s="444" customFormat="1" ht="18" customHeight="1" x14ac:dyDescent="0.3">
      <c r="B56" s="381" t="s">
        <v>4090</v>
      </c>
      <c r="C56" s="373"/>
      <c r="D56" s="373"/>
      <c r="E56" s="373"/>
      <c r="F56" s="373"/>
      <c r="G56" s="373"/>
      <c r="H56" s="373"/>
      <c r="I56" s="373"/>
      <c r="J56" s="443"/>
    </row>
    <row r="57" spans="2:11" s="390" customFormat="1" ht="3" customHeight="1" x14ac:dyDescent="0.3">
      <c r="B57" s="289"/>
      <c r="C57" s="279"/>
      <c r="D57" s="279"/>
      <c r="E57" s="279"/>
      <c r="F57" s="279"/>
      <c r="G57" s="279"/>
      <c r="H57" s="279"/>
      <c r="I57" s="279"/>
      <c r="J57" s="389"/>
    </row>
    <row r="58" spans="2:11" s="373" customFormat="1" ht="18.75" customHeight="1" x14ac:dyDescent="0.3">
      <c r="B58" s="279"/>
      <c r="C58" s="279"/>
      <c r="D58" s="279"/>
      <c r="E58" s="279"/>
      <c r="F58" s="279"/>
      <c r="G58" s="279"/>
      <c r="H58" s="279"/>
      <c r="I58" s="279"/>
      <c r="J58" s="382"/>
      <c r="K58" s="380"/>
    </row>
    <row r="59" spans="2:11" s="373" customFormat="1" ht="16.2" customHeight="1" x14ac:dyDescent="0.3">
      <c r="B59" s="279"/>
      <c r="C59" s="279"/>
      <c r="D59" s="279"/>
      <c r="E59" s="279"/>
      <c r="F59" s="279"/>
      <c r="G59" s="279"/>
      <c r="H59" s="279"/>
      <c r="I59" s="279"/>
      <c r="J59" s="382"/>
      <c r="K59" s="381"/>
    </row>
    <row r="60" spans="2:11" s="406" customFormat="1" ht="48" customHeight="1" x14ac:dyDescent="0.3">
      <c r="B60" s="714" t="s">
        <v>3173</v>
      </c>
      <c r="C60" s="714"/>
      <c r="D60" s="714"/>
      <c r="E60" s="714"/>
      <c r="F60" s="714"/>
      <c r="G60" s="714"/>
      <c r="H60" s="714"/>
      <c r="I60" s="714"/>
      <c r="J60" s="410"/>
      <c r="K60" s="446"/>
    </row>
    <row r="61" spans="2:11" s="406" customFormat="1" ht="13.5" customHeight="1" x14ac:dyDescent="0.3">
      <c r="B61" s="435" t="s">
        <v>2525</v>
      </c>
      <c r="C61" s="384"/>
      <c r="D61" s="373"/>
      <c r="E61" s="373"/>
      <c r="F61" s="373"/>
      <c r="G61" s="373"/>
      <c r="H61" s="373"/>
      <c r="I61" s="373"/>
      <c r="J61" s="410"/>
    </row>
    <row r="62" spans="2:11" s="406" customFormat="1" ht="4.95" customHeight="1" x14ac:dyDescent="0.3">
      <c r="B62" s="381"/>
      <c r="C62" s="373"/>
      <c r="D62" s="373"/>
      <c r="E62" s="373"/>
      <c r="F62" s="373"/>
      <c r="G62" s="373"/>
      <c r="H62" s="373"/>
      <c r="I62" s="373"/>
      <c r="J62" s="410"/>
    </row>
    <row r="63" spans="2:11" s="406" customFormat="1" ht="16.8" x14ac:dyDescent="0.3">
      <c r="B63" s="373" t="s">
        <v>2526</v>
      </c>
      <c r="C63" s="384"/>
      <c r="D63" s="373"/>
      <c r="E63" s="373"/>
      <c r="F63" s="373"/>
      <c r="G63" s="373"/>
      <c r="H63" s="373"/>
      <c r="I63" s="373"/>
      <c r="J63" s="542"/>
    </row>
    <row r="64" spans="2:11" s="406" customFormat="1" ht="27" customHeight="1" x14ac:dyDescent="0.3">
      <c r="B64" s="384"/>
      <c r="C64" s="384"/>
      <c r="D64" s="373"/>
      <c r="E64" s="373"/>
      <c r="F64" s="373"/>
      <c r="G64" s="373"/>
      <c r="H64" s="373"/>
      <c r="I64" s="373"/>
      <c r="J64" s="542"/>
    </row>
    <row r="65" spans="2:13" s="406" customFormat="1" ht="16.2" customHeight="1" x14ac:dyDescent="0.3">
      <c r="B65" s="373" t="s">
        <v>2583</v>
      </c>
      <c r="C65" s="373"/>
      <c r="D65" s="384"/>
      <c r="E65" s="384"/>
      <c r="F65" s="384"/>
      <c r="G65" s="384"/>
      <c r="H65" s="373"/>
      <c r="I65" s="373"/>
    </row>
    <row r="66" spans="2:13" s="406" customFormat="1" ht="16.2" customHeight="1" x14ac:dyDescent="0.3">
      <c r="B66" s="373" t="s">
        <v>2527</v>
      </c>
      <c r="C66" s="373"/>
      <c r="D66" s="373"/>
      <c r="E66" s="373"/>
      <c r="F66" s="373"/>
      <c r="G66" s="373"/>
      <c r="H66" s="373"/>
      <c r="I66" s="373"/>
    </row>
    <row r="67" spans="2:13" s="406" customFormat="1" ht="16.2" customHeight="1" x14ac:dyDescent="0.3">
      <c r="B67" s="373" t="s">
        <v>3982</v>
      </c>
      <c r="C67" s="373"/>
      <c r="D67" s="373"/>
      <c r="E67" s="373"/>
      <c r="F67" s="373"/>
      <c r="G67" s="373"/>
      <c r="H67" s="373"/>
      <c r="I67" s="373"/>
    </row>
    <row r="68" spans="2:13" s="406" customFormat="1" ht="16.2" customHeight="1" x14ac:dyDescent="0.3">
      <c r="B68" s="373" t="s">
        <v>2528</v>
      </c>
      <c r="C68" s="373"/>
      <c r="D68" s="373"/>
      <c r="E68" s="373"/>
      <c r="F68" s="373"/>
      <c r="G68" s="373"/>
      <c r="H68" s="373"/>
      <c r="I68" s="373"/>
      <c r="J68" s="409"/>
    </row>
    <row r="69" spans="2:13" s="373" customFormat="1" ht="1.2" customHeight="1" x14ac:dyDescent="0.3">
      <c r="B69" s="715"/>
      <c r="C69" s="715"/>
      <c r="H69" s="716"/>
      <c r="I69" s="716"/>
      <c r="L69" s="384"/>
      <c r="M69" s="384"/>
    </row>
    <row r="70" spans="2:13" ht="103.5" customHeight="1" x14ac:dyDescent="0.3">
      <c r="B70" s="747" t="s">
        <v>2584</v>
      </c>
      <c r="C70" s="747"/>
      <c r="D70" s="373"/>
      <c r="E70" s="373"/>
      <c r="F70" s="373"/>
      <c r="G70" s="373"/>
      <c r="H70" s="748" t="s">
        <v>2529</v>
      </c>
      <c r="I70" s="748"/>
      <c r="J70" s="373"/>
    </row>
  </sheetData>
  <mergeCells count="44">
    <mergeCell ref="C26:E26"/>
    <mergeCell ref="C19:E19"/>
    <mergeCell ref="C20:E20"/>
    <mergeCell ref="C23:E23"/>
    <mergeCell ref="C24:E24"/>
    <mergeCell ref="E3:F3"/>
    <mergeCell ref="C5:E5"/>
    <mergeCell ref="G5:I5"/>
    <mergeCell ref="K5:L5"/>
    <mergeCell ref="C6:E6"/>
    <mergeCell ref="K6:L6"/>
    <mergeCell ref="C7:E7"/>
    <mergeCell ref="G7:I7"/>
    <mergeCell ref="K7:L7"/>
    <mergeCell ref="K8:L8"/>
    <mergeCell ref="C9:E9"/>
    <mergeCell ref="C10:E10"/>
    <mergeCell ref="H10:I10"/>
    <mergeCell ref="B11:C11"/>
    <mergeCell ref="D11:E11"/>
    <mergeCell ref="G11:I11"/>
    <mergeCell ref="B15:I16"/>
    <mergeCell ref="C18:E18"/>
    <mergeCell ref="C21:E21"/>
    <mergeCell ref="C22:E22"/>
    <mergeCell ref="C25:E25"/>
    <mergeCell ref="B36:I36"/>
    <mergeCell ref="B37:I37"/>
    <mergeCell ref="B38:I38"/>
    <mergeCell ref="G27:H27"/>
    <mergeCell ref="G28:H28"/>
    <mergeCell ref="G29:H29"/>
    <mergeCell ref="B31:I31"/>
    <mergeCell ref="B32:I32"/>
    <mergeCell ref="B33:I33"/>
    <mergeCell ref="B34:C34"/>
    <mergeCell ref="B70:C70"/>
    <mergeCell ref="H70:I70"/>
    <mergeCell ref="B39:I39"/>
    <mergeCell ref="B40:I40"/>
    <mergeCell ref="B47:I47"/>
    <mergeCell ref="B60:I60"/>
    <mergeCell ref="B69:C69"/>
    <mergeCell ref="H69:I69"/>
  </mergeCells>
  <hyperlinks>
    <hyperlink ref="B68" r:id="rId1" display="http://www.geofal.com.pe/" xr:uid="{CB65A3AF-CE50-4482-8568-4AB22505C09A}"/>
    <hyperlink ref="B38:I38" r:id="rId2" location="8LpXxWsZQWmIW0zmL4DJEGBD3MXzxqJtd8JNJD7mkXs" display="https://mega.nz/file/EWAjHIDa - 8LpXxWsZQWmIW0zmL4DJEGBD3MXzxqJtd8JNJD7mkXs" xr:uid="{00814CCB-4C20-440A-94FE-89E8B61C9278}"/>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4" min="1" max="8" man="1"/>
  </rowBreaks>
  <drawing r:id="rId4"/>
  <legacyDrawingHF r:id="rId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53B39-58CD-4490-BF46-473E2C849C5C}">
  <sheetPr>
    <tabColor rgb="FFFF00FF"/>
  </sheetPr>
  <dimension ref="B1:BD68"/>
  <sheetViews>
    <sheetView view="pageBreakPreview" zoomScale="80" zoomScaleNormal="96" zoomScaleSheetLayoutView="80" workbookViewId="0">
      <selection activeCell="M16" sqref="M16"/>
    </sheetView>
  </sheetViews>
  <sheetFormatPr baseColWidth="10" defaultColWidth="11.44140625" defaultRowHeight="15" x14ac:dyDescent="0.3"/>
  <cols>
    <col min="1" max="1" width="2.44140625" style="279" customWidth="1"/>
    <col min="2" max="2" width="14.5546875" style="279" customWidth="1"/>
    <col min="3" max="3" width="15.6640625" style="279" customWidth="1"/>
    <col min="4" max="4" width="13" style="279" customWidth="1"/>
    <col min="5" max="5" width="22.109375" style="279" customWidth="1"/>
    <col min="6" max="6" width="25.109375" style="279" customWidth="1"/>
    <col min="7" max="7" width="12.5546875" style="279" customWidth="1"/>
    <col min="8" max="8" width="12.6640625" style="279" customWidth="1"/>
    <col min="9" max="9" width="14.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1134</v>
      </c>
    </row>
    <row r="2" spans="2:13" ht="6.6" customHeight="1" x14ac:dyDescent="0.3">
      <c r="K2" s="344"/>
      <c r="L2" s="344"/>
    </row>
    <row r="3" spans="2:13" ht="24" customHeight="1" x14ac:dyDescent="0.3">
      <c r="B3" s="297"/>
      <c r="C3" s="355"/>
      <c r="D3" s="355"/>
      <c r="E3" s="746">
        <v>1405</v>
      </c>
      <c r="F3" s="746"/>
      <c r="G3" s="355"/>
      <c r="H3" s="355"/>
      <c r="I3" s="356"/>
    </row>
    <row r="4" spans="2:13" ht="17.399999999999999" customHeight="1" x14ac:dyDescent="0.3">
      <c r="B4" s="357"/>
      <c r="C4" s="357"/>
      <c r="D4" s="297"/>
      <c r="E4" s="358"/>
      <c r="F4" s="358"/>
      <c r="G4" s="351"/>
      <c r="H4" s="351"/>
      <c r="I4" s="351"/>
      <c r="J4" s="252"/>
    </row>
    <row r="5" spans="2:13" ht="33.75" customHeight="1" x14ac:dyDescent="0.3">
      <c r="B5" s="270" t="s">
        <v>2545</v>
      </c>
      <c r="C5" s="710" t="str">
        <f>VLOOKUP($L$1,BD_Clientes,2,FALSE)</f>
        <v>JG3 CONSTRUCCIONES S.A.C</v>
      </c>
      <c r="D5" s="710"/>
      <c r="E5" s="710"/>
      <c r="F5" s="363" t="s">
        <v>2586</v>
      </c>
      <c r="G5" s="710" t="str">
        <f>VLOOKUP($L$1,BD_Clientes,9,FALSE)</f>
        <v>Líneas de transmisión</v>
      </c>
      <c r="H5" s="710"/>
      <c r="I5" s="710"/>
      <c r="K5" s="773">
        <v>222</v>
      </c>
      <c r="L5" s="773"/>
    </row>
    <row r="6" spans="2:13" ht="23.25" customHeight="1" x14ac:dyDescent="0.3">
      <c r="B6" s="270" t="s">
        <v>2547</v>
      </c>
      <c r="C6" s="710">
        <f>VLOOKUP($L$1,BD_Clientes,3,FALSE)</f>
        <v>20505212739</v>
      </c>
      <c r="D6" s="710"/>
      <c r="E6" s="710"/>
      <c r="G6" s="395"/>
      <c r="H6" s="395"/>
      <c r="I6" s="395"/>
      <c r="K6" s="774">
        <v>222</v>
      </c>
      <c r="L6" s="774"/>
      <c r="M6" s="301"/>
    </row>
    <row r="7" spans="2:13" ht="30.75" customHeight="1" x14ac:dyDescent="0.3">
      <c r="B7" s="270" t="s">
        <v>2550</v>
      </c>
      <c r="C7" s="710" t="str">
        <f>VLOOKUP($L$1,BD_Clientes,5,FALSE)</f>
        <v>Laura Onton</v>
      </c>
      <c r="D7" s="710"/>
      <c r="E7" s="710"/>
      <c r="F7" s="363" t="s">
        <v>2589</v>
      </c>
      <c r="G7" s="710" t="str">
        <f>VLOOKUP($L$1,BD_Clientes,10,FALSE)</f>
        <v>Avenida Atocongo 2440  - Villa María del Triunfo</v>
      </c>
      <c r="H7" s="710"/>
      <c r="I7" s="710"/>
      <c r="K7" s="771">
        <v>222</v>
      </c>
      <c r="L7" s="771"/>
    </row>
    <row r="8" spans="2:13" ht="5.25" customHeight="1" x14ac:dyDescent="0.3">
      <c r="B8" s="363"/>
      <c r="C8" s="396"/>
      <c r="D8" s="259"/>
      <c r="E8" s="259"/>
      <c r="G8" s="571"/>
      <c r="H8" s="571"/>
      <c r="I8" s="571"/>
      <c r="K8" s="772">
        <v>223</v>
      </c>
      <c r="L8" s="772"/>
    </row>
    <row r="9" spans="2:13" ht="22.2" customHeight="1" x14ac:dyDescent="0.3">
      <c r="B9" s="270" t="s">
        <v>2553</v>
      </c>
      <c r="C9" s="710">
        <f>VLOOKUP($L$1,BD_Clientes,7,FALSE)</f>
        <v>940006249</v>
      </c>
      <c r="D9" s="710"/>
      <c r="E9" s="710"/>
      <c r="F9" s="364" t="s">
        <v>2551</v>
      </c>
      <c r="G9" s="279" t="s">
        <v>3326</v>
      </c>
    </row>
    <row r="10" spans="2:13" ht="29.4" customHeight="1" x14ac:dyDescent="0.3">
      <c r="B10" s="270" t="s">
        <v>2557</v>
      </c>
      <c r="C10" s="710" t="str">
        <f>VLOOKUP($L$1,BD_Clientes,8,FALSE)</f>
        <v>lonton@jg3construcciones.com</v>
      </c>
      <c r="D10" s="710"/>
      <c r="E10" s="710"/>
      <c r="F10" s="365" t="s">
        <v>2553</v>
      </c>
      <c r="G10" s="396">
        <v>982429895</v>
      </c>
      <c r="H10" s="724"/>
      <c r="I10" s="724"/>
    </row>
    <row r="11" spans="2:13" ht="30" customHeight="1" x14ac:dyDescent="0.3">
      <c r="B11" s="728" t="s">
        <v>2555</v>
      </c>
      <c r="C11" s="728"/>
      <c r="D11" s="727">
        <v>45908</v>
      </c>
      <c r="E11" s="727"/>
      <c r="F11" s="365" t="s">
        <v>2558</v>
      </c>
      <c r="G11" s="727">
        <v>45908</v>
      </c>
      <c r="H11" s="727"/>
      <c r="I11" s="727"/>
      <c r="L11" s="279" t="s">
        <v>2556</v>
      </c>
    </row>
    <row r="12" spans="2:13" ht="9.75" customHeight="1" x14ac:dyDescent="0.3">
      <c r="B12" s="363"/>
      <c r="C12" s="366"/>
      <c r="D12" s="395"/>
      <c r="E12" s="367"/>
    </row>
    <row r="13" spans="2:13" ht="15.75" customHeight="1" x14ac:dyDescent="0.3">
      <c r="B13" s="317" t="s">
        <v>3981</v>
      </c>
      <c r="C13" s="260"/>
      <c r="D13" s="259"/>
      <c r="E13" s="259"/>
      <c r="F13" s="259"/>
      <c r="G13" s="259"/>
    </row>
    <row r="14" spans="2:13" ht="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56" ht="12.75" customHeight="1" x14ac:dyDescent="0.3">
      <c r="B17" s="260"/>
      <c r="C17" s="260"/>
      <c r="D17" s="259"/>
      <c r="E17" s="259"/>
      <c r="F17" s="259"/>
    </row>
    <row r="18" spans="2:56" ht="62.25" customHeight="1" x14ac:dyDescent="0.3">
      <c r="B18" s="421" t="s">
        <v>2561</v>
      </c>
      <c r="C18" s="749" t="s">
        <v>2562</v>
      </c>
      <c r="D18" s="749"/>
      <c r="E18" s="749"/>
      <c r="F18" s="422" t="s">
        <v>2563</v>
      </c>
      <c r="G18" s="423" t="s">
        <v>2564</v>
      </c>
      <c r="H18" s="421" t="s">
        <v>2565</v>
      </c>
      <c r="I18" s="421" t="s">
        <v>2566</v>
      </c>
      <c r="J18" s="371"/>
    </row>
    <row r="19" spans="2:56" ht="61.5" customHeight="1" x14ac:dyDescent="0.3">
      <c r="B19" s="424" t="s">
        <v>2162</v>
      </c>
      <c r="C19" s="754" t="str">
        <f>VLOOKUP(B19,ENS.!$B$5:$F$242,2,FALSE)</f>
        <v>Extracción, tallado, refrentado y ensayo de compresión de testigos diamantino de concreto con BROCA de 2" o 3" o 4".</v>
      </c>
      <c r="D19" s="755"/>
      <c r="E19" s="756"/>
      <c r="F19" s="451" t="str">
        <f>VLOOKUP(B19,ENS.!$B$5:$F$242,3,FALSE)</f>
        <v>NTP 339.059</v>
      </c>
      <c r="G19" s="457">
        <f>VLOOKUP(B19,ENS.!$B$5:$G$242,6,FALSE)</f>
        <v>250</v>
      </c>
      <c r="H19" s="424">
        <v>4</v>
      </c>
      <c r="I19" s="426">
        <f>+G19*H19</f>
        <v>1000</v>
      </c>
      <c r="J19" s="371"/>
    </row>
    <row r="20" spans="2:56" ht="61.5" customHeight="1" x14ac:dyDescent="0.3">
      <c r="B20" s="424" t="s">
        <v>2506</v>
      </c>
      <c r="C20" s="754" t="str">
        <f>VLOOKUP(B20,ENS.!$B$5:$F$242,2,FALSE)</f>
        <v>Movilización de personal y equipo.</v>
      </c>
      <c r="D20" s="755"/>
      <c r="E20" s="756"/>
      <c r="F20" s="451" t="str">
        <f>VLOOKUP(B20,ENS.!$B$5:$F$242,3,FALSE)</f>
        <v>-</v>
      </c>
      <c r="G20" s="457">
        <v>100</v>
      </c>
      <c r="H20" s="424">
        <v>1</v>
      </c>
      <c r="I20" s="426">
        <f>+G20*H20</f>
        <v>100</v>
      </c>
      <c r="J20" s="371"/>
    </row>
    <row r="21" spans="2:56" ht="19.95" customHeight="1" x14ac:dyDescent="0.3">
      <c r="B21" s="550" t="s">
        <v>2516</v>
      </c>
      <c r="C21" s="383"/>
      <c r="D21" s="373"/>
      <c r="E21" s="373"/>
      <c r="F21" s="373"/>
      <c r="G21" s="759" t="s">
        <v>2567</v>
      </c>
      <c r="H21" s="760"/>
      <c r="I21" s="427">
        <f>SUM(I19:I20)</f>
        <v>1100</v>
      </c>
      <c r="J21" s="274"/>
      <c r="K21" s="540"/>
      <c r="L21" s="343"/>
      <c r="M21" s="171"/>
      <c r="N21" s="171"/>
      <c r="O21" s="171"/>
      <c r="P21" s="171"/>
      <c r="Q21" s="171"/>
      <c r="R21" s="171"/>
      <c r="S21" s="171"/>
      <c r="T21" s="171"/>
    </row>
    <row r="22" spans="2:56" ht="19.95" customHeight="1" x14ac:dyDescent="0.3">
      <c r="B22" s="435"/>
      <c r="C22" s="383"/>
      <c r="D22" s="373"/>
      <c r="E22" s="373"/>
      <c r="F22" s="373"/>
      <c r="G22" s="759" t="s">
        <v>2568</v>
      </c>
      <c r="H22" s="760"/>
      <c r="I22" s="427">
        <f>I21*0.18</f>
        <v>198</v>
      </c>
      <c r="J22" s="274"/>
      <c r="K22" s="538"/>
      <c r="L22" s="171"/>
      <c r="M22" s="171"/>
      <c r="N22" s="171"/>
      <c r="O22" s="171"/>
      <c r="P22" s="171"/>
      <c r="Q22" s="171"/>
      <c r="R22" s="171"/>
      <c r="S22" s="171"/>
      <c r="T22" s="171"/>
    </row>
    <row r="23" spans="2:56" ht="19.95" customHeight="1" x14ac:dyDescent="0.3">
      <c r="B23" s="435"/>
      <c r="C23" s="383"/>
      <c r="D23" s="373"/>
      <c r="E23" s="373"/>
      <c r="F23" s="373"/>
      <c r="G23" s="761" t="s">
        <v>2569</v>
      </c>
      <c r="H23" s="762"/>
      <c r="I23" s="428">
        <f>I21+I22</f>
        <v>1298</v>
      </c>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546"/>
      <c r="L24" s="546"/>
      <c r="N24" s="547"/>
    </row>
    <row r="25" spans="2:56" s="297" customFormat="1" ht="21" customHeight="1" x14ac:dyDescent="0.3">
      <c r="C25" s="362"/>
      <c r="D25" s="362"/>
      <c r="E25" s="362"/>
      <c r="F25" s="362"/>
      <c r="G25" s="362"/>
      <c r="H25" s="362"/>
      <c r="I25" s="310"/>
      <c r="J25" s="310"/>
    </row>
    <row r="26" spans="2:56" s="297" customFormat="1" ht="21" customHeight="1" x14ac:dyDescent="0.3">
      <c r="B26" s="732" t="s">
        <v>4130</v>
      </c>
      <c r="C26" s="732"/>
      <c r="D26" s="732"/>
      <c r="E26" s="732"/>
      <c r="F26" s="732"/>
      <c r="G26" s="732"/>
      <c r="H26" s="732"/>
      <c r="I26" s="732"/>
      <c r="J26" s="310"/>
      <c r="L26" s="552"/>
      <c r="U26" s="552"/>
      <c r="AD26" s="552"/>
      <c r="AM26" s="552"/>
      <c r="AV26" s="552"/>
    </row>
    <row r="27" spans="2:56" s="297" customFormat="1" ht="120.75" customHeight="1" x14ac:dyDescent="0.3">
      <c r="B27" s="714" t="s">
        <v>6141</v>
      </c>
      <c r="C27" s="714"/>
      <c r="D27" s="714"/>
      <c r="E27" s="714"/>
      <c r="F27" s="714"/>
      <c r="G27" s="714"/>
      <c r="H27" s="714"/>
      <c r="I27" s="714"/>
      <c r="J27" s="310"/>
      <c r="L27" s="738"/>
      <c r="M27" s="738"/>
      <c r="N27" s="738"/>
      <c r="O27" s="738"/>
      <c r="P27" s="738"/>
      <c r="Q27" s="738"/>
      <c r="R27" s="738"/>
      <c r="S27" s="738"/>
      <c r="T27" s="738"/>
      <c r="U27" s="738"/>
      <c r="V27" s="738"/>
      <c r="W27" s="738"/>
      <c r="X27" s="738"/>
      <c r="Y27" s="738"/>
      <c r="Z27" s="738"/>
      <c r="AA27" s="738"/>
      <c r="AB27" s="738"/>
      <c r="AC27" s="738"/>
      <c r="AD27" s="738"/>
      <c r="AE27" s="738"/>
      <c r="AF27" s="738"/>
      <c r="AG27" s="738"/>
      <c r="AH27" s="738"/>
      <c r="AI27" s="738"/>
      <c r="AJ27" s="738"/>
      <c r="AK27" s="738"/>
      <c r="AL27" s="738"/>
      <c r="AM27" s="765"/>
      <c r="AN27" s="765"/>
      <c r="AO27" s="765"/>
      <c r="AP27" s="765"/>
      <c r="AQ27" s="765"/>
      <c r="AR27" s="765"/>
      <c r="AS27" s="765"/>
      <c r="AT27" s="765"/>
      <c r="AU27" s="765"/>
      <c r="AV27" s="738"/>
      <c r="AW27" s="738"/>
      <c r="AX27" s="738"/>
      <c r="AY27" s="738"/>
      <c r="AZ27" s="738"/>
      <c r="BA27" s="738"/>
      <c r="BB27" s="738"/>
      <c r="BC27" s="738"/>
      <c r="BD27" s="738"/>
    </row>
    <row r="28" spans="2:56" s="297" customFormat="1" ht="96.75" customHeight="1" x14ac:dyDescent="0.3">
      <c r="B28" s="715" t="s">
        <v>6142</v>
      </c>
      <c r="C28" s="715"/>
      <c r="D28" s="715"/>
      <c r="E28" s="715"/>
      <c r="F28" s="715"/>
      <c r="G28" s="715"/>
      <c r="H28" s="715"/>
      <c r="I28" s="715"/>
      <c r="J28" s="310"/>
      <c r="L28" s="765"/>
      <c r="M28" s="765"/>
      <c r="N28" s="765"/>
      <c r="O28" s="765"/>
      <c r="P28" s="765"/>
      <c r="Q28" s="765"/>
      <c r="R28" s="765"/>
      <c r="S28" s="765"/>
      <c r="T28" s="765"/>
      <c r="U28" s="338"/>
      <c r="V28" s="338"/>
      <c r="W28" s="338"/>
      <c r="X28" s="338"/>
      <c r="Y28" s="338"/>
      <c r="Z28" s="338"/>
      <c r="AA28" s="338"/>
      <c r="AB28" s="338"/>
      <c r="AC28" s="338"/>
      <c r="AD28" s="338"/>
      <c r="AE28" s="338"/>
      <c r="AF28" s="338"/>
      <c r="AG28" s="338"/>
      <c r="AH28" s="338"/>
      <c r="AI28" s="338"/>
      <c r="AJ28" s="338"/>
      <c r="AK28" s="338"/>
      <c r="AL28" s="338"/>
      <c r="AM28" s="337"/>
      <c r="AN28" s="337"/>
      <c r="AO28" s="337"/>
      <c r="AP28" s="337"/>
      <c r="AQ28" s="337"/>
      <c r="AR28" s="337"/>
      <c r="AS28" s="337"/>
      <c r="AT28" s="337"/>
      <c r="AU28" s="337"/>
      <c r="AV28" s="338"/>
      <c r="AW28" s="338"/>
      <c r="AX28" s="338"/>
      <c r="AY28" s="338"/>
      <c r="AZ28" s="338"/>
      <c r="BA28" s="338"/>
      <c r="BB28" s="338"/>
      <c r="BC28" s="338"/>
      <c r="BD28" s="338"/>
    </row>
    <row r="29" spans="2:56" s="297" customFormat="1" ht="81" customHeight="1" x14ac:dyDescent="0.3">
      <c r="B29" s="714" t="s">
        <v>4121</v>
      </c>
      <c r="C29" s="714"/>
      <c r="D29" s="714"/>
      <c r="E29" s="714"/>
      <c r="F29" s="714"/>
      <c r="G29" s="714"/>
      <c r="H29" s="714"/>
      <c r="I29" s="714"/>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99" customHeight="1" x14ac:dyDescent="0.3">
      <c r="B30" s="714" t="s">
        <v>2571</v>
      </c>
      <c r="C30" s="714"/>
      <c r="D30" s="337"/>
      <c r="E30" s="337"/>
      <c r="F30" s="337"/>
      <c r="G30" s="337"/>
      <c r="H30" s="337"/>
      <c r="I30" s="337"/>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95" customHeight="1" x14ac:dyDescent="0.3">
      <c r="J31" s="336"/>
    </row>
    <row r="32" spans="2:56" s="297" customFormat="1" ht="4.95" customHeight="1" x14ac:dyDescent="0.3">
      <c r="J32" s="336"/>
    </row>
    <row r="33" spans="2:20" s="297" customFormat="1" ht="88.5" customHeight="1" x14ac:dyDescent="0.3">
      <c r="B33" s="714" t="s">
        <v>4122</v>
      </c>
      <c r="C33" s="714"/>
      <c r="D33" s="714"/>
      <c r="E33" s="714"/>
      <c r="F33" s="714"/>
      <c r="G33" s="714"/>
      <c r="H33" s="714"/>
      <c r="I33" s="714"/>
      <c r="J33" s="336"/>
      <c r="K33" s="348"/>
    </row>
    <row r="34" spans="2:20" ht="170.25" customHeight="1" x14ac:dyDescent="0.3">
      <c r="B34" s="714" t="s">
        <v>4124</v>
      </c>
      <c r="C34" s="714"/>
      <c r="D34" s="714"/>
      <c r="E34" s="714"/>
      <c r="F34" s="714"/>
      <c r="G34" s="714"/>
      <c r="H34" s="714"/>
      <c r="I34" s="714"/>
      <c r="J34" s="304"/>
      <c r="K34" s="305"/>
      <c r="L34" s="306"/>
      <c r="M34" s="307"/>
    </row>
    <row r="35" spans="2:20" ht="63" customHeight="1" x14ac:dyDescent="0.3">
      <c r="B35" s="714" t="s">
        <v>4125</v>
      </c>
      <c r="C35" s="714"/>
      <c r="D35" s="714"/>
      <c r="E35" s="714"/>
      <c r="F35" s="714"/>
      <c r="G35" s="714"/>
      <c r="H35" s="714"/>
      <c r="I35" s="714"/>
      <c r="J35" s="304"/>
      <c r="K35" s="305"/>
      <c r="L35" s="306"/>
      <c r="M35" s="307"/>
    </row>
    <row r="36" spans="2:20" ht="16.2" customHeight="1" x14ac:dyDescent="0.3"/>
    <row r="37" spans="2:20" ht="16.2" customHeight="1" x14ac:dyDescent="0.3">
      <c r="B37" s="741"/>
      <c r="C37" s="741"/>
      <c r="D37" s="741"/>
      <c r="E37" s="741"/>
      <c r="F37" s="741"/>
      <c r="G37" s="741"/>
      <c r="H37" s="741"/>
      <c r="I37" s="741"/>
      <c r="N37" s="261"/>
      <c r="O37" s="261"/>
      <c r="P37" s="261"/>
      <c r="Q37" s="261"/>
      <c r="R37" s="261"/>
      <c r="S37" s="261"/>
      <c r="T37" s="261"/>
    </row>
    <row r="38" spans="2:20" ht="16.2" customHeight="1" x14ac:dyDescent="0.3"/>
    <row r="39" spans="2:20" ht="17.7" customHeight="1" x14ac:dyDescent="0.3">
      <c r="B39" s="373" t="s">
        <v>3984</v>
      </c>
      <c r="C39" s="373"/>
      <c r="D39" s="373"/>
      <c r="E39" s="373"/>
      <c r="F39" s="373"/>
      <c r="K39" s="279" t="s">
        <v>2574</v>
      </c>
    </row>
    <row r="40" spans="2:20" ht="17.7" customHeight="1" x14ac:dyDescent="0.3">
      <c r="B40" s="373" t="s">
        <v>4126</v>
      </c>
      <c r="C40" s="373"/>
      <c r="D40" s="373"/>
      <c r="E40" s="373"/>
      <c r="F40" s="373"/>
      <c r="K40" s="279" t="s">
        <v>2575</v>
      </c>
    </row>
    <row r="41" spans="2:20" ht="17.7" customHeight="1" x14ac:dyDescent="0.3">
      <c r="B41" s="373" t="s">
        <v>2518</v>
      </c>
      <c r="C41" s="373"/>
      <c r="D41" s="373"/>
      <c r="E41" s="373"/>
      <c r="F41" s="373"/>
      <c r="K41" s="279" t="s">
        <v>2576</v>
      </c>
    </row>
    <row r="42" spans="2:20" ht="17.7" customHeight="1" x14ac:dyDescent="0.3">
      <c r="B42" s="380" t="s">
        <v>2519</v>
      </c>
      <c r="C42" s="373"/>
      <c r="D42" s="373"/>
      <c r="E42" s="373"/>
      <c r="F42" s="373"/>
      <c r="K42" s="279" t="s">
        <v>2577</v>
      </c>
    </row>
    <row r="43" spans="2:20" ht="17.7" customHeight="1" x14ac:dyDescent="0.3">
      <c r="B43" s="381" t="s">
        <v>2520</v>
      </c>
      <c r="C43" s="373"/>
      <c r="D43" s="373"/>
      <c r="E43" s="373"/>
      <c r="F43" s="373"/>
      <c r="J43" s="300"/>
      <c r="K43" s="279" t="s">
        <v>2573</v>
      </c>
      <c r="M43" s="270"/>
    </row>
    <row r="44" spans="2:20" ht="17.7" customHeight="1" x14ac:dyDescent="0.3">
      <c r="B44" s="380" t="s">
        <v>2578</v>
      </c>
      <c r="C44" s="373"/>
      <c r="D44" s="373"/>
      <c r="E44" s="373"/>
      <c r="F44" s="373"/>
      <c r="J44" s="300"/>
      <c r="K44" s="279" t="s">
        <v>2579</v>
      </c>
      <c r="M44" s="270"/>
    </row>
    <row r="45" spans="2:20" ht="17.7" customHeight="1" x14ac:dyDescent="0.3">
      <c r="B45" s="381" t="s">
        <v>2580</v>
      </c>
      <c r="C45" s="373"/>
      <c r="D45" s="373"/>
      <c r="E45" s="373"/>
      <c r="F45" s="373"/>
      <c r="J45" s="300"/>
      <c r="K45" s="279" t="s">
        <v>2581</v>
      </c>
    </row>
    <row r="46" spans="2:20" ht="17.7" customHeight="1" x14ac:dyDescent="0.3">
      <c r="B46" s="381" t="s">
        <v>2582</v>
      </c>
      <c r="C46" s="373"/>
      <c r="D46" s="373"/>
      <c r="E46" s="373"/>
      <c r="F46" s="373"/>
      <c r="J46" s="300"/>
    </row>
    <row r="47" spans="2:20" ht="17.7" customHeight="1" x14ac:dyDescent="0.3">
      <c r="B47" s="437" t="s">
        <v>2521</v>
      </c>
      <c r="C47" s="373"/>
      <c r="D47" s="373"/>
      <c r="E47" s="373"/>
      <c r="F47" s="373"/>
      <c r="J47" s="300"/>
    </row>
    <row r="48" spans="2:20" ht="17.7" customHeight="1" x14ac:dyDescent="0.3">
      <c r="B48" s="381" t="s">
        <v>3965</v>
      </c>
      <c r="C48" s="373"/>
      <c r="D48" s="373"/>
      <c r="E48" s="373"/>
      <c r="F48" s="373"/>
      <c r="J48" s="300"/>
    </row>
    <row r="49" spans="2:11" ht="17.7" customHeight="1" x14ac:dyDescent="0.3">
      <c r="B49" s="381" t="s">
        <v>3966</v>
      </c>
      <c r="C49" s="373"/>
      <c r="D49" s="373"/>
      <c r="E49" s="373"/>
      <c r="F49" s="373"/>
      <c r="J49" s="300"/>
    </row>
    <row r="50" spans="2:11" ht="17.7" customHeight="1" x14ac:dyDescent="0.3">
      <c r="B50" s="437" t="s">
        <v>4088</v>
      </c>
      <c r="C50" s="373"/>
      <c r="D50" s="373"/>
      <c r="E50" s="373"/>
      <c r="F50" s="373"/>
      <c r="J50" s="300"/>
    </row>
    <row r="51" spans="2:11" ht="17.7" customHeight="1" x14ac:dyDescent="0.3">
      <c r="B51" s="381" t="s">
        <v>4089</v>
      </c>
      <c r="C51" s="373"/>
      <c r="D51" s="373"/>
      <c r="E51" s="373"/>
      <c r="F51" s="373"/>
      <c r="J51" s="300"/>
    </row>
    <row r="52" spans="2:11" ht="17.7" customHeight="1" x14ac:dyDescent="0.3">
      <c r="B52" s="381" t="s">
        <v>4090</v>
      </c>
      <c r="C52" s="373"/>
      <c r="D52" s="373"/>
      <c r="E52" s="373"/>
      <c r="F52" s="373"/>
      <c r="J52" s="300"/>
    </row>
    <row r="53" spans="2:11" ht="23.25" customHeight="1" x14ac:dyDescent="0.3">
      <c r="J53" s="300"/>
      <c r="K53" s="288" t="s">
        <v>2521</v>
      </c>
    </row>
    <row r="54" spans="2:11" ht="16.2" customHeight="1" x14ac:dyDescent="0.3">
      <c r="J54" s="300"/>
      <c r="K54" s="289" t="s">
        <v>2522</v>
      </c>
    </row>
    <row r="55" spans="2:11" ht="11.25" customHeight="1" x14ac:dyDescent="0.3">
      <c r="J55" s="300"/>
      <c r="K55" s="289" t="s">
        <v>2523</v>
      </c>
    </row>
    <row r="56" spans="2:11" ht="52.5" customHeight="1" x14ac:dyDescent="0.3">
      <c r="B56" s="714" t="s">
        <v>2524</v>
      </c>
      <c r="C56" s="714"/>
      <c r="D56" s="714"/>
      <c r="E56" s="714"/>
      <c r="F56" s="714"/>
      <c r="G56" s="714"/>
      <c r="H56" s="714"/>
      <c r="I56" s="714"/>
      <c r="J56" s="300"/>
    </row>
    <row r="57" spans="2:11" ht="16.8" x14ac:dyDescent="0.3">
      <c r="B57" s="435" t="s">
        <v>2525</v>
      </c>
      <c r="C57" s="384"/>
      <c r="D57" s="373"/>
      <c r="E57" s="373"/>
      <c r="F57" s="373"/>
      <c r="G57" s="373"/>
      <c r="H57" s="373"/>
      <c r="I57" s="373"/>
      <c r="J57" s="300"/>
    </row>
    <row r="58" spans="2:11" ht="13.5" customHeight="1" x14ac:dyDescent="0.3">
      <c r="B58" s="381"/>
      <c r="C58" s="373"/>
      <c r="D58" s="373"/>
      <c r="E58" s="373"/>
      <c r="F58" s="373"/>
      <c r="G58" s="373"/>
      <c r="H58" s="373"/>
      <c r="I58" s="373"/>
      <c r="J58" s="300"/>
    </row>
    <row r="59" spans="2:11" ht="13.5" customHeight="1" x14ac:dyDescent="0.3">
      <c r="B59" s="289"/>
      <c r="J59" s="300"/>
    </row>
    <row r="60" spans="2:11" ht="20.25" customHeight="1" x14ac:dyDescent="0.3">
      <c r="B60" s="373" t="s">
        <v>2526</v>
      </c>
      <c r="C60" s="384"/>
      <c r="D60" s="373"/>
      <c r="E60" s="373"/>
      <c r="F60" s="373"/>
      <c r="J60" s="276"/>
    </row>
    <row r="61" spans="2:11" ht="15.75" customHeight="1" x14ac:dyDescent="0.3">
      <c r="B61" s="384"/>
      <c r="C61" s="384"/>
      <c r="D61" s="373"/>
      <c r="E61" s="373"/>
      <c r="F61" s="373"/>
      <c r="J61" s="276"/>
    </row>
    <row r="62" spans="2:11" ht="16.2" customHeight="1" x14ac:dyDescent="0.3">
      <c r="B62" s="373" t="s">
        <v>2583</v>
      </c>
      <c r="C62" s="373"/>
      <c r="D62" s="384"/>
      <c r="E62" s="384"/>
      <c r="F62" s="384"/>
      <c r="G62" s="292"/>
    </row>
    <row r="63" spans="2:11" ht="16.2" customHeight="1" x14ac:dyDescent="0.3">
      <c r="B63" s="373" t="s">
        <v>2527</v>
      </c>
      <c r="C63" s="373"/>
      <c r="D63" s="373"/>
      <c r="E63" s="373"/>
      <c r="F63" s="373"/>
    </row>
    <row r="64" spans="2:11" ht="16.2" customHeight="1" x14ac:dyDescent="0.3">
      <c r="B64" s="373" t="s">
        <v>3982</v>
      </c>
      <c r="C64" s="373"/>
      <c r="D64" s="373"/>
      <c r="E64" s="373"/>
      <c r="F64" s="373"/>
    </row>
    <row r="65" spans="2:13" ht="16.2" customHeight="1" x14ac:dyDescent="0.3">
      <c r="B65" s="373" t="s">
        <v>2528</v>
      </c>
      <c r="C65" s="373"/>
      <c r="D65" s="373"/>
      <c r="E65" s="373"/>
      <c r="F65" s="373"/>
      <c r="J65" s="261"/>
    </row>
    <row r="66" spans="2:13" ht="34.5" customHeight="1" x14ac:dyDescent="0.3">
      <c r="B66" s="715"/>
      <c r="C66" s="715"/>
      <c r="D66" s="373"/>
      <c r="E66" s="373"/>
      <c r="F66" s="373"/>
      <c r="H66" s="790"/>
      <c r="I66" s="790"/>
      <c r="L66" s="292"/>
      <c r="M66" s="292"/>
    </row>
    <row r="67" spans="2:13" s="297" customFormat="1" ht="13.8" x14ac:dyDescent="0.3">
      <c r="B67" s="337"/>
      <c r="C67" s="337"/>
      <c r="H67" s="549"/>
      <c r="I67" s="549"/>
      <c r="L67" s="347"/>
      <c r="M67" s="347"/>
    </row>
    <row r="68" spans="2:13" s="297" customFormat="1" ht="44.4" customHeight="1" x14ac:dyDescent="0.3">
      <c r="B68" s="747" t="s">
        <v>2584</v>
      </c>
      <c r="C68" s="747"/>
      <c r="D68" s="575"/>
      <c r="E68" s="575"/>
      <c r="F68" s="575"/>
      <c r="G68" s="575"/>
      <c r="H68" s="748" t="s">
        <v>2529</v>
      </c>
      <c r="I68" s="748"/>
    </row>
  </sheetData>
  <mergeCells count="43">
    <mergeCell ref="B11:C11"/>
    <mergeCell ref="D11:E11"/>
    <mergeCell ref="G11:I11"/>
    <mergeCell ref="B15:I16"/>
    <mergeCell ref="C18:E18"/>
    <mergeCell ref="B29:I29"/>
    <mergeCell ref="B30:C30"/>
    <mergeCell ref="B68:C68"/>
    <mergeCell ref="H68:I68"/>
    <mergeCell ref="C19:E19"/>
    <mergeCell ref="B56:I56"/>
    <mergeCell ref="B66:C66"/>
    <mergeCell ref="H66:I66"/>
    <mergeCell ref="B35:I35"/>
    <mergeCell ref="B37:I37"/>
    <mergeCell ref="B33:I33"/>
    <mergeCell ref="B34:I34"/>
    <mergeCell ref="AM27:AU27"/>
    <mergeCell ref="AV27:BD27"/>
    <mergeCell ref="B28:I28"/>
    <mergeCell ref="L28:T28"/>
    <mergeCell ref="C20:E20"/>
    <mergeCell ref="G21:H21"/>
    <mergeCell ref="G22:H22"/>
    <mergeCell ref="G23:H23"/>
    <mergeCell ref="B26:I26"/>
    <mergeCell ref="B27:I27"/>
    <mergeCell ref="L27:T27"/>
    <mergeCell ref="U27:AC27"/>
    <mergeCell ref="AD27:AL27"/>
    <mergeCell ref="K7:L7"/>
    <mergeCell ref="K8:L8"/>
    <mergeCell ref="C9:E9"/>
    <mergeCell ref="C10:E10"/>
    <mergeCell ref="H10:I10"/>
    <mergeCell ref="G7:I7"/>
    <mergeCell ref="C7:E7"/>
    <mergeCell ref="E3:F3"/>
    <mergeCell ref="C5:E5"/>
    <mergeCell ref="K5:L5"/>
    <mergeCell ref="C6:E6"/>
    <mergeCell ref="K6:L6"/>
    <mergeCell ref="G5:I5"/>
  </mergeCells>
  <hyperlinks>
    <hyperlink ref="B65" r:id="rId1" display="http://www.geofal.com.pe/" xr:uid="{6F25BC5E-D41B-4FCB-866B-BB9DC2C8B705}"/>
    <hyperlink ref="B33:I33" r:id="rId2" location="8LpXxWsZQWmIW0zmL4DJEGBD3MXzxqJtd8JNJD7mkXs" display="https://mega.nz/file/EWAjHIDa - 8LpXxWsZQWmIW0zmL4DJEGBD3MXzxqJtd8JNJD7mkXs" xr:uid="{248E18B4-138E-4C02-A4AE-4430489731CF}"/>
  </hyperlinks>
  <printOptions horizontalCentered="1"/>
  <pageMargins left="0" right="0" top="1.6535433070866143" bottom="0" header="0" footer="0"/>
  <pageSetup paperSize="9" scale="70"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3F334-61E2-4A56-9090-9478FF86DA44}">
  <sheetPr>
    <tabColor rgb="FF00B0F0"/>
  </sheetPr>
  <dimension ref="B1:BD69"/>
  <sheetViews>
    <sheetView view="pageBreakPreview" zoomScale="96" zoomScaleNormal="96" zoomScaleSheetLayoutView="96" workbookViewId="0">
      <selection activeCell="G19" sqref="G19"/>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31.44140625"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1133</v>
      </c>
    </row>
    <row r="2" spans="2:13" ht="6.6" customHeight="1" x14ac:dyDescent="0.3">
      <c r="K2" s="344"/>
      <c r="L2" s="344"/>
    </row>
    <row r="3" spans="2:13" ht="24" customHeight="1" x14ac:dyDescent="0.3">
      <c r="B3" s="297"/>
      <c r="C3" s="355"/>
      <c r="D3" s="355"/>
      <c r="E3" s="746">
        <v>1392</v>
      </c>
      <c r="F3" s="746"/>
      <c r="G3" s="355"/>
      <c r="H3" s="355"/>
      <c r="I3" s="356"/>
    </row>
    <row r="4" spans="2:13" ht="12.6" customHeight="1" x14ac:dyDescent="0.3">
      <c r="B4" s="357"/>
      <c r="C4" s="357"/>
      <c r="D4" s="297"/>
      <c r="E4" s="358"/>
      <c r="F4" s="358"/>
      <c r="G4" s="351"/>
      <c r="H4" s="351"/>
      <c r="I4" s="351"/>
      <c r="J4" s="252"/>
    </row>
    <row r="5" spans="2:13" ht="54.75" customHeight="1" x14ac:dyDescent="0.3">
      <c r="B5" s="383" t="s">
        <v>2545</v>
      </c>
      <c r="C5" s="768" t="str">
        <f>VLOOKUP($L$1,BD_Clientes,2,FALSE)</f>
        <v>MEGAESTRUCTURAS INDUSTRIAS METALICAS SRL</v>
      </c>
      <c r="D5" s="768"/>
      <c r="E5" s="768"/>
      <c r="F5" s="431" t="s">
        <v>2586</v>
      </c>
      <c r="G5" s="768" t="str">
        <f>VLOOKUP($L$1,BD_Clientes,9,FALSE)</f>
        <v>NUEVO LABORATORIO HUB ALS PERU</v>
      </c>
      <c r="H5" s="768"/>
      <c r="I5" s="768"/>
      <c r="K5" s="746">
        <v>222</v>
      </c>
      <c r="L5" s="746"/>
    </row>
    <row r="6" spans="2:13" ht="22.5" customHeight="1" x14ac:dyDescent="0.3">
      <c r="B6" s="383" t="s">
        <v>2547</v>
      </c>
      <c r="C6" s="769">
        <f>VLOOKUP($L$1,BD_Clientes,3,FALSE)</f>
        <v>20605743570</v>
      </c>
      <c r="D6" s="769"/>
      <c r="E6" s="769"/>
      <c r="F6" s="373"/>
      <c r="G6" s="433"/>
      <c r="H6" s="433"/>
      <c r="I6" s="433"/>
      <c r="K6" s="744">
        <v>222</v>
      </c>
      <c r="L6" s="744"/>
      <c r="M6" s="301"/>
    </row>
    <row r="7" spans="2:13" ht="48.75" customHeight="1" x14ac:dyDescent="0.3">
      <c r="B7" s="383" t="s">
        <v>2550</v>
      </c>
      <c r="C7" s="768" t="str">
        <f>VLOOKUP($L$1,BD_Clientes,5,FALSE)</f>
        <v>Ing. Joel Gerardo Reynoso Manrique</v>
      </c>
      <c r="D7" s="768"/>
      <c r="E7" s="768"/>
      <c r="F7" s="431" t="s">
        <v>2589</v>
      </c>
      <c r="G7" s="768" t="str">
        <f>VLOOKUP($L$1,BD_Clientes,10,FALSE)</f>
        <v xml:space="preserve">
Calle 2 N° 161-189 y Calle N° 180, Fundo Bocanegra Alto - Callao</v>
      </c>
      <c r="H7" s="768"/>
      <c r="I7" s="768"/>
      <c r="K7" s="742">
        <v>222</v>
      </c>
      <c r="L7" s="742"/>
    </row>
    <row r="8" spans="2:13" ht="30" customHeight="1" x14ac:dyDescent="0.3">
      <c r="B8" s="383" t="s">
        <v>2553</v>
      </c>
      <c r="C8" s="768">
        <f>VLOOKUP($L$1,BD_Clientes,7,FALSE)</f>
        <v>982275925</v>
      </c>
      <c r="D8" s="768"/>
      <c r="E8" s="768"/>
      <c r="F8" s="439" t="s">
        <v>2551</v>
      </c>
      <c r="G8" s="373" t="s">
        <v>3326</v>
      </c>
      <c r="H8" s="373"/>
      <c r="I8" s="373"/>
    </row>
    <row r="9" spans="2:13" ht="41.25" customHeight="1" x14ac:dyDescent="0.3">
      <c r="B9" s="383" t="s">
        <v>2557</v>
      </c>
      <c r="C9" s="768" t="str">
        <f>VLOOKUP($L$1,BD_Clientes,8,FALSE)</f>
        <v>jreynoso@megaestructuras.pe</v>
      </c>
      <c r="D9" s="768"/>
      <c r="E9" s="768"/>
      <c r="F9" s="438" t="s">
        <v>2553</v>
      </c>
      <c r="G9" s="429">
        <v>982429895</v>
      </c>
      <c r="H9" s="769"/>
      <c r="I9" s="769"/>
    </row>
    <row r="10" spans="2:13" ht="42.75" customHeight="1" x14ac:dyDescent="0.3">
      <c r="B10" s="766" t="s">
        <v>2555</v>
      </c>
      <c r="C10" s="766"/>
      <c r="D10" s="767">
        <v>45905</v>
      </c>
      <c r="E10" s="767"/>
      <c r="F10" s="438" t="s">
        <v>2558</v>
      </c>
      <c r="G10" s="767">
        <v>45905</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29.25" customHeight="1" x14ac:dyDescent="0.3">
      <c r="B16" s="260"/>
      <c r="C16" s="260"/>
      <c r="D16" s="259"/>
      <c r="E16" s="259"/>
      <c r="F16" s="259"/>
    </row>
    <row r="17" spans="2:56" ht="63.75" customHeight="1" x14ac:dyDescent="0.3">
      <c r="B17" s="421" t="s">
        <v>2561</v>
      </c>
      <c r="C17" s="749" t="s">
        <v>2562</v>
      </c>
      <c r="D17" s="749"/>
      <c r="E17" s="749"/>
      <c r="F17" s="422" t="s">
        <v>2563</v>
      </c>
      <c r="G17" s="423" t="s">
        <v>2564</v>
      </c>
      <c r="H17" s="421" t="s">
        <v>2565</v>
      </c>
      <c r="I17" s="421" t="s">
        <v>2566</v>
      </c>
      <c r="J17" s="371"/>
    </row>
    <row r="18" spans="2:56" ht="63.75" customHeight="1" x14ac:dyDescent="0.3">
      <c r="B18" s="424" t="s">
        <v>2191</v>
      </c>
      <c r="C18" s="754" t="str">
        <f>VLOOKUP(B18,ENS.!$B$5:$F$242,2,FALSE)</f>
        <v>Resistencia a la compresión de mortero con especimen cubicos de 50 mm.</v>
      </c>
      <c r="D18" s="755"/>
      <c r="E18" s="756"/>
      <c r="F18" s="451" t="str">
        <f>VLOOKUP(B18,ENS.!$B$5:$F$242,3,FALSE)</f>
        <v>NTP 334.051</v>
      </c>
      <c r="G18" s="457">
        <f>VLOOKUP(B18,ENS.!$B$5:$G$242,6,FALSE)</f>
        <v>20</v>
      </c>
      <c r="H18" s="424">
        <v>9</v>
      </c>
      <c r="I18" s="426">
        <f>+G18*H18</f>
        <v>180</v>
      </c>
      <c r="J18" s="371"/>
    </row>
    <row r="19" spans="2:56" ht="63.75" customHeight="1" x14ac:dyDescent="0.3">
      <c r="B19" s="424" t="s">
        <v>2212</v>
      </c>
      <c r="C19" s="754" t="str">
        <f>VLOOKUP(B19,ENS.!$B$5:$F$242,2,FALSE)</f>
        <v>Compresión de testigos cilíndricos de concreto (*).</v>
      </c>
      <c r="D19" s="755"/>
      <c r="E19" s="756"/>
      <c r="F19" s="451" t="str">
        <f>VLOOKUP(B19,ENS.!$B$5:$F$242,3,FALSE)</f>
        <v>ASTM C39/C39M-24</v>
      </c>
      <c r="G19" s="457">
        <f>VLOOKUP(B19,ENS.!$B$5:$G$242,6,FALSE)</f>
        <v>15</v>
      </c>
      <c r="H19" s="424">
        <v>15</v>
      </c>
      <c r="I19" s="426">
        <f>+G19*H19</f>
        <v>225</v>
      </c>
      <c r="J19" s="371"/>
    </row>
    <row r="20" spans="2:56" ht="19.95" customHeight="1" x14ac:dyDescent="0.3">
      <c r="B20" s="550" t="s">
        <v>2516</v>
      </c>
      <c r="C20" s="270"/>
      <c r="G20" s="759" t="s">
        <v>2567</v>
      </c>
      <c r="H20" s="760"/>
      <c r="I20" s="427">
        <f>SUM(I18:I19)</f>
        <v>405</v>
      </c>
      <c r="J20" s="274"/>
      <c r="K20" s="540"/>
      <c r="L20" s="343"/>
      <c r="M20" s="171"/>
      <c r="N20" s="171"/>
      <c r="O20" s="171"/>
      <c r="P20" s="171"/>
      <c r="Q20" s="171"/>
      <c r="R20" s="171"/>
      <c r="S20" s="171"/>
      <c r="T20" s="171"/>
    </row>
    <row r="21" spans="2:56" ht="19.95" customHeight="1" x14ac:dyDescent="0.3">
      <c r="B21" s="317"/>
      <c r="C21" s="270"/>
      <c r="G21" s="759" t="s">
        <v>2568</v>
      </c>
      <c r="H21" s="760"/>
      <c r="I21" s="427">
        <f>I20*0.18</f>
        <v>72.899999999999991</v>
      </c>
      <c r="J21" s="274"/>
      <c r="K21" s="538"/>
      <c r="L21" s="171"/>
      <c r="M21" s="171"/>
      <c r="N21" s="171"/>
      <c r="O21" s="171"/>
      <c r="P21" s="171"/>
      <c r="Q21" s="171"/>
      <c r="R21" s="171"/>
      <c r="S21" s="171"/>
      <c r="T21" s="171"/>
    </row>
    <row r="22" spans="2:56" ht="19.95" customHeight="1" x14ac:dyDescent="0.3">
      <c r="B22" s="317"/>
      <c r="C22" s="270"/>
      <c r="G22" s="761" t="s">
        <v>2569</v>
      </c>
      <c r="H22" s="762"/>
      <c r="I22" s="428">
        <f>I20+I21</f>
        <v>477.9</v>
      </c>
      <c r="J22" s="274"/>
      <c r="K22" s="538"/>
      <c r="L22" s="302"/>
      <c r="M22" s="302"/>
      <c r="N22" s="302"/>
      <c r="O22" s="302"/>
      <c r="P22" s="302"/>
      <c r="Q22" s="302"/>
      <c r="R22" s="302"/>
      <c r="S22" s="302"/>
      <c r="T22" s="302"/>
    </row>
    <row r="23" spans="2:56" ht="19.95" customHeight="1" x14ac:dyDescent="0.3">
      <c r="B23" s="317"/>
      <c r="C23" s="270"/>
      <c r="G23" s="371"/>
      <c r="H23" s="371"/>
      <c r="I23" s="372"/>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632"/>
      <c r="L24" s="546"/>
      <c r="N24" s="547"/>
    </row>
    <row r="25" spans="2:56" s="297" customFormat="1" ht="21" customHeight="1" x14ac:dyDescent="0.3">
      <c r="C25" s="362"/>
      <c r="D25" s="362"/>
      <c r="E25" s="362"/>
      <c r="F25" s="362"/>
      <c r="G25" s="362"/>
      <c r="H25" s="362"/>
      <c r="I25" s="310"/>
      <c r="J25" s="310"/>
    </row>
    <row r="26" spans="2:56" s="297" customFormat="1" ht="11.4" customHeight="1" x14ac:dyDescent="0.3">
      <c r="C26" s="362"/>
      <c r="D26" s="362"/>
      <c r="E26" s="362"/>
      <c r="F26" s="362"/>
      <c r="G26" s="362"/>
      <c r="H26" s="362"/>
      <c r="I26" s="310"/>
      <c r="J26" s="310"/>
    </row>
    <row r="27" spans="2:56" s="373" customFormat="1" ht="28.5" customHeight="1" x14ac:dyDescent="0.3">
      <c r="B27" s="732" t="s">
        <v>4130</v>
      </c>
      <c r="C27" s="732"/>
      <c r="D27" s="732"/>
      <c r="E27" s="732"/>
      <c r="F27" s="732"/>
      <c r="G27" s="732"/>
      <c r="H27" s="732"/>
      <c r="I27" s="732"/>
      <c r="J27" s="374"/>
      <c r="L27" s="548"/>
      <c r="U27" s="548"/>
      <c r="AD27" s="548"/>
      <c r="AM27" s="548"/>
      <c r="AV27" s="548"/>
    </row>
    <row r="28" spans="2:56" s="373" customFormat="1" ht="128.25" customHeight="1" x14ac:dyDescent="0.3">
      <c r="B28" s="714" t="s">
        <v>6022</v>
      </c>
      <c r="C28" s="714"/>
      <c r="D28" s="714"/>
      <c r="E28" s="714"/>
      <c r="F28" s="714"/>
      <c r="G28" s="714"/>
      <c r="H28" s="714"/>
      <c r="I28" s="714"/>
      <c r="J28" s="374"/>
      <c r="L28" s="714"/>
      <c r="M28" s="714"/>
      <c r="N28" s="714"/>
      <c r="O28" s="714"/>
      <c r="P28" s="714"/>
      <c r="Q28" s="714"/>
      <c r="R28" s="714"/>
      <c r="S28" s="714"/>
      <c r="T28" s="714"/>
      <c r="U28" s="714"/>
      <c r="V28" s="714"/>
      <c r="W28" s="714"/>
      <c r="X28" s="714"/>
      <c r="Y28" s="714"/>
      <c r="Z28" s="714"/>
      <c r="AA28" s="714"/>
      <c r="AB28" s="714"/>
      <c r="AC28" s="714"/>
      <c r="AD28" s="714"/>
      <c r="AE28" s="714"/>
      <c r="AF28" s="714"/>
      <c r="AG28" s="714"/>
      <c r="AH28" s="714"/>
      <c r="AI28" s="714"/>
      <c r="AJ28" s="714"/>
      <c r="AK28" s="714"/>
      <c r="AL28" s="714"/>
      <c r="AM28" s="715"/>
      <c r="AN28" s="715"/>
      <c r="AO28" s="715"/>
      <c r="AP28" s="715"/>
      <c r="AQ28" s="715"/>
      <c r="AR28" s="715"/>
      <c r="AS28" s="715"/>
      <c r="AT28" s="715"/>
      <c r="AU28" s="715"/>
      <c r="AV28" s="714"/>
      <c r="AW28" s="714"/>
      <c r="AX28" s="714"/>
      <c r="AY28" s="714"/>
      <c r="AZ28" s="714"/>
      <c r="BA28" s="714"/>
      <c r="BB28" s="714"/>
      <c r="BC28" s="714"/>
      <c r="BD28" s="714"/>
    </row>
    <row r="29" spans="2:56" s="373" customFormat="1" ht="100.5" customHeight="1" x14ac:dyDescent="0.3">
      <c r="B29" s="715" t="s">
        <v>4131</v>
      </c>
      <c r="C29" s="715"/>
      <c r="D29" s="715"/>
      <c r="E29" s="715"/>
      <c r="F29" s="715"/>
      <c r="G29" s="715"/>
      <c r="H29" s="715"/>
      <c r="I29" s="715"/>
      <c r="J29" s="374"/>
      <c r="L29" s="715"/>
      <c r="M29" s="715"/>
      <c r="N29" s="715"/>
      <c r="O29" s="715"/>
      <c r="P29" s="715"/>
      <c r="Q29" s="715"/>
      <c r="R29" s="715"/>
      <c r="S29" s="715"/>
      <c r="T29" s="715"/>
      <c r="U29" s="420"/>
      <c r="V29" s="420"/>
      <c r="W29" s="420"/>
      <c r="X29" s="420"/>
      <c r="Y29" s="420"/>
      <c r="Z29" s="420"/>
      <c r="AA29" s="420"/>
      <c r="AB29" s="420"/>
      <c r="AC29" s="420"/>
      <c r="AD29" s="420"/>
      <c r="AE29" s="420"/>
      <c r="AF29" s="420"/>
      <c r="AG29" s="420"/>
      <c r="AH29" s="420"/>
      <c r="AI29" s="420"/>
      <c r="AJ29" s="420"/>
      <c r="AK29" s="420"/>
      <c r="AL29" s="420"/>
      <c r="AM29" s="628"/>
      <c r="AN29" s="628"/>
      <c r="AO29" s="628"/>
      <c r="AP29" s="628"/>
      <c r="AQ29" s="628"/>
      <c r="AR29" s="628"/>
      <c r="AS29" s="628"/>
      <c r="AT29" s="628"/>
      <c r="AU29" s="628"/>
      <c r="AV29" s="420"/>
      <c r="AW29" s="420"/>
      <c r="AX29" s="420"/>
      <c r="AY29" s="420"/>
      <c r="AZ29" s="420"/>
      <c r="BA29" s="420"/>
      <c r="BB29" s="420"/>
      <c r="BC29" s="420"/>
      <c r="BD29" s="420"/>
    </row>
    <row r="30" spans="2:56" s="297" customFormat="1" ht="93" customHeight="1" x14ac:dyDescent="0.3">
      <c r="B30" s="747" t="s">
        <v>2571</v>
      </c>
      <c r="C30" s="747"/>
      <c r="D30" s="337"/>
      <c r="E30" s="337"/>
      <c r="F30" s="337"/>
      <c r="G30" s="337"/>
      <c r="H30" s="337"/>
      <c r="I30" s="337"/>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95" customHeight="1" x14ac:dyDescent="0.3">
      <c r="J31" s="336"/>
    </row>
    <row r="32" spans="2:56" s="297" customFormat="1" ht="86.25" customHeight="1" x14ac:dyDescent="0.3">
      <c r="B32" s="714" t="s">
        <v>4121</v>
      </c>
      <c r="C32" s="714"/>
      <c r="D32" s="714"/>
      <c r="E32" s="714"/>
      <c r="F32" s="714"/>
      <c r="G32" s="714"/>
      <c r="H32" s="714"/>
      <c r="I32" s="714"/>
      <c r="J32" s="336"/>
    </row>
    <row r="33" spans="2:20" s="297" customFormat="1" ht="70.95" customHeight="1" x14ac:dyDescent="0.3">
      <c r="B33" s="714" t="s">
        <v>4122</v>
      </c>
      <c r="C33" s="714"/>
      <c r="D33" s="714"/>
      <c r="E33" s="714"/>
      <c r="F33" s="714"/>
      <c r="G33" s="714"/>
      <c r="H33" s="714"/>
      <c r="I33" s="714"/>
      <c r="J33" s="336"/>
    </row>
    <row r="34" spans="2:20" s="373" customFormat="1" ht="162.6" customHeight="1" x14ac:dyDescent="0.3">
      <c r="B34" s="714" t="s">
        <v>4124</v>
      </c>
      <c r="C34" s="714"/>
      <c r="D34" s="714"/>
      <c r="E34" s="714"/>
      <c r="F34" s="714"/>
      <c r="G34" s="714"/>
      <c r="H34" s="714"/>
      <c r="I34" s="714"/>
      <c r="J34" s="375"/>
      <c r="K34" s="376"/>
      <c r="L34" s="377"/>
      <c r="M34" s="378"/>
    </row>
    <row r="35" spans="2:20" s="373" customFormat="1" ht="57" customHeight="1" x14ac:dyDescent="0.3">
      <c r="B35" s="714" t="s">
        <v>4125</v>
      </c>
      <c r="C35" s="714"/>
      <c r="D35" s="714"/>
      <c r="E35" s="714"/>
      <c r="F35" s="714"/>
      <c r="G35" s="714"/>
      <c r="H35" s="714"/>
      <c r="I35" s="714"/>
      <c r="J35" s="375"/>
      <c r="K35" s="376"/>
      <c r="L35" s="377"/>
      <c r="M35" s="378"/>
    </row>
    <row r="36" spans="2:20" s="373" customFormat="1" ht="16.2" customHeight="1" x14ac:dyDescent="0.3"/>
    <row r="37" spans="2:20" s="373" customFormat="1" ht="16.2" customHeight="1" x14ac:dyDescent="0.3">
      <c r="B37" s="732"/>
      <c r="C37" s="732"/>
      <c r="D37" s="732"/>
      <c r="E37" s="732"/>
      <c r="F37" s="732"/>
      <c r="G37" s="732"/>
      <c r="H37" s="732"/>
      <c r="I37" s="732"/>
      <c r="N37" s="379"/>
      <c r="O37" s="379"/>
      <c r="P37" s="379"/>
      <c r="Q37" s="379"/>
      <c r="R37" s="379"/>
      <c r="S37" s="379"/>
      <c r="T37" s="379"/>
    </row>
    <row r="38" spans="2:20" s="373" customFormat="1" ht="16.2" customHeight="1" x14ac:dyDescent="0.3"/>
    <row r="39" spans="2:20" s="373" customFormat="1" ht="16.5" customHeight="1" x14ac:dyDescent="0.3">
      <c r="B39" s="373" t="s">
        <v>3984</v>
      </c>
      <c r="K39" s="373" t="s">
        <v>2574</v>
      </c>
    </row>
    <row r="40" spans="2:20" s="373" customFormat="1" ht="16.5" customHeight="1" x14ac:dyDescent="0.3">
      <c r="B40" s="373" t="s">
        <v>4126</v>
      </c>
      <c r="K40" s="373" t="s">
        <v>3983</v>
      </c>
    </row>
    <row r="41" spans="2:20" s="373" customFormat="1" ht="16.5" customHeight="1" x14ac:dyDescent="0.3">
      <c r="B41" s="373" t="s">
        <v>2518</v>
      </c>
      <c r="K41" s="373" t="s">
        <v>3984</v>
      </c>
    </row>
    <row r="42" spans="2:20" s="373" customFormat="1" ht="16.5" customHeight="1" x14ac:dyDescent="0.3">
      <c r="B42" s="380" t="s">
        <v>2519</v>
      </c>
      <c r="K42" s="373" t="s">
        <v>3985</v>
      </c>
    </row>
    <row r="43" spans="2:20" s="373" customFormat="1" ht="16.5" customHeight="1" x14ac:dyDescent="0.3">
      <c r="B43" s="381" t="s">
        <v>2520</v>
      </c>
      <c r="J43" s="382"/>
      <c r="K43" s="373" t="s">
        <v>3986</v>
      </c>
      <c r="M43" s="383"/>
    </row>
    <row r="44" spans="2:20" s="373" customFormat="1" ht="16.5" customHeight="1" x14ac:dyDescent="0.3">
      <c r="B44" s="380" t="s">
        <v>2578</v>
      </c>
      <c r="J44" s="382"/>
      <c r="K44" s="373" t="s">
        <v>3987</v>
      </c>
      <c r="M44" s="383"/>
    </row>
    <row r="45" spans="2:20" s="373" customFormat="1" ht="16.5" customHeight="1" x14ac:dyDescent="0.3">
      <c r="B45" s="381" t="s">
        <v>2580</v>
      </c>
      <c r="J45" s="382"/>
      <c r="K45" s="373" t="s">
        <v>3988</v>
      </c>
    </row>
    <row r="46" spans="2:20" s="373" customFormat="1" ht="16.5" customHeight="1" x14ac:dyDescent="0.3">
      <c r="B46" s="381" t="s">
        <v>2582</v>
      </c>
      <c r="J46" s="382"/>
    </row>
    <row r="47" spans="2:20" s="373" customFormat="1" ht="16.5" customHeight="1" x14ac:dyDescent="0.3">
      <c r="B47" s="437" t="s">
        <v>2521</v>
      </c>
      <c r="J47" s="382"/>
    </row>
    <row r="48" spans="2:20" s="373" customFormat="1" ht="16.5" customHeight="1" x14ac:dyDescent="0.3">
      <c r="B48" s="381" t="s">
        <v>3965</v>
      </c>
      <c r="J48" s="382"/>
    </row>
    <row r="49" spans="2:11" s="373" customFormat="1" ht="16.5" customHeight="1" x14ac:dyDescent="0.3">
      <c r="B49" s="381" t="s">
        <v>3966</v>
      </c>
      <c r="J49" s="382"/>
    </row>
    <row r="50" spans="2:11" s="373" customFormat="1" ht="16.5" customHeight="1" x14ac:dyDescent="0.3">
      <c r="B50" s="437" t="s">
        <v>4088</v>
      </c>
      <c r="J50" s="382"/>
    </row>
    <row r="51" spans="2:11" s="373" customFormat="1" ht="16.5" customHeight="1" x14ac:dyDescent="0.3">
      <c r="B51" s="381" t="s">
        <v>4089</v>
      </c>
      <c r="J51" s="382"/>
    </row>
    <row r="52" spans="2:11" s="373" customFormat="1" ht="16.5" customHeight="1" x14ac:dyDescent="0.3">
      <c r="B52" s="381" t="s">
        <v>4090</v>
      </c>
      <c r="J52" s="382"/>
    </row>
    <row r="53" spans="2:11" s="373" customFormat="1" ht="6.6" customHeight="1" x14ac:dyDescent="0.3">
      <c r="B53" s="381"/>
      <c r="J53" s="382"/>
    </row>
    <row r="54" spans="2:11" s="373" customFormat="1" ht="23.25" customHeight="1" x14ac:dyDescent="0.3">
      <c r="J54" s="382"/>
      <c r="K54" s="380" t="s">
        <v>2521</v>
      </c>
    </row>
    <row r="55" spans="2:11" s="373" customFormat="1" ht="16.2" customHeight="1" x14ac:dyDescent="0.3">
      <c r="J55" s="382"/>
      <c r="K55" s="381" t="s">
        <v>2522</v>
      </c>
    </row>
    <row r="56" spans="2:11" s="373" customFormat="1" ht="11.25" customHeight="1" x14ac:dyDescent="0.3">
      <c r="J56" s="382"/>
      <c r="K56" s="381" t="s">
        <v>2523</v>
      </c>
    </row>
    <row r="57" spans="2:11" s="373" customFormat="1" ht="52.5" customHeight="1" x14ac:dyDescent="0.3">
      <c r="B57" s="714" t="s">
        <v>2524</v>
      </c>
      <c r="C57" s="714"/>
      <c r="D57" s="714"/>
      <c r="E57" s="714"/>
      <c r="F57" s="714"/>
      <c r="G57" s="714"/>
      <c r="H57" s="714"/>
      <c r="I57" s="714"/>
      <c r="J57" s="382"/>
    </row>
    <row r="58" spans="2:11" s="373" customFormat="1" ht="13.5" customHeight="1" x14ac:dyDescent="0.3">
      <c r="B58" s="435" t="s">
        <v>2525</v>
      </c>
      <c r="C58" s="384"/>
      <c r="J58" s="382"/>
    </row>
    <row r="59" spans="2:11" s="373" customFormat="1" ht="13.5" customHeight="1" x14ac:dyDescent="0.3">
      <c r="B59" s="381"/>
      <c r="J59" s="382"/>
    </row>
    <row r="60" spans="2:11" s="373" customFormat="1" ht="13.5" customHeight="1" x14ac:dyDescent="0.3">
      <c r="B60" s="381"/>
      <c r="J60" s="382"/>
    </row>
    <row r="61" spans="2:11" s="373" customFormat="1" ht="20.25" customHeight="1" x14ac:dyDescent="0.3">
      <c r="B61" s="373" t="s">
        <v>2526</v>
      </c>
      <c r="C61" s="384"/>
      <c r="J61" s="385"/>
    </row>
    <row r="62" spans="2:11" s="373" customFormat="1" ht="15.75" customHeight="1" x14ac:dyDescent="0.3">
      <c r="B62" s="384"/>
      <c r="C62" s="384"/>
      <c r="J62" s="385"/>
    </row>
    <row r="63" spans="2:11" s="373" customFormat="1" ht="16.2" customHeight="1" x14ac:dyDescent="0.3">
      <c r="B63" s="373" t="s">
        <v>2583</v>
      </c>
      <c r="D63" s="384"/>
      <c r="E63" s="384"/>
      <c r="F63" s="384"/>
      <c r="G63" s="384"/>
    </row>
    <row r="64" spans="2:11" s="373" customFormat="1" ht="16.2" customHeight="1" x14ac:dyDescent="0.3">
      <c r="B64" s="373" t="s">
        <v>2527</v>
      </c>
    </row>
    <row r="65" spans="2:13" s="373" customFormat="1" ht="16.2" customHeight="1" x14ac:dyDescent="0.3">
      <c r="B65" s="373" t="s">
        <v>3982</v>
      </c>
    </row>
    <row r="66" spans="2:13" s="373" customFormat="1" ht="16.2" customHeight="1" x14ac:dyDescent="0.3">
      <c r="B66" s="373" t="s">
        <v>2528</v>
      </c>
      <c r="J66" s="379"/>
    </row>
    <row r="67" spans="2:13" s="373" customFormat="1" ht="34.5" customHeight="1" x14ac:dyDescent="0.3">
      <c r="B67" s="715"/>
      <c r="C67" s="715"/>
      <c r="H67" s="716"/>
      <c r="I67" s="716"/>
      <c r="L67" s="384"/>
      <c r="M67" s="384"/>
    </row>
    <row r="68" spans="2:13" s="297" customFormat="1" ht="13.8" x14ac:dyDescent="0.3">
      <c r="B68" s="337"/>
      <c r="C68" s="337"/>
      <c r="H68" s="549"/>
      <c r="I68" s="549"/>
      <c r="L68" s="347"/>
      <c r="M68" s="347"/>
    </row>
    <row r="69" spans="2:13" s="297" customFormat="1" ht="121.2" customHeight="1" x14ac:dyDescent="0.3">
      <c r="B69" s="747" t="s">
        <v>2584</v>
      </c>
      <c r="C69" s="747"/>
      <c r="D69" s="575"/>
      <c r="E69" s="575"/>
      <c r="F69" s="575"/>
      <c r="G69" s="575"/>
      <c r="H69" s="748" t="s">
        <v>2529</v>
      </c>
      <c r="I69" s="748"/>
    </row>
  </sheetData>
  <mergeCells count="42">
    <mergeCell ref="B57:I57"/>
    <mergeCell ref="B67:C67"/>
    <mergeCell ref="H67:I67"/>
    <mergeCell ref="B69:C69"/>
    <mergeCell ref="H69:I69"/>
    <mergeCell ref="C18:E18"/>
    <mergeCell ref="B30:C30"/>
    <mergeCell ref="B32:I32"/>
    <mergeCell ref="B33:I33"/>
    <mergeCell ref="B34:I34"/>
    <mergeCell ref="C19:E19"/>
    <mergeCell ref="B35:I35"/>
    <mergeCell ref="B37:I37"/>
    <mergeCell ref="U28:AC28"/>
    <mergeCell ref="AD28:AL28"/>
    <mergeCell ref="AM28:AU28"/>
    <mergeCell ref="AV28:BD28"/>
    <mergeCell ref="B29:I29"/>
    <mergeCell ref="L29:T29"/>
    <mergeCell ref="G20:H20"/>
    <mergeCell ref="G21:H21"/>
    <mergeCell ref="G22:H22"/>
    <mergeCell ref="B27:I27"/>
    <mergeCell ref="B28:I28"/>
    <mergeCell ref="L28:T28"/>
    <mergeCell ref="B10:C10"/>
    <mergeCell ref="D10:E10"/>
    <mergeCell ref="G10:I10"/>
    <mergeCell ref="B14:I15"/>
    <mergeCell ref="C17:E17"/>
    <mergeCell ref="C7:E7"/>
    <mergeCell ref="G7:I7"/>
    <mergeCell ref="K7:L7"/>
    <mergeCell ref="C8:E8"/>
    <mergeCell ref="C9:E9"/>
    <mergeCell ref="H9:I9"/>
    <mergeCell ref="E3:F3"/>
    <mergeCell ref="C5:E5"/>
    <mergeCell ref="G5:I5"/>
    <mergeCell ref="K5:L5"/>
    <mergeCell ref="C6:E6"/>
    <mergeCell ref="K6:L6"/>
  </mergeCells>
  <hyperlinks>
    <hyperlink ref="B66" r:id="rId1" display="http://www.geofal.com.pe/" xr:uid="{BCB42772-70DD-4ED0-B879-55FE9D78CD20}"/>
    <hyperlink ref="B33:I33" r:id="rId2" location="8LpXxWsZQWmIW0zmL4DJEGBD3MXzxqJtd8JNJD7mkXs" display="https://mega.nz/file/EWAjHIDa - 8LpXxWsZQWmIW0zmL4DJEGBD3MXzxqJtd8JNJD7mkXs" xr:uid="{28E513F2-47C2-418F-A806-21A619260095}"/>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3A4A6-E8EA-4B43-B1BC-CE664008DC85}">
  <sheetPr>
    <tabColor rgb="FF0000FF"/>
  </sheetPr>
  <dimension ref="B1:BD75"/>
  <sheetViews>
    <sheetView view="pageBreakPreview" zoomScale="85" zoomScaleNormal="96" zoomScaleSheetLayoutView="85" workbookViewId="0">
      <selection activeCell="L17" sqref="L17"/>
    </sheetView>
  </sheetViews>
  <sheetFormatPr baseColWidth="10" defaultColWidth="11.44140625" defaultRowHeight="15" x14ac:dyDescent="0.3"/>
  <cols>
    <col min="1" max="1" width="2.44140625" style="279" customWidth="1"/>
    <col min="2" max="2" width="13.5546875" style="279" customWidth="1"/>
    <col min="3" max="3" width="14.6640625" style="279" customWidth="1"/>
    <col min="4" max="4" width="13" style="279" customWidth="1"/>
    <col min="5" max="5" width="35.6640625" style="279" customWidth="1"/>
    <col min="6" max="6" width="23.44140625" style="279" customWidth="1"/>
    <col min="7" max="7" width="12.5546875" style="279" customWidth="1"/>
    <col min="8" max="8" width="12.6640625" style="279" customWidth="1"/>
    <col min="9" max="9" width="13.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992</v>
      </c>
    </row>
    <row r="2" spans="2:13" ht="6.6" customHeight="1" x14ac:dyDescent="0.3">
      <c r="K2" s="344"/>
      <c r="L2" s="344"/>
    </row>
    <row r="3" spans="2:13" ht="24" customHeight="1" x14ac:dyDescent="0.3">
      <c r="B3" s="297"/>
      <c r="C3" s="355"/>
      <c r="D3" s="355"/>
      <c r="E3" s="746">
        <v>716</v>
      </c>
      <c r="F3" s="746"/>
      <c r="G3" s="355"/>
      <c r="H3" s="355"/>
      <c r="I3" s="356"/>
    </row>
    <row r="4" spans="2:13" ht="17.399999999999999" customHeight="1" x14ac:dyDescent="0.3">
      <c r="B4" s="357"/>
      <c r="C4" s="357"/>
      <c r="D4" s="297"/>
      <c r="E4" s="358"/>
      <c r="F4" s="358"/>
      <c r="G4" s="351"/>
      <c r="H4" s="351"/>
      <c r="I4" s="351"/>
      <c r="J4" s="252"/>
    </row>
    <row r="5" spans="2:13" ht="41.4" customHeight="1" x14ac:dyDescent="0.3">
      <c r="B5" s="309" t="s">
        <v>2545</v>
      </c>
      <c r="C5" s="753" t="str">
        <f>VLOOKUP($L$1,BD_Clientes,2,FALSE)</f>
        <v>YANGZHOU RONGFEI CONSTRUCTION ENGINEERING CO. SUCURSAL DEL PERÚ</v>
      </c>
      <c r="D5" s="753"/>
      <c r="E5" s="753"/>
      <c r="F5" s="360" t="s">
        <v>2586</v>
      </c>
      <c r="G5" s="753" t="str">
        <f>VLOOKUP($L$1,BD_Clientes,9,FALSE)</f>
        <v>IE 126 Javier Perez de Cuellar - Colegio Bicentenario</v>
      </c>
      <c r="H5" s="753"/>
      <c r="I5" s="753"/>
      <c r="K5" s="773">
        <v>222</v>
      </c>
      <c r="L5" s="773"/>
    </row>
    <row r="6" spans="2:13" ht="18" customHeight="1" x14ac:dyDescent="0.3">
      <c r="B6" s="309" t="s">
        <v>2547</v>
      </c>
      <c r="C6" s="753">
        <f>VLOOKUP($L$1,BD_Clientes,3,FALSE)</f>
        <v>20611390000</v>
      </c>
      <c r="D6" s="753"/>
      <c r="E6" s="753"/>
      <c r="F6" s="297"/>
      <c r="G6" s="398"/>
      <c r="H6" s="398"/>
      <c r="I6" s="398"/>
      <c r="K6" s="774">
        <v>222</v>
      </c>
      <c r="L6" s="774"/>
      <c r="M6" s="301"/>
    </row>
    <row r="7" spans="2:13" ht="31.2" customHeight="1" x14ac:dyDescent="0.3">
      <c r="B7" s="309" t="s">
        <v>2550</v>
      </c>
      <c r="C7" s="753" t="str">
        <f>VLOOKUP($L$1,BD_Clientes,5,FALSE)</f>
        <v>Ing. Angela Ferrer / Ing. Orlando / Ing. Fátima Gomez / Ruth Niño</v>
      </c>
      <c r="D7" s="753"/>
      <c r="E7" s="753"/>
      <c r="F7" s="360" t="s">
        <v>2589</v>
      </c>
      <c r="G7" s="753" t="str">
        <f>VLOOKUP($L$1,BD_Clientes,10,FALSE)</f>
        <v>San Juan de Lurigancho - Lima</v>
      </c>
      <c r="H7" s="753"/>
      <c r="I7" s="753"/>
      <c r="K7" s="771">
        <v>222</v>
      </c>
      <c r="L7" s="771"/>
    </row>
    <row r="8" spans="2:13" ht="1.2" customHeight="1" x14ac:dyDescent="0.3">
      <c r="B8" s="360"/>
      <c r="C8" s="452"/>
      <c r="D8" s="359"/>
      <c r="E8" s="359"/>
      <c r="F8" s="297"/>
      <c r="G8" s="398"/>
      <c r="H8" s="398"/>
      <c r="I8" s="398"/>
      <c r="K8" s="772">
        <v>223</v>
      </c>
      <c r="L8" s="772"/>
    </row>
    <row r="9" spans="2:13" ht="23.25" customHeight="1" x14ac:dyDescent="0.3">
      <c r="B9" s="309" t="s">
        <v>2553</v>
      </c>
      <c r="C9" s="753" t="str">
        <f>VLOOKUP($L$1,BD_Clientes,7,FALSE)</f>
        <v>983092719 / 941156382 / 998398224 / 962870836</v>
      </c>
      <c r="D9" s="753"/>
      <c r="E9" s="753"/>
      <c r="F9" s="453" t="s">
        <v>2551</v>
      </c>
      <c r="G9" s="297" t="s">
        <v>3326</v>
      </c>
      <c r="H9" s="297"/>
      <c r="I9" s="297"/>
    </row>
    <row r="10" spans="2:13" ht="57.75" customHeight="1" x14ac:dyDescent="0.3">
      <c r="B10" s="309" t="s">
        <v>2557</v>
      </c>
      <c r="C10" s="753" t="str">
        <f>VLOOKUP($L$1,BD_Clientes,8,FALSE)</f>
        <v>calidad_pq2_076@rongfeiperu.pe / produccion_pq2_076@rongfeiperu.pe / logistica_p7@perurongfei.com / fgomezprocura@rongfei-paq2.com / rninologistica076@rongfei-paq2.com</v>
      </c>
      <c r="D10" s="753"/>
      <c r="E10" s="753"/>
      <c r="F10" s="454" t="s">
        <v>2553</v>
      </c>
      <c r="G10" s="452">
        <v>982429895</v>
      </c>
      <c r="H10" s="783"/>
      <c r="I10" s="783"/>
    </row>
    <row r="11" spans="2:13" ht="25.5" customHeight="1" x14ac:dyDescent="0.3">
      <c r="B11" s="778" t="s">
        <v>2555</v>
      </c>
      <c r="C11" s="778"/>
      <c r="D11" s="779">
        <v>45905</v>
      </c>
      <c r="E11" s="779"/>
      <c r="F11" s="454" t="s">
        <v>2558</v>
      </c>
      <c r="G11" s="779">
        <v>45905</v>
      </c>
      <c r="H11" s="779"/>
      <c r="I11" s="779"/>
      <c r="L11" s="279" t="s">
        <v>2556</v>
      </c>
    </row>
    <row r="12" spans="2:13" ht="3" customHeight="1" x14ac:dyDescent="0.3">
      <c r="B12" s="360"/>
      <c r="C12" s="401"/>
      <c r="D12" s="398"/>
      <c r="E12" s="402"/>
      <c r="F12" s="297"/>
      <c r="G12" s="297"/>
      <c r="H12" s="297"/>
      <c r="I12" s="297"/>
    </row>
    <row r="13" spans="2:13" ht="15.75" customHeight="1" x14ac:dyDescent="0.3">
      <c r="B13" s="399" t="s">
        <v>4214</v>
      </c>
      <c r="C13" s="403"/>
      <c r="D13" s="359"/>
      <c r="E13" s="359"/>
      <c r="F13" s="359"/>
      <c r="G13" s="359"/>
      <c r="H13" s="297"/>
      <c r="I13" s="297"/>
    </row>
    <row r="14" spans="2:13" ht="3" customHeight="1" x14ac:dyDescent="0.3">
      <c r="B14" s="399"/>
      <c r="C14" s="403"/>
      <c r="D14" s="359"/>
      <c r="E14" s="359"/>
      <c r="F14" s="359"/>
      <c r="G14" s="359"/>
      <c r="H14" s="297"/>
      <c r="I14" s="297"/>
    </row>
    <row r="15" spans="2:13" ht="19.5" customHeight="1" x14ac:dyDescent="0.3">
      <c r="B15" s="765" t="s">
        <v>2560</v>
      </c>
      <c r="C15" s="765"/>
      <c r="D15" s="765"/>
      <c r="E15" s="765"/>
      <c r="F15" s="765"/>
      <c r="G15" s="765"/>
      <c r="H15" s="765"/>
      <c r="I15" s="765"/>
    </row>
    <row r="16" spans="2:13" ht="21" customHeight="1" x14ac:dyDescent="0.3">
      <c r="B16" s="765"/>
      <c r="C16" s="765"/>
      <c r="D16" s="765"/>
      <c r="E16" s="765"/>
      <c r="F16" s="765"/>
      <c r="G16" s="765"/>
      <c r="H16" s="765"/>
      <c r="I16" s="765"/>
      <c r="J16" s="261"/>
      <c r="K16" s="261"/>
    </row>
    <row r="17" spans="2:20" ht="9.6" customHeight="1" x14ac:dyDescent="0.3">
      <c r="B17" s="260"/>
      <c r="C17" s="260"/>
      <c r="D17" s="259"/>
      <c r="E17" s="259"/>
      <c r="F17" s="259"/>
    </row>
    <row r="18" spans="2:20" ht="48.6" customHeight="1" x14ac:dyDescent="0.3">
      <c r="B18" s="393" t="s">
        <v>2561</v>
      </c>
      <c r="C18" s="725" t="s">
        <v>2562</v>
      </c>
      <c r="D18" s="725"/>
      <c r="E18" s="725"/>
      <c r="F18" s="368" t="s">
        <v>2563</v>
      </c>
      <c r="G18" s="394" t="s">
        <v>2564</v>
      </c>
      <c r="H18" s="393" t="s">
        <v>2565</v>
      </c>
      <c r="I18" s="393" t="s">
        <v>2566</v>
      </c>
      <c r="J18" s="371"/>
    </row>
    <row r="19" spans="2:20" s="297" customFormat="1" ht="25.2" customHeight="1" x14ac:dyDescent="0.3">
      <c r="B19" s="592"/>
      <c r="C19" s="780" t="s">
        <v>5415</v>
      </c>
      <c r="D19" s="781"/>
      <c r="E19" s="782"/>
      <c r="F19" s="440"/>
      <c r="G19" s="544"/>
      <c r="H19" s="447"/>
      <c r="I19" s="441"/>
      <c r="J19" s="576"/>
    </row>
    <row r="20" spans="2:20" s="297" customFormat="1" ht="28.2" customHeight="1" x14ac:dyDescent="0.3">
      <c r="B20" s="595" t="s">
        <v>2291</v>
      </c>
      <c r="C20" s="775" t="str">
        <f>VLOOKUP(B20,ENS.!$B$5:$F$242,2,FALSE)</f>
        <v>Dimensionamiento  / Unidades de albañilería de concreto.</v>
      </c>
      <c r="D20" s="776"/>
      <c r="E20" s="777"/>
      <c r="F20" s="440" t="str">
        <f>VLOOKUP(B20,ENS.!$B$5:$F$242,3,FALSE)</f>
        <v>NTP 399.604</v>
      </c>
      <c r="G20" s="544">
        <f>VLOOKUP(B20,ENS.!$B$5:$G$242,6,FALSE)</f>
        <v>150</v>
      </c>
      <c r="H20" s="447">
        <v>1</v>
      </c>
      <c r="I20" s="441">
        <f t="shared" ref="I20:I30" si="0">+G20*H20</f>
        <v>150</v>
      </c>
      <c r="J20" s="576"/>
    </row>
    <row r="21" spans="2:20" s="297" customFormat="1" ht="28.2" customHeight="1" x14ac:dyDescent="0.3">
      <c r="B21" s="595" t="s">
        <v>2293</v>
      </c>
      <c r="C21" s="775" t="str">
        <f>VLOOKUP(B21,ENS.!$B$5:$F$242,2,FALSE)</f>
        <v>Absorción  / Unidades de albañilería de concreto.</v>
      </c>
      <c r="D21" s="776"/>
      <c r="E21" s="777"/>
      <c r="F21" s="440" t="str">
        <f>VLOOKUP(B21,ENS.!$B$5:$F$242,3,FALSE)</f>
        <v>NTP 399.604</v>
      </c>
      <c r="G21" s="544">
        <f>VLOOKUP(B21,ENS.!$B$5:$G$242,6,FALSE)</f>
        <v>150</v>
      </c>
      <c r="H21" s="447">
        <v>1</v>
      </c>
      <c r="I21" s="441">
        <f t="shared" si="0"/>
        <v>150</v>
      </c>
      <c r="J21" s="576"/>
    </row>
    <row r="22" spans="2:20" s="297" customFormat="1" ht="28.2" customHeight="1" x14ac:dyDescent="0.3">
      <c r="B22" s="595" t="s">
        <v>2289</v>
      </c>
      <c r="C22" s="775" t="str">
        <f>VLOOKUP(B22,ENS.!$B$5:$F$242,2,FALSE)</f>
        <v>Resistencia a la compresión  / Unidades de albañilería de concreto.</v>
      </c>
      <c r="D22" s="776"/>
      <c r="E22" s="777"/>
      <c r="F22" s="440" t="str">
        <f>VLOOKUP(B22,ENS.!$B$5:$F$242,3,FALSE)</f>
        <v>NTP 399.604</v>
      </c>
      <c r="G22" s="544">
        <f>VLOOKUP(B22,ENS.!$B$5:$G$242,6,FALSE)</f>
        <v>250</v>
      </c>
      <c r="H22" s="447">
        <v>1</v>
      </c>
      <c r="I22" s="441">
        <f t="shared" si="0"/>
        <v>250</v>
      </c>
      <c r="J22" s="576"/>
    </row>
    <row r="23" spans="2:20" s="297" customFormat="1" ht="28.2" customHeight="1" x14ac:dyDescent="0.3">
      <c r="B23" s="592" t="s">
        <v>2299</v>
      </c>
      <c r="C23" s="775" t="str">
        <f>VLOOKUP(B23,ENS.!$B$5:$F$242,2,FALSE)</f>
        <v>Contenido de humedad  / Unidades de albañilería de concreto.</v>
      </c>
      <c r="D23" s="776"/>
      <c r="E23" s="777"/>
      <c r="F23" s="440" t="str">
        <f>VLOOKUP(B23,ENS.!$B$5:$F$242,3,FALSE)</f>
        <v>NTP 399.604</v>
      </c>
      <c r="G23" s="544">
        <f>VLOOKUP(B23,ENS.!$B$5:$G$242,6,FALSE)</f>
        <v>100</v>
      </c>
      <c r="H23" s="447">
        <v>1</v>
      </c>
      <c r="I23" s="441">
        <f t="shared" si="0"/>
        <v>100</v>
      </c>
      <c r="J23" s="576"/>
    </row>
    <row r="24" spans="2:20" s="297" customFormat="1" ht="28.2" customHeight="1" x14ac:dyDescent="0.3">
      <c r="B24" s="592" t="s">
        <v>2301</v>
      </c>
      <c r="C24" s="775" t="str">
        <f>VLOOKUP(B24,ENS.!$B$5:$F$242,2,FALSE)</f>
        <v>Densidad / Unidades de albañilería de concreto.</v>
      </c>
      <c r="D24" s="776"/>
      <c r="E24" s="777"/>
      <c r="F24" s="440" t="str">
        <f>VLOOKUP(B24,ENS.!$B$5:$F$242,3,FALSE)</f>
        <v>NTP 399.604</v>
      </c>
      <c r="G24" s="544">
        <f>VLOOKUP(B24,ENS.!$B$5:$G$242,6,FALSE)</f>
        <v>150</v>
      </c>
      <c r="H24" s="447">
        <v>1</v>
      </c>
      <c r="I24" s="441">
        <f t="shared" si="0"/>
        <v>150</v>
      </c>
      <c r="J24" s="576"/>
    </row>
    <row r="25" spans="2:20" s="297" customFormat="1" ht="25.2" customHeight="1" x14ac:dyDescent="0.3">
      <c r="B25" s="592"/>
      <c r="C25" s="815" t="s">
        <v>5416</v>
      </c>
      <c r="D25" s="816"/>
      <c r="E25" s="817"/>
      <c r="F25" s="440"/>
      <c r="G25" s="544"/>
      <c r="H25" s="447"/>
      <c r="I25" s="441"/>
      <c r="J25" s="576"/>
    </row>
    <row r="26" spans="2:20" s="297" customFormat="1" ht="28.2" customHeight="1" x14ac:dyDescent="0.3">
      <c r="B26" s="592" t="s">
        <v>2291</v>
      </c>
      <c r="C26" s="775" t="str">
        <f>VLOOKUP(B26,ENS.!$B$5:$F$242,2,FALSE)</f>
        <v>Dimensionamiento  / Unidades de albañilería de concreto.</v>
      </c>
      <c r="D26" s="776"/>
      <c r="E26" s="777"/>
      <c r="F26" s="440" t="str">
        <f>VLOOKUP(B26,ENS.!$B$5:$F$242,3,FALSE)</f>
        <v>NTP 399.604</v>
      </c>
      <c r="G26" s="544">
        <f>VLOOKUP(B26,ENS.!$B$5:$G$242,6,FALSE)</f>
        <v>150</v>
      </c>
      <c r="H26" s="447">
        <v>1</v>
      </c>
      <c r="I26" s="441">
        <f t="shared" ref="I26:I27" si="1">+G26*H26</f>
        <v>150</v>
      </c>
      <c r="J26" s="576"/>
    </row>
    <row r="27" spans="2:20" s="297" customFormat="1" ht="28.2" customHeight="1" x14ac:dyDescent="0.3">
      <c r="B27" s="592" t="s">
        <v>2293</v>
      </c>
      <c r="C27" s="775" t="str">
        <f>VLOOKUP(B27,ENS.!$B$5:$F$242,2,FALSE)</f>
        <v>Absorción  / Unidades de albañilería de concreto.</v>
      </c>
      <c r="D27" s="776"/>
      <c r="E27" s="777"/>
      <c r="F27" s="440" t="str">
        <f>VLOOKUP(B27,ENS.!$B$5:$F$242,3,FALSE)</f>
        <v>NTP 399.604</v>
      </c>
      <c r="G27" s="544">
        <f>VLOOKUP(B27,ENS.!$B$5:$G$242,6,FALSE)</f>
        <v>150</v>
      </c>
      <c r="H27" s="447">
        <v>1</v>
      </c>
      <c r="I27" s="441">
        <f t="shared" si="1"/>
        <v>150</v>
      </c>
      <c r="J27" s="576"/>
    </row>
    <row r="28" spans="2:20" s="297" customFormat="1" ht="28.2" customHeight="1" x14ac:dyDescent="0.3">
      <c r="B28" s="592" t="s">
        <v>2289</v>
      </c>
      <c r="C28" s="775" t="str">
        <f>VLOOKUP(B28,ENS.!$B$5:$F$242,2,FALSE)</f>
        <v>Resistencia a la compresión  / Unidades de albañilería de concreto.</v>
      </c>
      <c r="D28" s="776"/>
      <c r="E28" s="777"/>
      <c r="F28" s="440" t="str">
        <f>VLOOKUP(B28,ENS.!$B$5:$F$242,3,FALSE)</f>
        <v>NTP 399.604</v>
      </c>
      <c r="G28" s="544">
        <f>VLOOKUP(B28,ENS.!$B$5:$G$242,6,FALSE)</f>
        <v>250</v>
      </c>
      <c r="H28" s="447">
        <v>1</v>
      </c>
      <c r="I28" s="441">
        <f t="shared" si="0"/>
        <v>250</v>
      </c>
      <c r="J28" s="576"/>
    </row>
    <row r="29" spans="2:20" s="297" customFormat="1" ht="28.2" customHeight="1" x14ac:dyDescent="0.3">
      <c r="B29" s="592" t="s">
        <v>2299</v>
      </c>
      <c r="C29" s="775" t="str">
        <f>VLOOKUP(B29,ENS.!$B$5:$F$242,2,FALSE)</f>
        <v>Contenido de humedad  / Unidades de albañilería de concreto.</v>
      </c>
      <c r="D29" s="776"/>
      <c r="E29" s="777"/>
      <c r="F29" s="440" t="str">
        <f>VLOOKUP(B29,ENS.!$B$5:$F$242,3,FALSE)</f>
        <v>NTP 399.604</v>
      </c>
      <c r="G29" s="544">
        <f>VLOOKUP(B29,ENS.!$B$5:$G$242,6,FALSE)</f>
        <v>100</v>
      </c>
      <c r="H29" s="447">
        <v>1</v>
      </c>
      <c r="I29" s="441">
        <f t="shared" si="0"/>
        <v>100</v>
      </c>
      <c r="J29" s="576"/>
      <c r="L29" s="300"/>
    </row>
    <row r="30" spans="2:20" s="297" customFormat="1" ht="28.2" customHeight="1" x14ac:dyDescent="0.3">
      <c r="B30" s="592" t="s">
        <v>2301</v>
      </c>
      <c r="C30" s="775" t="str">
        <f>VLOOKUP(B30,ENS.!$B$5:$F$242,2,FALSE)</f>
        <v>Densidad / Unidades de albañilería de concreto.</v>
      </c>
      <c r="D30" s="776"/>
      <c r="E30" s="777"/>
      <c r="F30" s="440" t="str">
        <f>VLOOKUP(B30,ENS.!$B$5:$F$242,3,FALSE)</f>
        <v>NTP 399.604</v>
      </c>
      <c r="G30" s="544">
        <f>VLOOKUP(B30,ENS.!$B$5:$G$242,6,FALSE)</f>
        <v>150</v>
      </c>
      <c r="H30" s="447">
        <v>1</v>
      </c>
      <c r="I30" s="441">
        <f t="shared" si="0"/>
        <v>150</v>
      </c>
      <c r="J30" s="576"/>
    </row>
    <row r="31" spans="2:20" ht="16.95" customHeight="1" x14ac:dyDescent="0.3">
      <c r="B31" s="550" t="s">
        <v>2516</v>
      </c>
      <c r="C31" s="270"/>
      <c r="G31" s="735" t="s">
        <v>2567</v>
      </c>
      <c r="H31" s="736"/>
      <c r="I31" s="369">
        <f>SUM(I19:I30)</f>
        <v>1600</v>
      </c>
      <c r="J31" s="274"/>
      <c r="K31" s="540"/>
      <c r="L31" s="343"/>
      <c r="M31" s="171"/>
      <c r="N31" s="171"/>
      <c r="O31" s="171"/>
      <c r="P31" s="171"/>
      <c r="Q31" s="171"/>
      <c r="R31" s="171"/>
      <c r="S31" s="171"/>
      <c r="T31" s="171"/>
    </row>
    <row r="32" spans="2:20" ht="16.95" customHeight="1" x14ac:dyDescent="0.3">
      <c r="B32" s="317"/>
      <c r="C32" s="270"/>
      <c r="G32" s="735" t="s">
        <v>2568</v>
      </c>
      <c r="H32" s="736"/>
      <c r="I32" s="369">
        <f>I31*0.18</f>
        <v>288</v>
      </c>
      <c r="J32" s="274"/>
      <c r="K32" s="538"/>
      <c r="L32" s="171"/>
      <c r="M32" s="171"/>
      <c r="N32" s="171"/>
      <c r="O32" s="171"/>
      <c r="P32" s="171"/>
      <c r="Q32" s="171"/>
      <c r="R32" s="171"/>
      <c r="S32" s="171"/>
      <c r="T32" s="171"/>
    </row>
    <row r="33" spans="2:56" ht="16.95" customHeight="1" x14ac:dyDescent="0.3">
      <c r="B33" s="317"/>
      <c r="C33" s="270"/>
      <c r="G33" s="720" t="s">
        <v>2569</v>
      </c>
      <c r="H33" s="722"/>
      <c r="I33" s="272">
        <f>I31+I32</f>
        <v>1888</v>
      </c>
      <c r="J33" s="274"/>
      <c r="K33" s="538"/>
      <c r="L33" s="302"/>
      <c r="M33" s="302"/>
      <c r="N33" s="302"/>
      <c r="O33" s="302"/>
      <c r="P33" s="302"/>
      <c r="Q33" s="302"/>
      <c r="R33" s="302"/>
      <c r="S33" s="302"/>
      <c r="T33" s="302"/>
    </row>
    <row r="34" spans="2:56" s="297" customFormat="1" ht="21" customHeight="1" x14ac:dyDescent="0.3">
      <c r="B34" s="361"/>
      <c r="C34" s="362"/>
      <c r="D34" s="362"/>
      <c r="E34" s="362"/>
      <c r="F34" s="362"/>
      <c r="G34" s="362"/>
      <c r="H34" s="362"/>
      <c r="I34" s="362"/>
      <c r="J34" s="362"/>
      <c r="K34" s="546"/>
      <c r="L34" s="546"/>
      <c r="N34" s="547"/>
    </row>
    <row r="35" spans="2:56" s="297" customFormat="1" ht="21" customHeight="1" x14ac:dyDescent="0.3">
      <c r="C35" s="362"/>
      <c r="D35" s="362"/>
      <c r="E35" s="362"/>
      <c r="F35" s="362"/>
      <c r="G35" s="362"/>
      <c r="H35" s="362"/>
      <c r="I35" s="310"/>
      <c r="J35" s="310"/>
    </row>
    <row r="36" spans="2:56" s="297" customFormat="1" ht="21" customHeight="1" x14ac:dyDescent="0.3">
      <c r="B36" s="741" t="s">
        <v>2570</v>
      </c>
      <c r="C36" s="741"/>
      <c r="D36" s="741"/>
      <c r="E36" s="741"/>
      <c r="F36" s="741"/>
      <c r="G36" s="741"/>
      <c r="H36" s="741"/>
      <c r="I36" s="741"/>
      <c r="J36" s="310"/>
      <c r="L36" s="552"/>
      <c r="U36" s="552"/>
      <c r="AD36" s="552"/>
      <c r="AM36" s="552"/>
      <c r="AV36" s="552"/>
    </row>
    <row r="37" spans="2:56" s="297" customFormat="1" ht="121.95" customHeight="1" x14ac:dyDescent="0.3">
      <c r="B37" s="712" t="s">
        <v>5536</v>
      </c>
      <c r="C37" s="712"/>
      <c r="D37" s="712"/>
      <c r="E37" s="712"/>
      <c r="F37" s="712"/>
      <c r="G37" s="712"/>
      <c r="H37" s="712"/>
      <c r="I37" s="712"/>
      <c r="J37" s="310"/>
      <c r="L37" s="738"/>
      <c r="M37" s="738"/>
      <c r="N37" s="738"/>
      <c r="O37" s="738"/>
      <c r="P37" s="738"/>
      <c r="Q37" s="738"/>
      <c r="R37" s="738"/>
      <c r="S37" s="738"/>
      <c r="T37" s="738"/>
      <c r="U37" s="738"/>
      <c r="V37" s="738"/>
      <c r="W37" s="738"/>
      <c r="X37" s="738"/>
      <c r="Y37" s="738"/>
      <c r="Z37" s="738"/>
      <c r="AA37" s="738"/>
      <c r="AB37" s="738"/>
      <c r="AC37" s="738"/>
      <c r="AD37" s="738"/>
      <c r="AE37" s="738"/>
      <c r="AF37" s="738"/>
      <c r="AG37" s="738"/>
      <c r="AH37" s="738"/>
      <c r="AI37" s="738"/>
      <c r="AJ37" s="738"/>
      <c r="AK37" s="738"/>
      <c r="AL37" s="738"/>
      <c r="AM37" s="765"/>
      <c r="AN37" s="765"/>
      <c r="AO37" s="765"/>
      <c r="AP37" s="765"/>
      <c r="AQ37" s="765"/>
      <c r="AR37" s="765"/>
      <c r="AS37" s="765"/>
      <c r="AT37" s="765"/>
      <c r="AU37" s="765"/>
      <c r="AV37" s="738"/>
      <c r="AW37" s="738"/>
      <c r="AX37" s="738"/>
      <c r="AY37" s="738"/>
      <c r="AZ37" s="738"/>
      <c r="BA37" s="738"/>
      <c r="BB37" s="738"/>
      <c r="BC37" s="738"/>
      <c r="BD37" s="738"/>
    </row>
    <row r="38" spans="2:56" s="297" customFormat="1" ht="106.2" customHeight="1" x14ac:dyDescent="0.3">
      <c r="B38" s="738" t="s">
        <v>2571</v>
      </c>
      <c r="C38" s="738"/>
      <c r="J38" s="310"/>
      <c r="L38" s="765"/>
      <c r="M38" s="765"/>
      <c r="N38" s="765"/>
      <c r="O38" s="765"/>
      <c r="P38" s="765"/>
      <c r="Q38" s="765"/>
      <c r="R38" s="765"/>
      <c r="S38" s="765"/>
      <c r="T38" s="765"/>
      <c r="U38" s="338"/>
      <c r="V38" s="338"/>
      <c r="W38" s="338"/>
      <c r="X38" s="338"/>
      <c r="Y38" s="338"/>
      <c r="Z38" s="338"/>
      <c r="AA38" s="338"/>
      <c r="AB38" s="338"/>
      <c r="AC38" s="338"/>
      <c r="AD38" s="338"/>
      <c r="AE38" s="338"/>
      <c r="AF38" s="338"/>
      <c r="AG38" s="338"/>
      <c r="AH38" s="338"/>
      <c r="AI38" s="338"/>
      <c r="AJ38" s="338"/>
      <c r="AK38" s="338"/>
      <c r="AL38" s="338"/>
      <c r="AM38" s="337"/>
      <c r="AN38" s="337"/>
      <c r="AO38" s="337"/>
      <c r="AP38" s="337"/>
      <c r="AQ38" s="337"/>
      <c r="AR38" s="337"/>
      <c r="AS38" s="337"/>
      <c r="AT38" s="337"/>
      <c r="AU38" s="337"/>
      <c r="AV38" s="338"/>
      <c r="AW38" s="338"/>
      <c r="AX38" s="338"/>
      <c r="AY38" s="338"/>
      <c r="AZ38" s="338"/>
      <c r="BA38" s="338"/>
      <c r="BB38" s="338"/>
      <c r="BC38" s="338"/>
      <c r="BD38" s="338"/>
    </row>
    <row r="39" spans="2:56" s="297" customFormat="1" ht="7.95" customHeight="1" x14ac:dyDescent="0.3">
      <c r="J39" s="336"/>
    </row>
    <row r="40" spans="2:56" s="297" customFormat="1" ht="63" customHeight="1" x14ac:dyDescent="0.3">
      <c r="B40" s="726" t="s">
        <v>5537</v>
      </c>
      <c r="C40" s="726"/>
      <c r="D40" s="726"/>
      <c r="E40" s="726"/>
      <c r="F40" s="726"/>
      <c r="G40" s="726"/>
      <c r="H40" s="726"/>
      <c r="I40" s="726"/>
      <c r="J40" s="336"/>
    </row>
    <row r="41" spans="2:56" s="297" customFormat="1" ht="73.95" customHeight="1" x14ac:dyDescent="0.3">
      <c r="B41" s="712" t="s">
        <v>3999</v>
      </c>
      <c r="C41" s="712"/>
      <c r="D41" s="712"/>
      <c r="E41" s="712"/>
      <c r="F41" s="712"/>
      <c r="G41" s="712"/>
      <c r="H41" s="712"/>
      <c r="I41" s="712"/>
      <c r="J41" s="336"/>
    </row>
    <row r="42" spans="2:56" s="297" customFormat="1" ht="76.2" customHeight="1" x14ac:dyDescent="0.3">
      <c r="B42" s="712" t="s">
        <v>3065</v>
      </c>
      <c r="C42" s="712"/>
      <c r="D42" s="712"/>
      <c r="E42" s="712"/>
      <c r="F42" s="712"/>
      <c r="G42" s="712"/>
      <c r="H42" s="712"/>
      <c r="I42" s="712"/>
      <c r="J42" s="336"/>
      <c r="K42" s="348"/>
    </row>
    <row r="43" spans="2:56" ht="133.19999999999999" customHeight="1" x14ac:dyDescent="0.3">
      <c r="B43" s="712" t="s">
        <v>4000</v>
      </c>
      <c r="C43" s="712"/>
      <c r="D43" s="712"/>
      <c r="E43" s="712"/>
      <c r="F43" s="712"/>
      <c r="G43" s="712"/>
      <c r="H43" s="712"/>
      <c r="I43" s="712"/>
      <c r="J43" s="304"/>
      <c r="K43" s="305"/>
      <c r="L43" s="306"/>
      <c r="M43" s="307"/>
    </row>
    <row r="44" spans="2:56" ht="57" customHeight="1" x14ac:dyDescent="0.3">
      <c r="B44" s="712" t="s">
        <v>2572</v>
      </c>
      <c r="C44" s="712"/>
      <c r="D44" s="712"/>
      <c r="E44" s="712"/>
      <c r="F44" s="712"/>
      <c r="G44" s="712"/>
      <c r="H44" s="712"/>
      <c r="I44" s="712"/>
      <c r="J44" s="304"/>
      <c r="K44" s="305"/>
      <c r="L44" s="306"/>
      <c r="M44" s="307"/>
    </row>
    <row r="45" spans="2:56" ht="16.2" customHeight="1" x14ac:dyDescent="0.3"/>
    <row r="46" spans="2:56" ht="16.2" customHeight="1" x14ac:dyDescent="0.3">
      <c r="B46" s="741"/>
      <c r="C46" s="741"/>
      <c r="D46" s="741"/>
      <c r="E46" s="741"/>
      <c r="F46" s="741"/>
      <c r="G46" s="741"/>
      <c r="H46" s="741"/>
      <c r="I46" s="741"/>
      <c r="N46" s="261"/>
      <c r="O46" s="261"/>
      <c r="P46" s="261"/>
      <c r="Q46" s="261"/>
      <c r="R46" s="261"/>
      <c r="S46" s="261"/>
      <c r="T46" s="261"/>
    </row>
    <row r="47" spans="2:56" ht="16.2" customHeight="1" x14ac:dyDescent="0.3"/>
    <row r="48" spans="2:56" ht="17.7" customHeight="1" x14ac:dyDescent="0.3">
      <c r="B48" s="279" t="s">
        <v>2576</v>
      </c>
      <c r="K48" s="279" t="s">
        <v>2574</v>
      </c>
    </row>
    <row r="49" spans="2:13" ht="17.7" customHeight="1" x14ac:dyDescent="0.3">
      <c r="B49" s="279" t="s">
        <v>2517</v>
      </c>
      <c r="K49" s="279" t="s">
        <v>2575</v>
      </c>
    </row>
    <row r="50" spans="2:13" ht="17.7" customHeight="1" x14ac:dyDescent="0.3">
      <c r="B50" s="279" t="s">
        <v>2518</v>
      </c>
      <c r="K50" s="279" t="s">
        <v>2576</v>
      </c>
    </row>
    <row r="51" spans="2:13" ht="17.7" customHeight="1" x14ac:dyDescent="0.3">
      <c r="B51" s="288" t="s">
        <v>2519</v>
      </c>
      <c r="K51" s="279" t="s">
        <v>2577</v>
      </c>
    </row>
    <row r="52" spans="2:13" ht="17.7" customHeight="1" x14ac:dyDescent="0.3">
      <c r="B52" s="289" t="s">
        <v>2520</v>
      </c>
      <c r="J52" s="300"/>
      <c r="K52" s="279" t="s">
        <v>2573</v>
      </c>
      <c r="M52" s="270"/>
    </row>
    <row r="53" spans="2:13" ht="17.7" customHeight="1" x14ac:dyDescent="0.3">
      <c r="B53" s="288" t="s">
        <v>2578</v>
      </c>
      <c r="J53" s="300"/>
      <c r="K53" s="279" t="s">
        <v>2579</v>
      </c>
      <c r="M53" s="270"/>
    </row>
    <row r="54" spans="2:13" ht="17.7" customHeight="1" x14ac:dyDescent="0.3">
      <c r="B54" s="289" t="s">
        <v>2580</v>
      </c>
      <c r="J54" s="300"/>
      <c r="K54" s="279" t="s">
        <v>2581</v>
      </c>
    </row>
    <row r="55" spans="2:13" ht="17.7" customHeight="1" x14ac:dyDescent="0.3">
      <c r="B55" s="289" t="s">
        <v>2582</v>
      </c>
      <c r="J55" s="300"/>
    </row>
    <row r="56" spans="2:13" ht="17.7" customHeight="1" x14ac:dyDescent="0.3">
      <c r="B56" s="370" t="s">
        <v>2521</v>
      </c>
      <c r="J56" s="300"/>
    </row>
    <row r="57" spans="2:13" ht="17.7" customHeight="1" x14ac:dyDescent="0.3">
      <c r="B57" s="289" t="s">
        <v>3965</v>
      </c>
      <c r="J57" s="300"/>
    </row>
    <row r="58" spans="2:13" ht="17.7" customHeight="1" x14ac:dyDescent="0.3">
      <c r="B58" s="289" t="s">
        <v>3966</v>
      </c>
      <c r="J58" s="300"/>
    </row>
    <row r="59" spans="2:13" ht="17.7" customHeight="1" x14ac:dyDescent="0.3">
      <c r="B59" s="370" t="s">
        <v>4088</v>
      </c>
      <c r="F59" s="373"/>
      <c r="J59" s="300"/>
    </row>
    <row r="60" spans="2:13" ht="17.7" customHeight="1" x14ac:dyDescent="0.3">
      <c r="B60" s="289" t="s">
        <v>4089</v>
      </c>
      <c r="F60" s="373"/>
      <c r="J60" s="300"/>
    </row>
    <row r="61" spans="2:13" ht="17.7" customHeight="1" x14ac:dyDescent="0.3">
      <c r="B61" s="289" t="s">
        <v>4090</v>
      </c>
      <c r="F61" s="373"/>
      <c r="J61" s="300"/>
    </row>
    <row r="62" spans="2:13" ht="23.25" customHeight="1" x14ac:dyDescent="0.3">
      <c r="J62" s="300"/>
      <c r="K62" s="288"/>
    </row>
    <row r="63" spans="2:13" ht="16.2" customHeight="1" x14ac:dyDescent="0.3">
      <c r="J63" s="300"/>
      <c r="K63" s="289"/>
    </row>
    <row r="64" spans="2:13" ht="11.25" customHeight="1" x14ac:dyDescent="0.3">
      <c r="J64" s="300"/>
      <c r="K64" s="289"/>
    </row>
    <row r="65" spans="2:13" ht="52.5" customHeight="1" x14ac:dyDescent="0.3">
      <c r="B65" s="712" t="s">
        <v>2524</v>
      </c>
      <c r="C65" s="712"/>
      <c r="D65" s="712"/>
      <c r="E65" s="712"/>
      <c r="F65" s="712"/>
      <c r="G65" s="712"/>
      <c r="H65" s="712"/>
      <c r="I65" s="712"/>
      <c r="J65" s="300"/>
    </row>
    <row r="66" spans="2:13" ht="13.5" customHeight="1" x14ac:dyDescent="0.3">
      <c r="B66" s="317" t="s">
        <v>2525</v>
      </c>
      <c r="C66" s="292"/>
      <c r="J66" s="300"/>
    </row>
    <row r="67" spans="2:13" ht="13.5" customHeight="1" x14ac:dyDescent="0.3">
      <c r="B67" s="289"/>
      <c r="J67" s="300"/>
    </row>
    <row r="68" spans="2:13" ht="20.25" customHeight="1" x14ac:dyDescent="0.3">
      <c r="B68" s="279" t="s">
        <v>2526</v>
      </c>
      <c r="C68" s="292"/>
      <c r="J68" s="276"/>
    </row>
    <row r="69" spans="2:13" ht="15.75" customHeight="1" x14ac:dyDescent="0.3">
      <c r="B69" s="292"/>
      <c r="C69" s="292"/>
      <c r="J69" s="276"/>
    </row>
    <row r="70" spans="2:13" ht="16.2" customHeight="1" x14ac:dyDescent="0.3">
      <c r="B70" s="279" t="s">
        <v>2583</v>
      </c>
      <c r="D70" s="292"/>
      <c r="E70" s="292"/>
      <c r="F70" s="292"/>
      <c r="G70" s="292"/>
    </row>
    <row r="71" spans="2:13" ht="16.2" customHeight="1" x14ac:dyDescent="0.3">
      <c r="B71" s="279" t="s">
        <v>2527</v>
      </c>
    </row>
    <row r="72" spans="2:13" ht="16.2" customHeight="1" x14ac:dyDescent="0.3">
      <c r="B72" s="279" t="s">
        <v>3982</v>
      </c>
    </row>
    <row r="73" spans="2:13" ht="16.2" customHeight="1" x14ac:dyDescent="0.3">
      <c r="B73" s="279" t="s">
        <v>2528</v>
      </c>
      <c r="J73" s="261"/>
    </row>
    <row r="74" spans="2:13" s="297" customFormat="1" ht="13.8" x14ac:dyDescent="0.3">
      <c r="B74" s="337"/>
      <c r="C74" s="337"/>
      <c r="H74" s="549"/>
      <c r="I74" s="549"/>
      <c r="L74" s="347"/>
      <c r="M74" s="347"/>
    </row>
    <row r="75" spans="2:13" s="297" customFormat="1" ht="52.2" customHeight="1" x14ac:dyDescent="0.25">
      <c r="B75" s="818" t="s">
        <v>2584</v>
      </c>
      <c r="C75" s="818"/>
      <c r="D75" s="574"/>
      <c r="E75" s="574"/>
      <c r="F75" s="574"/>
      <c r="G75" s="574"/>
      <c r="H75" s="819" t="s">
        <v>2529</v>
      </c>
      <c r="I75" s="819"/>
    </row>
  </sheetData>
  <mergeCells count="51">
    <mergeCell ref="B75:C75"/>
    <mergeCell ref="H75:I75"/>
    <mergeCell ref="B41:I41"/>
    <mergeCell ref="B42:I42"/>
    <mergeCell ref="B43:I43"/>
    <mergeCell ref="B44:I44"/>
    <mergeCell ref="B46:I46"/>
    <mergeCell ref="B65:I65"/>
    <mergeCell ref="AD37:AL37"/>
    <mergeCell ref="AM37:AU37"/>
    <mergeCell ref="AV37:BD37"/>
    <mergeCell ref="B38:C38"/>
    <mergeCell ref="L38:T38"/>
    <mergeCell ref="L37:T37"/>
    <mergeCell ref="U37:AC37"/>
    <mergeCell ref="B40:I40"/>
    <mergeCell ref="G32:H32"/>
    <mergeCell ref="G33:H33"/>
    <mergeCell ref="B36:I36"/>
    <mergeCell ref="B37:I37"/>
    <mergeCell ref="G31:H31"/>
    <mergeCell ref="C20:E20"/>
    <mergeCell ref="C21:E21"/>
    <mergeCell ref="C22:E22"/>
    <mergeCell ref="C23:E23"/>
    <mergeCell ref="C24:E24"/>
    <mergeCell ref="C25:E25"/>
    <mergeCell ref="C26:E26"/>
    <mergeCell ref="C27:E27"/>
    <mergeCell ref="C28:E28"/>
    <mergeCell ref="C29:E29"/>
    <mergeCell ref="C30:E30"/>
    <mergeCell ref="C19:E19"/>
    <mergeCell ref="C7:E7"/>
    <mergeCell ref="G7:I7"/>
    <mergeCell ref="K7:L7"/>
    <mergeCell ref="K8:L8"/>
    <mergeCell ref="C9:E9"/>
    <mergeCell ref="C10:E10"/>
    <mergeCell ref="H10:I10"/>
    <mergeCell ref="B11:C11"/>
    <mergeCell ref="D11:E11"/>
    <mergeCell ref="G11:I11"/>
    <mergeCell ref="B15:I16"/>
    <mergeCell ref="C18:E18"/>
    <mergeCell ref="E3:F3"/>
    <mergeCell ref="C5:E5"/>
    <mergeCell ref="G5:I5"/>
    <mergeCell ref="K5:L5"/>
    <mergeCell ref="C6:E6"/>
    <mergeCell ref="K6:L6"/>
  </mergeCells>
  <hyperlinks>
    <hyperlink ref="B73" r:id="rId1" display="http://www.geofal.com.pe/" xr:uid="{1E86841E-4A24-4FBC-8EC6-D0374DFBC92E}"/>
    <hyperlink ref="B42:I42" r:id="rId2" location="8LpXxWsZQWmIW0zmL4DJEGBD3MXzxqJtd8JNJD7mkXs" display="https://mega.nz/file/EWAjHIDa - 8LpXxWsZQWmIW0zmL4DJEGBD3MXzxqJtd8JNJD7mkXs" xr:uid="{76736903-405D-45F9-8FEC-A515DA263362}"/>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8" min="1" max="8" man="1"/>
  </rowBreaks>
  <drawing r:id="rId4"/>
  <legacyDrawingHF r:id="rId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55371-0A2D-400A-A795-092AFDDD1930}">
  <sheetPr>
    <tabColor rgb="FF00B0F0"/>
  </sheetPr>
  <dimension ref="B1:BD68"/>
  <sheetViews>
    <sheetView view="pageBreakPreview" zoomScale="96" zoomScaleNormal="96" zoomScaleSheetLayoutView="96" workbookViewId="0">
      <selection activeCell="L1" sqref="L1"/>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31.44140625"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866</v>
      </c>
    </row>
    <row r="2" spans="2:13" ht="6.6" customHeight="1" x14ac:dyDescent="0.3">
      <c r="K2" s="344"/>
      <c r="L2" s="344"/>
    </row>
    <row r="3" spans="2:13" ht="24" customHeight="1" x14ac:dyDescent="0.3">
      <c r="B3" s="297"/>
      <c r="C3" s="355"/>
      <c r="D3" s="355"/>
      <c r="E3" s="746">
        <v>1395</v>
      </c>
      <c r="F3" s="746"/>
      <c r="G3" s="355"/>
      <c r="H3" s="355"/>
      <c r="I3" s="356"/>
    </row>
    <row r="4" spans="2:13" ht="12.6" customHeight="1" x14ac:dyDescent="0.3">
      <c r="B4" s="357"/>
      <c r="C4" s="357"/>
      <c r="D4" s="297"/>
      <c r="E4" s="358"/>
      <c r="F4" s="358"/>
      <c r="G4" s="351"/>
      <c r="H4" s="351"/>
      <c r="I4" s="351"/>
      <c r="J4" s="252"/>
    </row>
    <row r="5" spans="2:13" ht="54.75" customHeight="1" x14ac:dyDescent="0.3">
      <c r="B5" s="383" t="s">
        <v>2545</v>
      </c>
      <c r="C5" s="768" t="str">
        <f>VLOOKUP($L$1,BD_Clientes,2,FALSE)</f>
        <v>COVECOP SAC</v>
      </c>
      <c r="D5" s="768"/>
      <c r="E5" s="768"/>
      <c r="F5" s="431" t="s">
        <v>2586</v>
      </c>
      <c r="G5" s="768" t="str">
        <f>VLOOKUP($L$1,BD_Clientes,9,FALSE)</f>
        <v>-</v>
      </c>
      <c r="H5" s="768"/>
      <c r="I5" s="768"/>
      <c r="K5" s="746">
        <v>222</v>
      </c>
      <c r="L5" s="746"/>
    </row>
    <row r="6" spans="2:13" ht="22.5" customHeight="1" x14ac:dyDescent="0.3">
      <c r="B6" s="383" t="s">
        <v>2547</v>
      </c>
      <c r="C6" s="769">
        <f>VLOOKUP($L$1,BD_Clientes,3,FALSE)</f>
        <v>20612211460</v>
      </c>
      <c r="D6" s="769"/>
      <c r="E6" s="769"/>
      <c r="F6" s="373"/>
      <c r="G6" s="433"/>
      <c r="H6" s="433"/>
      <c r="I6" s="433"/>
      <c r="K6" s="744">
        <v>222</v>
      </c>
      <c r="L6" s="744"/>
      <c r="M6" s="301"/>
    </row>
    <row r="7" spans="2:13" ht="48.75" customHeight="1" x14ac:dyDescent="0.3">
      <c r="B7" s="383" t="s">
        <v>2550</v>
      </c>
      <c r="C7" s="768" t="str">
        <f>VLOOKUP($L$1,BD_Clientes,5,FALSE)</f>
        <v>Paola Leandro</v>
      </c>
      <c r="D7" s="768"/>
      <c r="E7" s="768"/>
      <c r="F7" s="431" t="s">
        <v>2589</v>
      </c>
      <c r="G7" s="768" t="str">
        <f>VLOOKUP($L$1,BD_Clientes,10,FALSE)</f>
        <v>-</v>
      </c>
      <c r="H7" s="768"/>
      <c r="I7" s="768"/>
      <c r="K7" s="742">
        <v>222</v>
      </c>
      <c r="L7" s="742"/>
    </row>
    <row r="8" spans="2:13" ht="30" customHeight="1" x14ac:dyDescent="0.3">
      <c r="B8" s="383" t="s">
        <v>2553</v>
      </c>
      <c r="C8" s="768">
        <f>VLOOKUP($L$1,BD_Clientes,7,FALSE)</f>
        <v>902544255</v>
      </c>
      <c r="D8" s="768"/>
      <c r="E8" s="768"/>
      <c r="F8" s="439" t="s">
        <v>2551</v>
      </c>
      <c r="G8" s="373" t="s">
        <v>3326</v>
      </c>
      <c r="H8" s="373"/>
      <c r="I8" s="373"/>
    </row>
    <row r="9" spans="2:13" ht="41.25" customHeight="1" x14ac:dyDescent="0.3">
      <c r="B9" s="383" t="s">
        <v>2557</v>
      </c>
      <c r="C9" s="768" t="str">
        <f>VLOOKUP($L$1,BD_Clientes,8,FALSE)</f>
        <v>administracion@covecop.com</v>
      </c>
      <c r="D9" s="768"/>
      <c r="E9" s="768"/>
      <c r="F9" s="438" t="s">
        <v>2553</v>
      </c>
      <c r="G9" s="429">
        <v>982429895</v>
      </c>
      <c r="H9" s="769"/>
      <c r="I9" s="769"/>
    </row>
    <row r="10" spans="2:13" ht="42.75" customHeight="1" x14ac:dyDescent="0.3">
      <c r="B10" s="766" t="s">
        <v>2555</v>
      </c>
      <c r="C10" s="766"/>
      <c r="D10" s="767">
        <v>45905</v>
      </c>
      <c r="E10" s="767"/>
      <c r="F10" s="438" t="s">
        <v>2558</v>
      </c>
      <c r="G10" s="767">
        <v>45905</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29.25" customHeight="1" x14ac:dyDescent="0.3">
      <c r="B16" s="260"/>
      <c r="C16" s="260"/>
      <c r="D16" s="259"/>
      <c r="E16" s="259"/>
      <c r="F16" s="259"/>
    </row>
    <row r="17" spans="2:56" ht="66.75" customHeight="1" x14ac:dyDescent="0.3">
      <c r="B17" s="421" t="s">
        <v>2561</v>
      </c>
      <c r="C17" s="749" t="s">
        <v>2562</v>
      </c>
      <c r="D17" s="749"/>
      <c r="E17" s="749"/>
      <c r="F17" s="422" t="s">
        <v>2563</v>
      </c>
      <c r="G17" s="423" t="s">
        <v>2564</v>
      </c>
      <c r="H17" s="421" t="s">
        <v>2565</v>
      </c>
      <c r="I17" s="421" t="s">
        <v>2566</v>
      </c>
      <c r="J17" s="371"/>
    </row>
    <row r="18" spans="2:56" ht="75" customHeight="1" x14ac:dyDescent="0.3">
      <c r="B18" s="424" t="s">
        <v>2212</v>
      </c>
      <c r="C18" s="754" t="str">
        <f>VLOOKUP(B18,ENS.!$B$5:$F$242,2,FALSE)</f>
        <v>Compresión de testigos cilíndricos de concreto (*).</v>
      </c>
      <c r="D18" s="755"/>
      <c r="E18" s="756"/>
      <c r="F18" s="451" t="str">
        <f>VLOOKUP(B18,ENS.!$B$5:$F$242,3,FALSE)</f>
        <v>ASTM C39/C39M-24</v>
      </c>
      <c r="G18" s="457">
        <f>VLOOKUP(B18,ENS.!$B$5:$G$242,6,FALSE)</f>
        <v>15</v>
      </c>
      <c r="H18" s="424">
        <v>7</v>
      </c>
      <c r="I18" s="426">
        <f>+G18*H18</f>
        <v>105</v>
      </c>
      <c r="J18" s="371"/>
    </row>
    <row r="19" spans="2:56" ht="19.95" customHeight="1" x14ac:dyDescent="0.3">
      <c r="B19" s="551" t="s">
        <v>2516</v>
      </c>
      <c r="C19" s="270"/>
      <c r="G19" s="759" t="s">
        <v>2567</v>
      </c>
      <c r="H19" s="760"/>
      <c r="I19" s="427">
        <f>SUM(I18:I18)</f>
        <v>105</v>
      </c>
      <c r="J19" s="274"/>
      <c r="K19" s="540"/>
      <c r="L19" s="343"/>
      <c r="M19" s="171"/>
      <c r="N19" s="171"/>
      <c r="O19" s="171"/>
      <c r="P19" s="171"/>
      <c r="Q19" s="171"/>
      <c r="R19" s="171"/>
      <c r="S19" s="171"/>
      <c r="T19" s="171"/>
    </row>
    <row r="20" spans="2:56" ht="19.95" customHeight="1" x14ac:dyDescent="0.3">
      <c r="B20" s="317"/>
      <c r="C20" s="270"/>
      <c r="G20" s="759" t="s">
        <v>2568</v>
      </c>
      <c r="H20" s="760"/>
      <c r="I20" s="427">
        <f>I19*0.18</f>
        <v>18.899999999999999</v>
      </c>
      <c r="J20" s="274"/>
      <c r="K20" s="538"/>
      <c r="L20" s="171"/>
      <c r="M20" s="171"/>
      <c r="N20" s="171"/>
      <c r="O20" s="171"/>
      <c r="P20" s="171"/>
      <c r="Q20" s="171"/>
      <c r="R20" s="171"/>
      <c r="S20" s="171"/>
      <c r="T20" s="171"/>
    </row>
    <row r="21" spans="2:56" ht="19.95" customHeight="1" x14ac:dyDescent="0.3">
      <c r="B21" s="317"/>
      <c r="C21" s="270"/>
      <c r="G21" s="761" t="s">
        <v>2569</v>
      </c>
      <c r="H21" s="762"/>
      <c r="I21" s="428">
        <f>I19+I20</f>
        <v>123.9</v>
      </c>
      <c r="J21" s="274"/>
      <c r="K21" s="538"/>
      <c r="L21" s="302"/>
      <c r="M21" s="302"/>
      <c r="N21" s="302"/>
      <c r="O21" s="302"/>
      <c r="P21" s="302"/>
      <c r="Q21" s="302"/>
      <c r="R21" s="302"/>
      <c r="S21" s="302"/>
      <c r="T21" s="302"/>
    </row>
    <row r="22" spans="2:56" ht="19.95" customHeight="1" x14ac:dyDescent="0.3">
      <c r="B22" s="317"/>
      <c r="C22" s="270"/>
      <c r="G22" s="371"/>
      <c r="H22" s="371"/>
      <c r="I22" s="372"/>
      <c r="J22" s="274"/>
      <c r="K22" s="538"/>
      <c r="L22" s="302"/>
      <c r="M22" s="302"/>
      <c r="N22" s="302"/>
      <c r="O22" s="302"/>
      <c r="P22" s="302"/>
      <c r="Q22" s="302"/>
      <c r="R22" s="302"/>
      <c r="S22" s="302"/>
      <c r="T22" s="302"/>
    </row>
    <row r="23" spans="2:56" s="297" customFormat="1" ht="21" customHeight="1" x14ac:dyDescent="0.3">
      <c r="B23" s="361"/>
      <c r="C23" s="362"/>
      <c r="D23" s="362"/>
      <c r="E23" s="362"/>
      <c r="F23" s="362"/>
      <c r="G23" s="362"/>
      <c r="H23" s="362"/>
      <c r="I23" s="362"/>
      <c r="J23" s="362"/>
      <c r="K23" s="632"/>
      <c r="L23" s="546"/>
      <c r="N23" s="547"/>
    </row>
    <row r="24" spans="2:56" s="297" customFormat="1" ht="21" customHeight="1" x14ac:dyDescent="0.3">
      <c r="C24" s="362"/>
      <c r="D24" s="362"/>
      <c r="E24" s="362"/>
      <c r="F24" s="362"/>
      <c r="G24" s="362"/>
      <c r="H24" s="362"/>
      <c r="I24" s="310"/>
      <c r="J24" s="310"/>
    </row>
    <row r="25" spans="2:56" s="297" customFormat="1" ht="11.4" customHeight="1" x14ac:dyDescent="0.3">
      <c r="C25" s="362"/>
      <c r="D25" s="362"/>
      <c r="E25" s="362"/>
      <c r="F25" s="362"/>
      <c r="G25" s="362"/>
      <c r="H25" s="362"/>
      <c r="I25" s="310"/>
      <c r="J25" s="310"/>
    </row>
    <row r="26" spans="2:56" s="373" customFormat="1" ht="19.2" customHeight="1" x14ac:dyDescent="0.3">
      <c r="B26" s="732" t="s">
        <v>4130</v>
      </c>
      <c r="C26" s="732"/>
      <c r="D26" s="732"/>
      <c r="E26" s="732"/>
      <c r="F26" s="732"/>
      <c r="G26" s="732"/>
      <c r="H26" s="732"/>
      <c r="I26" s="732"/>
      <c r="J26" s="374"/>
      <c r="L26" s="548"/>
      <c r="U26" s="548"/>
      <c r="AD26" s="548"/>
      <c r="AM26" s="548"/>
      <c r="AV26" s="548"/>
    </row>
    <row r="27" spans="2:56" s="373" customFormat="1" ht="147.75" customHeight="1" x14ac:dyDescent="0.3">
      <c r="B27" s="714" t="s">
        <v>6022</v>
      </c>
      <c r="C27" s="714"/>
      <c r="D27" s="714"/>
      <c r="E27" s="714"/>
      <c r="F27" s="714"/>
      <c r="G27" s="714"/>
      <c r="H27" s="714"/>
      <c r="I27" s="714"/>
      <c r="J27" s="374"/>
      <c r="L27" s="714"/>
      <c r="M27" s="714"/>
      <c r="N27" s="714"/>
      <c r="O27" s="714"/>
      <c r="P27" s="714"/>
      <c r="Q27" s="714"/>
      <c r="R27" s="714"/>
      <c r="S27" s="714"/>
      <c r="T27" s="714"/>
      <c r="U27" s="714"/>
      <c r="V27" s="714"/>
      <c r="W27" s="714"/>
      <c r="X27" s="714"/>
      <c r="Y27" s="714"/>
      <c r="Z27" s="714"/>
      <c r="AA27" s="714"/>
      <c r="AB27" s="714"/>
      <c r="AC27" s="714"/>
      <c r="AD27" s="714"/>
      <c r="AE27" s="714"/>
      <c r="AF27" s="714"/>
      <c r="AG27" s="714"/>
      <c r="AH27" s="714"/>
      <c r="AI27" s="714"/>
      <c r="AJ27" s="714"/>
      <c r="AK27" s="714"/>
      <c r="AL27" s="714"/>
      <c r="AM27" s="715"/>
      <c r="AN27" s="715"/>
      <c r="AO27" s="715"/>
      <c r="AP27" s="715"/>
      <c r="AQ27" s="715"/>
      <c r="AR27" s="715"/>
      <c r="AS27" s="715"/>
      <c r="AT27" s="715"/>
      <c r="AU27" s="715"/>
      <c r="AV27" s="714"/>
      <c r="AW27" s="714"/>
      <c r="AX27" s="714"/>
      <c r="AY27" s="714"/>
      <c r="AZ27" s="714"/>
      <c r="BA27" s="714"/>
      <c r="BB27" s="714"/>
      <c r="BC27" s="714"/>
      <c r="BD27" s="714"/>
    </row>
    <row r="28" spans="2:56" s="373" customFormat="1" ht="84" customHeight="1" x14ac:dyDescent="0.3">
      <c r="B28" s="715" t="s">
        <v>4131</v>
      </c>
      <c r="C28" s="715"/>
      <c r="D28" s="715"/>
      <c r="E28" s="715"/>
      <c r="F28" s="715"/>
      <c r="G28" s="715"/>
      <c r="H28" s="715"/>
      <c r="I28" s="715"/>
      <c r="J28" s="374"/>
      <c r="L28" s="715"/>
      <c r="M28" s="715"/>
      <c r="N28" s="715"/>
      <c r="O28" s="715"/>
      <c r="P28" s="715"/>
      <c r="Q28" s="715"/>
      <c r="R28" s="715"/>
      <c r="S28" s="715"/>
      <c r="T28" s="715"/>
      <c r="U28" s="420"/>
      <c r="V28" s="420"/>
      <c r="W28" s="420"/>
      <c r="X28" s="420"/>
      <c r="Y28" s="420"/>
      <c r="Z28" s="420"/>
      <c r="AA28" s="420"/>
      <c r="AB28" s="420"/>
      <c r="AC28" s="420"/>
      <c r="AD28" s="420"/>
      <c r="AE28" s="420"/>
      <c r="AF28" s="420"/>
      <c r="AG28" s="420"/>
      <c r="AH28" s="420"/>
      <c r="AI28" s="420"/>
      <c r="AJ28" s="420"/>
      <c r="AK28" s="420"/>
      <c r="AL28" s="420"/>
      <c r="AM28" s="628"/>
      <c r="AN28" s="628"/>
      <c r="AO28" s="628"/>
      <c r="AP28" s="628"/>
      <c r="AQ28" s="628"/>
      <c r="AR28" s="628"/>
      <c r="AS28" s="628"/>
      <c r="AT28" s="628"/>
      <c r="AU28" s="628"/>
      <c r="AV28" s="420"/>
      <c r="AW28" s="420"/>
      <c r="AX28" s="420"/>
      <c r="AY28" s="420"/>
      <c r="AZ28" s="420"/>
      <c r="BA28" s="420"/>
      <c r="BB28" s="420"/>
      <c r="BC28" s="420"/>
      <c r="BD28" s="420"/>
    </row>
    <row r="29" spans="2:56" s="297" customFormat="1" ht="93" customHeight="1" x14ac:dyDescent="0.3">
      <c r="B29" s="747" t="s">
        <v>2571</v>
      </c>
      <c r="C29" s="747"/>
      <c r="D29" s="337"/>
      <c r="E29" s="337"/>
      <c r="F29" s="337"/>
      <c r="G29" s="337"/>
      <c r="H29" s="337"/>
      <c r="I29" s="337"/>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95" customHeight="1" x14ac:dyDescent="0.3">
      <c r="J30" s="336"/>
    </row>
    <row r="31" spans="2:56" s="297" customFormat="1" ht="86.25" customHeight="1" x14ac:dyDescent="0.3">
      <c r="B31" s="714" t="s">
        <v>4121</v>
      </c>
      <c r="C31" s="714"/>
      <c r="D31" s="714"/>
      <c r="E31" s="714"/>
      <c r="F31" s="714"/>
      <c r="G31" s="714"/>
      <c r="H31" s="714"/>
      <c r="I31" s="714"/>
      <c r="J31" s="336"/>
    </row>
    <row r="32" spans="2:56" s="297" customFormat="1" ht="70.95" customHeight="1" x14ac:dyDescent="0.3">
      <c r="B32" s="714" t="s">
        <v>4122</v>
      </c>
      <c r="C32" s="714"/>
      <c r="D32" s="714"/>
      <c r="E32" s="714"/>
      <c r="F32" s="714"/>
      <c r="G32" s="714"/>
      <c r="H32" s="714"/>
      <c r="I32" s="714"/>
      <c r="J32" s="336"/>
    </row>
    <row r="33" spans="2:20" s="373" customFormat="1" ht="162.6" customHeight="1" x14ac:dyDescent="0.3">
      <c r="B33" s="714" t="s">
        <v>4124</v>
      </c>
      <c r="C33" s="714"/>
      <c r="D33" s="714"/>
      <c r="E33" s="714"/>
      <c r="F33" s="714"/>
      <c r="G33" s="714"/>
      <c r="H33" s="714"/>
      <c r="I33" s="714"/>
      <c r="J33" s="375"/>
      <c r="K33" s="376"/>
      <c r="L33" s="377"/>
      <c r="M33" s="378"/>
    </row>
    <row r="34" spans="2:20" s="373" customFormat="1" ht="57" customHeight="1" x14ac:dyDescent="0.3">
      <c r="B34" s="714" t="s">
        <v>4125</v>
      </c>
      <c r="C34" s="714"/>
      <c r="D34" s="714"/>
      <c r="E34" s="714"/>
      <c r="F34" s="714"/>
      <c r="G34" s="714"/>
      <c r="H34" s="714"/>
      <c r="I34" s="714"/>
      <c r="J34" s="375"/>
      <c r="K34" s="376"/>
      <c r="L34" s="377"/>
      <c r="M34" s="378"/>
    </row>
    <row r="35" spans="2:20" s="373" customFormat="1" ht="16.2" customHeight="1" x14ac:dyDescent="0.3"/>
    <row r="36" spans="2:20" s="373" customFormat="1" ht="16.2" customHeight="1" x14ac:dyDescent="0.3">
      <c r="B36" s="732"/>
      <c r="C36" s="732"/>
      <c r="D36" s="732"/>
      <c r="E36" s="732"/>
      <c r="F36" s="732"/>
      <c r="G36" s="732"/>
      <c r="H36" s="732"/>
      <c r="I36" s="732"/>
      <c r="N36" s="379"/>
      <c r="O36" s="379"/>
      <c r="P36" s="379"/>
      <c r="Q36" s="379"/>
      <c r="R36" s="379"/>
      <c r="S36" s="379"/>
      <c r="T36" s="379"/>
    </row>
    <row r="37" spans="2:20" s="373" customFormat="1" ht="16.2" customHeight="1" x14ac:dyDescent="0.3"/>
    <row r="38" spans="2:20" s="373" customFormat="1" ht="16.5" customHeight="1" x14ac:dyDescent="0.3">
      <c r="B38" s="373" t="s">
        <v>3984</v>
      </c>
      <c r="K38" s="373" t="s">
        <v>2574</v>
      </c>
    </row>
    <row r="39" spans="2:20" s="373" customFormat="1" ht="16.5" customHeight="1" x14ac:dyDescent="0.3">
      <c r="B39" s="373" t="s">
        <v>4126</v>
      </c>
      <c r="K39" s="373" t="s">
        <v>3983</v>
      </c>
    </row>
    <row r="40" spans="2:20" s="373" customFormat="1" ht="16.5" customHeight="1" x14ac:dyDescent="0.3">
      <c r="B40" s="373" t="s">
        <v>2518</v>
      </c>
      <c r="K40" s="373" t="s">
        <v>3984</v>
      </c>
    </row>
    <row r="41" spans="2:20" s="373" customFormat="1" ht="16.5" customHeight="1" x14ac:dyDescent="0.3">
      <c r="B41" s="380" t="s">
        <v>2519</v>
      </c>
      <c r="K41" s="373" t="s">
        <v>3985</v>
      </c>
    </row>
    <row r="42" spans="2:20" s="373" customFormat="1" ht="16.5" customHeight="1" x14ac:dyDescent="0.3">
      <c r="B42" s="381" t="s">
        <v>2520</v>
      </c>
      <c r="J42" s="382"/>
      <c r="K42" s="373" t="s">
        <v>3986</v>
      </c>
      <c r="M42" s="383"/>
    </row>
    <row r="43" spans="2:20" s="373" customFormat="1" ht="16.5" customHeight="1" x14ac:dyDescent="0.3">
      <c r="B43" s="380" t="s">
        <v>2578</v>
      </c>
      <c r="J43" s="382"/>
      <c r="K43" s="373" t="s">
        <v>3987</v>
      </c>
      <c r="M43" s="383"/>
    </row>
    <row r="44" spans="2:20" s="373" customFormat="1" ht="16.5" customHeight="1" x14ac:dyDescent="0.3">
      <c r="B44" s="381" t="s">
        <v>2580</v>
      </c>
      <c r="J44" s="382"/>
      <c r="K44" s="373" t="s">
        <v>3988</v>
      </c>
    </row>
    <row r="45" spans="2:20" s="373" customFormat="1" ht="16.5" customHeight="1" x14ac:dyDescent="0.3">
      <c r="B45" s="381" t="s">
        <v>2582</v>
      </c>
      <c r="J45" s="382"/>
    </row>
    <row r="46" spans="2:20" s="373" customFormat="1" ht="16.5" customHeight="1" x14ac:dyDescent="0.3">
      <c r="B46" s="437" t="s">
        <v>2521</v>
      </c>
      <c r="J46" s="382"/>
    </row>
    <row r="47" spans="2:20" s="373" customFormat="1" ht="16.5" customHeight="1" x14ac:dyDescent="0.3">
      <c r="B47" s="381" t="s">
        <v>3965</v>
      </c>
      <c r="J47" s="382"/>
    </row>
    <row r="48" spans="2:20" s="373" customFormat="1" ht="16.5" customHeight="1" x14ac:dyDescent="0.3">
      <c r="B48" s="381" t="s">
        <v>3966</v>
      </c>
      <c r="J48" s="382"/>
    </row>
    <row r="49" spans="2:11" s="373" customFormat="1" ht="16.5" customHeight="1" x14ac:dyDescent="0.3">
      <c r="B49" s="437" t="s">
        <v>4088</v>
      </c>
      <c r="J49" s="382"/>
    </row>
    <row r="50" spans="2:11" s="373" customFormat="1" ht="16.5" customHeight="1" x14ac:dyDescent="0.3">
      <c r="B50" s="381" t="s">
        <v>4089</v>
      </c>
      <c r="J50" s="382"/>
    </row>
    <row r="51" spans="2:11" s="373" customFormat="1" ht="16.5" customHeight="1" x14ac:dyDescent="0.3">
      <c r="B51" s="381" t="s">
        <v>4090</v>
      </c>
      <c r="J51" s="382"/>
    </row>
    <row r="52" spans="2:11" s="373" customFormat="1" ht="6.6" customHeight="1" x14ac:dyDescent="0.3">
      <c r="B52" s="381"/>
      <c r="J52" s="382"/>
    </row>
    <row r="53" spans="2:11" s="373" customFormat="1" ht="23.25" customHeight="1" x14ac:dyDescent="0.3">
      <c r="J53" s="382"/>
      <c r="K53" s="380" t="s">
        <v>2521</v>
      </c>
    </row>
    <row r="54" spans="2:11" s="373" customFormat="1" ht="16.2" customHeight="1" x14ac:dyDescent="0.3">
      <c r="J54" s="382"/>
      <c r="K54" s="381" t="s">
        <v>2522</v>
      </c>
    </row>
    <row r="55" spans="2:11" s="373" customFormat="1" ht="11.25" customHeight="1" x14ac:dyDescent="0.3">
      <c r="J55" s="382"/>
      <c r="K55" s="381" t="s">
        <v>2523</v>
      </c>
    </row>
    <row r="56" spans="2:11" s="373" customFormat="1" ht="52.5" customHeight="1" x14ac:dyDescent="0.3">
      <c r="B56" s="714" t="s">
        <v>2524</v>
      </c>
      <c r="C56" s="714"/>
      <c r="D56" s="714"/>
      <c r="E56" s="714"/>
      <c r="F56" s="714"/>
      <c r="G56" s="714"/>
      <c r="H56" s="714"/>
      <c r="I56" s="714"/>
      <c r="J56" s="382"/>
    </row>
    <row r="57" spans="2:11" s="373" customFormat="1" ht="13.5" customHeight="1" x14ac:dyDescent="0.3">
      <c r="B57" s="435" t="s">
        <v>2525</v>
      </c>
      <c r="C57" s="384"/>
      <c r="J57" s="382"/>
    </row>
    <row r="58" spans="2:11" s="373" customFormat="1" ht="13.5" customHeight="1" x14ac:dyDescent="0.3">
      <c r="B58" s="381"/>
      <c r="J58" s="382"/>
    </row>
    <row r="59" spans="2:11" s="373" customFormat="1" ht="13.5" customHeight="1" x14ac:dyDescent="0.3">
      <c r="B59" s="381"/>
      <c r="J59" s="382"/>
    </row>
    <row r="60" spans="2:11" s="373" customFormat="1" ht="20.25" customHeight="1" x14ac:dyDescent="0.3">
      <c r="B60" s="373" t="s">
        <v>2526</v>
      </c>
      <c r="C60" s="384"/>
      <c r="J60" s="385"/>
    </row>
    <row r="61" spans="2:11" s="373" customFormat="1" ht="15.75" customHeight="1" x14ac:dyDescent="0.3">
      <c r="B61" s="384"/>
      <c r="C61" s="384"/>
      <c r="J61" s="385"/>
    </row>
    <row r="62" spans="2:11" s="373" customFormat="1" ht="16.2" customHeight="1" x14ac:dyDescent="0.3">
      <c r="B62" s="373" t="s">
        <v>2583</v>
      </c>
      <c r="D62" s="384"/>
      <c r="E62" s="384"/>
      <c r="F62" s="384"/>
      <c r="G62" s="384"/>
    </row>
    <row r="63" spans="2:11" s="373" customFormat="1" ht="16.2" customHeight="1" x14ac:dyDescent="0.3">
      <c r="B63" s="373" t="s">
        <v>2527</v>
      </c>
    </row>
    <row r="64" spans="2:11" s="373" customFormat="1" ht="16.2" customHeight="1" x14ac:dyDescent="0.3">
      <c r="B64" s="373" t="s">
        <v>3982</v>
      </c>
    </row>
    <row r="65" spans="2:13" s="373" customFormat="1" ht="16.2" customHeight="1" x14ac:dyDescent="0.3">
      <c r="B65" s="373" t="s">
        <v>2528</v>
      </c>
      <c r="J65" s="379"/>
    </row>
    <row r="66" spans="2:13" s="373" customFormat="1" ht="34.5" customHeight="1" x14ac:dyDescent="0.3">
      <c r="B66" s="715"/>
      <c r="C66" s="715"/>
      <c r="H66" s="716"/>
      <c r="I66" s="716"/>
      <c r="L66" s="384"/>
      <c r="M66" s="384"/>
    </row>
    <row r="67" spans="2:13" s="297" customFormat="1" ht="13.8" x14ac:dyDescent="0.3">
      <c r="B67" s="337"/>
      <c r="C67" s="337"/>
      <c r="H67" s="549"/>
      <c r="I67" s="549"/>
      <c r="L67" s="347"/>
      <c r="M67" s="347"/>
    </row>
    <row r="68" spans="2:13" s="297" customFormat="1" ht="121.2" customHeight="1" x14ac:dyDescent="0.3">
      <c r="B68" s="747" t="s">
        <v>2584</v>
      </c>
      <c r="C68" s="747"/>
      <c r="D68" s="575"/>
      <c r="E68" s="575"/>
      <c r="F68" s="575"/>
      <c r="G68" s="575"/>
      <c r="H68" s="748" t="s">
        <v>2529</v>
      </c>
      <c r="I68" s="748"/>
    </row>
  </sheetData>
  <mergeCells count="41">
    <mergeCell ref="E3:F3"/>
    <mergeCell ref="C5:E5"/>
    <mergeCell ref="G5:I5"/>
    <mergeCell ref="K5:L5"/>
    <mergeCell ref="C6:E6"/>
    <mergeCell ref="K6:L6"/>
    <mergeCell ref="C7:E7"/>
    <mergeCell ref="G7:I7"/>
    <mergeCell ref="K7:L7"/>
    <mergeCell ref="C8:E8"/>
    <mergeCell ref="C9:E9"/>
    <mergeCell ref="H9:I9"/>
    <mergeCell ref="C18:E18"/>
    <mergeCell ref="B10:C10"/>
    <mergeCell ref="D10:E10"/>
    <mergeCell ref="G10:I10"/>
    <mergeCell ref="B14:I15"/>
    <mergeCell ref="C17:E17"/>
    <mergeCell ref="G19:H19"/>
    <mergeCell ref="G20:H20"/>
    <mergeCell ref="G21:H21"/>
    <mergeCell ref="B26:I26"/>
    <mergeCell ref="B27:I27"/>
    <mergeCell ref="B36:I36"/>
    <mergeCell ref="U27:AC27"/>
    <mergeCell ref="AD27:AL27"/>
    <mergeCell ref="AM27:AU27"/>
    <mergeCell ref="AV27:BD27"/>
    <mergeCell ref="B28:I28"/>
    <mergeCell ref="L28:T28"/>
    <mergeCell ref="L27:T27"/>
    <mergeCell ref="B31:I31"/>
    <mergeCell ref="B29:C29"/>
    <mergeCell ref="B32:I32"/>
    <mergeCell ref="B33:I33"/>
    <mergeCell ref="B34:I34"/>
    <mergeCell ref="B56:I56"/>
    <mergeCell ref="B66:C66"/>
    <mergeCell ref="H66:I66"/>
    <mergeCell ref="B68:C68"/>
    <mergeCell ref="H68:I68"/>
  </mergeCells>
  <hyperlinks>
    <hyperlink ref="B65" r:id="rId1" display="http://www.geofal.com.pe/" xr:uid="{CA3F53F6-9272-4C7D-88E9-7986E3CD6CB8}"/>
    <hyperlink ref="B32:I32" r:id="rId2" location="8LpXxWsZQWmIW0zmL4DJEGBD3MXzxqJtd8JNJD7mkXs" display="https://mega.nz/file/EWAjHIDa - 8LpXxWsZQWmIW0zmL4DJEGBD3MXzxqJtd8JNJD7mkXs" xr:uid="{B3FCA78C-AA1B-4FDE-A376-5B31576A1DB1}"/>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29" min="1" max="8" man="1"/>
  </rowBreaks>
  <drawing r:id="rId4"/>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E17"/>
  <sheetViews>
    <sheetView workbookViewId="0">
      <selection sqref="A1:E1"/>
    </sheetView>
  </sheetViews>
  <sheetFormatPr baseColWidth="10" defaultColWidth="11.44140625" defaultRowHeight="14.4" x14ac:dyDescent="0.3"/>
  <cols>
    <col min="2" max="2" width="42.109375" customWidth="1"/>
  </cols>
  <sheetData>
    <row r="1" spans="1:5" ht="15" thickBot="1" x14ac:dyDescent="0.35">
      <c r="A1" s="678" t="s">
        <v>121</v>
      </c>
      <c r="B1" s="679"/>
      <c r="C1" s="679"/>
      <c r="D1" s="679"/>
      <c r="E1" s="680"/>
    </row>
    <row r="3" spans="1:5" x14ac:dyDescent="0.3">
      <c r="A3" s="38" t="s">
        <v>115</v>
      </c>
      <c r="B3" s="39" t="s">
        <v>75</v>
      </c>
      <c r="C3" s="38" t="s">
        <v>76</v>
      </c>
      <c r="D3" s="38" t="s">
        <v>6</v>
      </c>
      <c r="E3" s="38" t="s">
        <v>116</v>
      </c>
    </row>
    <row r="4" spans="1:5" x14ac:dyDescent="0.3">
      <c r="A4" s="685"/>
      <c r="B4" s="685"/>
      <c r="C4" s="685"/>
      <c r="D4" s="685"/>
      <c r="E4" s="685"/>
    </row>
    <row r="5" spans="1:5" ht="18" customHeight="1" x14ac:dyDescent="0.3">
      <c r="A5" s="311">
        <v>1</v>
      </c>
      <c r="B5" s="31" t="s">
        <v>122</v>
      </c>
      <c r="C5" s="686" t="s">
        <v>123</v>
      </c>
      <c r="D5" s="686"/>
      <c r="E5" s="28">
        <v>350</v>
      </c>
    </row>
    <row r="6" spans="1:5" ht="18" customHeight="1" x14ac:dyDescent="0.3">
      <c r="A6" s="312">
        <v>2</v>
      </c>
      <c r="B6" s="25" t="s">
        <v>124</v>
      </c>
      <c r="C6" s="687" t="s">
        <v>125</v>
      </c>
      <c r="D6" s="687"/>
      <c r="E6" s="27">
        <v>120</v>
      </c>
    </row>
    <row r="7" spans="1:5" ht="18" customHeight="1" x14ac:dyDescent="0.3">
      <c r="A7" s="312">
        <v>3</v>
      </c>
      <c r="B7" s="25" t="s">
        <v>126</v>
      </c>
      <c r="C7" s="687" t="s">
        <v>127</v>
      </c>
      <c r="D7" s="687"/>
      <c r="E7" s="27">
        <v>180</v>
      </c>
    </row>
    <row r="8" spans="1:5" ht="18" customHeight="1" x14ac:dyDescent="0.3">
      <c r="A8" s="312">
        <v>4</v>
      </c>
      <c r="B8" s="25" t="s">
        <v>128</v>
      </c>
      <c r="C8" s="26">
        <v>339077</v>
      </c>
      <c r="D8" s="312" t="s">
        <v>129</v>
      </c>
      <c r="E8" s="27">
        <v>60</v>
      </c>
    </row>
    <row r="9" spans="1:5" ht="18" customHeight="1" x14ac:dyDescent="0.3">
      <c r="A9" s="312">
        <v>5</v>
      </c>
      <c r="B9" s="25" t="s">
        <v>130</v>
      </c>
      <c r="C9" s="26">
        <v>339034</v>
      </c>
      <c r="D9" s="312" t="s">
        <v>131</v>
      </c>
      <c r="E9" s="27">
        <v>6.5</v>
      </c>
    </row>
    <row r="10" spans="1:5" ht="18" customHeight="1" x14ac:dyDescent="0.3">
      <c r="A10" s="312">
        <v>6</v>
      </c>
      <c r="B10" s="25" t="s">
        <v>132</v>
      </c>
      <c r="C10" s="26">
        <v>339184</v>
      </c>
      <c r="D10" s="312" t="s">
        <v>133</v>
      </c>
      <c r="E10" s="27">
        <v>10</v>
      </c>
    </row>
    <row r="11" spans="1:5" ht="18" customHeight="1" x14ac:dyDescent="0.3">
      <c r="A11" s="312">
        <v>7</v>
      </c>
      <c r="B11" s="25" t="s">
        <v>134</v>
      </c>
      <c r="C11" s="26">
        <v>339035</v>
      </c>
      <c r="D11" s="312" t="s">
        <v>135</v>
      </c>
      <c r="E11" s="27">
        <v>15</v>
      </c>
    </row>
    <row r="12" spans="1:5" ht="24" customHeight="1" x14ac:dyDescent="0.3">
      <c r="A12" s="312">
        <v>8</v>
      </c>
      <c r="B12" s="25" t="s">
        <v>136</v>
      </c>
      <c r="C12" s="26">
        <v>339059</v>
      </c>
      <c r="D12" s="312" t="s">
        <v>137</v>
      </c>
      <c r="E12" s="27">
        <v>170</v>
      </c>
    </row>
    <row r="13" spans="1:5" ht="24" customHeight="1" x14ac:dyDescent="0.3">
      <c r="A13" s="312">
        <v>9</v>
      </c>
      <c r="B13" s="25" t="s">
        <v>138</v>
      </c>
      <c r="C13" s="26">
        <v>339187</v>
      </c>
      <c r="D13" s="312" t="s">
        <v>139</v>
      </c>
      <c r="E13" s="27">
        <v>85</v>
      </c>
    </row>
    <row r="14" spans="1:5" ht="18" customHeight="1" x14ac:dyDescent="0.3">
      <c r="A14" s="312">
        <v>10</v>
      </c>
      <c r="B14" s="25" t="s">
        <v>140</v>
      </c>
      <c r="C14" s="312" t="s">
        <v>141</v>
      </c>
      <c r="D14" s="312" t="s">
        <v>142</v>
      </c>
      <c r="E14" s="27">
        <v>30</v>
      </c>
    </row>
    <row r="15" spans="1:5" ht="18" customHeight="1" x14ac:dyDescent="0.3">
      <c r="A15" s="312">
        <v>11</v>
      </c>
      <c r="B15" s="29" t="s">
        <v>143</v>
      </c>
      <c r="C15" s="36"/>
      <c r="D15" s="30" t="s">
        <v>144</v>
      </c>
      <c r="E15" s="32">
        <v>30</v>
      </c>
    </row>
    <row r="16" spans="1:5" x14ac:dyDescent="0.3">
      <c r="A16" s="685"/>
      <c r="B16" s="685"/>
      <c r="C16" s="685"/>
      <c r="D16" s="685"/>
      <c r="E16" s="685"/>
    </row>
    <row r="17" spans="1:5" x14ac:dyDescent="0.3">
      <c r="A17" s="681" t="s">
        <v>113</v>
      </c>
      <c r="B17" s="682"/>
      <c r="C17" s="682"/>
      <c r="D17" s="683"/>
      <c r="E17" s="37">
        <v>50</v>
      </c>
    </row>
  </sheetData>
  <mergeCells count="7">
    <mergeCell ref="A1:E1"/>
    <mergeCell ref="C5:D5"/>
    <mergeCell ref="C7:D7"/>
    <mergeCell ref="C6:D6"/>
    <mergeCell ref="A17:D17"/>
    <mergeCell ref="A4:E4"/>
    <mergeCell ref="A16:E16"/>
  </mergeCells>
  <pageMargins left="0.7" right="0.7" top="0.75" bottom="0.75" header="0.3" footer="0.3"/>
  <pageSetup paperSize="9" orientation="portrait" horizontalDpi="360" verticalDpi="36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32F96-E517-4CD6-A2F7-FEDC97311044}">
  <sheetPr>
    <tabColor rgb="FFFFFF00"/>
  </sheetPr>
  <dimension ref="B1:T83"/>
  <sheetViews>
    <sheetView view="pageBreakPreview" topLeftCell="A16" zoomScale="90" zoomScaleNormal="92" zoomScaleSheetLayoutView="90" workbookViewId="0">
      <selection activeCell="B24" sqref="B24"/>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3" style="279" customWidth="1"/>
    <col min="6" max="6" width="30.10937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1130</v>
      </c>
    </row>
    <row r="2" spans="2:13" ht="9" customHeight="1" x14ac:dyDescent="0.3">
      <c r="K2" s="344"/>
      <c r="L2" s="344"/>
    </row>
    <row r="3" spans="2:13" ht="34.950000000000003" customHeight="1" x14ac:dyDescent="0.3">
      <c r="C3" s="255"/>
      <c r="D3" s="255"/>
      <c r="E3" s="744">
        <v>1383</v>
      </c>
      <c r="F3" s="744"/>
      <c r="G3" s="255"/>
      <c r="H3" s="255"/>
      <c r="I3" s="256"/>
    </row>
    <row r="4" spans="2:13" ht="10.199999999999999" customHeight="1" x14ac:dyDescent="0.3">
      <c r="B4" s="257"/>
      <c r="C4" s="257"/>
      <c r="E4" s="252"/>
      <c r="F4" s="252"/>
      <c r="H4" s="395"/>
      <c r="I4" s="395"/>
      <c r="J4" s="252"/>
    </row>
    <row r="5" spans="2:13" ht="27.75" customHeight="1" x14ac:dyDescent="0.3">
      <c r="B5" s="270" t="s">
        <v>2545</v>
      </c>
      <c r="C5" s="710" t="str">
        <f>VLOOKUP($L$1,BD_Clientes,2,FALSE)</f>
        <v>CONSORCIO LIMA NORTE</v>
      </c>
      <c r="D5" s="710"/>
      <c r="E5" s="710"/>
      <c r="F5" s="363" t="s">
        <v>2586</v>
      </c>
      <c r="G5" s="753" t="str">
        <f>VLOOKUP($L$1,BD_Clientes,9,FALSE)</f>
        <v>-</v>
      </c>
      <c r="H5" s="753"/>
      <c r="I5" s="753"/>
      <c r="K5" s="746">
        <v>222</v>
      </c>
      <c r="L5" s="746"/>
    </row>
    <row r="6" spans="2:13" ht="12.6" customHeight="1" x14ac:dyDescent="0.3">
      <c r="B6" s="270" t="s">
        <v>2547</v>
      </c>
      <c r="C6" s="710">
        <f>VLOOKUP($L$1,BD_Clientes,3,FALSE)</f>
        <v>20614164833</v>
      </c>
      <c r="D6" s="710"/>
      <c r="E6" s="710"/>
      <c r="G6" s="395"/>
      <c r="H6" s="395"/>
      <c r="I6" s="395"/>
      <c r="K6" s="744">
        <v>222</v>
      </c>
      <c r="L6" s="744"/>
      <c r="M6" s="301"/>
    </row>
    <row r="7" spans="2:13" ht="30" customHeight="1" x14ac:dyDescent="0.3">
      <c r="B7" s="270" t="s">
        <v>2550</v>
      </c>
      <c r="C7" s="710" t="str">
        <f>VLOOKUP($L$1,BD_Clientes,5,FALSE)</f>
        <v xml:space="preserve">Ing. Erick Aponte / Joao Cano </v>
      </c>
      <c r="D7" s="710"/>
      <c r="E7" s="710"/>
      <c r="F7" s="363" t="s">
        <v>2589</v>
      </c>
      <c r="G7" s="710" t="str">
        <f>VLOOKUP($L$1,BD_Clientes,10,FALSE)</f>
        <v>-</v>
      </c>
      <c r="H7" s="710"/>
      <c r="I7" s="710"/>
      <c r="K7" s="742">
        <v>222</v>
      </c>
      <c r="L7" s="742"/>
    </row>
    <row r="8" spans="2:13" ht="2.25" hidden="1" customHeight="1" x14ac:dyDescent="0.3">
      <c r="B8" s="363"/>
      <c r="C8" s="396"/>
      <c r="D8" s="259"/>
      <c r="E8" s="259"/>
      <c r="G8" s="395"/>
      <c r="H8" s="395"/>
      <c r="I8" s="395"/>
      <c r="K8" s="743">
        <v>223</v>
      </c>
      <c r="L8" s="743"/>
    </row>
    <row r="9" spans="2:13" ht="20.25" customHeight="1" x14ac:dyDescent="0.3">
      <c r="B9" s="270" t="s">
        <v>2553</v>
      </c>
      <c r="C9" s="710">
        <f>VLOOKUP($L$1,BD_Clientes,7,FALSE)</f>
        <v>969934305</v>
      </c>
      <c r="D9" s="710"/>
      <c r="E9" s="710"/>
      <c r="F9" s="364" t="s">
        <v>4142</v>
      </c>
      <c r="G9" s="279" t="s">
        <v>3326</v>
      </c>
      <c r="K9" s="392"/>
      <c r="L9" s="392"/>
    </row>
    <row r="10" spans="2:13" ht="38.25" customHeight="1" x14ac:dyDescent="0.3">
      <c r="B10" s="270" t="s">
        <v>2557</v>
      </c>
      <c r="C10" s="710" t="str">
        <f>VLOOKUP($L$1,BD_Clientes,8,FALSE)</f>
        <v>eaponte@ciolimanorte.com / jcano@ciolimanorte.com / joao.rinc.oftec@gmail.com</v>
      </c>
      <c r="D10" s="710"/>
      <c r="E10" s="710"/>
      <c r="F10" s="365" t="s">
        <v>2553</v>
      </c>
      <c r="G10" s="396">
        <v>982429895</v>
      </c>
      <c r="H10" s="724"/>
      <c r="I10" s="724"/>
    </row>
    <row r="11" spans="2:13" ht="24" customHeight="1" x14ac:dyDescent="0.3">
      <c r="B11" s="728" t="s">
        <v>2555</v>
      </c>
      <c r="C11" s="728"/>
      <c r="D11" s="727">
        <v>45904</v>
      </c>
      <c r="E11" s="727"/>
      <c r="F11" s="365" t="s">
        <v>2558</v>
      </c>
      <c r="G11" s="727">
        <v>45905</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11" ht="9" customHeight="1" x14ac:dyDescent="0.3">
      <c r="B17" s="260"/>
      <c r="C17" s="260"/>
      <c r="D17" s="259"/>
      <c r="E17" s="259"/>
      <c r="F17" s="259"/>
    </row>
    <row r="18" spans="2:11" s="273" customFormat="1" ht="55.5" customHeight="1" x14ac:dyDescent="0.3">
      <c r="B18" s="421" t="s">
        <v>2561</v>
      </c>
      <c r="C18" s="749" t="s">
        <v>2562</v>
      </c>
      <c r="D18" s="749"/>
      <c r="E18" s="749"/>
      <c r="F18" s="422" t="s">
        <v>2563</v>
      </c>
      <c r="G18" s="421" t="s">
        <v>2564</v>
      </c>
      <c r="H18" s="421" t="s">
        <v>2565</v>
      </c>
      <c r="I18" s="421" t="s">
        <v>2566</v>
      </c>
      <c r="J18" s="371"/>
    </row>
    <row r="19" spans="2:11" s="273" customFormat="1" ht="23.1" customHeight="1" x14ac:dyDescent="0.3">
      <c r="B19" s="319"/>
      <c r="C19" s="824" t="s">
        <v>6126</v>
      </c>
      <c r="D19" s="825"/>
      <c r="E19" s="826"/>
      <c r="F19" s="249"/>
      <c r="G19" s="319"/>
      <c r="H19" s="319"/>
      <c r="I19" s="319"/>
      <c r="J19" s="371"/>
    </row>
    <row r="20" spans="2:11" s="273" customFormat="1" ht="23.1" customHeight="1" x14ac:dyDescent="0.3">
      <c r="B20" s="440" t="s">
        <v>2153</v>
      </c>
      <c r="C20" s="775" t="str">
        <f>VLOOKUP(B20,ENS.!$B$5:$F$242,2,FALSE)</f>
        <v>Terrones de arcilla y partículas friables, Fino o grueso.</v>
      </c>
      <c r="D20" s="776"/>
      <c r="E20" s="777"/>
      <c r="F20" s="440" t="str">
        <f>VLOOKUP(B20,ENS.!$B$5:$F$242,3,FALSE)</f>
        <v>NTP 400.015</v>
      </c>
      <c r="G20" s="544">
        <f>VLOOKUP(B20,ENS.!$B$5:$G$242,6,FALSE)</f>
        <v>120</v>
      </c>
      <c r="H20" s="440">
        <v>1</v>
      </c>
      <c r="I20" s="441">
        <f t="shared" ref="I20:I25" si="0">+G20*H20</f>
        <v>120</v>
      </c>
      <c r="J20" s="371"/>
    </row>
    <row r="21" spans="2:11" s="273" customFormat="1" ht="23.1" customHeight="1" x14ac:dyDescent="0.3">
      <c r="B21" s="440" t="s">
        <v>2148</v>
      </c>
      <c r="C21" s="775" t="str">
        <f>VLOOKUP(B21,ENS.!$B$5:$F$242,2,FALSE)</f>
        <v>Partículas Liviana en los agregados (carbon y lignito), Fino o grueso.</v>
      </c>
      <c r="D21" s="776"/>
      <c r="E21" s="777"/>
      <c r="F21" s="440" t="str">
        <f>VLOOKUP(B21,ENS.!$B$5:$F$242,3,FALSE)</f>
        <v>NTP 400.023</v>
      </c>
      <c r="G21" s="544">
        <f>VLOOKUP(B21,ENS.!$B$5:$G$242,6,FALSE)</f>
        <v>220</v>
      </c>
      <c r="H21" s="440">
        <v>1</v>
      </c>
      <c r="I21" s="441">
        <f t="shared" si="0"/>
        <v>220</v>
      </c>
      <c r="J21" s="371"/>
    </row>
    <row r="22" spans="2:11" s="273" customFormat="1" ht="23.1" customHeight="1" x14ac:dyDescent="0.3">
      <c r="B22" s="440" t="s">
        <v>2131</v>
      </c>
      <c r="C22" s="775" t="str">
        <f>VLOOKUP(B22,ENS.!$B$5:$F$242,2,FALSE)</f>
        <v>Contenido de cloruros solubles.</v>
      </c>
      <c r="D22" s="776"/>
      <c r="E22" s="777"/>
      <c r="F22" s="440" t="str">
        <f>VLOOKUP(B22,ENS.!$B$5:$F$242,3,FALSE)</f>
        <v>NTP 400.042</v>
      </c>
      <c r="G22" s="544">
        <f>VLOOKUP(B22,ENS.!$B$5:$G$242,6,FALSE)</f>
        <v>90</v>
      </c>
      <c r="H22" s="440">
        <v>1</v>
      </c>
      <c r="I22" s="441">
        <f t="shared" si="0"/>
        <v>90</v>
      </c>
      <c r="J22" s="371"/>
    </row>
    <row r="23" spans="2:11" s="273" customFormat="1" ht="23.1" customHeight="1" x14ac:dyDescent="0.3">
      <c r="B23" s="440" t="s">
        <v>2133</v>
      </c>
      <c r="C23" s="775" t="str">
        <f>VLOOKUP(B23,ENS.!$B$5:$F$242,2,FALSE)</f>
        <v>Contenido de sulfatos solubles.</v>
      </c>
      <c r="D23" s="776"/>
      <c r="E23" s="777"/>
      <c r="F23" s="440" t="str">
        <f>VLOOKUP(B23,ENS.!$B$5:$F$242,3,FALSE)</f>
        <v>NTP 400.042</v>
      </c>
      <c r="G23" s="544">
        <f>VLOOKUP(B23,ENS.!$B$5:$G$242,6,FALSE)</f>
        <v>150</v>
      </c>
      <c r="H23" s="440">
        <v>1</v>
      </c>
      <c r="I23" s="441">
        <f t="shared" si="0"/>
        <v>150</v>
      </c>
      <c r="J23" s="371"/>
    </row>
    <row r="24" spans="2:11" s="273" customFormat="1" ht="23.1" customHeight="1" x14ac:dyDescent="0.3">
      <c r="B24" s="440" t="s">
        <v>2136</v>
      </c>
      <c r="C24" s="775" t="str">
        <f>VLOOKUP(B24,ENS.!$B$5:$F$242,2,FALSE)</f>
        <v>Análisis granulométrico por tamizado en agregado (*).</v>
      </c>
      <c r="D24" s="776"/>
      <c r="E24" s="777"/>
      <c r="F24" s="440" t="str">
        <f>VLOOKUP(B24,ENS.!$B$5:$F$242,3,FALSE)</f>
        <v>ASTM C136/C136M-19</v>
      </c>
      <c r="G24" s="544">
        <f>VLOOKUP(B24,ENS.!$B$5:$G$242,6,FALSE)</f>
        <v>100</v>
      </c>
      <c r="H24" s="440">
        <v>1</v>
      </c>
      <c r="I24" s="441">
        <f t="shared" si="0"/>
        <v>100</v>
      </c>
      <c r="J24" s="371"/>
    </row>
    <row r="25" spans="2:11" s="273" customFormat="1" ht="23.1" customHeight="1" x14ac:dyDescent="0.3">
      <c r="B25" s="440" t="s">
        <v>2145</v>
      </c>
      <c r="C25" s="775" t="str">
        <f>VLOOKUP(B25,ENS.!$B$5:$F$242,2,FALSE)</f>
        <v>Pasante de la malla No.200  (*).</v>
      </c>
      <c r="D25" s="776"/>
      <c r="E25" s="777"/>
      <c r="F25" s="440" t="str">
        <f>VLOOKUP(B25,ENS.!$B$5:$F$242,3,FALSE)</f>
        <v>ASTM C117-23</v>
      </c>
      <c r="G25" s="544">
        <f>VLOOKUP(B25,ENS.!$B$5:$G$242,6,FALSE)</f>
        <v>120</v>
      </c>
      <c r="H25" s="440">
        <v>1</v>
      </c>
      <c r="I25" s="441">
        <f t="shared" si="0"/>
        <v>120</v>
      </c>
      <c r="J25" s="371"/>
    </row>
    <row r="26" spans="2:11" ht="23.1" customHeight="1" x14ac:dyDescent="0.3">
      <c r="B26" s="440"/>
      <c r="C26" s="824" t="s">
        <v>6127</v>
      </c>
      <c r="D26" s="825"/>
      <c r="E26" s="826"/>
      <c r="F26" s="440"/>
      <c r="G26" s="544"/>
      <c r="H26" s="440"/>
      <c r="I26" s="441"/>
      <c r="J26" s="371"/>
    </row>
    <row r="27" spans="2:11" ht="23.1" customHeight="1" x14ac:dyDescent="0.3">
      <c r="B27" s="440" t="s">
        <v>2153</v>
      </c>
      <c r="C27" s="775" t="str">
        <f>VLOOKUP(B27,ENS.!$B$5:$F$242,2,FALSE)</f>
        <v>Terrones de arcilla y partículas friables, Fino o grueso.</v>
      </c>
      <c r="D27" s="776"/>
      <c r="E27" s="777"/>
      <c r="F27" s="440" t="str">
        <f>VLOOKUP(B27,ENS.!$B$5:$F$242,3,FALSE)</f>
        <v>NTP 400.015</v>
      </c>
      <c r="G27" s="544">
        <f>VLOOKUP(B27,ENS.!$B$5:$G$242,6,FALSE)</f>
        <v>120</v>
      </c>
      <c r="H27" s="440">
        <v>1</v>
      </c>
      <c r="I27" s="441">
        <f t="shared" ref="I27:I28" si="1">+G27*H27</f>
        <v>120</v>
      </c>
      <c r="J27" s="371"/>
    </row>
    <row r="28" spans="2:11" ht="23.1" customHeight="1" x14ac:dyDescent="0.3">
      <c r="B28" s="440" t="s">
        <v>2145</v>
      </c>
      <c r="C28" s="775" t="str">
        <f>VLOOKUP(B28,ENS.!$B$5:$F$242,2,FALSE)</f>
        <v>Pasante de la malla No.200  (*).</v>
      </c>
      <c r="D28" s="776"/>
      <c r="E28" s="777"/>
      <c r="F28" s="440" t="str">
        <f>VLOOKUP(B28,ENS.!$B$5:$F$242,3,FALSE)</f>
        <v>ASTM C117-23</v>
      </c>
      <c r="G28" s="544">
        <f>VLOOKUP(B28,ENS.!$B$5:$G$242,6,FALSE)</f>
        <v>120</v>
      </c>
      <c r="H28" s="440">
        <v>1</v>
      </c>
      <c r="I28" s="441">
        <f t="shared" si="1"/>
        <v>120</v>
      </c>
      <c r="J28" s="371"/>
    </row>
    <row r="29" spans="2:11" ht="23.1" customHeight="1" x14ac:dyDescent="0.3">
      <c r="B29" s="440" t="s">
        <v>2142</v>
      </c>
      <c r="C29" s="775" t="str">
        <f>VLOOKUP(B29,ENS.!$B$5:$F$242,2,FALSE)</f>
        <v>Peso Unitario y Vacío de agregados (*).</v>
      </c>
      <c r="D29" s="776"/>
      <c r="E29" s="777"/>
      <c r="F29" s="440" t="str">
        <f>VLOOKUP(B29,ENS.!$B$5:$F$242,3,FALSE)</f>
        <v>ASTM C29/C29M-23</v>
      </c>
      <c r="G29" s="544">
        <f>VLOOKUP(B29,ENS.!$B$5:$G$242,6,FALSE)</f>
        <v>120</v>
      </c>
      <c r="H29" s="440">
        <v>1</v>
      </c>
      <c r="I29" s="441">
        <f t="shared" ref="I29:I33" si="2">+G29*H29</f>
        <v>120</v>
      </c>
      <c r="J29" s="371"/>
    </row>
    <row r="30" spans="2:11" ht="23.1" customHeight="1" x14ac:dyDescent="0.3">
      <c r="B30" s="440" t="s">
        <v>2148</v>
      </c>
      <c r="C30" s="775" t="str">
        <f>VLOOKUP(B30,ENS.!$B$5:$F$242,2,FALSE)</f>
        <v>Partículas Liviana en los agregados (carbon y lignito), Fino o grueso.</v>
      </c>
      <c r="D30" s="776"/>
      <c r="E30" s="777"/>
      <c r="F30" s="440" t="str">
        <f>VLOOKUP(B30,ENS.!$B$5:$F$242,3,FALSE)</f>
        <v>NTP 400.023</v>
      </c>
      <c r="G30" s="544">
        <f>VLOOKUP(B30,ENS.!$B$5:$G$242,6,FALSE)</f>
        <v>220</v>
      </c>
      <c r="H30" s="440">
        <v>1</v>
      </c>
      <c r="I30" s="441">
        <f t="shared" si="2"/>
        <v>220</v>
      </c>
      <c r="J30" s="371"/>
    </row>
    <row r="31" spans="2:11" ht="23.1" customHeight="1" x14ac:dyDescent="0.3">
      <c r="B31" s="440" t="s">
        <v>2131</v>
      </c>
      <c r="C31" s="775" t="str">
        <f>VLOOKUP(B31,ENS.!$B$5:$F$242,2,FALSE)</f>
        <v>Contenido de cloruros solubles.</v>
      </c>
      <c r="D31" s="776"/>
      <c r="E31" s="777"/>
      <c r="F31" s="440" t="str">
        <f>VLOOKUP(B31,ENS.!$B$5:$F$242,3,FALSE)</f>
        <v>NTP 400.042</v>
      </c>
      <c r="G31" s="544">
        <f>VLOOKUP(B31,ENS.!$B$5:$G$242,6,FALSE)</f>
        <v>90</v>
      </c>
      <c r="H31" s="440">
        <v>1</v>
      </c>
      <c r="I31" s="441">
        <f t="shared" si="2"/>
        <v>90</v>
      </c>
      <c r="J31" s="371"/>
    </row>
    <row r="32" spans="2:11" ht="23.1" customHeight="1" x14ac:dyDescent="0.3">
      <c r="B32" s="440" t="s">
        <v>2133</v>
      </c>
      <c r="C32" s="775" t="str">
        <f>VLOOKUP(B32,ENS.!$B$5:$F$242,2,FALSE)</f>
        <v>Contenido de sulfatos solubles.</v>
      </c>
      <c r="D32" s="776"/>
      <c r="E32" s="777"/>
      <c r="F32" s="440" t="str">
        <f>VLOOKUP(B32,ENS.!$B$5:$F$242,3,FALSE)</f>
        <v>NTP 400.042</v>
      </c>
      <c r="G32" s="544">
        <f>VLOOKUP(B32,ENS.!$B$5:$G$242,6,FALSE)</f>
        <v>150</v>
      </c>
      <c r="H32" s="440">
        <v>1</v>
      </c>
      <c r="I32" s="441">
        <f t="shared" si="2"/>
        <v>150</v>
      </c>
      <c r="J32" s="371"/>
      <c r="K32" s="440"/>
    </row>
    <row r="33" spans="2:20" ht="23.1" customHeight="1" x14ac:dyDescent="0.3">
      <c r="B33" s="440" t="s">
        <v>2136</v>
      </c>
      <c r="C33" s="775" t="str">
        <f>VLOOKUP(B33,ENS.!$B$5:$F$242,2,FALSE)</f>
        <v>Análisis granulométrico por tamizado en agregado (*).</v>
      </c>
      <c r="D33" s="776"/>
      <c r="E33" s="777"/>
      <c r="F33" s="440" t="str">
        <f>VLOOKUP(B33,ENS.!$B$5:$F$242,3,FALSE)</f>
        <v>ASTM C136/C136M-19</v>
      </c>
      <c r="G33" s="544">
        <f>VLOOKUP(B33,ENS.!$B$5:$G$242,6,FALSE)</f>
        <v>100</v>
      </c>
      <c r="H33" s="440">
        <v>1</v>
      </c>
      <c r="I33" s="441">
        <f t="shared" si="2"/>
        <v>100</v>
      </c>
      <c r="J33" s="371"/>
      <c r="K33" s="440"/>
    </row>
    <row r="34" spans="2:20" ht="23.1" customHeight="1" x14ac:dyDescent="0.3">
      <c r="B34" s="440"/>
      <c r="C34" s="824" t="s">
        <v>6128</v>
      </c>
      <c r="D34" s="825"/>
      <c r="E34" s="826"/>
      <c r="F34" s="440"/>
      <c r="G34" s="544"/>
      <c r="H34" s="440"/>
      <c r="I34" s="441"/>
      <c r="J34" s="371"/>
    </row>
    <row r="35" spans="2:20" ht="23.1" customHeight="1" x14ac:dyDescent="0.3">
      <c r="B35" s="440" t="s">
        <v>2136</v>
      </c>
      <c r="C35" s="775" t="str">
        <f>VLOOKUP(B35,ENS.!$B$5:$F$242,2,FALSE)</f>
        <v>Análisis granulométrico por tamizado en agregado (*).</v>
      </c>
      <c r="D35" s="776"/>
      <c r="E35" s="777"/>
      <c r="F35" s="440" t="str">
        <f>VLOOKUP(B35,ENS.!$B$5:$F$242,3,FALSE)</f>
        <v>ASTM C136/C136M-19</v>
      </c>
      <c r="G35" s="544">
        <f>VLOOKUP(B35,ENS.!$B$5:$G$242,6,FALSE)</f>
        <v>100</v>
      </c>
      <c r="H35" s="440">
        <v>1</v>
      </c>
      <c r="I35" s="441">
        <f t="shared" ref="I35" si="3">+G35*H35</f>
        <v>100</v>
      </c>
      <c r="J35" s="371"/>
    </row>
    <row r="36" spans="2:20" ht="23.1" customHeight="1" x14ac:dyDescent="0.3">
      <c r="B36" s="440"/>
      <c r="C36" s="824" t="s">
        <v>6125</v>
      </c>
      <c r="D36" s="825"/>
      <c r="E36" s="826"/>
      <c r="F36" s="440"/>
      <c r="G36" s="544"/>
      <c r="H36" s="440"/>
      <c r="I36" s="441"/>
      <c r="J36" s="371"/>
    </row>
    <row r="37" spans="2:20" ht="23.1" customHeight="1" x14ac:dyDescent="0.3">
      <c r="B37" s="440" t="s">
        <v>2136</v>
      </c>
      <c r="C37" s="775" t="str">
        <f>VLOOKUP(B37,ENS.!$B$5:$F$242,2,FALSE)</f>
        <v>Análisis granulométrico por tamizado en agregado (*).</v>
      </c>
      <c r="D37" s="776"/>
      <c r="E37" s="777"/>
      <c r="F37" s="440" t="str">
        <f>VLOOKUP(B37,ENS.!$B$5:$F$242,3,FALSE)</f>
        <v>ASTM C136/C136M-19</v>
      </c>
      <c r="G37" s="544">
        <f>VLOOKUP(B37,ENS.!$B$5:$G$242,6,FALSE)</f>
        <v>100</v>
      </c>
      <c r="H37" s="440">
        <v>1</v>
      </c>
      <c r="I37" s="441">
        <f t="shared" ref="I37" si="4">+G37*H37</f>
        <v>100</v>
      </c>
      <c r="J37" s="371"/>
    </row>
    <row r="38" spans="2:20" ht="24.75" customHeight="1" x14ac:dyDescent="0.3">
      <c r="B38" s="440" t="s">
        <v>2028</v>
      </c>
      <c r="C38" s="775" t="str">
        <f>VLOOKUP(B38,ENS.!$B$5:$F$242,2,FALSE)</f>
        <v>Clasificación suelo SUCS - AASHTO (*).</v>
      </c>
      <c r="D38" s="776"/>
      <c r="E38" s="777"/>
      <c r="F38" s="440" t="str">
        <f>VLOOKUP(B38,ENS.!$B$5:$F$242,3,FALSE)</f>
        <v>ASTM D2487-17 (Reapproved 2025) / ASTM D3282-24</v>
      </c>
      <c r="G38" s="544">
        <f>VLOOKUP(B38,ENS.!$B$5:$G$242,6,FALSE)</f>
        <v>20</v>
      </c>
      <c r="H38" s="440">
        <v>1</v>
      </c>
      <c r="I38" s="441">
        <f t="shared" ref="I38:I39" si="5">+G38*H38</f>
        <v>20</v>
      </c>
      <c r="J38" s="371"/>
    </row>
    <row r="39" spans="2:20" ht="23.1" customHeight="1" x14ac:dyDescent="0.3">
      <c r="B39" s="440" t="s">
        <v>2031</v>
      </c>
      <c r="C39" s="775" t="str">
        <f>VLOOKUP(B39,ENS.!$B$5:$F$242,2,FALSE)</f>
        <v>Límite líquido y Límite Plástico del Suelo (*).</v>
      </c>
      <c r="D39" s="776"/>
      <c r="E39" s="777"/>
      <c r="F39" s="440" t="str">
        <f>VLOOKUP(B39,ENS.!$B$5:$F$242,3,FALSE)</f>
        <v>ASTM D4318-17ε1</v>
      </c>
      <c r="G39" s="544">
        <f>VLOOKUP(B39,ENS.!$B$5:$G$242,6,FALSE)</f>
        <v>90</v>
      </c>
      <c r="H39" s="440">
        <v>1</v>
      </c>
      <c r="I39" s="441">
        <f t="shared" si="5"/>
        <v>90</v>
      </c>
      <c r="J39" s="371"/>
    </row>
    <row r="40" spans="2:20" ht="19.95" customHeight="1" x14ac:dyDescent="0.3">
      <c r="B40" s="551" t="s">
        <v>2516</v>
      </c>
      <c r="C40" s="309"/>
      <c r="D40" s="297"/>
      <c r="E40" s="297"/>
      <c r="F40" s="297"/>
      <c r="G40" s="820" t="s">
        <v>3167</v>
      </c>
      <c r="H40" s="821"/>
      <c r="I40" s="449">
        <f>+SUM(I19:I39)</f>
        <v>2030</v>
      </c>
      <c r="J40" s="274"/>
      <c r="K40" s="538"/>
      <c r="L40" s="171"/>
      <c r="N40" s="171"/>
      <c r="O40" s="171"/>
      <c r="P40" s="171"/>
      <c r="Q40" s="171"/>
      <c r="R40" s="171"/>
      <c r="S40" s="171"/>
      <c r="T40" s="171"/>
    </row>
    <row r="41" spans="2:20" ht="19.95" customHeight="1" x14ac:dyDescent="0.3">
      <c r="B41" s="297"/>
      <c r="C41" s="297"/>
      <c r="D41" s="297"/>
      <c r="E41" s="297"/>
      <c r="F41" s="297"/>
      <c r="G41" s="822" t="s">
        <v>2568</v>
      </c>
      <c r="H41" s="823"/>
      <c r="I41" s="449">
        <f>+I40*0.18</f>
        <v>365.4</v>
      </c>
      <c r="J41" s="274"/>
      <c r="K41" s="538"/>
      <c r="L41" s="171"/>
      <c r="M41" s="171"/>
      <c r="N41" s="171"/>
      <c r="O41" s="171"/>
      <c r="P41" s="171"/>
      <c r="Q41" s="171"/>
      <c r="R41" s="171"/>
      <c r="S41" s="171"/>
      <c r="T41" s="171"/>
    </row>
    <row r="42" spans="2:20" ht="19.95" customHeight="1" x14ac:dyDescent="0.3">
      <c r="B42" s="297"/>
      <c r="C42" s="297"/>
      <c r="D42" s="297"/>
      <c r="E42" s="297"/>
      <c r="F42" s="297"/>
      <c r="G42" s="780" t="s">
        <v>2569</v>
      </c>
      <c r="H42" s="782"/>
      <c r="I42" s="450">
        <f>+I40+I41</f>
        <v>2395.4</v>
      </c>
      <c r="J42" s="274"/>
      <c r="K42" s="538"/>
      <c r="L42" s="302"/>
      <c r="M42" s="302"/>
      <c r="N42" s="302"/>
      <c r="O42" s="302"/>
      <c r="P42" s="302"/>
      <c r="Q42" s="302"/>
      <c r="R42" s="302"/>
      <c r="S42" s="302"/>
      <c r="T42" s="302"/>
    </row>
    <row r="43" spans="2:20" s="373" customFormat="1" ht="47.4" customHeight="1" x14ac:dyDescent="0.3">
      <c r="G43" s="386"/>
      <c r="H43" s="386"/>
      <c r="I43" s="387"/>
      <c r="J43" s="388"/>
      <c r="K43" s="554"/>
      <c r="L43" s="379"/>
      <c r="M43" s="379"/>
      <c r="N43" s="379"/>
      <c r="O43" s="379"/>
      <c r="P43" s="379"/>
      <c r="Q43" s="379"/>
      <c r="R43" s="379"/>
      <c r="S43" s="379"/>
      <c r="T43" s="379"/>
    </row>
    <row r="44" spans="2:20" s="373" customFormat="1" ht="19.2" customHeight="1" x14ac:dyDescent="0.3">
      <c r="B44" s="732" t="s">
        <v>4119</v>
      </c>
      <c r="C44" s="732"/>
      <c r="D44" s="732"/>
      <c r="E44" s="732"/>
      <c r="F44" s="732"/>
      <c r="G44" s="732"/>
      <c r="H44" s="732"/>
      <c r="I44" s="732"/>
      <c r="J44" s="388"/>
      <c r="K44" s="554"/>
      <c r="L44" s="379"/>
      <c r="M44" s="379"/>
      <c r="N44" s="379"/>
      <c r="O44" s="379"/>
      <c r="P44" s="379"/>
      <c r="Q44" s="379"/>
      <c r="R44" s="379"/>
      <c r="S44" s="379"/>
      <c r="T44" s="379"/>
    </row>
    <row r="45" spans="2:20" s="373" customFormat="1" ht="122.25" customHeight="1" x14ac:dyDescent="0.3">
      <c r="B45" s="714" t="s">
        <v>6115</v>
      </c>
      <c r="C45" s="714"/>
      <c r="D45" s="714"/>
      <c r="E45" s="714"/>
      <c r="F45" s="714"/>
      <c r="G45" s="714"/>
      <c r="H45" s="714"/>
      <c r="I45" s="714"/>
      <c r="J45" s="388"/>
      <c r="K45" s="554"/>
      <c r="L45" s="379"/>
      <c r="M45" s="379"/>
      <c r="N45" s="379"/>
      <c r="O45" s="379"/>
      <c r="P45" s="379"/>
      <c r="Q45" s="379"/>
      <c r="R45" s="379"/>
      <c r="S45" s="379"/>
      <c r="T45" s="379"/>
    </row>
    <row r="46" spans="2:20" s="373" customFormat="1" ht="78" customHeight="1" x14ac:dyDescent="0.3">
      <c r="B46" s="827" t="s">
        <v>2571</v>
      </c>
      <c r="C46" s="827"/>
      <c r="D46" s="420"/>
      <c r="E46" s="420"/>
      <c r="F46" s="420"/>
      <c r="G46" s="420"/>
      <c r="H46" s="420"/>
      <c r="I46" s="420"/>
      <c r="J46" s="388"/>
      <c r="K46" s="554"/>
      <c r="L46" s="379"/>
      <c r="M46" s="379"/>
      <c r="N46" s="379"/>
      <c r="O46" s="379"/>
      <c r="P46" s="379"/>
      <c r="Q46" s="379"/>
      <c r="R46" s="379"/>
      <c r="S46" s="379"/>
      <c r="T46" s="379"/>
    </row>
    <row r="47" spans="2:20" s="373" customFormat="1" ht="73.2" customHeight="1" x14ac:dyDescent="0.3">
      <c r="B47" s="715" t="s">
        <v>5815</v>
      </c>
      <c r="C47" s="715"/>
      <c r="D47" s="715"/>
      <c r="E47" s="715"/>
      <c r="F47" s="715"/>
      <c r="G47" s="715"/>
      <c r="H47" s="715"/>
      <c r="I47" s="715"/>
      <c r="J47" s="388"/>
      <c r="K47" s="554"/>
      <c r="L47" s="379"/>
      <c r="M47" s="379"/>
      <c r="N47" s="379"/>
      <c r="O47" s="379"/>
      <c r="P47" s="379"/>
      <c r="Q47" s="379"/>
      <c r="R47" s="379"/>
      <c r="S47" s="379"/>
      <c r="T47" s="379"/>
    </row>
    <row r="48" spans="2:20" s="373" customFormat="1" ht="7.5" customHeight="1" x14ac:dyDescent="0.3">
      <c r="J48" s="388"/>
      <c r="K48" s="554"/>
      <c r="L48" s="379"/>
      <c r="M48" s="379"/>
      <c r="N48" s="379"/>
      <c r="O48" s="379"/>
      <c r="P48" s="379"/>
      <c r="Q48" s="379"/>
      <c r="R48" s="379"/>
      <c r="S48" s="379"/>
      <c r="T48" s="379"/>
    </row>
    <row r="49" spans="2:20" s="406" customFormat="1" ht="81.599999999999994" customHeight="1" x14ac:dyDescent="0.3">
      <c r="B49" s="714" t="s">
        <v>4127</v>
      </c>
      <c r="C49" s="714"/>
      <c r="D49" s="714"/>
      <c r="E49" s="714"/>
      <c r="F49" s="714"/>
      <c r="G49" s="714"/>
      <c r="H49" s="714"/>
      <c r="I49" s="714"/>
      <c r="J49" s="442"/>
      <c r="K49" s="558"/>
      <c r="L49" s="558"/>
      <c r="M49" s="559"/>
      <c r="N49" s="560"/>
    </row>
    <row r="50" spans="2:20" s="406" customFormat="1" ht="73.95" customHeight="1" x14ac:dyDescent="0.3">
      <c r="B50" s="714" t="s">
        <v>4128</v>
      </c>
      <c r="C50" s="714"/>
      <c r="D50" s="714"/>
      <c r="E50" s="714"/>
      <c r="F50" s="714"/>
      <c r="G50" s="714"/>
      <c r="H50" s="714"/>
      <c r="I50" s="714"/>
      <c r="J50" s="404"/>
    </row>
    <row r="51" spans="2:20" s="406" customFormat="1" ht="70.2" customHeight="1" x14ac:dyDescent="0.3">
      <c r="B51" s="714" t="s">
        <v>4122</v>
      </c>
      <c r="C51" s="714"/>
      <c r="D51" s="714"/>
      <c r="E51" s="714"/>
      <c r="F51" s="714"/>
      <c r="G51" s="714"/>
      <c r="H51" s="714"/>
      <c r="I51" s="714"/>
      <c r="J51" s="404"/>
      <c r="K51" s="405"/>
    </row>
    <row r="52" spans="2:20" s="406" customFormat="1" ht="138" customHeight="1" x14ac:dyDescent="0.3">
      <c r="B52" s="715" t="s">
        <v>4129</v>
      </c>
      <c r="C52" s="715"/>
      <c r="D52" s="715"/>
      <c r="E52" s="715"/>
      <c r="F52" s="715"/>
      <c r="G52" s="715"/>
      <c r="H52" s="715"/>
      <c r="I52" s="715"/>
      <c r="J52" s="404"/>
      <c r="K52" s="405"/>
      <c r="L52" s="407"/>
      <c r="M52" s="408"/>
    </row>
    <row r="53" spans="2:20" s="406" customFormat="1" ht="55.95" customHeight="1" x14ac:dyDescent="0.3">
      <c r="B53" s="714" t="s">
        <v>4125</v>
      </c>
      <c r="C53" s="714"/>
      <c r="D53" s="714"/>
      <c r="E53" s="714"/>
      <c r="F53" s="714"/>
      <c r="G53" s="714"/>
      <c r="H53" s="714"/>
      <c r="I53" s="714"/>
      <c r="J53" s="404"/>
      <c r="K53" s="405"/>
      <c r="L53" s="407"/>
      <c r="M53" s="408"/>
    </row>
    <row r="54" spans="2:20" s="373" customFormat="1" ht="16.8" x14ac:dyDescent="0.3">
      <c r="B54" s="317"/>
      <c r="C54" s="317"/>
      <c r="D54" s="317"/>
      <c r="E54" s="317"/>
      <c r="F54" s="317"/>
      <c r="G54" s="317"/>
      <c r="H54" s="317"/>
      <c r="I54" s="317"/>
      <c r="N54" s="379"/>
      <c r="O54" s="379"/>
      <c r="P54" s="379"/>
      <c r="Q54" s="379"/>
      <c r="R54" s="379"/>
      <c r="S54" s="379"/>
      <c r="T54" s="379"/>
    </row>
    <row r="55" spans="2:20" s="373" customFormat="1" ht="18" customHeight="1" x14ac:dyDescent="0.3">
      <c r="B55" s="279"/>
      <c r="C55" s="279"/>
      <c r="D55" s="279"/>
      <c r="E55" s="279"/>
      <c r="F55" s="279"/>
      <c r="G55" s="279"/>
      <c r="H55" s="279"/>
      <c r="I55" s="279"/>
    </row>
    <row r="56" spans="2:20" s="406" customFormat="1" ht="18" customHeight="1" x14ac:dyDescent="0.3">
      <c r="B56" s="373" t="s">
        <v>3984</v>
      </c>
      <c r="C56" s="373"/>
      <c r="D56" s="373"/>
      <c r="E56" s="373"/>
      <c r="F56" s="373"/>
      <c r="G56" s="373"/>
      <c r="H56" s="373"/>
      <c r="I56" s="373"/>
      <c r="K56" s="406" t="s">
        <v>2574</v>
      </c>
    </row>
    <row r="57" spans="2:20" s="406" customFormat="1" ht="18" customHeight="1" x14ac:dyDescent="0.3">
      <c r="B57" s="373" t="s">
        <v>4126</v>
      </c>
      <c r="C57" s="373"/>
      <c r="D57" s="373"/>
      <c r="E57" s="373"/>
      <c r="F57" s="373"/>
      <c r="G57" s="373"/>
      <c r="H57" s="373"/>
      <c r="I57" s="373"/>
      <c r="K57" s="406" t="s">
        <v>4112</v>
      </c>
    </row>
    <row r="58" spans="2:20" s="406" customFormat="1" ht="18" customHeight="1" x14ac:dyDescent="0.3">
      <c r="B58" s="373" t="s">
        <v>2518</v>
      </c>
      <c r="C58" s="373"/>
      <c r="D58" s="373"/>
      <c r="E58" s="373"/>
      <c r="F58" s="373"/>
      <c r="G58" s="373"/>
      <c r="H58" s="373"/>
      <c r="I58" s="373"/>
      <c r="K58" s="406" t="s">
        <v>4111</v>
      </c>
    </row>
    <row r="59" spans="2:20" s="406" customFormat="1" ht="18" customHeight="1" x14ac:dyDescent="0.3">
      <c r="B59" s="380" t="s">
        <v>2519</v>
      </c>
      <c r="C59" s="373"/>
      <c r="D59" s="373"/>
      <c r="E59" s="373"/>
      <c r="F59" s="373"/>
      <c r="G59" s="373"/>
      <c r="H59" s="373"/>
      <c r="I59" s="373"/>
      <c r="K59" s="406" t="s">
        <v>4113</v>
      </c>
    </row>
    <row r="60" spans="2:20" s="406" customFormat="1" ht="18" customHeight="1" x14ac:dyDescent="0.3">
      <c r="B60" s="713" t="s">
        <v>2520</v>
      </c>
      <c r="C60" s="713"/>
      <c r="D60" s="713"/>
      <c r="E60" s="713"/>
      <c r="F60" s="713"/>
      <c r="G60" s="713"/>
      <c r="H60" s="713"/>
      <c r="I60" s="713"/>
      <c r="J60" s="410"/>
      <c r="K60" s="406" t="s">
        <v>4114</v>
      </c>
      <c r="M60" s="411"/>
    </row>
    <row r="61" spans="2:20" s="444" customFormat="1" ht="18" customHeight="1" x14ac:dyDescent="0.3">
      <c r="B61" s="380" t="s">
        <v>2578</v>
      </c>
      <c r="C61" s="373"/>
      <c r="D61" s="373"/>
      <c r="E61" s="373"/>
      <c r="F61" s="373"/>
      <c r="G61" s="373"/>
      <c r="H61" s="373"/>
      <c r="I61" s="373"/>
      <c r="J61" s="443"/>
      <c r="K61" s="444" t="s">
        <v>4115</v>
      </c>
      <c r="M61" s="445"/>
    </row>
    <row r="62" spans="2:20" s="444" customFormat="1" ht="18" customHeight="1" x14ac:dyDescent="0.3">
      <c r="B62" s="381" t="s">
        <v>2580</v>
      </c>
      <c r="C62" s="373"/>
      <c r="D62" s="373"/>
      <c r="E62" s="373"/>
      <c r="F62" s="373"/>
      <c r="G62" s="373"/>
      <c r="H62" s="373"/>
      <c r="I62" s="373"/>
      <c r="J62" s="443"/>
      <c r="K62" s="444" t="s">
        <v>4116</v>
      </c>
    </row>
    <row r="63" spans="2:20" s="444" customFormat="1" ht="18" customHeight="1" x14ac:dyDescent="0.3">
      <c r="B63" s="381" t="s">
        <v>2582</v>
      </c>
      <c r="C63" s="373"/>
      <c r="D63" s="373"/>
      <c r="E63" s="373"/>
      <c r="F63" s="373"/>
      <c r="G63" s="373"/>
      <c r="H63" s="373"/>
      <c r="I63" s="373"/>
      <c r="J63" s="443"/>
    </row>
    <row r="64" spans="2:20" s="444" customFormat="1" ht="18" customHeight="1" x14ac:dyDescent="0.3">
      <c r="B64" s="380" t="s">
        <v>2521</v>
      </c>
      <c r="C64" s="373"/>
      <c r="D64" s="373"/>
      <c r="E64" s="373"/>
      <c r="F64" s="373"/>
      <c r="G64" s="373"/>
      <c r="H64" s="373"/>
      <c r="I64" s="373"/>
      <c r="J64" s="443"/>
    </row>
    <row r="65" spans="2:11" s="444" customFormat="1" ht="18" customHeight="1" x14ac:dyDescent="0.3">
      <c r="B65" s="381" t="s">
        <v>3965</v>
      </c>
      <c r="C65" s="373"/>
      <c r="D65" s="373"/>
      <c r="E65" s="373"/>
      <c r="F65" s="373"/>
      <c r="G65" s="373"/>
      <c r="H65" s="373"/>
      <c r="I65" s="373"/>
      <c r="J65" s="443"/>
    </row>
    <row r="66" spans="2:11" s="444" customFormat="1" ht="18" customHeight="1" x14ac:dyDescent="0.3">
      <c r="B66" s="381" t="s">
        <v>3966</v>
      </c>
      <c r="C66" s="373"/>
      <c r="D66" s="373"/>
      <c r="E66" s="373"/>
      <c r="F66" s="373"/>
      <c r="G66" s="373"/>
      <c r="H66" s="373"/>
      <c r="I66" s="373"/>
      <c r="J66" s="443"/>
    </row>
    <row r="67" spans="2:11" s="444" customFormat="1" ht="18" customHeight="1" x14ac:dyDescent="0.3">
      <c r="B67" s="380" t="s">
        <v>4088</v>
      </c>
      <c r="C67" s="373"/>
      <c r="D67" s="373"/>
      <c r="E67" s="373"/>
      <c r="F67" s="373"/>
      <c r="G67" s="373"/>
      <c r="H67" s="373"/>
      <c r="I67" s="373"/>
      <c r="J67" s="443"/>
    </row>
    <row r="68" spans="2:11" s="444" customFormat="1" ht="18" customHeight="1" x14ac:dyDescent="0.3">
      <c r="B68" s="381" t="s">
        <v>4089</v>
      </c>
      <c r="C68" s="373"/>
      <c r="D68" s="373"/>
      <c r="E68" s="373"/>
      <c r="F68" s="373"/>
      <c r="G68" s="373"/>
      <c r="H68" s="373"/>
      <c r="I68" s="373"/>
      <c r="J68" s="443"/>
    </row>
    <row r="69" spans="2:11" s="444" customFormat="1" ht="18" customHeight="1" x14ac:dyDescent="0.3">
      <c r="B69" s="381" t="s">
        <v>4090</v>
      </c>
      <c r="C69" s="373"/>
      <c r="D69" s="373"/>
      <c r="E69" s="373"/>
      <c r="F69" s="373"/>
      <c r="G69" s="373"/>
      <c r="H69" s="373"/>
      <c r="I69" s="373"/>
      <c r="J69" s="443"/>
    </row>
    <row r="70" spans="2:11" s="390" customFormat="1" ht="3" customHeight="1" x14ac:dyDescent="0.3">
      <c r="B70" s="289"/>
      <c r="C70" s="279"/>
      <c r="D70" s="279"/>
      <c r="E70" s="279"/>
      <c r="F70" s="279"/>
      <c r="G70" s="279"/>
      <c r="H70" s="279"/>
      <c r="I70" s="279"/>
      <c r="J70" s="389"/>
    </row>
    <row r="71" spans="2:11" s="373" customFormat="1" ht="18.75" customHeight="1" x14ac:dyDescent="0.3">
      <c r="B71" s="279"/>
      <c r="C71" s="279"/>
      <c r="D71" s="279"/>
      <c r="E71" s="279"/>
      <c r="F71" s="279"/>
      <c r="G71" s="279"/>
      <c r="H71" s="279"/>
      <c r="I71" s="279"/>
      <c r="J71" s="382"/>
      <c r="K71" s="380"/>
    </row>
    <row r="72" spans="2:11" s="373" customFormat="1" ht="16.2" customHeight="1" x14ac:dyDescent="0.3">
      <c r="B72" s="279"/>
      <c r="C72" s="279"/>
      <c r="D72" s="279"/>
      <c r="E72" s="279"/>
      <c r="F72" s="279"/>
      <c r="G72" s="279"/>
      <c r="H72" s="279"/>
      <c r="I72" s="279"/>
      <c r="J72" s="382"/>
      <c r="K72" s="381"/>
    </row>
    <row r="73" spans="2:11" s="406" customFormat="1" ht="48" customHeight="1" x14ac:dyDescent="0.3">
      <c r="B73" s="714" t="s">
        <v>3173</v>
      </c>
      <c r="C73" s="714"/>
      <c r="D73" s="714"/>
      <c r="E73" s="714"/>
      <c r="F73" s="714"/>
      <c r="G73" s="714"/>
      <c r="H73" s="714"/>
      <c r="I73" s="714"/>
      <c r="J73" s="410"/>
      <c r="K73" s="446"/>
    </row>
    <row r="74" spans="2:11" s="406" customFormat="1" ht="13.5" customHeight="1" x14ac:dyDescent="0.3">
      <c r="B74" s="435" t="s">
        <v>2525</v>
      </c>
      <c r="C74" s="384"/>
      <c r="D74" s="373"/>
      <c r="E74" s="373"/>
      <c r="F74" s="373"/>
      <c r="G74" s="373"/>
      <c r="H74" s="373"/>
      <c r="I74" s="373"/>
      <c r="J74" s="410"/>
    </row>
    <row r="75" spans="2:11" s="406" customFormat="1" ht="4.95" customHeight="1" x14ac:dyDescent="0.3">
      <c r="B75" s="381"/>
      <c r="C75" s="373"/>
      <c r="D75" s="373"/>
      <c r="E75" s="373"/>
      <c r="F75" s="373"/>
      <c r="G75" s="373"/>
      <c r="H75" s="373"/>
      <c r="I75" s="373"/>
      <c r="J75" s="410"/>
    </row>
    <row r="76" spans="2:11" s="406" customFormat="1" ht="16.8" x14ac:dyDescent="0.3">
      <c r="B76" s="373" t="s">
        <v>2526</v>
      </c>
      <c r="C76" s="384"/>
      <c r="D76" s="373"/>
      <c r="E76" s="373"/>
      <c r="F76" s="373"/>
      <c r="G76" s="373"/>
      <c r="H76" s="373"/>
      <c r="I76" s="373"/>
      <c r="J76" s="542"/>
    </row>
    <row r="77" spans="2:11" s="406" customFormat="1" ht="27" customHeight="1" x14ac:dyDescent="0.3">
      <c r="B77" s="384"/>
      <c r="C77" s="384"/>
      <c r="D77" s="373"/>
      <c r="E77" s="373"/>
      <c r="F77" s="373"/>
      <c r="G77" s="373"/>
      <c r="H77" s="373"/>
      <c r="I77" s="373"/>
      <c r="J77" s="542"/>
    </row>
    <row r="78" spans="2:11" s="406" customFormat="1" ht="16.2" customHeight="1" x14ac:dyDescent="0.3">
      <c r="B78" s="373" t="s">
        <v>2583</v>
      </c>
      <c r="C78" s="373"/>
      <c r="D78" s="384"/>
      <c r="E78" s="384"/>
      <c r="F78" s="384"/>
      <c r="G78" s="384"/>
      <c r="H78" s="373"/>
      <c r="I78" s="373"/>
    </row>
    <row r="79" spans="2:11" s="406" customFormat="1" ht="16.2" customHeight="1" x14ac:dyDescent="0.3">
      <c r="B79" s="373" t="s">
        <v>2527</v>
      </c>
      <c r="C79" s="373"/>
      <c r="D79" s="373"/>
      <c r="E79" s="373"/>
      <c r="F79" s="373"/>
      <c r="G79" s="373"/>
      <c r="H79" s="373"/>
      <c r="I79" s="373"/>
    </row>
    <row r="80" spans="2:11" s="406" customFormat="1" ht="16.2" customHeight="1" x14ac:dyDescent="0.3">
      <c r="B80" s="373" t="s">
        <v>3982</v>
      </c>
      <c r="C80" s="373"/>
      <c r="D80" s="373"/>
      <c r="E80" s="373"/>
      <c r="F80" s="373"/>
      <c r="G80" s="373"/>
      <c r="H80" s="373"/>
      <c r="I80" s="373"/>
    </row>
    <row r="81" spans="2:13" s="406" customFormat="1" ht="16.2" customHeight="1" x14ac:dyDescent="0.3">
      <c r="B81" s="373" t="s">
        <v>2528</v>
      </c>
      <c r="C81" s="373"/>
      <c r="D81" s="373"/>
      <c r="E81" s="373"/>
      <c r="F81" s="373"/>
      <c r="G81" s="373"/>
      <c r="H81" s="373"/>
      <c r="I81" s="373"/>
      <c r="J81" s="409"/>
    </row>
    <row r="82" spans="2:13" s="373" customFormat="1" ht="1.2" customHeight="1" x14ac:dyDescent="0.3">
      <c r="B82" s="715"/>
      <c r="C82" s="715"/>
      <c r="H82" s="716"/>
      <c r="I82" s="716"/>
      <c r="L82" s="384"/>
      <c r="M82" s="384"/>
    </row>
    <row r="83" spans="2:13" ht="102.75" customHeight="1" x14ac:dyDescent="0.3">
      <c r="B83" s="747" t="s">
        <v>2584</v>
      </c>
      <c r="C83" s="747"/>
      <c r="D83" s="373"/>
      <c r="E83" s="373"/>
      <c r="F83" s="373"/>
      <c r="G83" s="373"/>
      <c r="H83" s="748" t="s">
        <v>2529</v>
      </c>
      <c r="I83" s="748"/>
    </row>
  </sheetData>
  <mergeCells count="57">
    <mergeCell ref="E3:F3"/>
    <mergeCell ref="C5:E5"/>
    <mergeCell ref="G5:I5"/>
    <mergeCell ref="K5:L5"/>
    <mergeCell ref="C6:E6"/>
    <mergeCell ref="K6:L6"/>
    <mergeCell ref="C26:E26"/>
    <mergeCell ref="C19:E19"/>
    <mergeCell ref="C7:E7"/>
    <mergeCell ref="G7:I7"/>
    <mergeCell ref="K7:L7"/>
    <mergeCell ref="K8:L8"/>
    <mergeCell ref="C9:E9"/>
    <mergeCell ref="C10:E10"/>
    <mergeCell ref="H10:I10"/>
    <mergeCell ref="B11:C11"/>
    <mergeCell ref="D11:E11"/>
    <mergeCell ref="G11:I11"/>
    <mergeCell ref="B15:I16"/>
    <mergeCell ref="C18:E18"/>
    <mergeCell ref="B46:C46"/>
    <mergeCell ref="C28:E28"/>
    <mergeCell ref="C29:E29"/>
    <mergeCell ref="C30:E30"/>
    <mergeCell ref="C31:E31"/>
    <mergeCell ref="B82:C82"/>
    <mergeCell ref="B50:I50"/>
    <mergeCell ref="C32:E32"/>
    <mergeCell ref="C33:E33"/>
    <mergeCell ref="G40:H40"/>
    <mergeCell ref="G41:H41"/>
    <mergeCell ref="G42:H42"/>
    <mergeCell ref="C34:E34"/>
    <mergeCell ref="C39:E39"/>
    <mergeCell ref="C35:E35"/>
    <mergeCell ref="C36:E36"/>
    <mergeCell ref="C38:E38"/>
    <mergeCell ref="C37:E37"/>
    <mergeCell ref="B44:I44"/>
    <mergeCell ref="B45:I45"/>
    <mergeCell ref="B47:I47"/>
    <mergeCell ref="H82:I82"/>
    <mergeCell ref="B49:I49"/>
    <mergeCell ref="B83:C83"/>
    <mergeCell ref="H83:I83"/>
    <mergeCell ref="C20:E20"/>
    <mergeCell ref="C21:E21"/>
    <mergeCell ref="C22:E22"/>
    <mergeCell ref="C23:E23"/>
    <mergeCell ref="C24:E24"/>
    <mergeCell ref="C25:E25"/>
    <mergeCell ref="C27:E27"/>
    <mergeCell ref="B51:I51"/>
    <mergeCell ref="B52:I52"/>
    <mergeCell ref="B53:I53"/>
    <mergeCell ref="B60:I60"/>
    <mergeCell ref="B73:I73"/>
  </mergeCells>
  <hyperlinks>
    <hyperlink ref="B81" r:id="rId1" display="http://www.geofal.com.pe/" xr:uid="{ECB693B3-8993-4F8D-A05F-192048DD88F4}"/>
    <hyperlink ref="B51:I51" r:id="rId2" location="8LpXxWsZQWmIW0zmL4DJEGBD3MXzxqJtd8JNJD7mkXs" display="https://mega.nz/file/EWAjHIDa - 8LpXxWsZQWmIW0zmL4DJEGBD3MXzxqJtd8JNJD7mkXs" xr:uid="{BE9ABF5D-808D-41DF-AF49-8AC9BD1607D1}"/>
  </hyperlinks>
  <printOptions horizontalCentered="1"/>
  <pageMargins left="0" right="0" top="1.6535433070866143" bottom="0" header="0" footer="0"/>
  <pageSetup paperSize="9" scale="63" fitToWidth="0" fitToHeight="0" orientation="portrait" r:id="rId3"/>
  <headerFooter>
    <oddHeader>&amp;L
                  &amp;G</oddHeader>
    <oddFooter>&amp;C&amp;G</oddFooter>
  </headerFooter>
  <rowBreaks count="1" manualBreakCount="1">
    <brk id="46" min="1" max="8" man="1"/>
  </rowBreaks>
  <drawing r:id="rId4"/>
  <legacyDrawingHF r:id="rId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6A9AE-8CF2-4560-B1E2-09BA6C533522}">
  <sheetPr>
    <tabColor rgb="FFFF00FF"/>
  </sheetPr>
  <dimension ref="B1:BD65"/>
  <sheetViews>
    <sheetView view="pageBreakPreview" zoomScale="80" zoomScaleNormal="96" zoomScaleSheetLayoutView="80" workbookViewId="0">
      <selection activeCell="M15" sqref="M15"/>
    </sheetView>
  </sheetViews>
  <sheetFormatPr baseColWidth="10" defaultColWidth="11.44140625" defaultRowHeight="15" x14ac:dyDescent="0.3"/>
  <cols>
    <col min="1" max="1" width="2.44140625" style="279" customWidth="1"/>
    <col min="2" max="2" width="14.5546875" style="279" customWidth="1"/>
    <col min="3" max="3" width="15.6640625" style="279" customWidth="1"/>
    <col min="4" max="4" width="13" style="279" customWidth="1"/>
    <col min="5" max="5" width="22.109375" style="279" customWidth="1"/>
    <col min="6" max="6" width="25.109375" style="279" customWidth="1"/>
    <col min="7" max="7" width="12.5546875" style="279" customWidth="1"/>
    <col min="8" max="8" width="12.6640625" style="279" customWidth="1"/>
    <col min="9" max="9" width="14.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975</v>
      </c>
    </row>
    <row r="2" spans="2:13" ht="6.6" customHeight="1" x14ac:dyDescent="0.3">
      <c r="K2" s="344"/>
      <c r="L2" s="344"/>
    </row>
    <row r="3" spans="2:13" ht="24" customHeight="1" x14ac:dyDescent="0.3">
      <c r="B3" s="297"/>
      <c r="C3" s="355"/>
      <c r="D3" s="355"/>
      <c r="E3" s="746">
        <v>1470</v>
      </c>
      <c r="F3" s="746"/>
      <c r="G3" s="355"/>
      <c r="H3" s="355"/>
      <c r="I3" s="356"/>
    </row>
    <row r="4" spans="2:13" ht="17.399999999999999" customHeight="1" x14ac:dyDescent="0.3">
      <c r="B4" s="357"/>
      <c r="C4" s="357"/>
      <c r="D4" s="297"/>
      <c r="E4" s="358"/>
      <c r="F4" s="358"/>
      <c r="G4" s="351"/>
      <c r="H4" s="351"/>
      <c r="I4" s="351"/>
      <c r="J4" s="252"/>
    </row>
    <row r="5" spans="2:13" ht="47.25" customHeight="1" x14ac:dyDescent="0.3">
      <c r="B5" s="270" t="s">
        <v>2545</v>
      </c>
      <c r="C5" s="710" t="str">
        <f>VLOOKUP($L$1,BD_Clientes,2,FALSE)</f>
        <v>MECHANICAL AND PIPING SOLUTIONS SAC</v>
      </c>
      <c r="D5" s="710"/>
      <c r="E5" s="710"/>
      <c r="F5" s="363" t="s">
        <v>2586</v>
      </c>
      <c r="G5" s="745" t="str">
        <f>VLOOKUP($L$1,BD_Clientes,9,FALSE)</f>
        <v>Paquete de trabajo 5: rehabilitación del pavimento de pista y renovación del sistema AGL asociado (WP5)</v>
      </c>
      <c r="H5" s="745"/>
      <c r="I5" s="745"/>
      <c r="K5" s="773">
        <v>222</v>
      </c>
      <c r="L5" s="773"/>
    </row>
    <row r="6" spans="2:13" ht="30" customHeight="1" x14ac:dyDescent="0.3">
      <c r="B6" s="270" t="s">
        <v>2547</v>
      </c>
      <c r="C6" s="710">
        <f>VLOOKUP($L$1,BD_Clientes,3,FALSE)</f>
        <v>20601323525</v>
      </c>
      <c r="D6" s="710"/>
      <c r="E6" s="710"/>
      <c r="G6" s="745"/>
      <c r="H6" s="745"/>
      <c r="I6" s="745"/>
      <c r="K6" s="774">
        <v>222</v>
      </c>
      <c r="L6" s="774"/>
      <c r="M6" s="301"/>
    </row>
    <row r="7" spans="2:13" ht="24" customHeight="1" x14ac:dyDescent="0.3">
      <c r="B7" s="270" t="s">
        <v>2550</v>
      </c>
      <c r="C7" s="710" t="str">
        <f>VLOOKUP($L$1,BD_Clientes,5,FALSE)</f>
        <v>Ing. Jonatan Paredes Tenorio</v>
      </c>
      <c r="D7" s="710"/>
      <c r="E7" s="710"/>
      <c r="F7" s="363" t="s">
        <v>2589</v>
      </c>
      <c r="G7" s="395" t="str">
        <f>VLOOKUP($L$1,BD_Clientes,10,FALSE)</f>
        <v>-</v>
      </c>
      <c r="H7" s="571"/>
      <c r="I7" s="571"/>
      <c r="K7" s="771">
        <v>222</v>
      </c>
      <c r="L7" s="771"/>
    </row>
    <row r="8" spans="2:13" ht="12.75" customHeight="1" x14ac:dyDescent="0.3">
      <c r="B8" s="363"/>
      <c r="C8" s="396"/>
      <c r="D8" s="259"/>
      <c r="E8" s="259"/>
      <c r="G8" s="571"/>
      <c r="H8" s="571"/>
      <c r="I8" s="571"/>
      <c r="K8" s="772">
        <v>223</v>
      </c>
      <c r="L8" s="772"/>
    </row>
    <row r="9" spans="2:13" ht="22.2" customHeight="1" x14ac:dyDescent="0.3">
      <c r="B9" s="270" t="s">
        <v>2553</v>
      </c>
      <c r="C9" s="710">
        <f>VLOOKUP($L$1,BD_Clientes,7,FALSE)</f>
        <v>970125368</v>
      </c>
      <c r="D9" s="710"/>
      <c r="E9" s="710"/>
      <c r="F9" s="364" t="s">
        <v>2551</v>
      </c>
      <c r="G9" s="279" t="s">
        <v>3326</v>
      </c>
    </row>
    <row r="10" spans="2:13" ht="48.75" customHeight="1" x14ac:dyDescent="0.3">
      <c r="B10" s="270" t="s">
        <v>2557</v>
      </c>
      <c r="C10" s="710" t="str">
        <f>VLOOKUP($L$1,BD_Clientes,8,FALSE)</f>
        <v>jeparedes@mp-solutions.net</v>
      </c>
      <c r="D10" s="710"/>
      <c r="E10" s="710"/>
      <c r="F10" s="365" t="s">
        <v>2553</v>
      </c>
      <c r="G10" s="396">
        <v>982429895</v>
      </c>
      <c r="H10" s="724"/>
      <c r="I10" s="724"/>
    </row>
    <row r="11" spans="2:13" ht="19.95" customHeight="1" x14ac:dyDescent="0.3">
      <c r="B11" s="728" t="s">
        <v>2555</v>
      </c>
      <c r="C11" s="728"/>
      <c r="D11" s="727">
        <v>45916</v>
      </c>
      <c r="E11" s="727"/>
      <c r="F11" s="365" t="s">
        <v>2558</v>
      </c>
      <c r="G11" s="727">
        <v>45916</v>
      </c>
      <c r="H11" s="727"/>
      <c r="I11" s="727"/>
      <c r="L11" s="279" t="s">
        <v>2556</v>
      </c>
    </row>
    <row r="12" spans="2:13" ht="15.75" customHeight="1" x14ac:dyDescent="0.3">
      <c r="B12" s="363"/>
      <c r="C12" s="366"/>
      <c r="D12" s="395"/>
      <c r="E12" s="367"/>
    </row>
    <row r="13" spans="2:13" ht="15.75" customHeight="1" x14ac:dyDescent="0.3">
      <c r="B13" s="317" t="s">
        <v>3981</v>
      </c>
      <c r="C13" s="260"/>
      <c r="D13" s="259"/>
      <c r="E13" s="259"/>
      <c r="F13" s="259"/>
      <c r="G13" s="259"/>
    </row>
    <row r="14" spans="2:13" ht="6.75"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56" ht="35.25" customHeight="1" x14ac:dyDescent="0.3">
      <c r="B17" s="260"/>
      <c r="C17" s="260"/>
      <c r="D17" s="259"/>
      <c r="E17" s="259"/>
      <c r="F17" s="259"/>
    </row>
    <row r="18" spans="2:56" ht="68.25" customHeight="1" x14ac:dyDescent="0.3">
      <c r="B18" s="393" t="s">
        <v>2561</v>
      </c>
      <c r="C18" s="725" t="s">
        <v>2562</v>
      </c>
      <c r="D18" s="725"/>
      <c r="E18" s="725"/>
      <c r="F18" s="368" t="s">
        <v>2563</v>
      </c>
      <c r="G18" s="394" t="s">
        <v>2564</v>
      </c>
      <c r="H18" s="393" t="s">
        <v>2565</v>
      </c>
      <c r="I18" s="393" t="s">
        <v>2566</v>
      </c>
      <c r="J18" s="371"/>
    </row>
    <row r="19" spans="2:56" ht="81.75" customHeight="1" x14ac:dyDescent="0.3">
      <c r="B19" s="263" t="s">
        <v>125</v>
      </c>
      <c r="C19" s="828" t="s">
        <v>6263</v>
      </c>
      <c r="D19" s="829"/>
      <c r="E19" s="830"/>
      <c r="F19" s="414" t="str">
        <f>VLOOKUP(B19,ENS.!$B$5:$F$242,3,FALSE)</f>
        <v>-</v>
      </c>
      <c r="G19" s="455">
        <v>200</v>
      </c>
      <c r="H19" s="263">
        <v>1</v>
      </c>
      <c r="I19" s="265">
        <f>+G19*H19</f>
        <v>200</v>
      </c>
      <c r="J19" s="371"/>
    </row>
    <row r="20" spans="2:56" ht="19.95" customHeight="1" x14ac:dyDescent="0.3">
      <c r="B20" s="555" t="s">
        <v>2516</v>
      </c>
      <c r="C20" s="270"/>
      <c r="G20" s="735" t="s">
        <v>2567</v>
      </c>
      <c r="H20" s="736"/>
      <c r="I20" s="369">
        <f>SUM(I19:I19)</f>
        <v>200</v>
      </c>
      <c r="J20" s="274"/>
      <c r="K20" s="540"/>
      <c r="L20" s="343"/>
      <c r="M20" s="171"/>
      <c r="N20" s="171"/>
      <c r="O20" s="171"/>
      <c r="P20" s="171"/>
      <c r="Q20" s="171"/>
      <c r="R20" s="171"/>
      <c r="S20" s="171"/>
      <c r="T20" s="171"/>
    </row>
    <row r="21" spans="2:56" ht="19.95" customHeight="1" x14ac:dyDescent="0.3">
      <c r="B21" s="317"/>
      <c r="C21" s="270"/>
      <c r="G21" s="735" t="s">
        <v>2568</v>
      </c>
      <c r="H21" s="736"/>
      <c r="I21" s="369">
        <f>I20*0.18</f>
        <v>36</v>
      </c>
      <c r="J21" s="274"/>
      <c r="K21" s="538"/>
      <c r="L21" s="171"/>
      <c r="M21" s="171"/>
      <c r="N21" s="171"/>
      <c r="O21" s="171"/>
      <c r="P21" s="171"/>
      <c r="Q21" s="171"/>
      <c r="R21" s="171"/>
      <c r="S21" s="171"/>
      <c r="T21" s="171"/>
    </row>
    <row r="22" spans="2:56" ht="19.5" customHeight="1" x14ac:dyDescent="0.3">
      <c r="B22" s="317"/>
      <c r="C22" s="270"/>
      <c r="G22" s="720" t="s">
        <v>2569</v>
      </c>
      <c r="H22" s="722"/>
      <c r="I22" s="272">
        <f>I20+I21</f>
        <v>236</v>
      </c>
      <c r="J22" s="274"/>
      <c r="K22" s="538"/>
      <c r="L22" s="302"/>
      <c r="M22" s="302"/>
      <c r="N22" s="302"/>
      <c r="O22" s="302"/>
      <c r="P22" s="302"/>
      <c r="Q22" s="302"/>
      <c r="R22" s="302"/>
      <c r="S22" s="302"/>
      <c r="T22" s="302"/>
    </row>
    <row r="23" spans="2:56" ht="5.25" customHeight="1" x14ac:dyDescent="0.3">
      <c r="B23" s="317"/>
      <c r="C23" s="270"/>
      <c r="G23" s="371"/>
      <c r="H23" s="371"/>
      <c r="I23" s="372"/>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546"/>
      <c r="L24" s="546"/>
      <c r="N24" s="547"/>
    </row>
    <row r="25" spans="2:56" s="297" customFormat="1" ht="21" customHeight="1" x14ac:dyDescent="0.3">
      <c r="C25" s="362"/>
      <c r="D25" s="362"/>
      <c r="E25" s="362"/>
      <c r="F25" s="362"/>
      <c r="G25" s="362"/>
      <c r="H25" s="362"/>
      <c r="I25" s="310"/>
      <c r="J25" s="310"/>
    </row>
    <row r="26" spans="2:56" s="297" customFormat="1" ht="21" customHeight="1" x14ac:dyDescent="0.3">
      <c r="B26" s="732" t="s">
        <v>4130</v>
      </c>
      <c r="C26" s="732"/>
      <c r="D26" s="732"/>
      <c r="E26" s="732"/>
      <c r="F26" s="732"/>
      <c r="G26" s="732"/>
      <c r="H26" s="732"/>
      <c r="I26" s="732"/>
      <c r="J26" s="310"/>
      <c r="L26" s="552"/>
      <c r="U26" s="552"/>
      <c r="AD26" s="552"/>
      <c r="AM26" s="552"/>
      <c r="AV26" s="552"/>
    </row>
    <row r="27" spans="2:56" s="297" customFormat="1" ht="96.75" customHeight="1" x14ac:dyDescent="0.3">
      <c r="B27" s="714" t="s">
        <v>4121</v>
      </c>
      <c r="C27" s="714"/>
      <c r="D27" s="714"/>
      <c r="E27" s="714"/>
      <c r="F27" s="714"/>
      <c r="G27" s="714"/>
      <c r="H27" s="714"/>
      <c r="I27" s="714"/>
      <c r="J27" s="310"/>
      <c r="L27" s="338"/>
      <c r="M27" s="338"/>
      <c r="N27" s="338"/>
      <c r="O27" s="338"/>
      <c r="P27" s="338"/>
      <c r="Q27" s="338"/>
      <c r="R27" s="338"/>
      <c r="S27" s="338"/>
      <c r="T27" s="338"/>
      <c r="U27" s="338"/>
      <c r="V27" s="338"/>
      <c r="W27" s="338"/>
      <c r="X27" s="338"/>
      <c r="Y27" s="338"/>
      <c r="Z27" s="338"/>
      <c r="AA27" s="338"/>
      <c r="AB27" s="338"/>
      <c r="AC27" s="338"/>
      <c r="AD27" s="338"/>
      <c r="AE27" s="338"/>
      <c r="AF27" s="338"/>
      <c r="AG27" s="338"/>
      <c r="AH27" s="338"/>
      <c r="AI27" s="338"/>
      <c r="AJ27" s="338"/>
      <c r="AK27" s="338"/>
      <c r="AL27" s="338"/>
      <c r="AM27" s="337"/>
      <c r="AN27" s="337"/>
      <c r="AO27" s="337"/>
      <c r="AP27" s="337"/>
      <c r="AQ27" s="337"/>
      <c r="AR27" s="337"/>
      <c r="AS27" s="337"/>
      <c r="AT27" s="337"/>
      <c r="AU27" s="337"/>
      <c r="AV27" s="338"/>
      <c r="AW27" s="338"/>
      <c r="AX27" s="338"/>
      <c r="AY27" s="338"/>
      <c r="AZ27" s="338"/>
      <c r="BA27" s="338"/>
      <c r="BB27" s="338"/>
      <c r="BC27" s="338"/>
      <c r="BD27" s="338"/>
    </row>
    <row r="28" spans="2:56" s="297" customFormat="1" ht="4.95" customHeight="1" x14ac:dyDescent="0.3">
      <c r="J28" s="336"/>
    </row>
    <row r="29" spans="2:56" s="297" customFormat="1" ht="99" customHeight="1" x14ac:dyDescent="0.3">
      <c r="B29" s="714" t="s">
        <v>4122</v>
      </c>
      <c r="C29" s="714"/>
      <c r="D29" s="714"/>
      <c r="E29" s="714"/>
      <c r="F29" s="714"/>
      <c r="G29" s="714"/>
      <c r="H29" s="714"/>
      <c r="I29" s="714"/>
      <c r="J29" s="336"/>
      <c r="K29" s="348"/>
    </row>
    <row r="30" spans="2:56" s="297" customFormat="1" ht="99" customHeight="1" x14ac:dyDescent="0.3">
      <c r="B30" s="747" t="s">
        <v>2571</v>
      </c>
      <c r="C30" s="747"/>
      <c r="D30" s="420"/>
      <c r="E30" s="420"/>
      <c r="F30" s="420"/>
      <c r="G30" s="420"/>
      <c r="H30" s="420"/>
      <c r="I30" s="420"/>
      <c r="J30" s="336"/>
      <c r="K30" s="348"/>
    </row>
    <row r="31" spans="2:56" ht="174" customHeight="1" x14ac:dyDescent="0.3">
      <c r="B31" s="714" t="s">
        <v>4124</v>
      </c>
      <c r="C31" s="714"/>
      <c r="D31" s="714"/>
      <c r="E31" s="714"/>
      <c r="F31" s="714"/>
      <c r="G31" s="714"/>
      <c r="H31" s="714"/>
      <c r="I31" s="714"/>
      <c r="J31" s="304"/>
      <c r="K31" s="305"/>
      <c r="L31" s="306"/>
      <c r="M31" s="307"/>
    </row>
    <row r="32" spans="2:56" ht="57" customHeight="1" x14ac:dyDescent="0.3">
      <c r="B32" s="714" t="s">
        <v>4125</v>
      </c>
      <c r="C32" s="714"/>
      <c r="D32" s="714"/>
      <c r="E32" s="714"/>
      <c r="F32" s="714"/>
      <c r="G32" s="714"/>
      <c r="H32" s="714"/>
      <c r="I32" s="714"/>
      <c r="J32" s="304"/>
      <c r="K32" s="305"/>
      <c r="L32" s="306"/>
      <c r="M32" s="307"/>
    </row>
    <row r="33" spans="2:20" ht="16.2" customHeight="1" x14ac:dyDescent="0.3"/>
    <row r="34" spans="2:20" ht="16.2" customHeight="1" x14ac:dyDescent="0.3">
      <c r="B34" s="741"/>
      <c r="C34" s="741"/>
      <c r="D34" s="741"/>
      <c r="E34" s="741"/>
      <c r="F34" s="741"/>
      <c r="G34" s="741"/>
      <c r="H34" s="741"/>
      <c r="I34" s="741"/>
      <c r="N34" s="261"/>
      <c r="O34" s="261"/>
      <c r="P34" s="261"/>
      <c r="Q34" s="261"/>
      <c r="R34" s="261"/>
      <c r="S34" s="261"/>
      <c r="T34" s="261"/>
    </row>
    <row r="35" spans="2:20" ht="16.2" customHeight="1" x14ac:dyDescent="0.3"/>
    <row r="36" spans="2:20" ht="17.7" customHeight="1" x14ac:dyDescent="0.3">
      <c r="B36" s="373" t="s">
        <v>3988</v>
      </c>
      <c r="C36" s="373"/>
      <c r="D36" s="373"/>
      <c r="E36" s="373"/>
      <c r="F36" s="373"/>
      <c r="K36" s="279" t="s">
        <v>2574</v>
      </c>
    </row>
    <row r="37" spans="2:20" ht="17.7" customHeight="1" x14ac:dyDescent="0.3">
      <c r="B37" s="373" t="s">
        <v>4126</v>
      </c>
      <c r="C37" s="373"/>
      <c r="D37" s="373"/>
      <c r="E37" s="373"/>
      <c r="F37" s="373"/>
      <c r="K37" s="279" t="s">
        <v>2575</v>
      </c>
    </row>
    <row r="38" spans="2:20" ht="17.7" customHeight="1" x14ac:dyDescent="0.3">
      <c r="B38" s="373" t="s">
        <v>2518</v>
      </c>
      <c r="C38" s="373"/>
      <c r="D38" s="373"/>
      <c r="E38" s="373"/>
      <c r="F38" s="373"/>
      <c r="K38" s="279" t="s">
        <v>2576</v>
      </c>
    </row>
    <row r="39" spans="2:20" ht="17.7" customHeight="1" x14ac:dyDescent="0.3">
      <c r="B39" s="380" t="s">
        <v>2519</v>
      </c>
      <c r="C39" s="373"/>
      <c r="D39" s="373"/>
      <c r="E39" s="373"/>
      <c r="F39" s="373"/>
      <c r="K39" s="279" t="s">
        <v>2577</v>
      </c>
    </row>
    <row r="40" spans="2:20" ht="17.7" customHeight="1" x14ac:dyDescent="0.3">
      <c r="B40" s="381" t="s">
        <v>2520</v>
      </c>
      <c r="C40" s="373"/>
      <c r="D40" s="373"/>
      <c r="E40" s="373"/>
      <c r="F40" s="373"/>
      <c r="J40" s="300"/>
      <c r="K40" s="279" t="s">
        <v>2573</v>
      </c>
      <c r="M40" s="270"/>
    </row>
    <row r="41" spans="2:20" ht="17.7" customHeight="1" x14ac:dyDescent="0.3">
      <c r="B41" s="380" t="s">
        <v>2578</v>
      </c>
      <c r="C41" s="373"/>
      <c r="D41" s="373"/>
      <c r="E41" s="373"/>
      <c r="F41" s="373"/>
      <c r="J41" s="300"/>
      <c r="K41" s="279" t="s">
        <v>2579</v>
      </c>
      <c r="M41" s="270"/>
    </row>
    <row r="42" spans="2:20" ht="17.7" customHeight="1" x14ac:dyDescent="0.3">
      <c r="B42" s="381" t="s">
        <v>2580</v>
      </c>
      <c r="C42" s="373"/>
      <c r="D42" s="373"/>
      <c r="E42" s="373"/>
      <c r="F42" s="373"/>
      <c r="J42" s="300"/>
      <c r="K42" s="279" t="s">
        <v>2581</v>
      </c>
    </row>
    <row r="43" spans="2:20" ht="17.7" customHeight="1" x14ac:dyDescent="0.3">
      <c r="B43" s="381" t="s">
        <v>2582</v>
      </c>
      <c r="C43" s="373"/>
      <c r="D43" s="373"/>
      <c r="E43" s="373"/>
      <c r="F43" s="373"/>
      <c r="J43" s="300"/>
    </row>
    <row r="44" spans="2:20" ht="17.7" customHeight="1" x14ac:dyDescent="0.3">
      <c r="B44" s="437" t="s">
        <v>2521</v>
      </c>
      <c r="C44" s="373"/>
      <c r="D44" s="373"/>
      <c r="E44" s="373"/>
      <c r="F44" s="373"/>
      <c r="J44" s="300"/>
    </row>
    <row r="45" spans="2:20" ht="17.7" customHeight="1" x14ac:dyDescent="0.3">
      <c r="B45" s="381" t="s">
        <v>3965</v>
      </c>
      <c r="C45" s="373"/>
      <c r="D45" s="373"/>
      <c r="E45" s="373"/>
      <c r="F45" s="373"/>
      <c r="J45" s="300"/>
    </row>
    <row r="46" spans="2:20" ht="17.7" customHeight="1" x14ac:dyDescent="0.3">
      <c r="B46" s="381" t="s">
        <v>3966</v>
      </c>
      <c r="C46" s="373"/>
      <c r="D46" s="373"/>
      <c r="E46" s="373"/>
      <c r="F46" s="373"/>
      <c r="J46" s="300"/>
    </row>
    <row r="47" spans="2:20" ht="17.7" customHeight="1" x14ac:dyDescent="0.3">
      <c r="B47" s="437" t="s">
        <v>4088</v>
      </c>
      <c r="C47" s="373"/>
      <c r="D47" s="373"/>
      <c r="E47" s="373"/>
      <c r="F47" s="373"/>
      <c r="J47" s="300"/>
    </row>
    <row r="48" spans="2:20" ht="17.7" customHeight="1" x14ac:dyDescent="0.3">
      <c r="B48" s="381" t="s">
        <v>4089</v>
      </c>
      <c r="C48" s="373"/>
      <c r="D48" s="373"/>
      <c r="E48" s="373"/>
      <c r="F48" s="373"/>
      <c r="J48" s="300"/>
    </row>
    <row r="49" spans="2:13" ht="17.7" customHeight="1" x14ac:dyDescent="0.3">
      <c r="B49" s="381" t="s">
        <v>4090</v>
      </c>
      <c r="C49" s="373"/>
      <c r="D49" s="373"/>
      <c r="E49" s="373"/>
      <c r="F49" s="373"/>
      <c r="J49" s="300"/>
    </row>
    <row r="50" spans="2:13" ht="23.25" customHeight="1" x14ac:dyDescent="0.3">
      <c r="J50" s="300"/>
      <c r="K50" s="288" t="s">
        <v>2521</v>
      </c>
    </row>
    <row r="51" spans="2:13" ht="16.2" customHeight="1" x14ac:dyDescent="0.3">
      <c r="J51" s="300"/>
      <c r="K51" s="289" t="s">
        <v>2522</v>
      </c>
    </row>
    <row r="52" spans="2:13" ht="11.25" customHeight="1" x14ac:dyDescent="0.3">
      <c r="J52" s="300"/>
      <c r="K52" s="289" t="s">
        <v>2523</v>
      </c>
    </row>
    <row r="53" spans="2:13" ht="52.5" customHeight="1" x14ac:dyDescent="0.3">
      <c r="B53" s="714" t="s">
        <v>2524</v>
      </c>
      <c r="C53" s="714"/>
      <c r="D53" s="714"/>
      <c r="E53" s="714"/>
      <c r="F53" s="714"/>
      <c r="G53" s="714"/>
      <c r="H53" s="714"/>
      <c r="I53" s="714"/>
      <c r="J53" s="300"/>
    </row>
    <row r="54" spans="2:13" ht="16.8" x14ac:dyDescent="0.3">
      <c r="B54" s="435" t="s">
        <v>2525</v>
      </c>
      <c r="C54" s="384"/>
      <c r="D54" s="373"/>
      <c r="E54" s="373"/>
      <c r="F54" s="373"/>
      <c r="G54" s="373"/>
      <c r="H54" s="373"/>
      <c r="I54" s="373"/>
      <c r="J54" s="300"/>
    </row>
    <row r="55" spans="2:13" ht="13.5" customHeight="1" x14ac:dyDescent="0.3">
      <c r="B55" s="381"/>
      <c r="C55" s="373"/>
      <c r="D55" s="373"/>
      <c r="E55" s="373"/>
      <c r="F55" s="373"/>
      <c r="G55" s="373"/>
      <c r="H55" s="373"/>
      <c r="I55" s="373"/>
      <c r="J55" s="300"/>
    </row>
    <row r="56" spans="2:13" ht="13.5" customHeight="1" x14ac:dyDescent="0.3">
      <c r="B56" s="289"/>
      <c r="J56" s="300"/>
    </row>
    <row r="57" spans="2:13" ht="20.25" customHeight="1" x14ac:dyDescent="0.3">
      <c r="B57" s="373" t="s">
        <v>2526</v>
      </c>
      <c r="C57" s="384"/>
      <c r="D57" s="373"/>
      <c r="E57" s="373"/>
      <c r="F57" s="373"/>
      <c r="J57" s="276"/>
    </row>
    <row r="58" spans="2:13" ht="15.75" customHeight="1" x14ac:dyDescent="0.3">
      <c r="B58" s="384"/>
      <c r="C58" s="384"/>
      <c r="D58" s="373"/>
      <c r="E58" s="373"/>
      <c r="F58" s="373"/>
      <c r="J58" s="276"/>
    </row>
    <row r="59" spans="2:13" ht="16.2" customHeight="1" x14ac:dyDescent="0.3">
      <c r="B59" s="373" t="s">
        <v>2583</v>
      </c>
      <c r="C59" s="373"/>
      <c r="D59" s="384"/>
      <c r="E59" s="384"/>
      <c r="F59" s="384"/>
      <c r="G59" s="292"/>
    </row>
    <row r="60" spans="2:13" ht="16.2" customHeight="1" x14ac:dyDescent="0.3">
      <c r="B60" s="373" t="s">
        <v>2527</v>
      </c>
      <c r="C60" s="373"/>
      <c r="D60" s="373"/>
      <c r="E60" s="373"/>
      <c r="F60" s="373"/>
    </row>
    <row r="61" spans="2:13" ht="16.2" customHeight="1" x14ac:dyDescent="0.3">
      <c r="B61" s="373" t="s">
        <v>3982</v>
      </c>
      <c r="C61" s="373"/>
      <c r="D61" s="373"/>
      <c r="E61" s="373"/>
      <c r="F61" s="373"/>
    </row>
    <row r="62" spans="2:13" ht="16.2" customHeight="1" x14ac:dyDescent="0.3">
      <c r="B62" s="373" t="s">
        <v>2528</v>
      </c>
      <c r="C62" s="373"/>
      <c r="D62" s="373"/>
      <c r="E62" s="373"/>
      <c r="F62" s="373"/>
      <c r="J62" s="261"/>
    </row>
    <row r="63" spans="2:13" ht="34.5" customHeight="1" x14ac:dyDescent="0.3">
      <c r="B63" s="715"/>
      <c r="C63" s="715"/>
      <c r="D63" s="373"/>
      <c r="E63" s="373"/>
      <c r="F63" s="373"/>
      <c r="H63" s="790"/>
      <c r="I63" s="790"/>
      <c r="L63" s="292"/>
      <c r="M63" s="292"/>
    </row>
    <row r="64" spans="2:13" s="297" customFormat="1" ht="13.8" x14ac:dyDescent="0.3">
      <c r="B64" s="337"/>
      <c r="C64" s="337"/>
      <c r="H64" s="549"/>
      <c r="I64" s="549"/>
      <c r="L64" s="347"/>
      <c r="M64" s="347"/>
    </row>
    <row r="65" spans="2:9" s="297" customFormat="1" ht="101.25" customHeight="1" x14ac:dyDescent="0.3">
      <c r="B65" s="747" t="s">
        <v>2584</v>
      </c>
      <c r="C65" s="747"/>
      <c r="D65" s="575"/>
      <c r="E65" s="575"/>
      <c r="F65" s="575"/>
      <c r="G65" s="575"/>
      <c r="H65" s="748" t="s">
        <v>2529</v>
      </c>
      <c r="I65" s="748"/>
    </row>
  </sheetData>
  <mergeCells count="33">
    <mergeCell ref="E3:F3"/>
    <mergeCell ref="C5:E5"/>
    <mergeCell ref="G5:I6"/>
    <mergeCell ref="K5:L5"/>
    <mergeCell ref="C6:E6"/>
    <mergeCell ref="K6:L6"/>
    <mergeCell ref="C19:E19"/>
    <mergeCell ref="C7:E7"/>
    <mergeCell ref="K7:L7"/>
    <mergeCell ref="K8:L8"/>
    <mergeCell ref="C9:E9"/>
    <mergeCell ref="C10:E10"/>
    <mergeCell ref="H10:I10"/>
    <mergeCell ref="B11:C11"/>
    <mergeCell ref="D11:E11"/>
    <mergeCell ref="G11:I11"/>
    <mergeCell ref="B15:I16"/>
    <mergeCell ref="C18:E18"/>
    <mergeCell ref="B34:I34"/>
    <mergeCell ref="G20:H20"/>
    <mergeCell ref="G21:H21"/>
    <mergeCell ref="G22:H22"/>
    <mergeCell ref="B26:I26"/>
    <mergeCell ref="B27:I27"/>
    <mergeCell ref="B30:C30"/>
    <mergeCell ref="B29:I29"/>
    <mergeCell ref="B31:I31"/>
    <mergeCell ref="B32:I32"/>
    <mergeCell ref="B53:I53"/>
    <mergeCell ref="B63:C63"/>
    <mergeCell ref="H63:I63"/>
    <mergeCell ref="B65:C65"/>
    <mergeCell ref="H65:I65"/>
  </mergeCells>
  <hyperlinks>
    <hyperlink ref="B62" r:id="rId1" display="http://www.geofal.com.pe/" xr:uid="{63EE4827-F931-4C50-B20A-8F4CE138DAB5}"/>
    <hyperlink ref="B29:I29" r:id="rId2" location="8LpXxWsZQWmIW0zmL4DJEGBD3MXzxqJtd8JNJD7mkXs" display="https://mega.nz/file/EWAjHIDa - 8LpXxWsZQWmIW0zmL4DJEGBD3MXzxqJtd8JNJD7mkXs" xr:uid="{B5DC9ADB-F395-404C-B4E9-9E0CAE85AA97}"/>
  </hyperlinks>
  <printOptions horizontalCentered="1"/>
  <pageMargins left="0" right="0" top="1.6535433070866143" bottom="0" header="0" footer="0"/>
  <pageSetup paperSize="9" scale="70"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30A1A-4752-4755-B1DD-8342718EA9A6}">
  <sheetPr>
    <tabColor rgb="FFFFFF00"/>
  </sheetPr>
  <dimension ref="B1:T66"/>
  <sheetViews>
    <sheetView view="pageBreakPreview" zoomScale="84" zoomScaleNormal="92" zoomScaleSheetLayoutView="84" workbookViewId="0">
      <selection activeCell="C19" sqref="C19:E19"/>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4.33203125" style="279" customWidth="1"/>
    <col min="6" max="6" width="24.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1100</v>
      </c>
    </row>
    <row r="2" spans="2:13" ht="9" customHeight="1" x14ac:dyDescent="0.3">
      <c r="K2" s="344"/>
      <c r="L2" s="344"/>
    </row>
    <row r="3" spans="2:13" ht="34.950000000000003" customHeight="1" x14ac:dyDescent="0.3">
      <c r="C3" s="255"/>
      <c r="D3" s="255"/>
      <c r="E3" s="746">
        <v>1379</v>
      </c>
      <c r="F3" s="746"/>
      <c r="G3" s="255"/>
      <c r="H3" s="255"/>
      <c r="I3" s="256"/>
    </row>
    <row r="4" spans="2:13" ht="22.5" customHeight="1" x14ac:dyDescent="0.3">
      <c r="B4" s="257"/>
      <c r="C4" s="257"/>
      <c r="E4" s="252"/>
      <c r="F4" s="252"/>
      <c r="H4" s="395"/>
      <c r="I4" s="395"/>
      <c r="J4" s="252"/>
    </row>
    <row r="5" spans="2:13" ht="26.25" customHeight="1" x14ac:dyDescent="0.3">
      <c r="B5" s="270" t="s">
        <v>2545</v>
      </c>
      <c r="C5" s="710" t="str">
        <f>VLOOKUP($L$1,BD_Clientes,2,FALSE)</f>
        <v>YANGZHOU RONGFEI CONSTRUCTION ENGINEERING CO. SUCURSAL DEL PERÚ</v>
      </c>
      <c r="D5" s="710"/>
      <c r="E5" s="710"/>
      <c r="F5" s="363" t="s">
        <v>2586</v>
      </c>
      <c r="G5" s="753" t="str">
        <f>VLOOKUP($L$1,BD_Clientes,9,FALSE)</f>
        <v>I.E. 0145 Independencia Americana</v>
      </c>
      <c r="H5" s="753"/>
      <c r="I5" s="753"/>
      <c r="K5" s="746">
        <v>222</v>
      </c>
      <c r="L5" s="746"/>
    </row>
    <row r="6" spans="2:13" ht="40.5" customHeight="1" x14ac:dyDescent="0.3">
      <c r="B6" s="270" t="s">
        <v>2547</v>
      </c>
      <c r="C6" s="710">
        <f>VLOOKUP($L$1,BD_Clientes,3,FALSE)</f>
        <v>20611390000</v>
      </c>
      <c r="D6" s="710"/>
      <c r="E6" s="710"/>
      <c r="G6" s="395"/>
      <c r="H6" s="395"/>
      <c r="I6" s="395"/>
      <c r="K6" s="744">
        <v>222</v>
      </c>
      <c r="L6" s="744"/>
      <c r="M6" s="301"/>
    </row>
    <row r="7" spans="2:13" ht="41.25" customHeight="1" x14ac:dyDescent="0.3">
      <c r="B7" s="270" t="s">
        <v>2550</v>
      </c>
      <c r="C7" s="710" t="str">
        <f>VLOOKUP($L$1,BD_Clientes,5,FALSE)</f>
        <v>Ing. Sara Carrasco Villanueva / Luis Fernando Saldaña</v>
      </c>
      <c r="D7" s="710"/>
      <c r="E7" s="710"/>
      <c r="F7" s="363" t="s">
        <v>2589</v>
      </c>
      <c r="G7" s="710" t="str">
        <f>VLOOKUP($L$1,BD_Clientes,10,FALSE)</f>
        <v>Av. Los Nardos Ampliación Grupo 18 Lote C El Sector B - San Juan de Lurigancho</v>
      </c>
      <c r="H7" s="710"/>
      <c r="I7" s="710"/>
      <c r="K7" s="742">
        <v>222</v>
      </c>
      <c r="L7" s="742"/>
    </row>
    <row r="8" spans="2:13" ht="2.4" customHeight="1" x14ac:dyDescent="0.3">
      <c r="B8" s="363"/>
      <c r="C8" s="396"/>
      <c r="D8" s="259"/>
      <c r="E8" s="259"/>
      <c r="G8" s="395"/>
      <c r="H8" s="395"/>
      <c r="I8" s="395"/>
      <c r="K8" s="743">
        <v>223</v>
      </c>
      <c r="L8" s="743"/>
    </row>
    <row r="9" spans="2:13" ht="29.25" customHeight="1" x14ac:dyDescent="0.3">
      <c r="B9" s="270" t="s">
        <v>2553</v>
      </c>
      <c r="C9" s="710" t="str">
        <f>VLOOKUP($L$1,BD_Clientes,7,FALSE)</f>
        <v>96708960 / 956316128</v>
      </c>
      <c r="D9" s="710"/>
      <c r="E9" s="710"/>
      <c r="F9" s="364" t="s">
        <v>4142</v>
      </c>
      <c r="G9" s="279" t="s">
        <v>3326</v>
      </c>
      <c r="K9" s="392"/>
      <c r="L9" s="392"/>
    </row>
    <row r="10" spans="2:13" ht="54" customHeight="1" x14ac:dyDescent="0.3">
      <c r="B10" s="270" t="s">
        <v>2557</v>
      </c>
      <c r="C10" s="710" t="str">
        <f>VLOOKUP($L$1,BD_Clientes,8,FALSE)</f>
        <v>scarrasco.calidad-IA@rongfei-paq2.com / lsaldana.ot-ia@rongfei-paq2.com</v>
      </c>
      <c r="D10" s="710"/>
      <c r="E10" s="710"/>
      <c r="F10" s="365" t="s">
        <v>2553</v>
      </c>
      <c r="G10" s="396">
        <v>982429895</v>
      </c>
      <c r="H10" s="724"/>
      <c r="I10" s="724"/>
    </row>
    <row r="11" spans="2:13" ht="24" customHeight="1" x14ac:dyDescent="0.3">
      <c r="B11" s="728" t="s">
        <v>2555</v>
      </c>
      <c r="C11" s="728"/>
      <c r="D11" s="727">
        <v>45904</v>
      </c>
      <c r="E11" s="727"/>
      <c r="F11" s="365" t="s">
        <v>2558</v>
      </c>
      <c r="G11" s="727">
        <v>45904</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5.5" customHeight="1" x14ac:dyDescent="0.3">
      <c r="B18" s="421" t="s">
        <v>2561</v>
      </c>
      <c r="C18" s="749" t="s">
        <v>2562</v>
      </c>
      <c r="D18" s="749"/>
      <c r="E18" s="749"/>
      <c r="F18" s="422" t="s">
        <v>2563</v>
      </c>
      <c r="G18" s="421" t="s">
        <v>2564</v>
      </c>
      <c r="H18" s="421" t="s">
        <v>2565</v>
      </c>
      <c r="I18" s="421" t="s">
        <v>2566</v>
      </c>
      <c r="J18" s="371"/>
    </row>
    <row r="19" spans="2:20" s="273" customFormat="1" ht="26.25" customHeight="1" x14ac:dyDescent="0.3">
      <c r="B19" s="421"/>
      <c r="C19" s="750" t="s">
        <v>6051</v>
      </c>
      <c r="D19" s="751"/>
      <c r="E19" s="752"/>
      <c r="F19" s="422"/>
      <c r="G19" s="421"/>
      <c r="H19" s="421"/>
      <c r="I19" s="421"/>
      <c r="J19" s="371"/>
    </row>
    <row r="20" spans="2:20" s="273" customFormat="1" ht="62.25" customHeight="1" x14ac:dyDescent="0.3">
      <c r="B20" s="414" t="s">
        <v>2223</v>
      </c>
      <c r="C20" s="717" t="str">
        <f>VLOOKUP(B20,ENS.!$B$5:$F$242,2,FALSE)</f>
        <v>Determinar el contenido del ion cloruro en las aguas usadas en la elaboración de concretos y morteros de cemento Pórtland.</v>
      </c>
      <c r="D20" s="718"/>
      <c r="E20" s="719"/>
      <c r="F20" s="414" t="str">
        <f>VLOOKUP(B20,ENS.!$B$5:$F$242,3,FALSE)</f>
        <v>NTP 339.076:2017</v>
      </c>
      <c r="G20" s="455">
        <f>VLOOKUP(B20,ENS.!$B$5:$G$242,6,FALSE)</f>
        <v>120</v>
      </c>
      <c r="H20" s="414">
        <v>1</v>
      </c>
      <c r="I20" s="265">
        <f t="shared" ref="I20:I22" si="0">+G20*H20</f>
        <v>120</v>
      </c>
      <c r="J20" s="371"/>
    </row>
    <row r="21" spans="2:20" s="273" customFormat="1" ht="62.25" customHeight="1" x14ac:dyDescent="0.3">
      <c r="B21" s="414" t="s">
        <v>2220</v>
      </c>
      <c r="C21" s="717" t="str">
        <f>VLOOKUP(B21,ENS.!$B$5:$F$242,2,FALSE)</f>
        <v>Determinar el contenido de sulfatos en las aguas usadas en la elaboración de morteros y concretos de cemento Pórtland.</v>
      </c>
      <c r="D21" s="718"/>
      <c r="E21" s="719"/>
      <c r="F21" s="414" t="str">
        <f>VLOOKUP(B21,ENS.!$B$5:$F$242,3,FALSE)</f>
        <v>NTP 339.227:2016</v>
      </c>
      <c r="G21" s="455">
        <f>VLOOKUP(B21,ENS.!$B$5:$G$242,6,FALSE)</f>
        <v>120</v>
      </c>
      <c r="H21" s="414">
        <v>1</v>
      </c>
      <c r="I21" s="265">
        <f t="shared" si="0"/>
        <v>120</v>
      </c>
      <c r="J21" s="371"/>
    </row>
    <row r="22" spans="2:20" s="273" customFormat="1" ht="62.25" customHeight="1" x14ac:dyDescent="0.3">
      <c r="B22" s="414" t="s">
        <v>3195</v>
      </c>
      <c r="C22" s="717" t="str">
        <f>VLOOKUP(B22,ENS.!$B$5:$F$242,2,FALSE)</f>
        <v>Determinación de sólidos totales suspendidos.</v>
      </c>
      <c r="D22" s="718"/>
      <c r="E22" s="719"/>
      <c r="F22" s="414" t="str">
        <f>VLOOKUP(B22,ENS.!$B$5:$F$242,3,FALSE)</f>
        <v>NTP 214.039</v>
      </c>
      <c r="G22" s="455">
        <f>VLOOKUP(B22,ENS.!$B$5:$G$242,6,FALSE)</f>
        <v>150</v>
      </c>
      <c r="H22" s="414">
        <v>1</v>
      </c>
      <c r="I22" s="265">
        <f t="shared" si="0"/>
        <v>150</v>
      </c>
      <c r="J22" s="371"/>
    </row>
    <row r="23" spans="2:20" ht="19.95" customHeight="1" x14ac:dyDescent="0.3">
      <c r="B23" s="594" t="s">
        <v>2516</v>
      </c>
      <c r="C23" s="634"/>
      <c r="D23" s="392"/>
      <c r="E23" s="392"/>
      <c r="F23" s="373"/>
      <c r="G23" s="739" t="s">
        <v>3167</v>
      </c>
      <c r="H23" s="740"/>
      <c r="I23" s="369">
        <f>+SUM(I19:I22)</f>
        <v>390</v>
      </c>
      <c r="J23" s="274"/>
      <c r="K23" s="538"/>
      <c r="L23" s="171"/>
      <c r="N23" s="171"/>
      <c r="O23" s="171"/>
      <c r="P23" s="171"/>
      <c r="Q23" s="171"/>
      <c r="R23" s="171"/>
      <c r="S23" s="171"/>
      <c r="T23" s="171"/>
    </row>
    <row r="24" spans="2:20" ht="19.95" customHeight="1" x14ac:dyDescent="0.3">
      <c r="B24" s="373"/>
      <c r="C24" s="373"/>
      <c r="D24" s="373"/>
      <c r="E24" s="373"/>
      <c r="F24" s="373"/>
      <c r="G24" s="735" t="s">
        <v>2568</v>
      </c>
      <c r="H24" s="736"/>
      <c r="I24" s="369">
        <f>+I23*0.18</f>
        <v>70.2</v>
      </c>
      <c r="J24" s="274"/>
      <c r="K24" s="538"/>
      <c r="L24" s="171"/>
      <c r="M24" s="171"/>
      <c r="N24" s="171"/>
      <c r="O24" s="171"/>
      <c r="P24" s="171"/>
      <c r="Q24" s="171"/>
      <c r="R24" s="171"/>
      <c r="S24" s="171"/>
      <c r="T24" s="171"/>
    </row>
    <row r="25" spans="2:20" ht="19.95" customHeight="1" x14ac:dyDescent="0.3">
      <c r="B25" s="373"/>
      <c r="C25" s="373"/>
      <c r="D25" s="373"/>
      <c r="E25" s="373"/>
      <c r="F25" s="373"/>
      <c r="G25" s="720" t="s">
        <v>2569</v>
      </c>
      <c r="H25" s="722"/>
      <c r="I25" s="272">
        <f>+I23+I24</f>
        <v>460.2</v>
      </c>
      <c r="J25" s="274"/>
      <c r="K25" s="538"/>
      <c r="L25" s="302"/>
      <c r="M25" s="302"/>
      <c r="N25" s="302"/>
      <c r="O25" s="302"/>
      <c r="P25" s="302"/>
      <c r="Q25" s="302"/>
      <c r="R25" s="302"/>
      <c r="S25" s="302"/>
      <c r="T25" s="302"/>
    </row>
    <row r="26" spans="2:20" s="373" customFormat="1" ht="47.4" customHeight="1" x14ac:dyDescent="0.3">
      <c r="G26" s="386"/>
      <c r="H26" s="386"/>
      <c r="I26" s="387"/>
      <c r="J26" s="388"/>
      <c r="K26" s="554"/>
      <c r="L26" s="379"/>
      <c r="M26" s="379"/>
      <c r="N26" s="379"/>
      <c r="O26" s="379"/>
      <c r="P26" s="379"/>
      <c r="Q26" s="379"/>
      <c r="R26" s="379"/>
      <c r="S26" s="379"/>
      <c r="T26" s="379"/>
    </row>
    <row r="27" spans="2:20" s="373" customFormat="1" ht="19.2" customHeight="1" x14ac:dyDescent="0.3">
      <c r="B27" s="732" t="s">
        <v>4119</v>
      </c>
      <c r="C27" s="732"/>
      <c r="D27" s="732"/>
      <c r="E27" s="732"/>
      <c r="F27" s="732"/>
      <c r="G27" s="732"/>
      <c r="H27" s="732"/>
      <c r="I27" s="732"/>
      <c r="J27" s="388"/>
      <c r="K27" s="554"/>
      <c r="L27" s="379"/>
      <c r="M27" s="379"/>
      <c r="N27" s="379"/>
      <c r="O27" s="379"/>
      <c r="P27" s="379"/>
      <c r="Q27" s="379"/>
      <c r="R27" s="379"/>
      <c r="S27" s="379"/>
      <c r="T27" s="379"/>
    </row>
    <row r="28" spans="2:20" s="373" customFormat="1" ht="143.25" customHeight="1" x14ac:dyDescent="0.3">
      <c r="B28" s="714" t="s">
        <v>6113</v>
      </c>
      <c r="C28" s="714"/>
      <c r="D28" s="714"/>
      <c r="E28" s="714"/>
      <c r="F28" s="714"/>
      <c r="G28" s="714"/>
      <c r="H28" s="714"/>
      <c r="I28" s="714"/>
      <c r="J28" s="388"/>
      <c r="K28" s="554"/>
      <c r="L28" s="379"/>
      <c r="M28" s="379"/>
      <c r="N28" s="379"/>
      <c r="O28" s="379"/>
      <c r="P28" s="379"/>
      <c r="Q28" s="379"/>
      <c r="R28" s="379"/>
      <c r="S28" s="379"/>
      <c r="T28" s="379"/>
    </row>
    <row r="29" spans="2:20" s="373" customFormat="1" ht="93" customHeight="1" x14ac:dyDescent="0.3">
      <c r="B29" s="715" t="s">
        <v>6087</v>
      </c>
      <c r="C29" s="715"/>
      <c r="D29" s="715"/>
      <c r="E29" s="715"/>
      <c r="F29" s="715"/>
      <c r="G29" s="715"/>
      <c r="H29" s="715"/>
      <c r="I29" s="715"/>
      <c r="J29" s="388"/>
      <c r="K29" s="554"/>
      <c r="L29" s="379"/>
      <c r="M29" s="379"/>
      <c r="N29" s="379"/>
      <c r="O29" s="379"/>
      <c r="P29" s="379"/>
      <c r="Q29" s="379"/>
      <c r="R29" s="379"/>
      <c r="S29" s="379"/>
      <c r="T29" s="379"/>
    </row>
    <row r="30" spans="2:20" s="373" customFormat="1" ht="108" customHeight="1" x14ac:dyDescent="0.3">
      <c r="B30" s="714" t="s">
        <v>2571</v>
      </c>
      <c r="C30" s="714"/>
      <c r="D30" s="420"/>
      <c r="E30" s="420"/>
      <c r="F30" s="420"/>
      <c r="G30" s="420"/>
      <c r="H30" s="420"/>
      <c r="I30" s="420"/>
      <c r="J30" s="388"/>
      <c r="K30" s="554"/>
      <c r="L30" s="379"/>
      <c r="M30" s="379"/>
      <c r="N30" s="379"/>
      <c r="O30" s="379"/>
      <c r="P30" s="379"/>
      <c r="Q30" s="379"/>
      <c r="R30" s="379"/>
      <c r="S30" s="379"/>
      <c r="T30" s="379"/>
    </row>
    <row r="31" spans="2:20" s="373" customFormat="1" ht="25.5" customHeight="1" x14ac:dyDescent="0.3">
      <c r="J31" s="388"/>
      <c r="K31" s="554"/>
      <c r="L31" s="379"/>
      <c r="M31" s="379"/>
      <c r="N31" s="379"/>
      <c r="O31" s="379"/>
      <c r="P31" s="379"/>
      <c r="Q31" s="379"/>
      <c r="R31" s="379"/>
      <c r="S31" s="379"/>
      <c r="T31" s="379"/>
    </row>
    <row r="32" spans="2:20" s="406" customFormat="1" ht="81.599999999999994" customHeight="1" x14ac:dyDescent="0.3">
      <c r="B32" s="714" t="s">
        <v>4127</v>
      </c>
      <c r="C32" s="714"/>
      <c r="D32" s="714"/>
      <c r="E32" s="714"/>
      <c r="F32" s="714"/>
      <c r="G32" s="714"/>
      <c r="H32" s="714"/>
      <c r="I32" s="714"/>
      <c r="J32" s="442"/>
      <c r="K32" s="558"/>
      <c r="L32" s="558"/>
      <c r="M32" s="559"/>
      <c r="N32" s="560"/>
    </row>
    <row r="33" spans="2:20" s="406" customFormat="1" ht="88.5" customHeight="1" x14ac:dyDescent="0.3">
      <c r="B33" s="714" t="s">
        <v>4128</v>
      </c>
      <c r="C33" s="714"/>
      <c r="D33" s="714"/>
      <c r="E33" s="714"/>
      <c r="F33" s="714"/>
      <c r="G33" s="714"/>
      <c r="H33" s="714"/>
      <c r="I33" s="714"/>
      <c r="J33" s="404"/>
    </row>
    <row r="34" spans="2:20" s="406" customFormat="1" ht="78.75" customHeight="1" x14ac:dyDescent="0.3">
      <c r="B34" s="714" t="s">
        <v>4122</v>
      </c>
      <c r="C34" s="714"/>
      <c r="D34" s="714"/>
      <c r="E34" s="714"/>
      <c r="F34" s="714"/>
      <c r="G34" s="714"/>
      <c r="H34" s="714"/>
      <c r="I34" s="714"/>
      <c r="J34" s="404"/>
      <c r="K34" s="405"/>
    </row>
    <row r="35" spans="2:20" s="406" customFormat="1" ht="147" customHeight="1" x14ac:dyDescent="0.3">
      <c r="B35" s="715" t="s">
        <v>4129</v>
      </c>
      <c r="C35" s="715"/>
      <c r="D35" s="715"/>
      <c r="E35" s="715"/>
      <c r="F35" s="715"/>
      <c r="G35" s="715"/>
      <c r="H35" s="715"/>
      <c r="I35" s="715"/>
      <c r="J35" s="404"/>
      <c r="K35" s="405"/>
      <c r="L35" s="407"/>
      <c r="M35" s="408"/>
    </row>
    <row r="36" spans="2:20" s="406" customFormat="1" ht="55.95" customHeight="1" x14ac:dyDescent="0.3">
      <c r="B36" s="714" t="s">
        <v>4125</v>
      </c>
      <c r="C36" s="714"/>
      <c r="D36" s="714"/>
      <c r="E36" s="714"/>
      <c r="F36" s="714"/>
      <c r="G36" s="714"/>
      <c r="H36" s="714"/>
      <c r="I36" s="714"/>
      <c r="J36" s="404"/>
      <c r="K36" s="405"/>
      <c r="L36" s="407"/>
      <c r="M36" s="408"/>
    </row>
    <row r="37" spans="2:20" s="373" customFormat="1" ht="16.8" x14ac:dyDescent="0.3">
      <c r="B37" s="317"/>
      <c r="C37" s="317"/>
      <c r="D37" s="317"/>
      <c r="E37" s="317"/>
      <c r="F37" s="317"/>
      <c r="G37" s="317"/>
      <c r="H37" s="317"/>
      <c r="I37" s="317"/>
      <c r="N37" s="379"/>
      <c r="O37" s="379"/>
      <c r="P37" s="379"/>
      <c r="Q37" s="379"/>
      <c r="R37" s="379"/>
      <c r="S37" s="379"/>
      <c r="T37" s="379"/>
    </row>
    <row r="38" spans="2:20" s="373" customFormat="1" ht="18" customHeight="1" x14ac:dyDescent="0.3">
      <c r="B38" s="279"/>
      <c r="C38" s="279"/>
      <c r="D38" s="279"/>
      <c r="E38" s="279"/>
      <c r="F38" s="279"/>
      <c r="G38" s="279"/>
      <c r="H38" s="279"/>
      <c r="I38" s="279"/>
    </row>
    <row r="39" spans="2:20" s="406" customFormat="1" ht="18" customHeight="1" x14ac:dyDescent="0.3">
      <c r="B39" s="373" t="s">
        <v>3984</v>
      </c>
      <c r="C39" s="373"/>
      <c r="D39" s="373"/>
      <c r="E39" s="373"/>
      <c r="F39" s="373"/>
      <c r="G39" s="373"/>
      <c r="H39" s="373"/>
      <c r="I39" s="373"/>
      <c r="K39" s="406" t="s">
        <v>2574</v>
      </c>
    </row>
    <row r="40" spans="2:20" s="406" customFormat="1" ht="18" customHeight="1" x14ac:dyDescent="0.3">
      <c r="B40" s="373" t="s">
        <v>4126</v>
      </c>
      <c r="C40" s="373"/>
      <c r="D40" s="373"/>
      <c r="E40" s="373"/>
      <c r="F40" s="373"/>
      <c r="G40" s="373"/>
      <c r="H40" s="373"/>
      <c r="I40" s="373"/>
      <c r="K40" s="406" t="s">
        <v>4112</v>
      </c>
    </row>
    <row r="41" spans="2:20" s="406" customFormat="1" ht="18" customHeight="1" x14ac:dyDescent="0.3">
      <c r="B41" s="373" t="s">
        <v>2518</v>
      </c>
      <c r="C41" s="373"/>
      <c r="D41" s="373"/>
      <c r="E41" s="373"/>
      <c r="F41" s="373"/>
      <c r="G41" s="373"/>
      <c r="H41" s="373"/>
      <c r="I41" s="373"/>
      <c r="K41" s="406" t="s">
        <v>4111</v>
      </c>
    </row>
    <row r="42" spans="2:20" s="406" customFormat="1" ht="18" customHeight="1" x14ac:dyDescent="0.3">
      <c r="B42" s="380" t="s">
        <v>2519</v>
      </c>
      <c r="C42" s="373"/>
      <c r="D42" s="373"/>
      <c r="E42" s="373"/>
      <c r="F42" s="373"/>
      <c r="G42" s="373"/>
      <c r="H42" s="373"/>
      <c r="I42" s="373"/>
      <c r="K42" s="406" t="s">
        <v>4113</v>
      </c>
    </row>
    <row r="43" spans="2:20" s="406" customFormat="1" ht="18" customHeight="1" x14ac:dyDescent="0.3">
      <c r="B43" s="713" t="s">
        <v>2520</v>
      </c>
      <c r="C43" s="713"/>
      <c r="D43" s="713"/>
      <c r="E43" s="713"/>
      <c r="F43" s="713"/>
      <c r="G43" s="713"/>
      <c r="H43" s="713"/>
      <c r="I43" s="713"/>
      <c r="J43" s="410"/>
      <c r="K43" s="406" t="s">
        <v>4114</v>
      </c>
      <c r="M43" s="411"/>
    </row>
    <row r="44" spans="2:20" s="444" customFormat="1" ht="18" customHeight="1" x14ac:dyDescent="0.3">
      <c r="B44" s="380" t="s">
        <v>2578</v>
      </c>
      <c r="C44" s="373"/>
      <c r="D44" s="373"/>
      <c r="E44" s="373"/>
      <c r="F44" s="373"/>
      <c r="G44" s="373"/>
      <c r="H44" s="373"/>
      <c r="I44" s="373"/>
      <c r="J44" s="443"/>
      <c r="K44" s="444" t="s">
        <v>4115</v>
      </c>
      <c r="M44" s="445"/>
    </row>
    <row r="45" spans="2:20" s="444" customFormat="1" ht="18" customHeight="1" x14ac:dyDescent="0.3">
      <c r="B45" s="381" t="s">
        <v>2580</v>
      </c>
      <c r="C45" s="373"/>
      <c r="D45" s="373"/>
      <c r="E45" s="373"/>
      <c r="F45" s="373"/>
      <c r="G45" s="373"/>
      <c r="H45" s="373"/>
      <c r="I45" s="373"/>
      <c r="J45" s="443"/>
      <c r="K45" s="444" t="s">
        <v>4116</v>
      </c>
    </row>
    <row r="46" spans="2:20" s="444" customFormat="1" ht="18" customHeight="1" x14ac:dyDescent="0.3">
      <c r="B46" s="381" t="s">
        <v>2582</v>
      </c>
      <c r="C46" s="373"/>
      <c r="D46" s="373"/>
      <c r="E46" s="373"/>
      <c r="F46" s="373"/>
      <c r="G46" s="373"/>
      <c r="H46" s="373"/>
      <c r="I46" s="373"/>
      <c r="J46" s="443"/>
    </row>
    <row r="47" spans="2:20" s="444" customFormat="1" ht="18" customHeight="1" x14ac:dyDescent="0.3">
      <c r="B47" s="380" t="s">
        <v>2521</v>
      </c>
      <c r="C47" s="373"/>
      <c r="D47" s="373"/>
      <c r="E47" s="373"/>
      <c r="F47" s="373"/>
      <c r="G47" s="373"/>
      <c r="H47" s="373"/>
      <c r="I47" s="373"/>
      <c r="J47" s="443"/>
    </row>
    <row r="48" spans="2:20" s="444" customFormat="1" ht="18" customHeight="1" x14ac:dyDescent="0.3">
      <c r="B48" s="381" t="s">
        <v>3965</v>
      </c>
      <c r="C48" s="373"/>
      <c r="D48" s="373"/>
      <c r="E48" s="373"/>
      <c r="F48" s="373"/>
      <c r="G48" s="373"/>
      <c r="H48" s="373"/>
      <c r="I48" s="373"/>
      <c r="J48" s="443"/>
    </row>
    <row r="49" spans="2:11" s="444" customFormat="1" ht="18" customHeight="1" x14ac:dyDescent="0.3">
      <c r="B49" s="381" t="s">
        <v>3966</v>
      </c>
      <c r="C49" s="373"/>
      <c r="D49" s="373"/>
      <c r="E49" s="373"/>
      <c r="F49" s="373"/>
      <c r="G49" s="373"/>
      <c r="H49" s="373"/>
      <c r="I49" s="373"/>
      <c r="J49" s="443"/>
    </row>
    <row r="50" spans="2:11" s="444" customFormat="1" ht="18" customHeight="1" x14ac:dyDescent="0.3">
      <c r="B50" s="380" t="s">
        <v>4088</v>
      </c>
      <c r="C50" s="373"/>
      <c r="D50" s="373"/>
      <c r="E50" s="373"/>
      <c r="F50" s="373"/>
      <c r="G50" s="373"/>
      <c r="H50" s="373"/>
      <c r="I50" s="373"/>
      <c r="J50" s="443"/>
    </row>
    <row r="51" spans="2:11" s="444" customFormat="1" ht="18" customHeight="1" x14ac:dyDescent="0.3">
      <c r="B51" s="381" t="s">
        <v>4089</v>
      </c>
      <c r="C51" s="373"/>
      <c r="D51" s="373"/>
      <c r="E51" s="373"/>
      <c r="F51" s="373"/>
      <c r="G51" s="373"/>
      <c r="H51" s="373"/>
      <c r="I51" s="373"/>
      <c r="J51" s="443"/>
    </row>
    <row r="52" spans="2:11" s="444" customFormat="1" ht="18" customHeight="1" x14ac:dyDescent="0.3">
      <c r="B52" s="381" t="s">
        <v>4090</v>
      </c>
      <c r="C52" s="373"/>
      <c r="D52" s="373"/>
      <c r="E52" s="373"/>
      <c r="F52" s="373"/>
      <c r="G52" s="373"/>
      <c r="H52" s="373"/>
      <c r="I52" s="373"/>
      <c r="J52" s="443"/>
    </row>
    <row r="53" spans="2:11" s="390" customFormat="1" ht="3" customHeight="1" x14ac:dyDescent="0.3">
      <c r="B53" s="289"/>
      <c r="C53" s="279"/>
      <c r="D53" s="279"/>
      <c r="E53" s="279"/>
      <c r="F53" s="279"/>
      <c r="G53" s="279"/>
      <c r="H53" s="279"/>
      <c r="I53" s="279"/>
      <c r="J53" s="389"/>
    </row>
    <row r="54" spans="2:11" s="373" customFormat="1" ht="18.75" customHeight="1" x14ac:dyDescent="0.3">
      <c r="B54" s="279"/>
      <c r="C54" s="279"/>
      <c r="D54" s="279"/>
      <c r="E54" s="279"/>
      <c r="F54" s="279"/>
      <c r="G54" s="279"/>
      <c r="H54" s="279"/>
      <c r="I54" s="279"/>
      <c r="J54" s="382"/>
      <c r="K54" s="380"/>
    </row>
    <row r="55" spans="2:11" s="373" customFormat="1" ht="16.2" customHeight="1" x14ac:dyDescent="0.3">
      <c r="B55" s="279"/>
      <c r="C55" s="279"/>
      <c r="D55" s="279"/>
      <c r="E55" s="279"/>
      <c r="F55" s="279"/>
      <c r="G55" s="279"/>
      <c r="H55" s="279"/>
      <c r="I55" s="279"/>
      <c r="J55" s="382"/>
      <c r="K55" s="381"/>
    </row>
    <row r="56" spans="2:11" s="406" customFormat="1" ht="48" customHeight="1" x14ac:dyDescent="0.3">
      <c r="B56" s="714" t="s">
        <v>3173</v>
      </c>
      <c r="C56" s="714"/>
      <c r="D56" s="714"/>
      <c r="E56" s="714"/>
      <c r="F56" s="714"/>
      <c r="G56" s="714"/>
      <c r="H56" s="714"/>
      <c r="I56" s="714"/>
      <c r="J56" s="410"/>
      <c r="K56" s="446"/>
    </row>
    <row r="57" spans="2:11" s="406" customFormat="1" ht="13.5" customHeight="1" x14ac:dyDescent="0.3">
      <c r="B57" s="435" t="s">
        <v>2525</v>
      </c>
      <c r="C57" s="384"/>
      <c r="D57" s="373"/>
      <c r="E57" s="373"/>
      <c r="F57" s="373"/>
      <c r="G57" s="373"/>
      <c r="H57" s="373"/>
      <c r="I57" s="373"/>
      <c r="J57" s="410"/>
    </row>
    <row r="58" spans="2:11" s="406" customFormat="1" ht="4.95" customHeight="1" x14ac:dyDescent="0.3">
      <c r="B58" s="381"/>
      <c r="C58" s="373"/>
      <c r="D58" s="373"/>
      <c r="E58" s="373"/>
      <c r="F58" s="373"/>
      <c r="G58" s="373"/>
      <c r="H58" s="373"/>
      <c r="I58" s="373"/>
      <c r="J58" s="410"/>
    </row>
    <row r="59" spans="2:11" s="406" customFormat="1" ht="16.8" x14ac:dyDescent="0.3">
      <c r="B59" s="373" t="s">
        <v>2526</v>
      </c>
      <c r="C59" s="384"/>
      <c r="D59" s="373"/>
      <c r="E59" s="373"/>
      <c r="F59" s="373"/>
      <c r="G59" s="373"/>
      <c r="H59" s="373"/>
      <c r="I59" s="373"/>
      <c r="J59" s="542"/>
    </row>
    <row r="60" spans="2:11" s="406" customFormat="1" ht="6.6" customHeight="1" x14ac:dyDescent="0.3">
      <c r="B60" s="384"/>
      <c r="C60" s="384"/>
      <c r="D60" s="373"/>
      <c r="E60" s="373"/>
      <c r="F60" s="373"/>
      <c r="G60" s="373"/>
      <c r="H60" s="373"/>
      <c r="I60" s="373"/>
      <c r="J60" s="542"/>
    </row>
    <row r="61" spans="2:11" s="406" customFormat="1" ht="16.2" customHeight="1" x14ac:dyDescent="0.3">
      <c r="B61" s="373" t="s">
        <v>2583</v>
      </c>
      <c r="C61" s="373"/>
      <c r="D61" s="384"/>
      <c r="E61" s="384"/>
      <c r="F61" s="384"/>
      <c r="G61" s="384"/>
      <c r="H61" s="373"/>
      <c r="I61" s="373"/>
    </row>
    <row r="62" spans="2:11" s="406" customFormat="1" ht="16.2" customHeight="1" x14ac:dyDescent="0.3">
      <c r="B62" s="373" t="s">
        <v>2527</v>
      </c>
      <c r="C62" s="373"/>
      <c r="D62" s="373"/>
      <c r="E62" s="373"/>
      <c r="F62" s="373"/>
      <c r="G62" s="373"/>
      <c r="H62" s="373"/>
      <c r="I62" s="373"/>
    </row>
    <row r="63" spans="2:11" s="406" customFormat="1" ht="16.2" customHeight="1" x14ac:dyDescent="0.3">
      <c r="B63" s="373" t="s">
        <v>3982</v>
      </c>
      <c r="C63" s="373"/>
      <c r="D63" s="373"/>
      <c r="E63" s="373"/>
      <c r="F63" s="373"/>
      <c r="G63" s="373"/>
      <c r="H63" s="373"/>
      <c r="I63" s="373"/>
    </row>
    <row r="64" spans="2:11" s="406" customFormat="1" ht="16.2" customHeight="1" x14ac:dyDescent="0.3">
      <c r="B64" s="373" t="s">
        <v>2528</v>
      </c>
      <c r="C64" s="373"/>
      <c r="D64" s="373"/>
      <c r="E64" s="373"/>
      <c r="F64" s="373"/>
      <c r="G64" s="373"/>
      <c r="H64" s="373"/>
      <c r="I64" s="373"/>
      <c r="J64" s="409"/>
    </row>
    <row r="65" spans="2:13" s="373" customFormat="1" ht="1.2" customHeight="1" x14ac:dyDescent="0.3">
      <c r="B65" s="715"/>
      <c r="C65" s="715"/>
      <c r="H65" s="716"/>
      <c r="I65" s="716"/>
      <c r="L65" s="384"/>
      <c r="M65" s="384"/>
    </row>
    <row r="66" spans="2:13" ht="94.5" customHeight="1" x14ac:dyDescent="0.3">
      <c r="B66" s="747" t="s">
        <v>2584</v>
      </c>
      <c r="C66" s="747"/>
      <c r="D66" s="633"/>
      <c r="E66" s="633"/>
      <c r="F66" s="633"/>
      <c r="G66" s="633"/>
      <c r="H66" s="748" t="s">
        <v>2529</v>
      </c>
      <c r="I66" s="748"/>
    </row>
  </sheetData>
  <mergeCells count="40">
    <mergeCell ref="E3:F3"/>
    <mergeCell ref="C5:E5"/>
    <mergeCell ref="G5:I5"/>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 ref="C18:E18"/>
    <mergeCell ref="B32:I32"/>
    <mergeCell ref="C20:E20"/>
    <mergeCell ref="C21:E21"/>
    <mergeCell ref="C22:E22"/>
    <mergeCell ref="G23:H23"/>
    <mergeCell ref="G24:H24"/>
    <mergeCell ref="G25:H25"/>
    <mergeCell ref="B27:I27"/>
    <mergeCell ref="B28:I28"/>
    <mergeCell ref="B29:I29"/>
    <mergeCell ref="B30:C30"/>
    <mergeCell ref="B65:C65"/>
    <mergeCell ref="H65:I65"/>
    <mergeCell ref="B66:C66"/>
    <mergeCell ref="H66:I66"/>
    <mergeCell ref="B33:I33"/>
    <mergeCell ref="B34:I34"/>
    <mergeCell ref="B35:I35"/>
    <mergeCell ref="B36:I36"/>
    <mergeCell ref="B43:I43"/>
    <mergeCell ref="B56:I56"/>
  </mergeCells>
  <hyperlinks>
    <hyperlink ref="B64" r:id="rId1" display="http://www.geofal.com.pe/" xr:uid="{3FC8B868-90B6-446E-A704-B57B09075E62}"/>
    <hyperlink ref="B34:I34" r:id="rId2" location="8LpXxWsZQWmIW0zmL4DJEGBD3MXzxqJtd8JNJD7mkXs" display="https://mega.nz/file/EWAjHIDa - 8LpXxWsZQWmIW0zmL4DJEGBD3MXzxqJtd8JNJD7mkXs" xr:uid="{8044FC6F-22BD-45B1-B6DF-6242FE8EEA93}"/>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A21B5-3D1F-43B8-B1B8-53942D5ADDCD}">
  <sheetPr>
    <tabColor rgb="FFFF00FF"/>
  </sheetPr>
  <dimension ref="B1:BD63"/>
  <sheetViews>
    <sheetView view="pageBreakPreview" topLeftCell="A10" zoomScale="98" zoomScaleNormal="96" zoomScaleSheetLayoutView="98" workbookViewId="0">
      <selection activeCell="L12" sqref="L12"/>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40.44140625" style="279" customWidth="1"/>
    <col min="6" max="6" width="24.6640625" style="279" customWidth="1"/>
    <col min="7" max="7" width="13.6640625" style="279" customWidth="1"/>
    <col min="8" max="8" width="11.33203125" style="279" customWidth="1"/>
    <col min="9"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1129</v>
      </c>
    </row>
    <row r="2" spans="2:13" ht="6" customHeight="1" x14ac:dyDescent="0.3">
      <c r="K2" s="344"/>
      <c r="L2" s="344"/>
    </row>
    <row r="3" spans="2:13" ht="24" customHeight="1" x14ac:dyDescent="0.3">
      <c r="B3" s="297"/>
      <c r="C3" s="355"/>
      <c r="D3" s="355"/>
      <c r="E3" s="832">
        <v>1378</v>
      </c>
      <c r="F3" s="832"/>
      <c r="G3" s="355"/>
      <c r="H3" s="355"/>
      <c r="I3" s="356"/>
    </row>
    <row r="4" spans="2:13" ht="35.4" customHeight="1" x14ac:dyDescent="0.3">
      <c r="B4" s="357"/>
      <c r="C4" s="357"/>
      <c r="D4" s="297"/>
      <c r="E4" s="358"/>
      <c r="F4" s="358"/>
      <c r="G4" s="351"/>
      <c r="H4" s="351"/>
      <c r="I4" s="351"/>
      <c r="J4" s="252"/>
    </row>
    <row r="5" spans="2:13" ht="28.2" customHeight="1" x14ac:dyDescent="0.3">
      <c r="B5" s="383" t="s">
        <v>2545</v>
      </c>
      <c r="C5" s="768" t="str">
        <f>VLOOKUP($L$1,BD_Clientes,2,FALSE)</f>
        <v>CARBONELL FIGUERAS S.A.C. (CAFISAC)</v>
      </c>
      <c r="D5" s="768"/>
      <c r="E5" s="768"/>
      <c r="F5" s="431" t="s">
        <v>2586</v>
      </c>
      <c r="G5" s="770" t="str">
        <f>VLOOKUP($L$1,BD_Clientes,9,FALSE)</f>
        <v>Repsol</v>
      </c>
      <c r="H5" s="770"/>
      <c r="I5" s="770"/>
      <c r="K5" s="746">
        <v>222</v>
      </c>
      <c r="L5" s="746"/>
    </row>
    <row r="6" spans="2:13" ht="43.95" customHeight="1" x14ac:dyDescent="0.3">
      <c r="B6" s="383" t="s">
        <v>2547</v>
      </c>
      <c r="C6" s="768">
        <f>VLOOKUP($L$1,BD_Clientes,3,FALSE)</f>
        <v>20550488192</v>
      </c>
      <c r="D6" s="768"/>
      <c r="E6" s="768"/>
      <c r="F6" s="373"/>
      <c r="G6" s="770"/>
      <c r="H6" s="770"/>
      <c r="I6" s="770"/>
      <c r="K6" s="744">
        <v>222</v>
      </c>
      <c r="L6" s="744"/>
      <c r="M6" s="301"/>
    </row>
    <row r="7" spans="2:13" ht="28.2" customHeight="1" x14ac:dyDescent="0.3">
      <c r="B7" s="383" t="s">
        <v>2550</v>
      </c>
      <c r="C7" s="768" t="str">
        <f>VLOOKUP($L$1,BD_Clientes,5,FALSE)</f>
        <v>Area de compras</v>
      </c>
      <c r="D7" s="768"/>
      <c r="E7" s="768"/>
      <c r="F7" s="431" t="s">
        <v>2589</v>
      </c>
      <c r="G7" s="768" t="str">
        <f>VLOOKUP($L$1,BD_Clientes,10,FALSE)</f>
        <v>Pampilla, Repsol – Ventanilla</v>
      </c>
      <c r="H7" s="768"/>
      <c r="I7" s="768"/>
      <c r="K7" s="742">
        <v>222</v>
      </c>
      <c r="L7" s="742"/>
    </row>
    <row r="8" spans="2:13" ht="38.4" customHeight="1" x14ac:dyDescent="0.3">
      <c r="B8" s="383" t="s">
        <v>2553</v>
      </c>
      <c r="C8" s="768" t="str">
        <f>VLOOKUP($L$1,BD_Clientes,7,FALSE)</f>
        <v>994792243 / 972706233</v>
      </c>
      <c r="D8" s="768"/>
      <c r="E8" s="768"/>
      <c r="F8" s="439" t="s">
        <v>4142</v>
      </c>
      <c r="G8" s="373" t="s">
        <v>3326</v>
      </c>
      <c r="H8" s="373"/>
      <c r="I8" s="373"/>
    </row>
    <row r="9" spans="2:13" ht="64.5" customHeight="1" x14ac:dyDescent="0.3">
      <c r="B9" s="383" t="s">
        <v>2557</v>
      </c>
      <c r="C9" s="768" t="str">
        <f>VLOOKUP($L$1,BD_Clientes,8,FALSE)</f>
        <v>MaryoritHuancas@carbonellfigueras.com / VanniaChoque@carbonellfigueras.com</v>
      </c>
      <c r="D9" s="768"/>
      <c r="E9" s="768"/>
      <c r="F9" s="438" t="s">
        <v>2553</v>
      </c>
      <c r="G9" s="429">
        <v>982429895</v>
      </c>
      <c r="H9" s="769"/>
      <c r="I9" s="769"/>
    </row>
    <row r="10" spans="2:13" ht="33.6" customHeight="1" x14ac:dyDescent="0.3">
      <c r="B10" s="766" t="s">
        <v>2555</v>
      </c>
      <c r="C10" s="766"/>
      <c r="D10" s="767">
        <v>45904</v>
      </c>
      <c r="E10" s="767"/>
      <c r="F10" s="438" t="s">
        <v>2558</v>
      </c>
      <c r="G10" s="767">
        <v>45904</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715" t="s">
        <v>2560</v>
      </c>
      <c r="C13" s="715"/>
      <c r="D13" s="715"/>
      <c r="E13" s="715"/>
      <c r="F13" s="715"/>
      <c r="G13" s="715"/>
      <c r="H13" s="715"/>
      <c r="I13" s="715"/>
    </row>
    <row r="14" spans="2:13" ht="51" customHeight="1" x14ac:dyDescent="0.3">
      <c r="B14" s="715"/>
      <c r="C14" s="715"/>
      <c r="D14" s="715"/>
      <c r="E14" s="715"/>
      <c r="F14" s="715"/>
      <c r="G14" s="715"/>
      <c r="H14" s="715"/>
      <c r="I14" s="715"/>
      <c r="J14" s="261"/>
      <c r="K14" s="261"/>
    </row>
    <row r="15" spans="2:13" ht="58.95" customHeight="1" x14ac:dyDescent="0.3">
      <c r="B15" s="421" t="s">
        <v>2561</v>
      </c>
      <c r="C15" s="749" t="s">
        <v>2562</v>
      </c>
      <c r="D15" s="749"/>
      <c r="E15" s="749"/>
      <c r="F15" s="422" t="s">
        <v>2563</v>
      </c>
      <c r="G15" s="423" t="s">
        <v>2564</v>
      </c>
      <c r="H15" s="421" t="s">
        <v>2565</v>
      </c>
      <c r="I15" s="421" t="s">
        <v>2566</v>
      </c>
      <c r="J15" s="371"/>
    </row>
    <row r="16" spans="2:13" ht="33" customHeight="1" x14ac:dyDescent="0.3">
      <c r="B16" s="424"/>
      <c r="C16" s="831" t="s">
        <v>4325</v>
      </c>
      <c r="D16" s="831"/>
      <c r="E16" s="831"/>
      <c r="F16" s="424"/>
      <c r="G16" s="425"/>
      <c r="H16" s="424"/>
      <c r="I16" s="426"/>
      <c r="J16" s="371"/>
    </row>
    <row r="17" spans="2:56" ht="54" customHeight="1" x14ac:dyDescent="0.3">
      <c r="B17" s="424" t="s">
        <v>1970</v>
      </c>
      <c r="C17" s="754" t="s">
        <v>5390</v>
      </c>
      <c r="D17" s="755"/>
      <c r="E17" s="756"/>
      <c r="F17" s="451" t="str">
        <f>VLOOKUP(B17,ENS.!$B$5:$F$242,3,FALSE)</f>
        <v>NTP 339.143:1999 (revisada el 2019)</v>
      </c>
      <c r="G17" s="457">
        <v>500</v>
      </c>
      <c r="H17" s="424">
        <v>4</v>
      </c>
      <c r="I17" s="426">
        <f>+G17*H17</f>
        <v>2000</v>
      </c>
      <c r="J17" s="371"/>
    </row>
    <row r="18" spans="2:56" ht="54" customHeight="1" x14ac:dyDescent="0.3">
      <c r="B18" s="424" t="s">
        <v>2505</v>
      </c>
      <c r="C18" s="754" t="str">
        <f>VLOOKUP(B18,ENS.!$B$5:$F$242,2,FALSE)</f>
        <v>Movilización de personal y equipo (Densidad campo).</v>
      </c>
      <c r="D18" s="755"/>
      <c r="E18" s="756"/>
      <c r="F18" s="451" t="str">
        <f>VLOOKUP(B18,ENS.!$B$5:$F$242,3,FALSE)</f>
        <v>-</v>
      </c>
      <c r="G18" s="425">
        <v>60</v>
      </c>
      <c r="H18" s="424">
        <v>4</v>
      </c>
      <c r="I18" s="426">
        <f>+G18*H18</f>
        <v>240</v>
      </c>
      <c r="J18" s="371"/>
      <c r="K18" s="279" t="s">
        <v>6106</v>
      </c>
      <c r="L18" s="299"/>
      <c r="M18" s="353"/>
    </row>
    <row r="19" spans="2:56" ht="22.95" customHeight="1" x14ac:dyDescent="0.3">
      <c r="B19" s="551" t="s">
        <v>2516</v>
      </c>
      <c r="C19" s="270"/>
      <c r="G19" s="759" t="s">
        <v>2567</v>
      </c>
      <c r="H19" s="760"/>
      <c r="I19" s="427">
        <f>SUM(I17:I18)</f>
        <v>2240</v>
      </c>
      <c r="J19" s="274"/>
      <c r="K19" s="540" t="s">
        <v>6104</v>
      </c>
      <c r="L19" s="343"/>
      <c r="M19" s="171"/>
      <c r="N19" s="171"/>
      <c r="O19" s="171"/>
      <c r="P19" s="171"/>
      <c r="Q19" s="171"/>
      <c r="R19" s="171"/>
      <c r="S19" s="171"/>
      <c r="T19" s="171"/>
    </row>
    <row r="20" spans="2:56" ht="22.95" customHeight="1" x14ac:dyDescent="0.3">
      <c r="B20" s="317"/>
      <c r="C20" s="270"/>
      <c r="G20" s="759" t="s">
        <v>2568</v>
      </c>
      <c r="H20" s="760"/>
      <c r="I20" s="427">
        <f>I19*0.18</f>
        <v>403.2</v>
      </c>
      <c r="J20" s="274"/>
      <c r="K20" s="538" t="s">
        <v>6105</v>
      </c>
      <c r="L20" s="171"/>
      <c r="M20" s="171"/>
      <c r="N20" s="171"/>
      <c r="O20" s="171"/>
      <c r="P20" s="171"/>
      <c r="Q20" s="171"/>
      <c r="R20" s="171"/>
      <c r="S20" s="171"/>
      <c r="T20" s="171"/>
    </row>
    <row r="21" spans="2:56" ht="22.95" customHeight="1" x14ac:dyDescent="0.3">
      <c r="B21" s="317"/>
      <c r="C21" s="270"/>
      <c r="G21" s="761" t="s">
        <v>2569</v>
      </c>
      <c r="H21" s="762"/>
      <c r="I21" s="428">
        <f>I19+I20</f>
        <v>2643.2</v>
      </c>
      <c r="J21" s="274"/>
      <c r="K21" s="538" t="s">
        <v>6107</v>
      </c>
      <c r="L21" s="302"/>
      <c r="M21" s="302"/>
      <c r="N21" s="302"/>
      <c r="O21" s="302"/>
      <c r="P21" s="302"/>
      <c r="Q21" s="302"/>
      <c r="R21" s="302"/>
      <c r="S21" s="302"/>
      <c r="T21" s="302"/>
    </row>
    <row r="22" spans="2:56" s="297" customFormat="1" ht="21" customHeight="1" x14ac:dyDescent="0.3">
      <c r="B22" s="361"/>
      <c r="C22" s="362"/>
      <c r="D22" s="362"/>
      <c r="E22" s="362"/>
      <c r="F22" s="362"/>
      <c r="G22" s="362"/>
      <c r="H22" s="362"/>
      <c r="I22" s="362"/>
      <c r="J22" s="362"/>
      <c r="K22" s="546" t="s">
        <v>6108</v>
      </c>
      <c r="L22" s="546"/>
      <c r="N22" s="547"/>
    </row>
    <row r="23" spans="2:56" s="297" customFormat="1" ht="21" customHeight="1" x14ac:dyDescent="0.3">
      <c r="C23" s="362"/>
      <c r="D23" s="362"/>
      <c r="E23" s="362"/>
      <c r="F23" s="362"/>
      <c r="G23" s="362"/>
      <c r="H23" s="362"/>
      <c r="I23" s="310"/>
      <c r="J23" s="310"/>
    </row>
    <row r="24" spans="2:56" s="297" customFormat="1" ht="10.95" customHeight="1" x14ac:dyDescent="0.3">
      <c r="B24" s="373"/>
      <c r="C24" s="385"/>
      <c r="D24" s="385"/>
      <c r="E24" s="385"/>
      <c r="F24" s="385"/>
      <c r="G24" s="385"/>
      <c r="H24" s="385"/>
      <c r="I24" s="374"/>
      <c r="J24" s="310"/>
    </row>
    <row r="25" spans="2:56" s="297" customFormat="1" ht="19.2" customHeight="1" x14ac:dyDescent="0.3">
      <c r="B25" s="732" t="s">
        <v>4119</v>
      </c>
      <c r="C25" s="732"/>
      <c r="D25" s="732"/>
      <c r="E25" s="732"/>
      <c r="F25" s="732"/>
      <c r="G25" s="732"/>
      <c r="H25" s="732"/>
      <c r="I25" s="732"/>
      <c r="J25" s="310"/>
      <c r="L25" s="552"/>
      <c r="U25" s="552"/>
      <c r="AD25" s="552"/>
      <c r="AM25" s="552"/>
      <c r="AV25" s="552"/>
    </row>
    <row r="26" spans="2:56" s="297" customFormat="1" ht="117" customHeight="1" x14ac:dyDescent="0.3">
      <c r="B26" s="714" t="s">
        <v>6112</v>
      </c>
      <c r="C26" s="714"/>
      <c r="D26" s="714"/>
      <c r="E26" s="714"/>
      <c r="F26" s="714"/>
      <c r="G26" s="714"/>
      <c r="H26" s="714"/>
      <c r="I26" s="714"/>
      <c r="J26" s="310"/>
      <c r="L26" s="738"/>
      <c r="M26" s="738"/>
      <c r="N26" s="738"/>
      <c r="O26" s="738"/>
      <c r="P26" s="738"/>
      <c r="Q26" s="738"/>
      <c r="R26" s="738"/>
      <c r="S26" s="738"/>
      <c r="T26" s="738"/>
      <c r="U26" s="738"/>
      <c r="V26" s="738"/>
      <c r="W26" s="738"/>
      <c r="X26" s="738"/>
      <c r="Y26" s="738"/>
      <c r="Z26" s="738"/>
      <c r="AA26" s="738"/>
      <c r="AB26" s="738"/>
      <c r="AC26" s="738"/>
      <c r="AD26" s="738"/>
      <c r="AE26" s="738"/>
      <c r="AF26" s="738"/>
      <c r="AG26" s="738"/>
      <c r="AH26" s="738"/>
      <c r="AI26" s="738"/>
      <c r="AJ26" s="738"/>
      <c r="AK26" s="738"/>
      <c r="AL26" s="738"/>
      <c r="AM26" s="765"/>
      <c r="AN26" s="765"/>
      <c r="AO26" s="765"/>
      <c r="AP26" s="765"/>
      <c r="AQ26" s="765"/>
      <c r="AR26" s="765"/>
      <c r="AS26" s="765"/>
      <c r="AT26" s="765"/>
      <c r="AU26" s="765"/>
      <c r="AV26" s="738"/>
      <c r="AW26" s="738"/>
      <c r="AX26" s="738"/>
      <c r="AY26" s="738"/>
      <c r="AZ26" s="738"/>
      <c r="BA26" s="738"/>
      <c r="BB26" s="738"/>
      <c r="BC26" s="738"/>
      <c r="BD26" s="738"/>
    </row>
    <row r="27" spans="2:56" s="297" customFormat="1" ht="112.95" customHeight="1" x14ac:dyDescent="0.3">
      <c r="B27" s="715" t="s">
        <v>4137</v>
      </c>
      <c r="C27" s="715"/>
      <c r="D27" s="715"/>
      <c r="E27" s="715"/>
      <c r="F27" s="715"/>
      <c r="G27" s="715"/>
      <c r="H27" s="715"/>
      <c r="I27" s="715"/>
      <c r="J27" s="310"/>
      <c r="L27" s="338"/>
      <c r="M27" s="338"/>
      <c r="N27" s="338"/>
      <c r="O27" s="338"/>
      <c r="P27" s="338"/>
      <c r="Q27" s="338"/>
      <c r="R27" s="338"/>
      <c r="S27" s="338"/>
      <c r="T27" s="338"/>
      <c r="U27" s="338"/>
      <c r="V27" s="338"/>
      <c r="W27" s="338"/>
      <c r="X27" s="338"/>
      <c r="Y27" s="338"/>
      <c r="Z27" s="338"/>
      <c r="AA27" s="338"/>
      <c r="AB27" s="338"/>
      <c r="AC27" s="338"/>
      <c r="AD27" s="338"/>
      <c r="AE27" s="338"/>
      <c r="AF27" s="338"/>
      <c r="AG27" s="338"/>
      <c r="AH27" s="338"/>
      <c r="AI27" s="338"/>
      <c r="AJ27" s="338"/>
      <c r="AK27" s="338"/>
      <c r="AL27" s="338"/>
      <c r="AM27" s="337"/>
      <c r="AN27" s="337"/>
      <c r="AO27" s="337"/>
      <c r="AP27" s="337"/>
      <c r="AQ27" s="337"/>
      <c r="AR27" s="337"/>
      <c r="AS27" s="337"/>
      <c r="AT27" s="337"/>
      <c r="AU27" s="337"/>
      <c r="AV27" s="338"/>
      <c r="AW27" s="338"/>
      <c r="AX27" s="338"/>
      <c r="AY27" s="338"/>
      <c r="AZ27" s="338"/>
      <c r="BA27" s="338"/>
      <c r="BB27" s="338"/>
      <c r="BC27" s="338"/>
      <c r="BD27" s="338"/>
    </row>
    <row r="28" spans="2:56" s="297" customFormat="1" ht="140.25" customHeight="1" x14ac:dyDescent="0.3">
      <c r="B28" s="714" t="s">
        <v>2571</v>
      </c>
      <c r="C28" s="714"/>
      <c r="D28" s="337"/>
      <c r="E28" s="337"/>
      <c r="F28" s="337"/>
      <c r="G28" s="337"/>
      <c r="H28" s="337"/>
      <c r="I28" s="337"/>
      <c r="J28" s="310"/>
      <c r="L28" s="338"/>
      <c r="M28" s="338"/>
      <c r="N28" s="338"/>
      <c r="O28" s="338"/>
      <c r="P28" s="338"/>
      <c r="Q28" s="338"/>
      <c r="R28" s="338"/>
      <c r="S28" s="338"/>
      <c r="T28" s="338"/>
      <c r="U28" s="338"/>
      <c r="V28" s="338"/>
      <c r="W28" s="338"/>
      <c r="X28" s="338"/>
      <c r="Y28" s="338"/>
      <c r="Z28" s="338"/>
      <c r="AA28" s="338"/>
      <c r="AB28" s="338"/>
      <c r="AC28" s="338"/>
      <c r="AD28" s="338"/>
      <c r="AE28" s="338"/>
      <c r="AF28" s="338"/>
      <c r="AG28" s="338"/>
      <c r="AH28" s="338"/>
      <c r="AI28" s="338"/>
      <c r="AJ28" s="338"/>
      <c r="AK28" s="338"/>
      <c r="AL28" s="338"/>
      <c r="AM28" s="337"/>
      <c r="AN28" s="337"/>
      <c r="AO28" s="337"/>
      <c r="AP28" s="337"/>
      <c r="AQ28" s="337"/>
      <c r="AR28" s="337"/>
      <c r="AS28" s="337"/>
      <c r="AT28" s="337"/>
      <c r="AU28" s="337"/>
      <c r="AV28" s="338"/>
      <c r="AW28" s="338"/>
      <c r="AX28" s="338"/>
      <c r="AY28" s="338"/>
      <c r="AZ28" s="338"/>
      <c r="BA28" s="338"/>
      <c r="BB28" s="338"/>
      <c r="BC28" s="338"/>
      <c r="BD28" s="338"/>
    </row>
    <row r="29" spans="2:56" s="297" customFormat="1" ht="21.6" customHeight="1" x14ac:dyDescent="0.3">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2" customHeight="1" x14ac:dyDescent="0.3">
      <c r="B30" s="714" t="s">
        <v>4121</v>
      </c>
      <c r="C30" s="714"/>
      <c r="D30" s="714"/>
      <c r="E30" s="714"/>
      <c r="F30" s="714"/>
      <c r="G30" s="714"/>
      <c r="H30" s="714"/>
      <c r="I30" s="714"/>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1.400000000000006" customHeight="1" x14ac:dyDescent="0.3">
      <c r="B31" s="714" t="s">
        <v>4122</v>
      </c>
      <c r="C31" s="714"/>
      <c r="D31" s="714"/>
      <c r="E31" s="714"/>
      <c r="F31" s="714"/>
      <c r="G31" s="714"/>
      <c r="H31" s="714"/>
      <c r="I31" s="714"/>
      <c r="J31" s="336"/>
    </row>
    <row r="32" spans="2:56" ht="138.6" customHeight="1" x14ac:dyDescent="0.3">
      <c r="B32" s="714" t="s">
        <v>4124</v>
      </c>
      <c r="C32" s="714"/>
      <c r="D32" s="714"/>
      <c r="E32" s="714"/>
      <c r="F32" s="714"/>
      <c r="G32" s="714"/>
      <c r="H32" s="714"/>
      <c r="I32" s="714"/>
      <c r="J32" s="304"/>
      <c r="K32" s="305"/>
      <c r="L32" s="306"/>
      <c r="M32" s="307"/>
    </row>
    <row r="33" spans="2:20" ht="54.6" customHeight="1" x14ac:dyDescent="0.3">
      <c r="B33" s="714" t="s">
        <v>4125</v>
      </c>
      <c r="C33" s="714"/>
      <c r="D33" s="714"/>
      <c r="E33" s="714"/>
      <c r="F33" s="714"/>
      <c r="G33" s="714"/>
      <c r="H33" s="714"/>
      <c r="I33" s="714"/>
      <c r="J33" s="304"/>
      <c r="K33" s="305"/>
      <c r="L33" s="306"/>
      <c r="M33" s="307"/>
    </row>
    <row r="34" spans="2:20" ht="16.2" customHeight="1" x14ac:dyDescent="0.3">
      <c r="B34" s="373"/>
      <c r="C34" s="373"/>
      <c r="D34" s="373"/>
      <c r="E34" s="373"/>
      <c r="F34" s="373"/>
      <c r="G34" s="373"/>
      <c r="H34" s="373"/>
      <c r="I34" s="373"/>
    </row>
    <row r="35" spans="2:20" ht="16.2" customHeight="1" x14ac:dyDescent="0.3">
      <c r="B35" s="732"/>
      <c r="C35" s="732"/>
      <c r="D35" s="732"/>
      <c r="E35" s="732"/>
      <c r="F35" s="732"/>
      <c r="G35" s="732"/>
      <c r="H35" s="732"/>
      <c r="I35" s="732"/>
      <c r="N35" s="261"/>
      <c r="O35" s="261"/>
      <c r="P35" s="261"/>
      <c r="Q35" s="261"/>
      <c r="R35" s="261"/>
      <c r="S35" s="261"/>
      <c r="T35" s="261"/>
    </row>
    <row r="36" spans="2:20" ht="9" customHeight="1" x14ac:dyDescent="0.3">
      <c r="B36" s="373"/>
      <c r="C36" s="373"/>
      <c r="D36" s="373"/>
      <c r="E36" s="373"/>
      <c r="F36" s="373"/>
      <c r="G36" s="373"/>
      <c r="H36" s="373"/>
      <c r="I36" s="373"/>
    </row>
    <row r="37" spans="2:20" ht="18" customHeight="1" x14ac:dyDescent="0.3">
      <c r="B37" s="279" t="s">
        <v>2581</v>
      </c>
      <c r="C37" s="373"/>
      <c r="D37" s="373"/>
      <c r="E37" s="373"/>
      <c r="F37" s="373"/>
      <c r="G37" s="373"/>
      <c r="H37" s="373"/>
      <c r="I37" s="373"/>
      <c r="K37" s="279" t="s">
        <v>2574</v>
      </c>
    </row>
    <row r="38" spans="2:20" ht="18" customHeight="1" x14ac:dyDescent="0.3">
      <c r="B38" s="373" t="s">
        <v>4126</v>
      </c>
      <c r="C38" s="373"/>
      <c r="D38" s="373"/>
      <c r="E38" s="373"/>
      <c r="F38" s="373"/>
      <c r="G38" s="373"/>
      <c r="H38" s="373"/>
      <c r="I38" s="373"/>
      <c r="K38" s="279" t="s">
        <v>2575</v>
      </c>
    </row>
    <row r="39" spans="2:20" ht="18" customHeight="1" x14ac:dyDescent="0.3">
      <c r="B39" s="373" t="s">
        <v>2518</v>
      </c>
      <c r="C39" s="373"/>
      <c r="D39" s="373"/>
      <c r="E39" s="373"/>
      <c r="F39" s="373"/>
      <c r="G39" s="373"/>
      <c r="H39" s="373"/>
      <c r="I39" s="373"/>
      <c r="K39" s="279" t="s">
        <v>2576</v>
      </c>
    </row>
    <row r="40" spans="2:20" ht="18" customHeight="1" x14ac:dyDescent="0.3">
      <c r="B40" s="380" t="s">
        <v>2519</v>
      </c>
      <c r="C40" s="373"/>
      <c r="D40" s="373"/>
      <c r="E40" s="373"/>
      <c r="F40" s="373"/>
      <c r="G40" s="373"/>
      <c r="H40" s="373"/>
      <c r="I40" s="373"/>
      <c r="K40" s="279" t="s">
        <v>2577</v>
      </c>
    </row>
    <row r="41" spans="2:20" ht="18" customHeight="1" x14ac:dyDescent="0.3">
      <c r="B41" s="381" t="s">
        <v>2520</v>
      </c>
      <c r="C41" s="373"/>
      <c r="D41" s="373"/>
      <c r="E41" s="373"/>
      <c r="F41" s="373"/>
      <c r="G41" s="373"/>
      <c r="H41" s="373"/>
      <c r="I41" s="373"/>
      <c r="J41" s="300"/>
      <c r="K41" s="279" t="s">
        <v>2573</v>
      </c>
      <c r="M41" s="270"/>
    </row>
    <row r="42" spans="2:20" ht="18" customHeight="1" x14ac:dyDescent="0.3">
      <c r="B42" s="380" t="s">
        <v>2578</v>
      </c>
      <c r="C42" s="373"/>
      <c r="D42" s="373"/>
      <c r="E42" s="373"/>
      <c r="F42" s="373"/>
      <c r="G42" s="373"/>
      <c r="H42" s="373"/>
      <c r="I42" s="373"/>
      <c r="J42" s="300"/>
      <c r="K42" s="279" t="s">
        <v>2579</v>
      </c>
      <c r="M42" s="270"/>
    </row>
    <row r="43" spans="2:20" ht="18" customHeight="1" x14ac:dyDescent="0.3">
      <c r="B43" s="381" t="s">
        <v>2580</v>
      </c>
      <c r="C43" s="373"/>
      <c r="D43" s="373"/>
      <c r="E43" s="373"/>
      <c r="F43" s="373"/>
      <c r="G43" s="373"/>
      <c r="H43" s="373"/>
      <c r="I43" s="373"/>
      <c r="J43" s="300"/>
      <c r="K43" s="279" t="s">
        <v>2581</v>
      </c>
    </row>
    <row r="44" spans="2:20" ht="18" customHeight="1" x14ac:dyDescent="0.3">
      <c r="B44" s="381" t="s">
        <v>2582</v>
      </c>
      <c r="C44" s="373"/>
      <c r="D44" s="373"/>
      <c r="E44" s="373"/>
      <c r="F44" s="373"/>
      <c r="G44" s="373"/>
      <c r="H44" s="373"/>
      <c r="I44" s="373"/>
      <c r="J44" s="300"/>
    </row>
    <row r="45" spans="2:20" ht="18" customHeight="1" x14ac:dyDescent="0.3">
      <c r="B45" s="437" t="s">
        <v>2521</v>
      </c>
      <c r="C45" s="373"/>
      <c r="D45" s="373"/>
      <c r="E45" s="373"/>
      <c r="F45" s="373"/>
      <c r="G45" s="373"/>
      <c r="H45" s="373"/>
      <c r="I45" s="373"/>
      <c r="J45" s="300"/>
    </row>
    <row r="46" spans="2:20" ht="18" customHeight="1" x14ac:dyDescent="0.3">
      <c r="B46" s="381" t="s">
        <v>3965</v>
      </c>
      <c r="C46" s="373"/>
      <c r="D46" s="373"/>
      <c r="E46" s="373"/>
      <c r="F46" s="373"/>
      <c r="G46" s="373"/>
      <c r="H46" s="373"/>
      <c r="I46" s="373"/>
      <c r="J46" s="300"/>
    </row>
    <row r="47" spans="2:20" ht="18" customHeight="1" x14ac:dyDescent="0.3">
      <c r="B47" s="381" t="s">
        <v>3966</v>
      </c>
      <c r="C47" s="373"/>
      <c r="D47" s="373"/>
      <c r="E47" s="373"/>
      <c r="F47" s="373"/>
      <c r="G47" s="373"/>
      <c r="H47" s="373"/>
      <c r="I47" s="373"/>
      <c r="J47" s="300"/>
    </row>
    <row r="48" spans="2:20" ht="18" customHeight="1" x14ac:dyDescent="0.3">
      <c r="B48" s="437" t="s">
        <v>4088</v>
      </c>
      <c r="C48" s="373"/>
      <c r="D48" s="373"/>
      <c r="E48" s="373"/>
      <c r="F48" s="373"/>
      <c r="G48" s="373"/>
      <c r="H48" s="373"/>
      <c r="I48" s="373"/>
      <c r="J48" s="300"/>
    </row>
    <row r="49" spans="2:13" ht="18" customHeight="1" x14ac:dyDescent="0.3">
      <c r="B49" s="381" t="s">
        <v>4089</v>
      </c>
      <c r="C49" s="373"/>
      <c r="D49" s="373"/>
      <c r="E49" s="373"/>
      <c r="F49" s="373"/>
      <c r="G49" s="373"/>
      <c r="H49" s="373"/>
      <c r="I49" s="373"/>
      <c r="J49" s="300"/>
    </row>
    <row r="50" spans="2:13" ht="18" customHeight="1" x14ac:dyDescent="0.3">
      <c r="B50" s="381" t="s">
        <v>4090</v>
      </c>
      <c r="C50" s="373"/>
      <c r="D50" s="373"/>
      <c r="E50" s="373"/>
      <c r="F50" s="373"/>
      <c r="G50" s="373"/>
      <c r="H50" s="373"/>
      <c r="I50" s="373"/>
      <c r="J50" s="300"/>
    </row>
    <row r="51" spans="2:13" ht="23.25" customHeight="1" x14ac:dyDescent="0.3">
      <c r="B51" s="373"/>
      <c r="C51" s="373"/>
      <c r="D51" s="373"/>
      <c r="E51" s="373"/>
      <c r="F51" s="373"/>
      <c r="G51" s="373"/>
      <c r="H51" s="373"/>
      <c r="I51" s="373"/>
      <c r="J51" s="300"/>
      <c r="K51" s="288"/>
    </row>
    <row r="52" spans="2:13" ht="16.2" customHeight="1" x14ac:dyDescent="0.3">
      <c r="B52" s="373"/>
      <c r="C52" s="373"/>
      <c r="D52" s="373"/>
      <c r="E52" s="373"/>
      <c r="F52" s="373"/>
      <c r="G52" s="373"/>
      <c r="H52" s="373"/>
      <c r="I52" s="373"/>
      <c r="J52" s="300"/>
      <c r="K52" s="289"/>
    </row>
    <row r="53" spans="2:13" ht="52.5" customHeight="1" x14ac:dyDescent="0.3">
      <c r="B53" s="714" t="s">
        <v>2524</v>
      </c>
      <c r="C53" s="714"/>
      <c r="D53" s="714"/>
      <c r="E53" s="714"/>
      <c r="F53" s="714"/>
      <c r="G53" s="714"/>
      <c r="H53" s="714"/>
      <c r="I53" s="714"/>
      <c r="J53" s="300"/>
    </row>
    <row r="54" spans="2:13" ht="13.5" customHeight="1" x14ac:dyDescent="0.3">
      <c r="B54" s="435" t="s">
        <v>2525</v>
      </c>
      <c r="C54" s="384"/>
      <c r="D54" s="373"/>
      <c r="E54" s="373"/>
      <c r="F54" s="373"/>
      <c r="G54" s="373"/>
      <c r="H54" s="373"/>
      <c r="I54" s="373"/>
      <c r="J54" s="300"/>
    </row>
    <row r="55" spans="2:13" ht="13.5" customHeight="1" x14ac:dyDescent="0.3">
      <c r="B55" s="381"/>
      <c r="C55" s="373"/>
      <c r="D55" s="373"/>
      <c r="E55" s="373"/>
      <c r="F55" s="373"/>
      <c r="G55" s="373"/>
      <c r="H55" s="373"/>
      <c r="I55" s="373"/>
      <c r="J55" s="300"/>
    </row>
    <row r="56" spans="2:13" ht="20.25" customHeight="1" x14ac:dyDescent="0.3">
      <c r="B56" s="373" t="s">
        <v>2526</v>
      </c>
      <c r="C56" s="384"/>
      <c r="D56" s="373"/>
      <c r="E56" s="373"/>
      <c r="F56" s="373"/>
      <c r="G56" s="373"/>
      <c r="H56" s="373"/>
      <c r="I56" s="373"/>
      <c r="J56" s="276"/>
    </row>
    <row r="57" spans="2:13" ht="4.2" customHeight="1" x14ac:dyDescent="0.3">
      <c r="B57" s="384"/>
      <c r="C57" s="384"/>
      <c r="D57" s="373"/>
      <c r="E57" s="373"/>
      <c r="F57" s="373"/>
      <c r="G57" s="373"/>
      <c r="H57" s="373"/>
      <c r="I57" s="373"/>
      <c r="J57" s="276"/>
    </row>
    <row r="58" spans="2:13" ht="16.2" customHeight="1" x14ac:dyDescent="0.3">
      <c r="B58" s="373" t="s">
        <v>2583</v>
      </c>
      <c r="C58" s="373"/>
      <c r="D58" s="384"/>
      <c r="E58" s="384"/>
      <c r="F58" s="384"/>
      <c r="G58" s="384"/>
      <c r="H58" s="373"/>
      <c r="I58" s="373"/>
    </row>
    <row r="59" spans="2:13" ht="16.2" customHeight="1" x14ac:dyDescent="0.3">
      <c r="B59" s="373" t="s">
        <v>2527</v>
      </c>
      <c r="C59" s="373"/>
      <c r="D59" s="373"/>
      <c r="E59" s="373"/>
      <c r="F59" s="373"/>
      <c r="G59" s="373"/>
      <c r="H59" s="373"/>
      <c r="I59" s="373"/>
    </row>
    <row r="60" spans="2:13" ht="16.2" customHeight="1" x14ac:dyDescent="0.3">
      <c r="B60" s="373" t="s">
        <v>3982</v>
      </c>
      <c r="C60" s="373"/>
      <c r="D60" s="373"/>
      <c r="E60" s="373"/>
      <c r="F60" s="373"/>
      <c r="G60" s="373"/>
      <c r="H60" s="373"/>
      <c r="I60" s="373"/>
    </row>
    <row r="61" spans="2:13" ht="16.2" customHeight="1" x14ac:dyDescent="0.3">
      <c r="B61" s="373" t="s">
        <v>2528</v>
      </c>
      <c r="C61" s="373"/>
      <c r="D61" s="373"/>
      <c r="E61" s="373"/>
      <c r="F61" s="373"/>
      <c r="G61" s="373"/>
      <c r="H61" s="373"/>
      <c r="I61" s="373"/>
      <c r="J61" s="261"/>
    </row>
    <row r="62" spans="2:13" ht="10.199999999999999" customHeight="1" x14ac:dyDescent="0.3">
      <c r="B62" s="726"/>
      <c r="C62" s="726"/>
      <c r="H62" s="790"/>
      <c r="I62" s="790"/>
      <c r="L62" s="292"/>
      <c r="M62" s="292"/>
    </row>
    <row r="63" spans="2:13" s="297" customFormat="1" ht="145.5" customHeight="1" x14ac:dyDescent="0.3">
      <c r="B63" s="747" t="s">
        <v>2584</v>
      </c>
      <c r="C63" s="747"/>
      <c r="D63" s="575"/>
      <c r="E63" s="575"/>
      <c r="F63" s="575"/>
      <c r="G63" s="575"/>
      <c r="H63" s="748" t="s">
        <v>2529</v>
      </c>
      <c r="I63" s="748"/>
    </row>
  </sheetData>
  <mergeCells count="42">
    <mergeCell ref="E3:F3"/>
    <mergeCell ref="C5:E5"/>
    <mergeCell ref="G5:I6"/>
    <mergeCell ref="K5:L5"/>
    <mergeCell ref="C6:E6"/>
    <mergeCell ref="K6:L6"/>
    <mergeCell ref="C16:E16"/>
    <mergeCell ref="C7:E7"/>
    <mergeCell ref="G7:I7"/>
    <mergeCell ref="K7:L7"/>
    <mergeCell ref="C8:E8"/>
    <mergeCell ref="C9:E9"/>
    <mergeCell ref="H9:I9"/>
    <mergeCell ref="B10:C10"/>
    <mergeCell ref="D10:E10"/>
    <mergeCell ref="G10:I10"/>
    <mergeCell ref="B13:I14"/>
    <mergeCell ref="C15:E15"/>
    <mergeCell ref="AM26:AU26"/>
    <mergeCell ref="AV26:BD26"/>
    <mergeCell ref="C17:E17"/>
    <mergeCell ref="C18:E18"/>
    <mergeCell ref="G19:H19"/>
    <mergeCell ref="G20:H20"/>
    <mergeCell ref="G21:H21"/>
    <mergeCell ref="B25:I25"/>
    <mergeCell ref="B33:I33"/>
    <mergeCell ref="B26:I26"/>
    <mergeCell ref="L26:T26"/>
    <mergeCell ref="U26:AC26"/>
    <mergeCell ref="AD26:AL26"/>
    <mergeCell ref="B27:I27"/>
    <mergeCell ref="B28:C28"/>
    <mergeCell ref="B30:I30"/>
    <mergeCell ref="B31:I31"/>
    <mergeCell ref="B32:I32"/>
    <mergeCell ref="B35:I35"/>
    <mergeCell ref="B53:I53"/>
    <mergeCell ref="B62:C62"/>
    <mergeCell ref="H62:I62"/>
    <mergeCell ref="B63:C63"/>
    <mergeCell ref="H63:I63"/>
  </mergeCells>
  <hyperlinks>
    <hyperlink ref="B61" r:id="rId1" display="http://www.geofal.com.pe/" xr:uid="{A44D8688-DA9E-476E-8111-2EE9F831CE12}"/>
    <hyperlink ref="B31:I31" r:id="rId2" location="8LpXxWsZQWmIW0zmL4DJEGBD3MXzxqJtd8JNJD7mkXs" display="https://mega.nz/file/EWAjHIDa - 8LpXxWsZQWmIW0zmL4DJEGBD3MXzxqJtd8JNJD7mkXs" xr:uid="{7E2711D8-E1EC-4D00-AE52-6EAE52D15FB3}"/>
  </hyperlinks>
  <printOptions horizontalCentered="1"/>
  <pageMargins left="0" right="0" top="1.6535433070866143" bottom="0" header="0" footer="0"/>
  <pageSetup paperSize="9" scale="63" fitToWidth="0" fitToHeight="0" orientation="portrait" r:id="rId3"/>
  <headerFooter>
    <oddHeader>&amp;L
                  &amp;G</oddHeader>
    <oddFooter>&amp;C&amp;G</oddFooter>
  </headerFooter>
  <rowBreaks count="1" manualBreakCount="1">
    <brk id="28" min="1" max="8" man="1"/>
  </rowBreaks>
  <drawing r:id="rId4"/>
  <legacyDrawingHF r:id="rId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D8E46-21D6-4DCF-BD6C-1CFFE2FDBA46}">
  <sheetPr>
    <tabColor rgb="FFFFFF00"/>
  </sheetPr>
  <dimension ref="B1:T65"/>
  <sheetViews>
    <sheetView view="pageBreakPreview" topLeftCell="A10" zoomScale="91" zoomScaleNormal="92" zoomScaleSheetLayoutView="91" workbookViewId="0">
      <selection activeCell="K19" sqref="K19"/>
    </sheetView>
  </sheetViews>
  <sheetFormatPr baseColWidth="10" defaultColWidth="11.44140625" defaultRowHeight="15" x14ac:dyDescent="0.3"/>
  <cols>
    <col min="1" max="1" width="2.44140625" style="279" customWidth="1"/>
    <col min="2" max="2" width="15.6640625" style="279" customWidth="1"/>
    <col min="3" max="3" width="15.5546875" style="279" customWidth="1"/>
    <col min="4" max="4" width="12.6640625" style="279" customWidth="1"/>
    <col min="5" max="5" width="25.44140625" style="279" customWidth="1"/>
    <col min="6" max="6" width="24.554687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1127</v>
      </c>
    </row>
    <row r="2" spans="2:13" ht="9" customHeight="1" x14ac:dyDescent="0.3">
      <c r="K2" s="344"/>
      <c r="L2" s="344"/>
    </row>
    <row r="3" spans="2:13" ht="34.950000000000003" customHeight="1" x14ac:dyDescent="0.3">
      <c r="C3" s="255"/>
      <c r="D3" s="255"/>
      <c r="E3" s="746">
        <v>1373</v>
      </c>
      <c r="F3" s="746"/>
      <c r="G3" s="255"/>
      <c r="H3" s="255"/>
      <c r="I3" s="256"/>
    </row>
    <row r="4" spans="2:13" ht="10.199999999999999" customHeight="1" x14ac:dyDescent="0.3">
      <c r="B4" s="257"/>
      <c r="C4" s="257"/>
      <c r="E4" s="252"/>
      <c r="F4" s="252"/>
      <c r="H4" s="395"/>
      <c r="I4" s="395"/>
      <c r="J4" s="252"/>
    </row>
    <row r="5" spans="2:13" ht="43.5" customHeight="1" x14ac:dyDescent="0.3">
      <c r="B5" s="270" t="s">
        <v>2545</v>
      </c>
      <c r="C5" s="710" t="str">
        <f>VLOOKUP($L$1,BD_Clientes,2,FALSE)</f>
        <v xml:space="preserve">STRACON PERU S.A. </v>
      </c>
      <c r="D5" s="710"/>
      <c r="E5" s="710"/>
      <c r="F5" s="363" t="s">
        <v>2586</v>
      </c>
      <c r="G5" s="753" t="str">
        <f>VLOOKUP($L$1,BD_Clientes,9,FALSE)</f>
        <v>Proyecto Constancia</v>
      </c>
      <c r="H5" s="753"/>
      <c r="I5" s="753"/>
      <c r="K5" s="746">
        <v>222</v>
      </c>
      <c r="L5" s="746"/>
    </row>
    <row r="6" spans="2:13" ht="18" customHeight="1" x14ac:dyDescent="0.3">
      <c r="B6" s="270" t="s">
        <v>2547</v>
      </c>
      <c r="C6" s="710">
        <f>VLOOKUP($L$1,BD_Clientes,3,FALSE)</f>
        <v>20610105620</v>
      </c>
      <c r="D6" s="710"/>
      <c r="E6" s="710"/>
      <c r="G6" s="395"/>
      <c r="H6" s="395"/>
      <c r="I6" s="395"/>
      <c r="K6" s="744">
        <v>222</v>
      </c>
      <c r="L6" s="744"/>
      <c r="M6" s="301"/>
    </row>
    <row r="7" spans="2:13" ht="38.25" customHeight="1" x14ac:dyDescent="0.3">
      <c r="B7" s="270" t="s">
        <v>2550</v>
      </c>
      <c r="C7" s="710" t="str">
        <f>VLOOKUP($L$1,BD_Clientes,5,FALSE)</f>
        <v>Ing. Jenny Nieto</v>
      </c>
      <c r="D7" s="710"/>
      <c r="E7" s="710"/>
      <c r="F7" s="363" t="s">
        <v>2589</v>
      </c>
      <c r="G7" s="710" t="str">
        <f>VLOOKUP($L$1,BD_Clientes,10,FALSE)</f>
        <v>-</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948338413</v>
      </c>
      <c r="D9" s="710"/>
      <c r="E9" s="710"/>
      <c r="F9" s="364" t="s">
        <v>4142</v>
      </c>
      <c r="G9" s="279" t="s">
        <v>3326</v>
      </c>
      <c r="K9" s="392"/>
      <c r="L9" s="392"/>
    </row>
    <row r="10" spans="2:13" ht="49.2" customHeight="1" x14ac:dyDescent="0.3">
      <c r="B10" s="270" t="s">
        <v>2557</v>
      </c>
      <c r="C10" s="710" t="str">
        <f>VLOOKUP($L$1,BD_Clientes,8,FALSE)</f>
        <v>jenny.nieto@stracon.com</v>
      </c>
      <c r="D10" s="710"/>
      <c r="E10" s="710"/>
      <c r="F10" s="365" t="s">
        <v>2553</v>
      </c>
      <c r="G10" s="396">
        <v>982429895</v>
      </c>
      <c r="H10" s="724"/>
      <c r="I10" s="724"/>
    </row>
    <row r="11" spans="2:13" ht="27" customHeight="1" x14ac:dyDescent="0.3">
      <c r="B11" s="728" t="s">
        <v>2555</v>
      </c>
      <c r="C11" s="728"/>
      <c r="D11" s="727">
        <v>45903</v>
      </c>
      <c r="E11" s="727"/>
      <c r="F11" s="365" t="s">
        <v>2558</v>
      </c>
      <c r="G11" s="727">
        <v>45903</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67.5" customHeight="1" x14ac:dyDescent="0.3">
      <c r="B18" s="421" t="s">
        <v>2561</v>
      </c>
      <c r="C18" s="749" t="s">
        <v>2562</v>
      </c>
      <c r="D18" s="749"/>
      <c r="E18" s="749"/>
      <c r="F18" s="422" t="s">
        <v>2563</v>
      </c>
      <c r="G18" s="421" t="s">
        <v>2564</v>
      </c>
      <c r="H18" s="421" t="s">
        <v>2565</v>
      </c>
      <c r="I18" s="421" t="s">
        <v>2566</v>
      </c>
      <c r="J18" s="371"/>
    </row>
    <row r="19" spans="2:20" ht="61.5" customHeight="1" x14ac:dyDescent="0.3">
      <c r="B19" s="414" t="s">
        <v>2033</v>
      </c>
      <c r="C19" s="717" t="str">
        <f>VLOOKUP(B19,ENS.!$B$5:$F$242,2,FALSE)</f>
        <v>Análisis granulométrico por tamizado en Suelo (*).</v>
      </c>
      <c r="D19" s="718"/>
      <c r="E19" s="719"/>
      <c r="F19" s="414" t="str">
        <f>VLOOKUP(B19,ENS.!$B$5:$F$242,3,FALSE)</f>
        <v>ASTM D6913/D6913M-17</v>
      </c>
      <c r="G19" s="455">
        <f>VLOOKUP(B19,ENS.!$B$5:$G$242,6,FALSE)</f>
        <v>100</v>
      </c>
      <c r="H19" s="414">
        <v>1</v>
      </c>
      <c r="I19" s="265">
        <f t="shared" ref="I19" si="0">+G19*H19</f>
        <v>100</v>
      </c>
      <c r="J19" s="371"/>
    </row>
    <row r="20" spans="2:20" ht="61.5" customHeight="1" x14ac:dyDescent="0.3">
      <c r="B20" s="414" t="s">
        <v>2031</v>
      </c>
      <c r="C20" s="717" t="str">
        <f>VLOOKUP(B20,ENS.!$B$5:$F$242,2,FALSE)</f>
        <v>Límite líquido y Límite Plástico del Suelo (*).</v>
      </c>
      <c r="D20" s="718"/>
      <c r="E20" s="719"/>
      <c r="F20" s="414" t="str">
        <f>VLOOKUP(B20,ENS.!$B$5:$F$242,3,FALSE)</f>
        <v>ASTM D4318-17ε1</v>
      </c>
      <c r="G20" s="455">
        <f>VLOOKUP(B20,ENS.!$B$5:$G$242,6,FALSE)</f>
        <v>90</v>
      </c>
      <c r="H20" s="414">
        <v>1</v>
      </c>
      <c r="I20" s="265">
        <f t="shared" ref="I20:I21" si="1">+G20*H20</f>
        <v>90</v>
      </c>
      <c r="J20" s="371"/>
    </row>
    <row r="21" spans="2:20" ht="61.5" customHeight="1" x14ac:dyDescent="0.3">
      <c r="B21" s="414" t="s">
        <v>2028</v>
      </c>
      <c r="C21" s="717" t="str">
        <f>VLOOKUP(B21,ENS.!$B$5:$F$242,2,FALSE)</f>
        <v>Clasificación suelo SUCS - AASHTO (*).</v>
      </c>
      <c r="D21" s="718"/>
      <c r="E21" s="719"/>
      <c r="F21" s="414" t="str">
        <f>VLOOKUP(B21,ENS.!$B$5:$F$242,3,FALSE)</f>
        <v>ASTM D2487-17 (Reapproved 2025) / ASTM D3282-24</v>
      </c>
      <c r="G21" s="455">
        <f>VLOOKUP(B21,ENS.!$B$5:$G$242,6,FALSE)</f>
        <v>20</v>
      </c>
      <c r="H21" s="414">
        <v>1</v>
      </c>
      <c r="I21" s="265">
        <f t="shared" si="1"/>
        <v>20</v>
      </c>
      <c r="J21" s="371"/>
    </row>
    <row r="22" spans="2:20" ht="19.95" customHeight="1" x14ac:dyDescent="0.3">
      <c r="B22" s="551" t="s">
        <v>2516</v>
      </c>
      <c r="C22" s="383"/>
      <c r="D22" s="373"/>
      <c r="E22" s="373"/>
      <c r="F22" s="373"/>
      <c r="G22" s="739" t="s">
        <v>3167</v>
      </c>
      <c r="H22" s="740"/>
      <c r="I22" s="369">
        <f>+SUM(I19:I21)</f>
        <v>210</v>
      </c>
      <c r="J22" s="274"/>
      <c r="K22" s="538"/>
      <c r="L22" s="171"/>
      <c r="N22" s="171"/>
      <c r="O22" s="171"/>
      <c r="P22" s="171"/>
      <c r="Q22" s="171"/>
      <c r="R22" s="171"/>
      <c r="S22" s="171"/>
      <c r="T22" s="171"/>
    </row>
    <row r="23" spans="2:20" ht="19.95" customHeight="1" x14ac:dyDescent="0.3">
      <c r="B23" s="373"/>
      <c r="C23" s="373"/>
      <c r="D23" s="373"/>
      <c r="E23" s="373"/>
      <c r="F23" s="373"/>
      <c r="G23" s="735" t="s">
        <v>2568</v>
      </c>
      <c r="H23" s="736"/>
      <c r="I23" s="369">
        <f>+I22*0.18</f>
        <v>37.799999999999997</v>
      </c>
      <c r="J23" s="274"/>
      <c r="K23" s="538"/>
      <c r="L23" s="171"/>
      <c r="M23" s="171"/>
      <c r="N23" s="171"/>
      <c r="O23" s="171"/>
      <c r="P23" s="171"/>
      <c r="Q23" s="171"/>
      <c r="R23" s="171"/>
      <c r="S23" s="171"/>
      <c r="T23" s="171"/>
    </row>
    <row r="24" spans="2:20" ht="19.95" customHeight="1" x14ac:dyDescent="0.3">
      <c r="B24" s="373"/>
      <c r="C24" s="373"/>
      <c r="D24" s="373"/>
      <c r="E24" s="373"/>
      <c r="F24" s="373"/>
      <c r="G24" s="720" t="s">
        <v>2569</v>
      </c>
      <c r="H24" s="722"/>
      <c r="I24" s="272">
        <f>+I22+I23</f>
        <v>247.8</v>
      </c>
      <c r="J24" s="274"/>
      <c r="K24" s="538"/>
      <c r="L24" s="302"/>
      <c r="M24" s="302"/>
      <c r="N24" s="302"/>
      <c r="O24" s="302"/>
      <c r="P24" s="302"/>
      <c r="Q24" s="302"/>
      <c r="R24" s="302"/>
      <c r="S24" s="302"/>
      <c r="T24" s="302"/>
    </row>
    <row r="25" spans="2:20" s="373" customFormat="1" ht="47.4" customHeight="1" x14ac:dyDescent="0.3">
      <c r="G25" s="386"/>
      <c r="H25" s="386"/>
      <c r="I25" s="387"/>
      <c r="J25" s="388"/>
      <c r="K25" s="554"/>
      <c r="L25" s="379"/>
      <c r="M25" s="379"/>
      <c r="N25" s="379"/>
      <c r="O25" s="379"/>
      <c r="P25" s="379"/>
      <c r="Q25" s="379"/>
      <c r="R25" s="379"/>
      <c r="S25" s="379"/>
      <c r="T25" s="379"/>
    </row>
    <row r="26" spans="2:20" s="373" customFormat="1" ht="24.75" customHeight="1" x14ac:dyDescent="0.3">
      <c r="B26" s="732" t="s">
        <v>4119</v>
      </c>
      <c r="C26" s="732"/>
      <c r="D26" s="732"/>
      <c r="E26" s="732"/>
      <c r="F26" s="732"/>
      <c r="G26" s="732"/>
      <c r="H26" s="732"/>
      <c r="I26" s="732"/>
      <c r="J26" s="388"/>
      <c r="K26" s="554"/>
      <c r="L26" s="379"/>
      <c r="M26" s="379"/>
      <c r="N26" s="379"/>
      <c r="O26" s="379"/>
      <c r="P26" s="379"/>
      <c r="Q26" s="379"/>
      <c r="R26" s="379"/>
      <c r="S26" s="379"/>
      <c r="T26" s="379"/>
    </row>
    <row r="27" spans="2:20" s="373" customFormat="1" ht="144.75" customHeight="1" x14ac:dyDescent="0.3">
      <c r="B27" s="714" t="s">
        <v>6039</v>
      </c>
      <c r="C27" s="714"/>
      <c r="D27" s="714"/>
      <c r="E27" s="714"/>
      <c r="F27" s="714"/>
      <c r="G27" s="714"/>
      <c r="H27" s="714"/>
      <c r="I27" s="714"/>
      <c r="J27" s="388"/>
      <c r="K27" s="554"/>
      <c r="L27" s="379"/>
      <c r="M27" s="379"/>
      <c r="N27" s="379"/>
      <c r="O27" s="379"/>
      <c r="P27" s="379"/>
      <c r="Q27" s="379"/>
      <c r="R27" s="379"/>
      <c r="S27" s="379"/>
      <c r="T27" s="379"/>
    </row>
    <row r="28" spans="2:20" s="373" customFormat="1" ht="73.2" customHeight="1" x14ac:dyDescent="0.3">
      <c r="B28" s="715" t="s">
        <v>6087</v>
      </c>
      <c r="C28" s="715"/>
      <c r="D28" s="715"/>
      <c r="E28" s="715"/>
      <c r="F28" s="715"/>
      <c r="G28" s="715"/>
      <c r="H28" s="715"/>
      <c r="I28" s="715"/>
      <c r="J28" s="388"/>
      <c r="K28" s="554"/>
      <c r="L28" s="379"/>
      <c r="M28" s="379"/>
      <c r="N28" s="379"/>
      <c r="O28" s="379"/>
      <c r="P28" s="379"/>
      <c r="Q28" s="379"/>
      <c r="R28" s="379"/>
      <c r="S28" s="379"/>
      <c r="T28" s="379"/>
    </row>
    <row r="29" spans="2:20" s="373" customFormat="1" ht="136.5" customHeight="1" x14ac:dyDescent="0.3">
      <c r="B29" s="747" t="s">
        <v>2571</v>
      </c>
      <c r="C29" s="747"/>
      <c r="D29" s="420"/>
      <c r="E29" s="420"/>
      <c r="F29" s="420"/>
      <c r="G29" s="420"/>
      <c r="H29" s="420"/>
      <c r="I29" s="420"/>
      <c r="J29" s="388"/>
      <c r="K29" s="554"/>
      <c r="L29" s="379"/>
      <c r="M29" s="379"/>
      <c r="N29" s="379"/>
      <c r="O29" s="379"/>
      <c r="P29" s="379"/>
      <c r="Q29" s="379"/>
      <c r="R29" s="379"/>
      <c r="S29" s="379"/>
      <c r="T29" s="379"/>
    </row>
    <row r="30" spans="2:20" s="373" customFormat="1" ht="24" customHeight="1" x14ac:dyDescent="0.3">
      <c r="J30" s="388"/>
      <c r="K30" s="554"/>
      <c r="L30" s="379"/>
      <c r="M30" s="379"/>
      <c r="N30" s="379"/>
      <c r="O30" s="379"/>
      <c r="P30" s="379"/>
      <c r="Q30" s="379"/>
      <c r="R30" s="379"/>
      <c r="S30" s="379"/>
      <c r="T30" s="379"/>
    </row>
    <row r="31" spans="2:20" s="406" customFormat="1" ht="81.599999999999994" customHeight="1" x14ac:dyDescent="0.3">
      <c r="B31" s="714" t="s">
        <v>4127</v>
      </c>
      <c r="C31" s="714"/>
      <c r="D31" s="714"/>
      <c r="E31" s="714"/>
      <c r="F31" s="714"/>
      <c r="G31" s="714"/>
      <c r="H31" s="714"/>
      <c r="I31" s="714"/>
      <c r="J31" s="442"/>
      <c r="K31" s="558"/>
      <c r="L31" s="558"/>
      <c r="M31" s="559"/>
      <c r="N31" s="560"/>
    </row>
    <row r="32" spans="2:20" s="406" customFormat="1" ht="80.25" customHeight="1" x14ac:dyDescent="0.3">
      <c r="B32" s="714" t="s">
        <v>4128</v>
      </c>
      <c r="C32" s="714"/>
      <c r="D32" s="714"/>
      <c r="E32" s="714"/>
      <c r="F32" s="714"/>
      <c r="G32" s="714"/>
      <c r="H32" s="714"/>
      <c r="I32" s="714"/>
      <c r="J32" s="404"/>
    </row>
    <row r="33" spans="2:20" s="406" customFormat="1" ht="80.25" customHeight="1" x14ac:dyDescent="0.3">
      <c r="B33" s="714" t="s">
        <v>4122</v>
      </c>
      <c r="C33" s="714"/>
      <c r="D33" s="714"/>
      <c r="E33" s="714"/>
      <c r="F33" s="714"/>
      <c r="G33" s="714"/>
      <c r="H33" s="714"/>
      <c r="I33" s="714"/>
      <c r="J33" s="404"/>
      <c r="K33" s="405"/>
    </row>
    <row r="34" spans="2:20" s="406" customFormat="1" ht="138" customHeight="1" x14ac:dyDescent="0.3">
      <c r="B34" s="715" t="s">
        <v>4129</v>
      </c>
      <c r="C34" s="715"/>
      <c r="D34" s="715"/>
      <c r="E34" s="715"/>
      <c r="F34" s="715"/>
      <c r="G34" s="715"/>
      <c r="H34" s="715"/>
      <c r="I34" s="715"/>
      <c r="J34" s="404"/>
      <c r="K34" s="405"/>
      <c r="L34" s="407"/>
      <c r="M34" s="408"/>
    </row>
    <row r="35" spans="2:20" s="406" customFormat="1" ht="55.95" customHeight="1" x14ac:dyDescent="0.3">
      <c r="B35" s="714" t="s">
        <v>4125</v>
      </c>
      <c r="C35" s="714"/>
      <c r="D35" s="714"/>
      <c r="E35" s="714"/>
      <c r="F35" s="714"/>
      <c r="G35" s="714"/>
      <c r="H35" s="714"/>
      <c r="I35" s="714"/>
      <c r="J35" s="404"/>
      <c r="K35" s="405"/>
      <c r="L35" s="407"/>
      <c r="M35" s="408"/>
    </row>
    <row r="36" spans="2:20" s="373" customFormat="1" ht="16.8" x14ac:dyDescent="0.3">
      <c r="B36" s="317"/>
      <c r="C36" s="317"/>
      <c r="D36" s="317"/>
      <c r="E36" s="317"/>
      <c r="F36" s="317"/>
      <c r="G36" s="317"/>
      <c r="H36" s="317"/>
      <c r="I36" s="317"/>
      <c r="N36" s="379"/>
      <c r="O36" s="379"/>
      <c r="P36" s="379"/>
      <c r="Q36" s="379"/>
      <c r="R36" s="379"/>
      <c r="S36" s="379"/>
      <c r="T36" s="379"/>
    </row>
    <row r="37" spans="2:20" s="373" customFormat="1" ht="18" customHeight="1" x14ac:dyDescent="0.3">
      <c r="B37" s="279"/>
      <c r="C37" s="279"/>
      <c r="D37" s="279"/>
      <c r="E37" s="279"/>
      <c r="F37" s="279"/>
      <c r="G37" s="279"/>
      <c r="H37" s="279"/>
      <c r="I37" s="279"/>
    </row>
    <row r="38" spans="2:20" s="406" customFormat="1" ht="18" customHeight="1" x14ac:dyDescent="0.3">
      <c r="B38" s="373" t="s">
        <v>3984</v>
      </c>
      <c r="C38" s="373"/>
      <c r="D38" s="373"/>
      <c r="E38" s="373"/>
      <c r="F38" s="373"/>
      <c r="G38" s="373"/>
      <c r="H38" s="373"/>
      <c r="I38" s="373"/>
      <c r="K38" s="406" t="s">
        <v>2574</v>
      </c>
    </row>
    <row r="39" spans="2:20" s="406" customFormat="1" ht="18" customHeight="1" x14ac:dyDescent="0.3">
      <c r="B39" s="373" t="s">
        <v>4126</v>
      </c>
      <c r="C39" s="373"/>
      <c r="D39" s="373"/>
      <c r="E39" s="373"/>
      <c r="F39" s="373"/>
      <c r="G39" s="373"/>
      <c r="H39" s="373"/>
      <c r="I39" s="373"/>
      <c r="K39" s="406" t="s">
        <v>4112</v>
      </c>
    </row>
    <row r="40" spans="2:20" s="406" customFormat="1" ht="18" customHeight="1" x14ac:dyDescent="0.3">
      <c r="B40" s="373" t="s">
        <v>2518</v>
      </c>
      <c r="C40" s="373"/>
      <c r="D40" s="373"/>
      <c r="E40" s="373"/>
      <c r="F40" s="373"/>
      <c r="G40" s="373"/>
      <c r="H40" s="373"/>
      <c r="I40" s="373"/>
      <c r="K40" s="406" t="s">
        <v>4111</v>
      </c>
    </row>
    <row r="41" spans="2:20" s="406" customFormat="1" ht="18" customHeight="1" x14ac:dyDescent="0.3">
      <c r="B41" s="380" t="s">
        <v>2519</v>
      </c>
      <c r="C41" s="373"/>
      <c r="D41" s="373"/>
      <c r="E41" s="373"/>
      <c r="F41" s="373"/>
      <c r="G41" s="373"/>
      <c r="H41" s="373"/>
      <c r="I41" s="373"/>
      <c r="K41" s="406" t="s">
        <v>4113</v>
      </c>
    </row>
    <row r="42" spans="2:20" s="406" customFormat="1" ht="18" customHeight="1" x14ac:dyDescent="0.3">
      <c r="B42" s="713" t="s">
        <v>2520</v>
      </c>
      <c r="C42" s="713"/>
      <c r="D42" s="713"/>
      <c r="E42" s="713"/>
      <c r="F42" s="713"/>
      <c r="G42" s="713"/>
      <c r="H42" s="713"/>
      <c r="I42" s="713"/>
      <c r="J42" s="410"/>
      <c r="K42" s="406" t="s">
        <v>4114</v>
      </c>
      <c r="M42" s="411"/>
    </row>
    <row r="43" spans="2:20" s="444" customFormat="1" ht="18" customHeight="1" x14ac:dyDescent="0.3">
      <c r="B43" s="380" t="s">
        <v>2578</v>
      </c>
      <c r="C43" s="373"/>
      <c r="D43" s="373"/>
      <c r="E43" s="373"/>
      <c r="F43" s="373"/>
      <c r="G43" s="373"/>
      <c r="H43" s="373"/>
      <c r="I43" s="373"/>
      <c r="J43" s="443"/>
      <c r="K43" s="444" t="s">
        <v>4115</v>
      </c>
      <c r="M43" s="445"/>
    </row>
    <row r="44" spans="2:20" s="444" customFormat="1" ht="18" customHeight="1" x14ac:dyDescent="0.3">
      <c r="B44" s="381" t="s">
        <v>2580</v>
      </c>
      <c r="C44" s="373"/>
      <c r="D44" s="373"/>
      <c r="E44" s="373"/>
      <c r="F44" s="373"/>
      <c r="G44" s="373"/>
      <c r="H44" s="373"/>
      <c r="I44" s="373"/>
      <c r="J44" s="443"/>
      <c r="K44" s="444" t="s">
        <v>4116</v>
      </c>
    </row>
    <row r="45" spans="2:20" s="444" customFormat="1" ht="18" customHeight="1" x14ac:dyDescent="0.3">
      <c r="B45" s="381" t="s">
        <v>2582</v>
      </c>
      <c r="C45" s="373"/>
      <c r="D45" s="373"/>
      <c r="E45" s="373"/>
      <c r="F45" s="373"/>
      <c r="G45" s="373"/>
      <c r="H45" s="373"/>
      <c r="I45" s="373"/>
      <c r="J45" s="443"/>
    </row>
    <row r="46" spans="2:20" s="444" customFormat="1" ht="18" customHeight="1" x14ac:dyDescent="0.3">
      <c r="B46" s="380" t="s">
        <v>2521</v>
      </c>
      <c r="C46" s="373"/>
      <c r="D46" s="373"/>
      <c r="E46" s="373"/>
      <c r="F46" s="373"/>
      <c r="G46" s="373"/>
      <c r="H46" s="373"/>
      <c r="I46" s="373"/>
      <c r="J46" s="443"/>
    </row>
    <row r="47" spans="2:20" s="444" customFormat="1" ht="18" customHeight="1" x14ac:dyDescent="0.3">
      <c r="B47" s="381" t="s">
        <v>3965</v>
      </c>
      <c r="C47" s="373"/>
      <c r="D47" s="373"/>
      <c r="E47" s="373"/>
      <c r="F47" s="373"/>
      <c r="G47" s="373"/>
      <c r="H47" s="373"/>
      <c r="I47" s="373"/>
      <c r="J47" s="443"/>
    </row>
    <row r="48" spans="2:20" s="444" customFormat="1" ht="18" customHeight="1" x14ac:dyDescent="0.3">
      <c r="B48" s="381" t="s">
        <v>3966</v>
      </c>
      <c r="C48" s="373"/>
      <c r="D48" s="373"/>
      <c r="E48" s="373"/>
      <c r="F48" s="373"/>
      <c r="G48" s="373"/>
      <c r="H48" s="373"/>
      <c r="I48" s="373"/>
      <c r="J48" s="443"/>
    </row>
    <row r="49" spans="2:13" s="444" customFormat="1" ht="18" customHeight="1" x14ac:dyDescent="0.3">
      <c r="B49" s="380" t="s">
        <v>4088</v>
      </c>
      <c r="C49" s="373"/>
      <c r="D49" s="373"/>
      <c r="E49" s="373"/>
      <c r="F49" s="373"/>
      <c r="G49" s="373"/>
      <c r="H49" s="373"/>
      <c r="I49" s="373"/>
      <c r="J49" s="443"/>
    </row>
    <row r="50" spans="2:13" s="444" customFormat="1" ht="18" customHeight="1" x14ac:dyDescent="0.3">
      <c r="B50" s="381" t="s">
        <v>4089</v>
      </c>
      <c r="C50" s="373"/>
      <c r="D50" s="373"/>
      <c r="E50" s="373"/>
      <c r="F50" s="373"/>
      <c r="G50" s="373"/>
      <c r="H50" s="373"/>
      <c r="I50" s="373"/>
      <c r="J50" s="443"/>
    </row>
    <row r="51" spans="2:13" s="444" customFormat="1" ht="18" customHeight="1" x14ac:dyDescent="0.3">
      <c r="B51" s="381" t="s">
        <v>4090</v>
      </c>
      <c r="C51" s="373"/>
      <c r="D51" s="373"/>
      <c r="E51" s="373"/>
      <c r="F51" s="373"/>
      <c r="G51" s="373"/>
      <c r="H51" s="373"/>
      <c r="I51" s="373"/>
      <c r="J51" s="443"/>
    </row>
    <row r="52" spans="2:13" s="390" customFormat="1" ht="3" customHeight="1" x14ac:dyDescent="0.3">
      <c r="B52" s="289"/>
      <c r="C52" s="279"/>
      <c r="D52" s="279"/>
      <c r="E52" s="279"/>
      <c r="F52" s="279"/>
      <c r="G52" s="279"/>
      <c r="H52" s="279"/>
      <c r="I52" s="279"/>
      <c r="J52" s="389"/>
    </row>
    <row r="53" spans="2:13" s="373" customFormat="1" ht="18.75" customHeight="1" x14ac:dyDescent="0.3">
      <c r="B53" s="279"/>
      <c r="C53" s="279"/>
      <c r="D53" s="279"/>
      <c r="E53" s="279"/>
      <c r="F53" s="279"/>
      <c r="G53" s="279"/>
      <c r="H53" s="279"/>
      <c r="I53" s="279"/>
      <c r="J53" s="382"/>
      <c r="K53" s="380"/>
    </row>
    <row r="54" spans="2:13" s="373" customFormat="1" ht="16.2" customHeight="1" x14ac:dyDescent="0.3">
      <c r="B54" s="279"/>
      <c r="C54" s="279"/>
      <c r="D54" s="279"/>
      <c r="E54" s="279"/>
      <c r="F54" s="279"/>
      <c r="G54" s="279"/>
      <c r="H54" s="279"/>
      <c r="I54" s="279"/>
      <c r="J54" s="382"/>
      <c r="K54" s="381"/>
    </row>
    <row r="55" spans="2:13" s="406" customFormat="1" ht="48" customHeight="1" x14ac:dyDescent="0.3">
      <c r="B55" s="714" t="s">
        <v>3173</v>
      </c>
      <c r="C55" s="714"/>
      <c r="D55" s="714"/>
      <c r="E55" s="714"/>
      <c r="F55" s="714"/>
      <c r="G55" s="714"/>
      <c r="H55" s="714"/>
      <c r="I55" s="714"/>
      <c r="J55" s="410"/>
      <c r="K55" s="446"/>
    </row>
    <row r="56" spans="2:13" s="406" customFormat="1" ht="13.5" customHeight="1" x14ac:dyDescent="0.3">
      <c r="B56" s="435" t="s">
        <v>2525</v>
      </c>
      <c r="C56" s="384"/>
      <c r="D56" s="373"/>
      <c r="E56" s="373"/>
      <c r="F56" s="373"/>
      <c r="G56" s="373"/>
      <c r="H56" s="373"/>
      <c r="I56" s="373"/>
      <c r="J56" s="410"/>
    </row>
    <row r="57" spans="2:13" s="406" customFormat="1" ht="4.95" customHeight="1" x14ac:dyDescent="0.3">
      <c r="B57" s="381"/>
      <c r="C57" s="373"/>
      <c r="D57" s="373"/>
      <c r="E57" s="373"/>
      <c r="F57" s="373"/>
      <c r="G57" s="373"/>
      <c r="H57" s="373"/>
      <c r="I57" s="373"/>
      <c r="J57" s="410"/>
    </row>
    <row r="58" spans="2:13" s="406" customFormat="1" ht="16.8" x14ac:dyDescent="0.3">
      <c r="B58" s="373" t="s">
        <v>2526</v>
      </c>
      <c r="C58" s="384"/>
      <c r="D58" s="373"/>
      <c r="E58" s="373"/>
      <c r="F58" s="373"/>
      <c r="G58" s="373"/>
      <c r="H58" s="373"/>
      <c r="I58" s="373"/>
      <c r="J58" s="542"/>
    </row>
    <row r="59" spans="2:13" s="406" customFormat="1" ht="27" customHeight="1" x14ac:dyDescent="0.3">
      <c r="B59" s="384"/>
      <c r="C59" s="384"/>
      <c r="D59" s="373"/>
      <c r="E59" s="373"/>
      <c r="F59" s="373"/>
      <c r="G59" s="373"/>
      <c r="H59" s="373"/>
      <c r="I59" s="373"/>
      <c r="J59" s="542"/>
    </row>
    <row r="60" spans="2:13" s="406" customFormat="1" ht="16.2" customHeight="1" x14ac:dyDescent="0.3">
      <c r="B60" s="373" t="s">
        <v>2583</v>
      </c>
      <c r="C60" s="373"/>
      <c r="D60" s="384"/>
      <c r="E60" s="384"/>
      <c r="F60" s="384"/>
      <c r="G60" s="384"/>
      <c r="H60" s="373"/>
      <c r="I60" s="373"/>
    </row>
    <row r="61" spans="2:13" s="406" customFormat="1" ht="16.2" customHeight="1" x14ac:dyDescent="0.3">
      <c r="B61" s="373" t="s">
        <v>2527</v>
      </c>
      <c r="C61" s="373"/>
      <c r="D61" s="373"/>
      <c r="E61" s="373"/>
      <c r="F61" s="373"/>
      <c r="G61" s="373"/>
      <c r="H61" s="373"/>
      <c r="I61" s="373"/>
    </row>
    <row r="62" spans="2:13" s="406" customFormat="1" ht="16.2" customHeight="1" x14ac:dyDescent="0.3">
      <c r="B62" s="373" t="s">
        <v>3982</v>
      </c>
      <c r="C62" s="373"/>
      <c r="D62" s="373"/>
      <c r="E62" s="373"/>
      <c r="F62" s="373"/>
      <c r="G62" s="373"/>
      <c r="H62" s="373"/>
      <c r="I62" s="373"/>
    </row>
    <row r="63" spans="2:13" s="406" customFormat="1" ht="16.2" customHeight="1" x14ac:dyDescent="0.3">
      <c r="B63" s="373" t="s">
        <v>2528</v>
      </c>
      <c r="C63" s="373"/>
      <c r="D63" s="373"/>
      <c r="E63" s="373"/>
      <c r="F63" s="373"/>
      <c r="G63" s="373"/>
      <c r="H63" s="373"/>
      <c r="I63" s="373"/>
      <c r="J63" s="409"/>
    </row>
    <row r="64" spans="2:13" s="373" customFormat="1" ht="1.2" customHeight="1" x14ac:dyDescent="0.3">
      <c r="B64" s="715"/>
      <c r="C64" s="715"/>
      <c r="H64" s="716"/>
      <c r="I64" s="716"/>
      <c r="L64" s="384"/>
      <c r="M64" s="384"/>
    </row>
    <row r="65" spans="2:10" ht="81" customHeight="1" x14ac:dyDescent="0.3">
      <c r="B65" s="747" t="s">
        <v>2584</v>
      </c>
      <c r="C65" s="747"/>
      <c r="D65" s="373"/>
      <c r="E65" s="373"/>
      <c r="F65" s="373"/>
      <c r="G65" s="373"/>
      <c r="H65" s="748" t="s">
        <v>2529</v>
      </c>
      <c r="I65" s="748"/>
      <c r="J65" s="373"/>
    </row>
  </sheetData>
  <mergeCells count="39">
    <mergeCell ref="B65:C65"/>
    <mergeCell ref="H65:I65"/>
    <mergeCell ref="C20:E20"/>
    <mergeCell ref="B33:I33"/>
    <mergeCell ref="B34:I34"/>
    <mergeCell ref="B35:I35"/>
    <mergeCell ref="B42:I42"/>
    <mergeCell ref="B55:I55"/>
    <mergeCell ref="B64:C64"/>
    <mergeCell ref="H64:I64"/>
    <mergeCell ref="B26:I26"/>
    <mergeCell ref="B27:I27"/>
    <mergeCell ref="B28:I28"/>
    <mergeCell ref="B29:C29"/>
    <mergeCell ref="B31:I31"/>
    <mergeCell ref="B32:I32"/>
    <mergeCell ref="C21:E21"/>
    <mergeCell ref="G22:H22"/>
    <mergeCell ref="G23:H23"/>
    <mergeCell ref="G24:H24"/>
    <mergeCell ref="B11:C11"/>
    <mergeCell ref="D11:E11"/>
    <mergeCell ref="G11:I11"/>
    <mergeCell ref="B15:I16"/>
    <mergeCell ref="C18:E18"/>
    <mergeCell ref="C19:E19"/>
    <mergeCell ref="E3:F3"/>
    <mergeCell ref="C5:E5"/>
    <mergeCell ref="G5:I5"/>
    <mergeCell ref="C7:E7"/>
    <mergeCell ref="G7:I7"/>
    <mergeCell ref="K5:L5"/>
    <mergeCell ref="C6:E6"/>
    <mergeCell ref="K6:L6"/>
    <mergeCell ref="C10:E10"/>
    <mergeCell ref="H10:I10"/>
    <mergeCell ref="K7:L7"/>
    <mergeCell ref="K8:L8"/>
    <mergeCell ref="C9:E9"/>
  </mergeCells>
  <hyperlinks>
    <hyperlink ref="B63" r:id="rId1" display="http://www.geofal.com.pe/" xr:uid="{79702644-920D-4CC4-BD69-49E4E8C43DFC}"/>
    <hyperlink ref="B33:I33" r:id="rId2" location="8LpXxWsZQWmIW0zmL4DJEGBD3MXzxqJtd8JNJD7mkXs" display="https://mega.nz/file/EWAjHIDa - 8LpXxWsZQWmIW0zmL4DJEGBD3MXzxqJtd8JNJD7mkXs" xr:uid="{3D2D6F89-4EC9-4630-BAEC-330C2A1F9A6E}"/>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29" min="1" max="8" man="1"/>
  </rowBreaks>
  <drawing r:id="rId4"/>
  <legacyDrawingHF r:id="rId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6CD22-89B8-4D00-95D2-DFCFA5C05296}">
  <sheetPr>
    <tabColor rgb="FFFF9900"/>
  </sheetPr>
  <dimension ref="B1:T63"/>
  <sheetViews>
    <sheetView view="pageBreakPreview" zoomScale="70" zoomScaleNormal="92" zoomScaleSheetLayoutView="70" workbookViewId="0">
      <selection activeCell="I23" sqref="I23"/>
    </sheetView>
  </sheetViews>
  <sheetFormatPr baseColWidth="10" defaultColWidth="11.44140625" defaultRowHeight="15" x14ac:dyDescent="0.3"/>
  <cols>
    <col min="1" max="1" width="2.44140625" style="279" customWidth="1"/>
    <col min="2" max="2" width="14.6640625" style="279" customWidth="1"/>
    <col min="3" max="3" width="16.6640625" style="279" customWidth="1"/>
    <col min="4" max="4" width="12.6640625" style="279" customWidth="1"/>
    <col min="5" max="5" width="39.5546875" style="279" customWidth="1"/>
    <col min="6" max="6" width="23.5546875" style="279" customWidth="1"/>
    <col min="7" max="7" width="15.33203125" style="279" customWidth="1"/>
    <col min="8"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736</v>
      </c>
    </row>
    <row r="2" spans="2:13" ht="9" customHeight="1" x14ac:dyDescent="0.3">
      <c r="K2" s="344"/>
      <c r="L2" s="344"/>
    </row>
    <row r="3" spans="2:13" ht="34.950000000000003" customHeight="1" x14ac:dyDescent="0.3">
      <c r="C3" s="255"/>
      <c r="D3" s="255"/>
      <c r="E3" s="746">
        <v>1370</v>
      </c>
      <c r="F3" s="746"/>
      <c r="G3" s="255"/>
      <c r="H3" s="255"/>
      <c r="I3" s="256"/>
    </row>
    <row r="4" spans="2:13" ht="14.25" customHeight="1" x14ac:dyDescent="0.3">
      <c r="B4" s="257"/>
      <c r="C4" s="257"/>
      <c r="E4" s="252"/>
      <c r="F4" s="252"/>
      <c r="G4" s="395"/>
      <c r="H4" s="395"/>
      <c r="I4" s="395"/>
      <c r="J4" s="252"/>
    </row>
    <row r="5" spans="2:13" ht="41.25" customHeight="1" x14ac:dyDescent="0.3">
      <c r="B5" s="383" t="s">
        <v>2545</v>
      </c>
      <c r="C5" s="768" t="str">
        <f>VLOOKUP($L$1,BD_Clientes,2,FALSE)</f>
        <v>RUTAS DE LIMA SAC</v>
      </c>
      <c r="D5" s="768"/>
      <c r="E5" s="768"/>
      <c r="F5" s="431" t="s">
        <v>2586</v>
      </c>
      <c r="G5" s="768" t="s">
        <v>6003</v>
      </c>
      <c r="H5" s="768"/>
      <c r="I5" s="768"/>
      <c r="K5" s="746">
        <v>222</v>
      </c>
      <c r="L5" s="746"/>
    </row>
    <row r="6" spans="2:13" ht="37.5" customHeight="1" x14ac:dyDescent="0.3">
      <c r="B6" s="383" t="s">
        <v>2547</v>
      </c>
      <c r="C6" s="768">
        <f>VLOOKUP($L$1,BD_Clientes,3,FALSE)</f>
        <v>20550372640</v>
      </c>
      <c r="D6" s="768"/>
      <c r="E6" s="768"/>
      <c r="F6" s="373"/>
      <c r="G6" s="615"/>
      <c r="H6" s="615"/>
      <c r="I6" s="615"/>
      <c r="K6" s="744">
        <v>222</v>
      </c>
      <c r="L6" s="744"/>
      <c r="M6" s="301"/>
    </row>
    <row r="7" spans="2:13" ht="31.5" customHeight="1" x14ac:dyDescent="0.3">
      <c r="B7" s="383" t="s">
        <v>2550</v>
      </c>
      <c r="C7" s="768" t="str">
        <f>VLOOKUP($L$1,BD_Clientes,5,FALSE)</f>
        <v>Percy Mallque Heredia</v>
      </c>
      <c r="D7" s="768"/>
      <c r="E7" s="768"/>
      <c r="F7" s="431" t="s">
        <v>2589</v>
      </c>
      <c r="G7" s="768" t="s">
        <v>5757</v>
      </c>
      <c r="H7" s="768"/>
      <c r="I7" s="768"/>
      <c r="K7" s="742">
        <v>222</v>
      </c>
      <c r="L7" s="742"/>
    </row>
    <row r="8" spans="2:13" ht="7.5" customHeight="1" x14ac:dyDescent="0.3">
      <c r="B8" s="431"/>
      <c r="C8" s="429"/>
      <c r="D8" s="430"/>
      <c r="E8" s="430"/>
      <c r="F8" s="373"/>
      <c r="G8" s="433"/>
      <c r="H8" s="433"/>
      <c r="I8" s="433"/>
      <c r="K8" s="743">
        <v>223</v>
      </c>
      <c r="L8" s="743"/>
    </row>
    <row r="9" spans="2:13" ht="18" customHeight="1" x14ac:dyDescent="0.3">
      <c r="B9" s="383" t="s">
        <v>2553</v>
      </c>
      <c r="C9" s="768">
        <f>VLOOKUP($L$1,BD_Clientes,7,FALSE)</f>
        <v>982089149</v>
      </c>
      <c r="D9" s="768"/>
      <c r="E9" s="768"/>
      <c r="F9" s="439" t="s">
        <v>4142</v>
      </c>
      <c r="G9" s="373" t="s">
        <v>3326</v>
      </c>
      <c r="H9" s="373"/>
      <c r="I9" s="373"/>
      <c r="K9" s="392"/>
      <c r="L9" s="392"/>
    </row>
    <row r="10" spans="2:13" ht="49.5" customHeight="1" x14ac:dyDescent="0.3">
      <c r="B10" s="383" t="s">
        <v>2557</v>
      </c>
      <c r="C10" s="768" t="str">
        <f>VLOOKUP($L$1,BD_Clientes,8,FALSE)</f>
        <v>percy.mallque@rutasdelima.pe</v>
      </c>
      <c r="D10" s="768"/>
      <c r="E10" s="768"/>
      <c r="F10" s="438" t="s">
        <v>2553</v>
      </c>
      <c r="G10" s="429">
        <v>982429895</v>
      </c>
      <c r="H10" s="769"/>
      <c r="I10" s="769"/>
    </row>
    <row r="11" spans="2:13" ht="28.5" customHeight="1" x14ac:dyDescent="0.3">
      <c r="B11" s="766" t="s">
        <v>2555</v>
      </c>
      <c r="C11" s="766"/>
      <c r="D11" s="767">
        <v>45902</v>
      </c>
      <c r="E11" s="767"/>
      <c r="F11" s="438" t="s">
        <v>2558</v>
      </c>
      <c r="G11" s="767">
        <v>45902</v>
      </c>
      <c r="H11" s="767"/>
      <c r="I11" s="767"/>
      <c r="L11" s="279" t="s">
        <v>2556</v>
      </c>
    </row>
    <row r="12" spans="2:13" ht="27" customHeight="1" x14ac:dyDescent="0.3">
      <c r="B12" s="431"/>
      <c r="C12" s="432"/>
      <c r="D12" s="433"/>
      <c r="E12" s="434"/>
      <c r="F12" s="373"/>
      <c r="G12" s="373"/>
      <c r="H12" s="373"/>
      <c r="I12" s="373"/>
    </row>
    <row r="13" spans="2:13" ht="15" customHeight="1" x14ac:dyDescent="0.3">
      <c r="B13" s="435" t="s">
        <v>4123</v>
      </c>
      <c r="C13" s="436"/>
      <c r="D13" s="430"/>
      <c r="E13" s="430"/>
      <c r="F13" s="430"/>
      <c r="G13" s="430"/>
      <c r="H13" s="373"/>
      <c r="I13" s="373"/>
    </row>
    <row r="14" spans="2:13" ht="10.199999999999999"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20" ht="31.5" customHeight="1" x14ac:dyDescent="0.3">
      <c r="B17" s="260"/>
      <c r="C17" s="260"/>
      <c r="D17" s="259"/>
      <c r="E17" s="259"/>
      <c r="F17" s="259"/>
    </row>
    <row r="18" spans="2:20" s="273" customFormat="1" ht="66" customHeight="1" x14ac:dyDescent="0.3">
      <c r="B18" s="421" t="s">
        <v>2561</v>
      </c>
      <c r="C18" s="749" t="s">
        <v>2562</v>
      </c>
      <c r="D18" s="749"/>
      <c r="E18" s="749"/>
      <c r="F18" s="422" t="s">
        <v>2563</v>
      </c>
      <c r="G18" s="421" t="s">
        <v>2564</v>
      </c>
      <c r="H18" s="421" t="s">
        <v>2565</v>
      </c>
      <c r="I18" s="421" t="s">
        <v>2566</v>
      </c>
      <c r="J18" s="371"/>
    </row>
    <row r="19" spans="2:20" s="273" customFormat="1" ht="98.25" customHeight="1" x14ac:dyDescent="0.3">
      <c r="B19" s="451" t="s">
        <v>2463</v>
      </c>
      <c r="C19" s="754" t="str">
        <f>VLOOKUP(B19,ENS.!$B$5:$F$242,2,FALSE)</f>
        <v>Conductividad hidráulica en pared flexible (Permeabilidad).</v>
      </c>
      <c r="D19" s="755"/>
      <c r="E19" s="756"/>
      <c r="F19" s="451" t="str">
        <f>VLOOKUP(B19,ENS.!$B$5:$F$242,3,FALSE)</f>
        <v>ASTM D5084</v>
      </c>
      <c r="G19" s="457">
        <v>700</v>
      </c>
      <c r="H19" s="451">
        <v>1</v>
      </c>
      <c r="I19" s="426">
        <f t="shared" ref="I19" si="0">+G19*H19</f>
        <v>700</v>
      </c>
      <c r="J19" s="371"/>
    </row>
    <row r="20" spans="2:20" ht="22.95" customHeight="1" x14ac:dyDescent="0.3">
      <c r="B20" s="550" t="s">
        <v>2516</v>
      </c>
      <c r="C20" s="383"/>
      <c r="D20" s="373"/>
      <c r="E20" s="373"/>
      <c r="F20" s="373"/>
      <c r="G20" s="757" t="s">
        <v>3167</v>
      </c>
      <c r="H20" s="758"/>
      <c r="I20" s="427">
        <f>+SUM(I19:I19)</f>
        <v>700</v>
      </c>
      <c r="J20" s="274"/>
      <c r="K20" s="538"/>
      <c r="L20" s="171"/>
      <c r="N20" s="171"/>
      <c r="O20" s="171"/>
      <c r="P20" s="171"/>
      <c r="Q20" s="171"/>
      <c r="R20" s="171"/>
      <c r="S20" s="171"/>
      <c r="T20" s="171"/>
    </row>
    <row r="21" spans="2:20" ht="22.95" customHeight="1" x14ac:dyDescent="0.3">
      <c r="B21" s="373"/>
      <c r="C21" s="373"/>
      <c r="D21" s="373"/>
      <c r="E21" s="373"/>
      <c r="F21" s="373"/>
      <c r="G21" s="759" t="s">
        <v>2568</v>
      </c>
      <c r="H21" s="760"/>
      <c r="I21" s="427">
        <f>+I20*0.18</f>
        <v>126</v>
      </c>
      <c r="J21" s="274"/>
      <c r="K21" s="538"/>
      <c r="L21" s="171"/>
      <c r="M21" s="171"/>
      <c r="N21" s="171"/>
      <c r="O21" s="171"/>
      <c r="P21" s="171"/>
      <c r="Q21" s="171"/>
      <c r="R21" s="171"/>
      <c r="S21" s="171"/>
      <c r="T21" s="171"/>
    </row>
    <row r="22" spans="2:20" ht="22.95" customHeight="1" x14ac:dyDescent="0.3">
      <c r="B22" s="373"/>
      <c r="C22" s="373"/>
      <c r="D22" s="373"/>
      <c r="E22" s="373"/>
      <c r="F22" s="373"/>
      <c r="G22" s="761" t="s">
        <v>2569</v>
      </c>
      <c r="H22" s="762"/>
      <c r="I22" s="428">
        <f>+I20+I21</f>
        <v>826</v>
      </c>
      <c r="J22" s="274"/>
      <c r="K22" s="538"/>
      <c r="L22" s="302"/>
      <c r="M22" s="302"/>
      <c r="N22" s="302"/>
      <c r="O22" s="302"/>
      <c r="P22" s="302"/>
      <c r="Q22" s="302"/>
      <c r="R22" s="302"/>
      <c r="S22" s="302"/>
      <c r="T22" s="302"/>
    </row>
    <row r="23" spans="2:20" s="373" customFormat="1" ht="47.4" customHeight="1" x14ac:dyDescent="0.3">
      <c r="G23" s="386"/>
      <c r="H23" s="386"/>
      <c r="I23" s="387"/>
      <c r="J23" s="388"/>
      <c r="K23" s="554"/>
      <c r="L23" s="379"/>
      <c r="M23" s="379"/>
      <c r="N23" s="379"/>
      <c r="O23" s="379"/>
      <c r="P23" s="379"/>
      <c r="Q23" s="379"/>
      <c r="R23" s="379"/>
      <c r="S23" s="379"/>
      <c r="T23" s="379"/>
    </row>
    <row r="24" spans="2:20" s="373" customFormat="1" ht="36.75" customHeight="1" x14ac:dyDescent="0.3">
      <c r="B24" s="732" t="s">
        <v>4119</v>
      </c>
      <c r="C24" s="732"/>
      <c r="D24" s="732"/>
      <c r="E24" s="732"/>
      <c r="F24" s="732"/>
      <c r="G24" s="732"/>
      <c r="H24" s="732"/>
      <c r="I24" s="732"/>
      <c r="J24" s="388"/>
      <c r="K24" s="554"/>
      <c r="L24" s="379"/>
      <c r="M24" s="379"/>
      <c r="N24" s="379"/>
      <c r="O24" s="379"/>
      <c r="P24" s="379"/>
      <c r="Q24" s="379"/>
      <c r="R24" s="379"/>
      <c r="S24" s="379"/>
      <c r="T24" s="379"/>
    </row>
    <row r="25" spans="2:20" s="373" customFormat="1" ht="106.5" customHeight="1" x14ac:dyDescent="0.3">
      <c r="B25" s="714" t="s">
        <v>6088</v>
      </c>
      <c r="C25" s="714"/>
      <c r="D25" s="714"/>
      <c r="E25" s="714"/>
      <c r="F25" s="714"/>
      <c r="G25" s="714"/>
      <c r="H25" s="714"/>
      <c r="I25" s="714"/>
      <c r="J25" s="388"/>
      <c r="K25" s="554"/>
      <c r="L25" s="554"/>
      <c r="M25" s="556"/>
      <c r="N25" s="557"/>
    </row>
    <row r="26" spans="2:20" s="373" customFormat="1" ht="99" customHeight="1" x14ac:dyDescent="0.3">
      <c r="B26" s="715" t="s">
        <v>6089</v>
      </c>
      <c r="C26" s="715"/>
      <c r="D26" s="715"/>
      <c r="E26" s="715"/>
      <c r="F26" s="715"/>
      <c r="G26" s="715"/>
      <c r="H26" s="715"/>
      <c r="I26" s="715"/>
      <c r="J26" s="388" t="s">
        <v>2556</v>
      </c>
      <c r="K26" s="554"/>
      <c r="L26" s="554"/>
      <c r="M26" s="556"/>
      <c r="N26" s="557"/>
    </row>
    <row r="27" spans="2:20" s="373" customFormat="1" ht="99" customHeight="1" x14ac:dyDescent="0.3">
      <c r="B27" s="714" t="s">
        <v>4127</v>
      </c>
      <c r="C27" s="714"/>
      <c r="D27" s="714"/>
      <c r="E27" s="714"/>
      <c r="F27" s="714"/>
      <c r="G27" s="714"/>
      <c r="H27" s="714"/>
      <c r="I27" s="714"/>
      <c r="J27" s="388"/>
      <c r="K27" s="554"/>
      <c r="L27" s="554"/>
      <c r="M27" s="556"/>
      <c r="N27" s="557"/>
    </row>
    <row r="28" spans="2:20" s="373" customFormat="1" ht="147.75" customHeight="1" x14ac:dyDescent="0.3">
      <c r="B28" s="714" t="s">
        <v>2571</v>
      </c>
      <c r="C28" s="714"/>
      <c r="J28" s="388"/>
      <c r="K28" s="554"/>
      <c r="L28" s="554"/>
      <c r="M28" s="556"/>
      <c r="N28" s="557"/>
    </row>
    <row r="29" spans="2:20" s="373" customFormat="1" ht="32.25" customHeight="1" x14ac:dyDescent="0.3">
      <c r="J29" s="388"/>
      <c r="K29" s="554"/>
      <c r="L29" s="554"/>
      <c r="M29" s="556"/>
      <c r="N29" s="557"/>
    </row>
    <row r="30" spans="2:20" s="373" customFormat="1" ht="75" customHeight="1" x14ac:dyDescent="0.3">
      <c r="B30" s="714" t="s">
        <v>4128</v>
      </c>
      <c r="C30" s="714"/>
      <c r="D30" s="714"/>
      <c r="E30" s="714"/>
      <c r="F30" s="714"/>
      <c r="G30" s="714"/>
      <c r="H30" s="714"/>
      <c r="I30" s="714"/>
      <c r="J30" s="375"/>
    </row>
    <row r="31" spans="2:20" s="373" customFormat="1" ht="88.5" customHeight="1" x14ac:dyDescent="0.3">
      <c r="B31" s="714" t="s">
        <v>4122</v>
      </c>
      <c r="C31" s="714"/>
      <c r="D31" s="714"/>
      <c r="E31" s="714"/>
      <c r="F31" s="714"/>
      <c r="G31" s="714"/>
      <c r="H31" s="714"/>
      <c r="I31" s="714"/>
      <c r="J31" s="375"/>
      <c r="K31" s="376"/>
    </row>
    <row r="32" spans="2:20" s="373" customFormat="1" ht="145.5" customHeight="1" x14ac:dyDescent="0.3">
      <c r="B32" s="715" t="s">
        <v>4129</v>
      </c>
      <c r="C32" s="715"/>
      <c r="D32" s="715"/>
      <c r="E32" s="715"/>
      <c r="F32" s="715"/>
      <c r="G32" s="715"/>
      <c r="H32" s="715"/>
      <c r="I32" s="715"/>
      <c r="J32" s="375"/>
      <c r="K32" s="376"/>
      <c r="L32" s="377"/>
      <c r="M32" s="378"/>
    </row>
    <row r="33" spans="2:20" s="373" customFormat="1" ht="66" customHeight="1" x14ac:dyDescent="0.3">
      <c r="B33" s="714" t="s">
        <v>4125</v>
      </c>
      <c r="C33" s="714"/>
      <c r="D33" s="714"/>
      <c r="E33" s="714"/>
      <c r="F33" s="714"/>
      <c r="G33" s="714"/>
      <c r="H33" s="714"/>
      <c r="I33" s="714"/>
      <c r="J33" s="375"/>
      <c r="K33" s="376"/>
      <c r="L33" s="377"/>
      <c r="M33" s="378"/>
    </row>
    <row r="34" spans="2:20" s="373" customFormat="1" ht="16.8" x14ac:dyDescent="0.3">
      <c r="B34" s="435"/>
      <c r="C34" s="435"/>
      <c r="D34" s="435"/>
      <c r="E34" s="435"/>
      <c r="F34" s="435"/>
      <c r="G34" s="435"/>
      <c r="H34" s="435"/>
      <c r="I34" s="435"/>
      <c r="N34" s="379"/>
      <c r="O34" s="379"/>
      <c r="P34" s="379"/>
      <c r="Q34" s="379"/>
      <c r="R34" s="379"/>
      <c r="S34" s="379"/>
      <c r="T34" s="379"/>
    </row>
    <row r="35" spans="2:20" s="373" customFormat="1" ht="21.75" customHeight="1" x14ac:dyDescent="0.3"/>
    <row r="36" spans="2:20" s="373" customFormat="1" ht="21.9" customHeight="1" x14ac:dyDescent="0.3">
      <c r="B36" s="390" t="s">
        <v>5758</v>
      </c>
      <c r="K36" s="373" t="s">
        <v>2574</v>
      </c>
    </row>
    <row r="37" spans="2:20" s="373" customFormat="1" ht="21.9" customHeight="1" x14ac:dyDescent="0.3">
      <c r="B37" s="373" t="s">
        <v>4126</v>
      </c>
      <c r="K37" s="373" t="s">
        <v>3983</v>
      </c>
    </row>
    <row r="38" spans="2:20" s="373" customFormat="1" ht="21.9" customHeight="1" x14ac:dyDescent="0.3">
      <c r="B38" s="373" t="s">
        <v>2518</v>
      </c>
      <c r="K38" s="373" t="s">
        <v>3984</v>
      </c>
    </row>
    <row r="39" spans="2:20" s="373" customFormat="1" ht="21.9" customHeight="1" x14ac:dyDescent="0.3">
      <c r="B39" s="380" t="s">
        <v>2519</v>
      </c>
      <c r="K39" s="373" t="s">
        <v>3985</v>
      </c>
    </row>
    <row r="40" spans="2:20" s="373" customFormat="1" ht="21.9" customHeight="1" x14ac:dyDescent="0.3">
      <c r="B40" s="713" t="s">
        <v>2520</v>
      </c>
      <c r="C40" s="713"/>
      <c r="D40" s="713"/>
      <c r="E40" s="713"/>
      <c r="F40" s="713"/>
      <c r="G40" s="713"/>
      <c r="H40" s="713"/>
      <c r="I40" s="713"/>
      <c r="J40" s="382"/>
      <c r="K40" s="373" t="s">
        <v>3986</v>
      </c>
      <c r="M40" s="383"/>
    </row>
    <row r="41" spans="2:20" s="390" customFormat="1" ht="21.9" customHeight="1" x14ac:dyDescent="0.3">
      <c r="B41" s="380" t="s">
        <v>2578</v>
      </c>
      <c r="C41" s="373"/>
      <c r="D41" s="373"/>
      <c r="E41" s="373"/>
      <c r="F41" s="373"/>
      <c r="G41" s="373"/>
      <c r="H41" s="373"/>
      <c r="I41" s="373"/>
      <c r="J41" s="389"/>
      <c r="K41" s="390" t="s">
        <v>3987</v>
      </c>
      <c r="M41" s="391"/>
    </row>
    <row r="42" spans="2:20" s="390" customFormat="1" ht="21.9" customHeight="1" x14ac:dyDescent="0.3">
      <c r="B42" s="381" t="s">
        <v>2580</v>
      </c>
      <c r="C42" s="373"/>
      <c r="D42" s="373"/>
      <c r="E42" s="373"/>
      <c r="F42" s="373"/>
      <c r="G42" s="373"/>
      <c r="H42" s="373"/>
      <c r="I42" s="373"/>
      <c r="J42" s="389"/>
      <c r="K42" s="390" t="s">
        <v>3988</v>
      </c>
    </row>
    <row r="43" spans="2:20" s="390" customFormat="1" ht="21.9" customHeight="1" x14ac:dyDescent="0.3">
      <c r="B43" s="381" t="s">
        <v>2582</v>
      </c>
      <c r="C43" s="373"/>
      <c r="D43" s="373"/>
      <c r="E43" s="373"/>
      <c r="F43" s="373"/>
      <c r="G43" s="373"/>
      <c r="H43" s="373"/>
      <c r="I43" s="373"/>
      <c r="J43" s="389"/>
    </row>
    <row r="44" spans="2:20" s="390" customFormat="1" ht="21.9" customHeight="1" x14ac:dyDescent="0.3">
      <c r="B44" s="380" t="s">
        <v>2521</v>
      </c>
      <c r="C44" s="373"/>
      <c r="D44" s="373"/>
      <c r="E44" s="373"/>
      <c r="F44" s="373"/>
      <c r="G44" s="373"/>
      <c r="H44" s="373"/>
      <c r="I44" s="373"/>
      <c r="J44" s="389"/>
    </row>
    <row r="45" spans="2:20" s="390" customFormat="1" ht="21.9" customHeight="1" x14ac:dyDescent="0.3">
      <c r="B45" s="381" t="s">
        <v>3965</v>
      </c>
      <c r="C45" s="373"/>
      <c r="D45" s="373"/>
      <c r="E45" s="373"/>
      <c r="F45" s="373"/>
      <c r="G45" s="373"/>
      <c r="H45" s="373"/>
      <c r="I45" s="373"/>
      <c r="J45" s="389"/>
    </row>
    <row r="46" spans="2:20" s="390" customFormat="1" ht="21.9" customHeight="1" x14ac:dyDescent="0.3">
      <c r="B46" s="381" t="s">
        <v>3966</v>
      </c>
      <c r="C46" s="373"/>
      <c r="D46" s="373"/>
      <c r="E46" s="373"/>
      <c r="F46" s="373"/>
      <c r="G46" s="373"/>
      <c r="H46" s="373"/>
      <c r="I46" s="373"/>
      <c r="J46" s="389"/>
    </row>
    <row r="47" spans="2:20" s="390" customFormat="1" ht="21.9" customHeight="1" x14ac:dyDescent="0.3">
      <c r="B47" s="380" t="s">
        <v>4088</v>
      </c>
      <c r="C47" s="373"/>
      <c r="D47" s="373"/>
      <c r="E47" s="373"/>
      <c r="F47" s="373"/>
      <c r="G47" s="373"/>
      <c r="H47" s="373"/>
      <c r="I47" s="373"/>
      <c r="J47" s="389"/>
    </row>
    <row r="48" spans="2:20" s="390" customFormat="1" ht="21.9" customHeight="1" x14ac:dyDescent="0.3">
      <c r="B48" s="381" t="s">
        <v>4089</v>
      </c>
      <c r="C48" s="373"/>
      <c r="D48" s="373"/>
      <c r="E48" s="373"/>
      <c r="F48" s="373"/>
      <c r="G48" s="373"/>
      <c r="H48" s="373"/>
      <c r="I48" s="373"/>
      <c r="J48" s="389"/>
    </row>
    <row r="49" spans="2:13" s="390" customFormat="1" ht="21.9" customHeight="1" x14ac:dyDescent="0.3">
      <c r="B49" s="381" t="s">
        <v>4090</v>
      </c>
      <c r="C49" s="373"/>
      <c r="D49" s="373"/>
      <c r="E49" s="373"/>
      <c r="F49" s="373"/>
      <c r="G49" s="373"/>
      <c r="H49" s="373"/>
      <c r="I49" s="373"/>
      <c r="J49" s="389"/>
    </row>
    <row r="50" spans="2:13" s="390" customFormat="1" ht="5.4" customHeight="1" x14ac:dyDescent="0.3">
      <c r="B50" s="289"/>
      <c r="C50" s="279"/>
      <c r="D50" s="279"/>
      <c r="E50" s="279"/>
      <c r="F50" s="279"/>
      <c r="G50" s="279"/>
      <c r="H50" s="279"/>
      <c r="I50" s="279"/>
      <c r="J50" s="389"/>
    </row>
    <row r="51" spans="2:13" s="373" customFormat="1" ht="18.75" customHeight="1" x14ac:dyDescent="0.3">
      <c r="J51" s="382"/>
      <c r="K51" s="380"/>
    </row>
    <row r="52" spans="2:13" s="373" customFormat="1" ht="26.25" customHeight="1" x14ac:dyDescent="0.3">
      <c r="J52" s="382"/>
      <c r="K52" s="381"/>
    </row>
    <row r="53" spans="2:13" s="373" customFormat="1" ht="48" customHeight="1" x14ac:dyDescent="0.3">
      <c r="B53" s="714" t="s">
        <v>3173</v>
      </c>
      <c r="C53" s="714"/>
      <c r="D53" s="714"/>
      <c r="E53" s="714"/>
      <c r="F53" s="714"/>
      <c r="G53" s="714"/>
      <c r="H53" s="714"/>
      <c r="I53" s="714"/>
      <c r="J53" s="382"/>
      <c r="K53" s="381"/>
    </row>
    <row r="54" spans="2:13" s="373" customFormat="1" ht="13.5" customHeight="1" x14ac:dyDescent="0.3">
      <c r="B54" s="435" t="s">
        <v>2525</v>
      </c>
      <c r="C54" s="384"/>
      <c r="J54" s="382"/>
    </row>
    <row r="55" spans="2:13" s="373" customFormat="1" ht="12.75" customHeight="1" x14ac:dyDescent="0.3">
      <c r="B55" s="381"/>
      <c r="J55" s="382"/>
    </row>
    <row r="56" spans="2:13" s="373" customFormat="1" ht="16.8" x14ac:dyDescent="0.3">
      <c r="B56" s="373" t="s">
        <v>2526</v>
      </c>
      <c r="C56" s="384"/>
      <c r="J56" s="385"/>
    </row>
    <row r="57" spans="2:13" s="373" customFormat="1" ht="12.75" customHeight="1" x14ac:dyDescent="0.3">
      <c r="B57" s="384"/>
      <c r="C57" s="384"/>
      <c r="J57" s="385"/>
    </row>
    <row r="58" spans="2:13" s="373" customFormat="1" ht="16.2" customHeight="1" x14ac:dyDescent="0.3">
      <c r="B58" s="373" t="s">
        <v>2583</v>
      </c>
      <c r="D58" s="384"/>
      <c r="E58" s="384"/>
      <c r="F58" s="384"/>
      <c r="G58" s="384"/>
    </row>
    <row r="59" spans="2:13" s="373" customFormat="1" ht="16.2" customHeight="1" x14ac:dyDescent="0.3">
      <c r="B59" s="373" t="s">
        <v>2527</v>
      </c>
    </row>
    <row r="60" spans="2:13" s="373" customFormat="1" ht="16.2" customHeight="1" x14ac:dyDescent="0.3">
      <c r="B60" s="373" t="s">
        <v>3982</v>
      </c>
    </row>
    <row r="61" spans="2:13" s="373" customFormat="1" ht="16.2" customHeight="1" x14ac:dyDescent="0.3">
      <c r="B61" s="373" t="s">
        <v>2528</v>
      </c>
      <c r="J61" s="379"/>
    </row>
    <row r="62" spans="2:13" s="373" customFormat="1" ht="12" customHeight="1" x14ac:dyDescent="0.3">
      <c r="B62" s="715"/>
      <c r="C62" s="715"/>
      <c r="H62" s="716"/>
      <c r="I62" s="716"/>
      <c r="L62" s="384"/>
      <c r="M62" s="384"/>
    </row>
    <row r="63" spans="2:13" ht="126.75" customHeight="1" x14ac:dyDescent="0.3">
      <c r="B63" s="747" t="s">
        <v>2584</v>
      </c>
      <c r="C63" s="747"/>
      <c r="D63" s="575"/>
      <c r="E63" s="575"/>
      <c r="F63" s="575"/>
      <c r="G63" s="575"/>
      <c r="H63" s="748" t="s">
        <v>2529</v>
      </c>
      <c r="I63" s="748"/>
    </row>
  </sheetData>
  <mergeCells count="37">
    <mergeCell ref="B63:C63"/>
    <mergeCell ref="H63:I63"/>
    <mergeCell ref="B32:I32"/>
    <mergeCell ref="B33:I33"/>
    <mergeCell ref="B40:I40"/>
    <mergeCell ref="B53:I53"/>
    <mergeCell ref="B62:C62"/>
    <mergeCell ref="H62:I62"/>
    <mergeCell ref="B31:I31"/>
    <mergeCell ref="G20:H20"/>
    <mergeCell ref="G21:H21"/>
    <mergeCell ref="G22:H22"/>
    <mergeCell ref="B24:I24"/>
    <mergeCell ref="B25:I25"/>
    <mergeCell ref="B26:I26"/>
    <mergeCell ref="B27:I27"/>
    <mergeCell ref="B28:C28"/>
    <mergeCell ref="B30:I30"/>
    <mergeCell ref="C19:E19"/>
    <mergeCell ref="C7:E7"/>
    <mergeCell ref="G7:I7"/>
    <mergeCell ref="K7:L7"/>
    <mergeCell ref="K8:L8"/>
    <mergeCell ref="C9:E9"/>
    <mergeCell ref="C10:E10"/>
    <mergeCell ref="H10:I10"/>
    <mergeCell ref="B11:C11"/>
    <mergeCell ref="D11:E11"/>
    <mergeCell ref="G11:I11"/>
    <mergeCell ref="B15:I16"/>
    <mergeCell ref="C18:E18"/>
    <mergeCell ref="E3:F3"/>
    <mergeCell ref="C5:E5"/>
    <mergeCell ref="G5:I5"/>
    <mergeCell ref="K5:L5"/>
    <mergeCell ref="C6:E6"/>
    <mergeCell ref="K6:L6"/>
  </mergeCells>
  <hyperlinks>
    <hyperlink ref="B61" r:id="rId1" display="http://www.geofal.com.pe/" xr:uid="{3190ADDA-319F-42FF-84A0-8DA6F0093639}"/>
    <hyperlink ref="B31:I31" r:id="rId2" location="8LpXxWsZQWmIW0zmL4DJEGBD3MXzxqJtd8JNJD7mkXs" display="https://mega.nz/file/EWAjHIDa - 8LpXxWsZQWmIW0zmL4DJEGBD3MXzxqJtd8JNJD7mkXs" xr:uid="{B195342D-004E-445F-BFEC-61C0AA4B1A3B}"/>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28" min="1" max="8" man="1"/>
  </rowBreaks>
  <drawing r:id="rId4"/>
  <legacyDrawingHF r:id="rId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95A8B-22A9-4851-907B-1087FEDB41AF}">
  <sheetPr>
    <tabColor rgb="FFFFFF00"/>
  </sheetPr>
  <dimension ref="B1:T64"/>
  <sheetViews>
    <sheetView view="pageBreakPreview" topLeftCell="A7" zoomScale="91" zoomScaleNormal="92" zoomScaleSheetLayoutView="91" workbookViewId="0">
      <selection activeCell="J11" sqref="J11"/>
    </sheetView>
  </sheetViews>
  <sheetFormatPr baseColWidth="10" defaultColWidth="11.44140625" defaultRowHeight="15" x14ac:dyDescent="0.3"/>
  <cols>
    <col min="1" max="1" width="2.44140625" style="279" customWidth="1"/>
    <col min="2" max="2" width="15.6640625" style="279" customWidth="1"/>
    <col min="3" max="3" width="15.5546875" style="279" customWidth="1"/>
    <col min="4" max="4" width="12.6640625" style="279" customWidth="1"/>
    <col min="5" max="5" width="36.44140625" style="279" customWidth="1"/>
    <col min="6" max="6" width="24.554687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1125</v>
      </c>
    </row>
    <row r="2" spans="2:13" ht="9" customHeight="1" x14ac:dyDescent="0.3">
      <c r="K2" s="344"/>
      <c r="L2" s="344"/>
    </row>
    <row r="3" spans="2:13" ht="34.950000000000003" customHeight="1" x14ac:dyDescent="0.3">
      <c r="C3" s="255"/>
      <c r="D3" s="255"/>
      <c r="E3" s="746">
        <v>1366</v>
      </c>
      <c r="F3" s="746"/>
      <c r="G3" s="255"/>
      <c r="H3" s="255"/>
      <c r="I3" s="256"/>
    </row>
    <row r="4" spans="2:13" ht="10.199999999999999" customHeight="1" x14ac:dyDescent="0.3">
      <c r="B4" s="257"/>
      <c r="C4" s="257"/>
      <c r="E4" s="252"/>
      <c r="F4" s="252"/>
      <c r="H4" s="395"/>
      <c r="I4" s="395"/>
      <c r="J4" s="252"/>
    </row>
    <row r="5" spans="2:13" ht="47.25" customHeight="1" x14ac:dyDescent="0.3">
      <c r="B5" s="270" t="s">
        <v>2545</v>
      </c>
      <c r="C5" s="710" t="str">
        <f>VLOOKUP($L$1,BD_Clientes,2,FALSE)</f>
        <v>MEGAESTRUCTURAS INDUSTRIAS METALICAS S.R.L.</v>
      </c>
      <c r="D5" s="710"/>
      <c r="E5" s="710"/>
      <c r="F5" s="363" t="s">
        <v>2586</v>
      </c>
      <c r="G5" s="753" t="str">
        <f>VLOOKUP($L$1,BD_Clientes,9,FALSE)</f>
        <v>NUEVO LABORATORIO HUB ALS PERU</v>
      </c>
      <c r="H5" s="753"/>
      <c r="I5" s="753"/>
      <c r="K5" s="746">
        <v>222</v>
      </c>
      <c r="L5" s="746"/>
    </row>
    <row r="6" spans="2:13" ht="18" customHeight="1" x14ac:dyDescent="0.3">
      <c r="B6" s="270" t="s">
        <v>2547</v>
      </c>
      <c r="C6" s="710">
        <f>VLOOKUP($L$1,BD_Clientes,3,FALSE)</f>
        <v>20605743570</v>
      </c>
      <c r="D6" s="710"/>
      <c r="E6" s="710"/>
      <c r="G6" s="395"/>
      <c r="H6" s="395"/>
      <c r="I6" s="395"/>
      <c r="K6" s="744">
        <v>222</v>
      </c>
      <c r="L6" s="744"/>
      <c r="M6" s="301"/>
    </row>
    <row r="7" spans="2:13" ht="58.5" customHeight="1" x14ac:dyDescent="0.3">
      <c r="B7" s="270" t="s">
        <v>2550</v>
      </c>
      <c r="C7" s="710" t="str">
        <f>VLOOKUP($L$1,BD_Clientes,5,FALSE)</f>
        <v>Ing. Joel Gerardo Reynoso Manrique</v>
      </c>
      <c r="D7" s="710"/>
      <c r="E7" s="710"/>
      <c r="F7" s="363" t="s">
        <v>2589</v>
      </c>
      <c r="G7" s="710" t="str">
        <f>VLOOKUP($L$1,BD_Clientes,10,FALSE)</f>
        <v>CALLE 2 N° 161-189 Y CALLE N°180, FUNDO BOCANEGRA ALTO - CALLAO</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982275925</v>
      </c>
      <c r="D9" s="710"/>
      <c r="E9" s="710"/>
      <c r="F9" s="364" t="s">
        <v>4142</v>
      </c>
      <c r="G9" s="279" t="s">
        <v>3326</v>
      </c>
      <c r="K9" s="392"/>
      <c r="L9" s="392"/>
    </row>
    <row r="10" spans="2:13" ht="49.2" customHeight="1" x14ac:dyDescent="0.3">
      <c r="B10" s="270" t="s">
        <v>2557</v>
      </c>
      <c r="C10" s="710" t="str">
        <f>VLOOKUP($L$1,BD_Clientes,8,FALSE)</f>
        <v>jreynoso@megaestructuras.pe</v>
      </c>
      <c r="D10" s="710"/>
      <c r="E10" s="710"/>
      <c r="F10" s="365" t="s">
        <v>2553</v>
      </c>
      <c r="G10" s="396">
        <v>982429895</v>
      </c>
      <c r="H10" s="724"/>
      <c r="I10" s="724"/>
    </row>
    <row r="11" spans="2:13" ht="30" customHeight="1" x14ac:dyDescent="0.3">
      <c r="B11" s="728" t="s">
        <v>2555</v>
      </c>
      <c r="C11" s="728"/>
      <c r="D11" s="727">
        <v>45902</v>
      </c>
      <c r="E11" s="727"/>
      <c r="F11" s="365" t="s">
        <v>2558</v>
      </c>
      <c r="G11" s="727">
        <v>45902</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15" customHeight="1" x14ac:dyDescent="0.3">
      <c r="B17" s="260"/>
      <c r="C17" s="260"/>
      <c r="D17" s="259"/>
      <c r="E17" s="259"/>
      <c r="F17" s="259"/>
    </row>
    <row r="18" spans="2:20" s="273" customFormat="1" ht="59.25" customHeight="1" x14ac:dyDescent="0.3">
      <c r="B18" s="421" t="s">
        <v>2561</v>
      </c>
      <c r="C18" s="749" t="s">
        <v>2562</v>
      </c>
      <c r="D18" s="749"/>
      <c r="E18" s="749"/>
      <c r="F18" s="422" t="s">
        <v>2563</v>
      </c>
      <c r="G18" s="421" t="s">
        <v>2564</v>
      </c>
      <c r="H18" s="421" t="s">
        <v>2565</v>
      </c>
      <c r="I18" s="421" t="s">
        <v>2566</v>
      </c>
      <c r="J18" s="371"/>
    </row>
    <row r="19" spans="2:20" ht="51.75" customHeight="1" x14ac:dyDescent="0.3">
      <c r="B19" s="414" t="s">
        <v>3659</v>
      </c>
      <c r="C19" s="717" t="str">
        <f>VLOOKUP(B19,ENS.!$B$5:$F$242,2,FALSE)</f>
        <v>Abrasión los Ángeles de agregado grueso de tamaño pequeño (*).</v>
      </c>
      <c r="D19" s="718"/>
      <c r="E19" s="719"/>
      <c r="F19" s="414" t="str">
        <f>VLOOKUP(B19,ENS.!$B$5:$F$242,3,FALSE)</f>
        <v>ASTM C131/C131M-20</v>
      </c>
      <c r="G19" s="455">
        <f>VLOOKUP(B19,ENS.!$B$5:$G$242,6,FALSE)</f>
        <v>250</v>
      </c>
      <c r="H19" s="414">
        <v>1</v>
      </c>
      <c r="I19" s="265">
        <f t="shared" ref="I19:I20" si="0">+G19*H19</f>
        <v>250</v>
      </c>
      <c r="J19" s="371"/>
    </row>
    <row r="20" spans="2:20" ht="51.75" customHeight="1" x14ac:dyDescent="0.3">
      <c r="B20" s="414" t="s">
        <v>2136</v>
      </c>
      <c r="C20" s="717" t="str">
        <f>VLOOKUP(B20,ENS.!$B$5:$F$242,2,FALSE)</f>
        <v>Análisis granulométrico por tamizado en agregado (*).</v>
      </c>
      <c r="D20" s="718"/>
      <c r="E20" s="719"/>
      <c r="F20" s="414" t="str">
        <f>VLOOKUP(B20,ENS.!$B$5:$F$242,3,FALSE)</f>
        <v>ASTM C136/C136M-19</v>
      </c>
      <c r="G20" s="455">
        <f>VLOOKUP(B20,ENS.!$B$5:$G$242,6,FALSE)</f>
        <v>100</v>
      </c>
      <c r="H20" s="414">
        <v>1</v>
      </c>
      <c r="I20" s="265">
        <f t="shared" si="0"/>
        <v>100</v>
      </c>
      <c r="J20" s="371"/>
    </row>
    <row r="21" spans="2:20" ht="19.95" customHeight="1" x14ac:dyDescent="0.3">
      <c r="B21" s="551" t="s">
        <v>2516</v>
      </c>
      <c r="C21" s="383"/>
      <c r="D21" s="373"/>
      <c r="E21" s="373"/>
      <c r="F21" s="373"/>
      <c r="G21" s="739" t="s">
        <v>3167</v>
      </c>
      <c r="H21" s="740"/>
      <c r="I21" s="369">
        <f>+SUM(I19:I20)</f>
        <v>350</v>
      </c>
      <c r="J21" s="274"/>
      <c r="K21" s="538"/>
      <c r="L21" s="171"/>
      <c r="N21" s="171"/>
      <c r="O21" s="171"/>
      <c r="P21" s="171"/>
      <c r="Q21" s="171"/>
      <c r="R21" s="171"/>
      <c r="S21" s="171"/>
      <c r="T21" s="171"/>
    </row>
    <row r="22" spans="2:20" ht="19.95" customHeight="1" x14ac:dyDescent="0.3">
      <c r="B22" s="373"/>
      <c r="C22" s="373"/>
      <c r="D22" s="373"/>
      <c r="E22" s="373"/>
      <c r="F22" s="373"/>
      <c r="G22" s="735" t="s">
        <v>2568</v>
      </c>
      <c r="H22" s="736"/>
      <c r="I22" s="369">
        <f>+I21*0.18</f>
        <v>63</v>
      </c>
      <c r="J22" s="274"/>
      <c r="K22" s="538"/>
      <c r="L22" s="171"/>
      <c r="M22" s="171"/>
      <c r="N22" s="171"/>
      <c r="O22" s="171"/>
      <c r="P22" s="171"/>
      <c r="Q22" s="171"/>
      <c r="R22" s="171"/>
      <c r="S22" s="171"/>
      <c r="T22" s="171"/>
    </row>
    <row r="23" spans="2:20" ht="19.95" customHeight="1" x14ac:dyDescent="0.3">
      <c r="B23" s="373"/>
      <c r="C23" s="373"/>
      <c r="D23" s="373"/>
      <c r="E23" s="373"/>
      <c r="F23" s="373"/>
      <c r="G23" s="720" t="s">
        <v>2569</v>
      </c>
      <c r="H23" s="722"/>
      <c r="I23" s="272">
        <f>+I21+I22</f>
        <v>413</v>
      </c>
      <c r="J23" s="274"/>
      <c r="K23" s="538"/>
      <c r="L23" s="302"/>
      <c r="M23" s="302"/>
      <c r="N23" s="302"/>
      <c r="O23" s="302"/>
      <c r="P23" s="302"/>
      <c r="Q23" s="302"/>
      <c r="R23" s="302"/>
      <c r="S23" s="302"/>
      <c r="T23" s="302"/>
    </row>
    <row r="24" spans="2:20" s="373" customFormat="1" ht="47.4" customHeight="1" x14ac:dyDescent="0.3">
      <c r="G24" s="386"/>
      <c r="H24" s="386"/>
      <c r="I24" s="387"/>
      <c r="J24" s="388"/>
      <c r="K24" s="554"/>
      <c r="L24" s="379"/>
      <c r="M24" s="379"/>
      <c r="N24" s="379"/>
      <c r="O24" s="379"/>
      <c r="P24" s="379"/>
      <c r="Q24" s="379"/>
      <c r="R24" s="379"/>
      <c r="S24" s="379"/>
      <c r="T24" s="379"/>
    </row>
    <row r="25" spans="2:20" s="373" customFormat="1" ht="24.75" customHeight="1" x14ac:dyDescent="0.3">
      <c r="B25" s="732" t="s">
        <v>4119</v>
      </c>
      <c r="C25" s="732"/>
      <c r="D25" s="732"/>
      <c r="E25" s="732"/>
      <c r="F25" s="732"/>
      <c r="G25" s="732"/>
      <c r="H25" s="732"/>
      <c r="I25" s="732"/>
      <c r="J25" s="388"/>
      <c r="K25" s="554"/>
      <c r="L25" s="379"/>
      <c r="M25" s="379"/>
      <c r="N25" s="379"/>
      <c r="O25" s="379"/>
      <c r="P25" s="379"/>
      <c r="Q25" s="379"/>
      <c r="R25" s="379"/>
      <c r="S25" s="379"/>
      <c r="T25" s="379"/>
    </row>
    <row r="26" spans="2:20" s="373" customFormat="1" ht="144.75" customHeight="1" x14ac:dyDescent="0.3">
      <c r="B26" s="714" t="s">
        <v>6039</v>
      </c>
      <c r="C26" s="714"/>
      <c r="D26" s="714"/>
      <c r="E26" s="714"/>
      <c r="F26" s="714"/>
      <c r="G26" s="714"/>
      <c r="H26" s="714"/>
      <c r="I26" s="714"/>
      <c r="J26" s="388"/>
      <c r="K26" s="554"/>
      <c r="L26" s="379"/>
      <c r="M26" s="379"/>
      <c r="N26" s="379"/>
      <c r="O26" s="379"/>
      <c r="P26" s="379"/>
      <c r="Q26" s="379"/>
      <c r="R26" s="379"/>
      <c r="S26" s="379"/>
      <c r="T26" s="379"/>
    </row>
    <row r="27" spans="2:20" s="373" customFormat="1" ht="73.2" customHeight="1" x14ac:dyDescent="0.3">
      <c r="B27" s="715" t="s">
        <v>6033</v>
      </c>
      <c r="C27" s="715"/>
      <c r="D27" s="715"/>
      <c r="E27" s="715"/>
      <c r="F27" s="715"/>
      <c r="G27" s="715"/>
      <c r="H27" s="715"/>
      <c r="I27" s="715"/>
      <c r="J27" s="388"/>
      <c r="K27" s="554"/>
      <c r="L27" s="379"/>
      <c r="M27" s="379"/>
      <c r="N27" s="379"/>
      <c r="O27" s="379"/>
      <c r="P27" s="379"/>
      <c r="Q27" s="379"/>
      <c r="R27" s="379"/>
      <c r="S27" s="379"/>
      <c r="T27" s="379"/>
    </row>
    <row r="28" spans="2:20" s="373" customFormat="1" ht="136.5" customHeight="1" x14ac:dyDescent="0.3">
      <c r="B28" s="747" t="s">
        <v>2571</v>
      </c>
      <c r="C28" s="747"/>
      <c r="D28" s="420"/>
      <c r="E28" s="420"/>
      <c r="F28" s="420"/>
      <c r="G28" s="420"/>
      <c r="H28" s="420"/>
      <c r="I28" s="420"/>
      <c r="J28" s="388"/>
      <c r="K28" s="554"/>
      <c r="L28" s="379"/>
      <c r="M28" s="379"/>
      <c r="N28" s="379"/>
      <c r="O28" s="379"/>
      <c r="P28" s="379"/>
      <c r="Q28" s="379"/>
      <c r="R28" s="379"/>
      <c r="S28" s="379"/>
      <c r="T28" s="379"/>
    </row>
    <row r="29" spans="2:20" s="373" customFormat="1" ht="24" customHeight="1" x14ac:dyDescent="0.3">
      <c r="J29" s="388"/>
      <c r="K29" s="554"/>
      <c r="L29" s="379"/>
      <c r="M29" s="379"/>
      <c r="N29" s="379"/>
      <c r="O29" s="379"/>
      <c r="P29" s="379"/>
      <c r="Q29" s="379"/>
      <c r="R29" s="379"/>
      <c r="S29" s="379"/>
      <c r="T29" s="379"/>
    </row>
    <row r="30" spans="2:20" s="406" customFormat="1" ht="81.599999999999994" customHeight="1" x14ac:dyDescent="0.3">
      <c r="B30" s="714" t="s">
        <v>4127</v>
      </c>
      <c r="C30" s="714"/>
      <c r="D30" s="714"/>
      <c r="E30" s="714"/>
      <c r="F30" s="714"/>
      <c r="G30" s="714"/>
      <c r="H30" s="714"/>
      <c r="I30" s="714"/>
      <c r="J30" s="442"/>
      <c r="K30" s="558"/>
      <c r="L30" s="558"/>
      <c r="M30" s="559"/>
      <c r="N30" s="560"/>
    </row>
    <row r="31" spans="2:20" s="406" customFormat="1" ht="80.25" customHeight="1" x14ac:dyDescent="0.3">
      <c r="B31" s="714" t="s">
        <v>4128</v>
      </c>
      <c r="C31" s="714"/>
      <c r="D31" s="714"/>
      <c r="E31" s="714"/>
      <c r="F31" s="714"/>
      <c r="G31" s="714"/>
      <c r="H31" s="714"/>
      <c r="I31" s="714"/>
      <c r="J31" s="404"/>
    </row>
    <row r="32" spans="2:20" s="406" customFormat="1" ht="80.25" customHeight="1" x14ac:dyDescent="0.3">
      <c r="B32" s="714" t="s">
        <v>4122</v>
      </c>
      <c r="C32" s="714"/>
      <c r="D32" s="714"/>
      <c r="E32" s="714"/>
      <c r="F32" s="714"/>
      <c r="G32" s="714"/>
      <c r="H32" s="714"/>
      <c r="I32" s="714"/>
      <c r="J32" s="404"/>
      <c r="K32" s="405"/>
    </row>
    <row r="33" spans="2:20" s="406" customFormat="1" ht="138" customHeight="1" x14ac:dyDescent="0.3">
      <c r="B33" s="715" t="s">
        <v>4129</v>
      </c>
      <c r="C33" s="715"/>
      <c r="D33" s="715"/>
      <c r="E33" s="715"/>
      <c r="F33" s="715"/>
      <c r="G33" s="715"/>
      <c r="H33" s="715"/>
      <c r="I33" s="715"/>
      <c r="J33" s="404"/>
      <c r="K33" s="405"/>
      <c r="L33" s="407"/>
      <c r="M33" s="408"/>
    </row>
    <row r="34" spans="2:20" s="406" customFormat="1" ht="55.95" customHeight="1" x14ac:dyDescent="0.3">
      <c r="B34" s="714" t="s">
        <v>4125</v>
      </c>
      <c r="C34" s="714"/>
      <c r="D34" s="714"/>
      <c r="E34" s="714"/>
      <c r="F34" s="714"/>
      <c r="G34" s="714"/>
      <c r="H34" s="714"/>
      <c r="I34" s="714"/>
      <c r="J34" s="404"/>
      <c r="K34" s="405"/>
      <c r="L34" s="407"/>
      <c r="M34" s="408"/>
    </row>
    <row r="35" spans="2:20" s="373" customFormat="1" ht="16.8" x14ac:dyDescent="0.3">
      <c r="B35" s="317"/>
      <c r="C35" s="317"/>
      <c r="D35" s="317"/>
      <c r="E35" s="317"/>
      <c r="F35" s="317"/>
      <c r="G35" s="317"/>
      <c r="H35" s="317"/>
      <c r="I35" s="317"/>
      <c r="N35" s="379"/>
      <c r="O35" s="379"/>
      <c r="P35" s="379"/>
      <c r="Q35" s="379"/>
      <c r="R35" s="379"/>
      <c r="S35" s="379"/>
      <c r="T35" s="379"/>
    </row>
    <row r="36" spans="2:20" s="373" customFormat="1" ht="18" customHeight="1" x14ac:dyDescent="0.3">
      <c r="B36" s="279"/>
      <c r="C36" s="279"/>
      <c r="D36" s="279"/>
      <c r="E36" s="279"/>
      <c r="F36" s="279"/>
      <c r="G36" s="279"/>
      <c r="H36" s="279"/>
      <c r="I36" s="279"/>
    </row>
    <row r="37" spans="2:20" s="406" customFormat="1" ht="18" customHeight="1" x14ac:dyDescent="0.3">
      <c r="B37" s="373" t="s">
        <v>3984</v>
      </c>
      <c r="C37" s="373"/>
      <c r="D37" s="373"/>
      <c r="E37" s="373"/>
      <c r="F37" s="373"/>
      <c r="G37" s="373"/>
      <c r="H37" s="373"/>
      <c r="I37" s="373"/>
      <c r="K37" s="406" t="s">
        <v>2574</v>
      </c>
    </row>
    <row r="38" spans="2:20" s="406" customFormat="1" ht="18" customHeight="1" x14ac:dyDescent="0.3">
      <c r="B38" s="373" t="s">
        <v>4126</v>
      </c>
      <c r="C38" s="373"/>
      <c r="D38" s="373"/>
      <c r="E38" s="373"/>
      <c r="F38" s="373"/>
      <c r="G38" s="373"/>
      <c r="H38" s="373"/>
      <c r="I38" s="373"/>
      <c r="K38" s="406" t="s">
        <v>4112</v>
      </c>
    </row>
    <row r="39" spans="2:20" s="406" customFormat="1" ht="18" customHeight="1" x14ac:dyDescent="0.3">
      <c r="B39" s="373" t="s">
        <v>2518</v>
      </c>
      <c r="C39" s="373"/>
      <c r="D39" s="373"/>
      <c r="E39" s="373"/>
      <c r="F39" s="373"/>
      <c r="G39" s="373"/>
      <c r="H39" s="373"/>
      <c r="I39" s="373"/>
      <c r="K39" s="406" t="s">
        <v>4111</v>
      </c>
    </row>
    <row r="40" spans="2:20" s="406" customFormat="1" ht="18" customHeight="1" x14ac:dyDescent="0.3">
      <c r="B40" s="380" t="s">
        <v>2519</v>
      </c>
      <c r="C40" s="373"/>
      <c r="D40" s="373"/>
      <c r="E40" s="373"/>
      <c r="F40" s="373"/>
      <c r="G40" s="373"/>
      <c r="H40" s="373"/>
      <c r="I40" s="373"/>
      <c r="K40" s="406" t="s">
        <v>4113</v>
      </c>
    </row>
    <row r="41" spans="2:20" s="406" customFormat="1" ht="18" customHeight="1" x14ac:dyDescent="0.3">
      <c r="B41" s="713" t="s">
        <v>2520</v>
      </c>
      <c r="C41" s="713"/>
      <c r="D41" s="713"/>
      <c r="E41" s="713"/>
      <c r="F41" s="713"/>
      <c r="G41" s="713"/>
      <c r="H41" s="713"/>
      <c r="I41" s="713"/>
      <c r="J41" s="410"/>
      <c r="K41" s="406" t="s">
        <v>4114</v>
      </c>
      <c r="M41" s="411"/>
    </row>
    <row r="42" spans="2:20" s="444" customFormat="1" ht="18" customHeight="1" x14ac:dyDescent="0.3">
      <c r="B42" s="380" t="s">
        <v>2578</v>
      </c>
      <c r="C42" s="373"/>
      <c r="D42" s="373"/>
      <c r="E42" s="373"/>
      <c r="F42" s="373"/>
      <c r="G42" s="373"/>
      <c r="H42" s="373"/>
      <c r="I42" s="373"/>
      <c r="J42" s="443"/>
      <c r="K42" s="444" t="s">
        <v>4115</v>
      </c>
      <c r="M42" s="445"/>
    </row>
    <row r="43" spans="2:20" s="444" customFormat="1" ht="18" customHeight="1" x14ac:dyDescent="0.3">
      <c r="B43" s="381" t="s">
        <v>2580</v>
      </c>
      <c r="C43" s="373"/>
      <c r="D43" s="373"/>
      <c r="E43" s="373"/>
      <c r="F43" s="373"/>
      <c r="G43" s="373"/>
      <c r="H43" s="373"/>
      <c r="I43" s="373"/>
      <c r="J43" s="443"/>
      <c r="K43" s="444" t="s">
        <v>4116</v>
      </c>
    </row>
    <row r="44" spans="2:20" s="444" customFormat="1" ht="18" customHeight="1" x14ac:dyDescent="0.3">
      <c r="B44" s="381" t="s">
        <v>2582</v>
      </c>
      <c r="C44" s="373"/>
      <c r="D44" s="373"/>
      <c r="E44" s="373"/>
      <c r="F44" s="373"/>
      <c r="G44" s="373"/>
      <c r="H44" s="373"/>
      <c r="I44" s="373"/>
      <c r="J44" s="443"/>
    </row>
    <row r="45" spans="2:20" s="444" customFormat="1" ht="18" customHeight="1" x14ac:dyDescent="0.3">
      <c r="B45" s="380" t="s">
        <v>2521</v>
      </c>
      <c r="C45" s="373"/>
      <c r="D45" s="373"/>
      <c r="E45" s="373"/>
      <c r="F45" s="373"/>
      <c r="G45" s="373"/>
      <c r="H45" s="373"/>
      <c r="I45" s="373"/>
      <c r="J45" s="443"/>
    </row>
    <row r="46" spans="2:20" s="444" customFormat="1" ht="18" customHeight="1" x14ac:dyDescent="0.3">
      <c r="B46" s="381" t="s">
        <v>3965</v>
      </c>
      <c r="C46" s="373"/>
      <c r="D46" s="373"/>
      <c r="E46" s="373"/>
      <c r="F46" s="373"/>
      <c r="G46" s="373"/>
      <c r="H46" s="373"/>
      <c r="I46" s="373"/>
      <c r="J46" s="443"/>
    </row>
    <row r="47" spans="2:20" s="444" customFormat="1" ht="18" customHeight="1" x14ac:dyDescent="0.3">
      <c r="B47" s="381" t="s">
        <v>3966</v>
      </c>
      <c r="C47" s="373"/>
      <c r="D47" s="373"/>
      <c r="E47" s="373"/>
      <c r="F47" s="373"/>
      <c r="G47" s="373"/>
      <c r="H47" s="373"/>
      <c r="I47" s="373"/>
      <c r="J47" s="443"/>
    </row>
    <row r="48" spans="2:20" s="444" customFormat="1" ht="18" customHeight="1" x14ac:dyDescent="0.3">
      <c r="B48" s="380" t="s">
        <v>4088</v>
      </c>
      <c r="C48" s="373"/>
      <c r="D48" s="373"/>
      <c r="E48" s="373"/>
      <c r="F48" s="373"/>
      <c r="G48" s="373"/>
      <c r="H48" s="373"/>
      <c r="I48" s="373"/>
      <c r="J48" s="443"/>
    </row>
    <row r="49" spans="2:13" s="444" customFormat="1" ht="18" customHeight="1" x14ac:dyDescent="0.3">
      <c r="B49" s="381" t="s">
        <v>4089</v>
      </c>
      <c r="C49" s="373"/>
      <c r="D49" s="373"/>
      <c r="E49" s="373"/>
      <c r="F49" s="373"/>
      <c r="G49" s="373"/>
      <c r="H49" s="373"/>
      <c r="I49" s="373"/>
      <c r="J49" s="443"/>
    </row>
    <row r="50" spans="2:13" s="444" customFormat="1" ht="18" customHeight="1" x14ac:dyDescent="0.3">
      <c r="B50" s="381" t="s">
        <v>4090</v>
      </c>
      <c r="C50" s="373"/>
      <c r="D50" s="373"/>
      <c r="E50" s="373"/>
      <c r="F50" s="373"/>
      <c r="G50" s="373"/>
      <c r="H50" s="373"/>
      <c r="I50" s="373"/>
      <c r="J50" s="443"/>
    </row>
    <row r="51" spans="2:13" s="390" customFormat="1" ht="3" customHeight="1" x14ac:dyDescent="0.3">
      <c r="B51" s="289"/>
      <c r="C51" s="279"/>
      <c r="D51" s="279"/>
      <c r="E51" s="279"/>
      <c r="F51" s="279"/>
      <c r="G51" s="279"/>
      <c r="H51" s="279"/>
      <c r="I51" s="279"/>
      <c r="J51" s="389"/>
    </row>
    <row r="52" spans="2:13" s="373" customFormat="1" ht="18.75" customHeight="1" x14ac:dyDescent="0.3">
      <c r="B52" s="279"/>
      <c r="C52" s="279"/>
      <c r="D52" s="279"/>
      <c r="E52" s="279"/>
      <c r="F52" s="279"/>
      <c r="G52" s="279"/>
      <c r="H52" s="279"/>
      <c r="I52" s="279"/>
      <c r="J52" s="382"/>
      <c r="K52" s="380"/>
    </row>
    <row r="53" spans="2:13" s="373" customFormat="1" ht="16.2" customHeight="1" x14ac:dyDescent="0.3">
      <c r="B53" s="279"/>
      <c r="C53" s="279"/>
      <c r="D53" s="279"/>
      <c r="E53" s="279"/>
      <c r="F53" s="279"/>
      <c r="G53" s="279"/>
      <c r="H53" s="279"/>
      <c r="I53" s="279"/>
      <c r="J53" s="382"/>
      <c r="K53" s="381"/>
    </row>
    <row r="54" spans="2:13" s="406" customFormat="1" ht="48" customHeight="1" x14ac:dyDescent="0.3">
      <c r="B54" s="714" t="s">
        <v>3173</v>
      </c>
      <c r="C54" s="714"/>
      <c r="D54" s="714"/>
      <c r="E54" s="714"/>
      <c r="F54" s="714"/>
      <c r="G54" s="714"/>
      <c r="H54" s="714"/>
      <c r="I54" s="714"/>
      <c r="J54" s="410"/>
      <c r="K54" s="446"/>
    </row>
    <row r="55" spans="2:13" s="406" customFormat="1" ht="13.5" customHeight="1" x14ac:dyDescent="0.3">
      <c r="B55" s="435" t="s">
        <v>2525</v>
      </c>
      <c r="C55" s="384"/>
      <c r="D55" s="373"/>
      <c r="E55" s="373"/>
      <c r="F55" s="373"/>
      <c r="G55" s="373"/>
      <c r="H55" s="373"/>
      <c r="I55" s="373"/>
      <c r="J55" s="410"/>
    </row>
    <row r="56" spans="2:13" s="406" customFormat="1" ht="4.95" customHeight="1" x14ac:dyDescent="0.3">
      <c r="B56" s="381"/>
      <c r="C56" s="373"/>
      <c r="D56" s="373"/>
      <c r="E56" s="373"/>
      <c r="F56" s="373"/>
      <c r="G56" s="373"/>
      <c r="H56" s="373"/>
      <c r="I56" s="373"/>
      <c r="J56" s="410"/>
    </row>
    <row r="57" spans="2:13" s="406" customFormat="1" ht="16.8" x14ac:dyDescent="0.3">
      <c r="B57" s="373" t="s">
        <v>2526</v>
      </c>
      <c r="C57" s="384"/>
      <c r="D57" s="373"/>
      <c r="E57" s="373"/>
      <c r="F57" s="373"/>
      <c r="G57" s="373"/>
      <c r="H57" s="373"/>
      <c r="I57" s="373"/>
      <c r="J57" s="542"/>
    </row>
    <row r="58" spans="2:13" s="406" customFormat="1" ht="27" customHeight="1" x14ac:dyDescent="0.3">
      <c r="B58" s="384"/>
      <c r="C58" s="384"/>
      <c r="D58" s="373"/>
      <c r="E58" s="373"/>
      <c r="F58" s="373"/>
      <c r="G58" s="373"/>
      <c r="H58" s="373"/>
      <c r="I58" s="373"/>
      <c r="J58" s="542"/>
    </row>
    <row r="59" spans="2:13" s="406" customFormat="1" ht="16.2" customHeight="1" x14ac:dyDescent="0.3">
      <c r="B59" s="373" t="s">
        <v>2583</v>
      </c>
      <c r="C59" s="373"/>
      <c r="D59" s="384"/>
      <c r="E59" s="384"/>
      <c r="F59" s="384"/>
      <c r="G59" s="384"/>
      <c r="H59" s="373"/>
      <c r="I59" s="373"/>
    </row>
    <row r="60" spans="2:13" s="406" customFormat="1" ht="16.2" customHeight="1" x14ac:dyDescent="0.3">
      <c r="B60" s="373" t="s">
        <v>2527</v>
      </c>
      <c r="C60" s="373"/>
      <c r="D60" s="373"/>
      <c r="E60" s="373"/>
      <c r="F60" s="373"/>
      <c r="G60" s="373"/>
      <c r="H60" s="373"/>
      <c r="I60" s="373"/>
    </row>
    <row r="61" spans="2:13" s="406" customFormat="1" ht="16.2" customHeight="1" x14ac:dyDescent="0.3">
      <c r="B61" s="373" t="s">
        <v>3982</v>
      </c>
      <c r="C61" s="373"/>
      <c r="D61" s="373"/>
      <c r="E61" s="373"/>
      <c r="F61" s="373"/>
      <c r="G61" s="373"/>
      <c r="H61" s="373"/>
      <c r="I61" s="373"/>
    </row>
    <row r="62" spans="2:13" s="406" customFormat="1" ht="16.2" customHeight="1" x14ac:dyDescent="0.3">
      <c r="B62" s="373" t="s">
        <v>2528</v>
      </c>
      <c r="C62" s="373"/>
      <c r="D62" s="373"/>
      <c r="E62" s="373"/>
      <c r="F62" s="373"/>
      <c r="G62" s="373"/>
      <c r="H62" s="373"/>
      <c r="I62" s="373"/>
      <c r="J62" s="409"/>
    </row>
    <row r="63" spans="2:13" s="373" customFormat="1" ht="1.2" customHeight="1" x14ac:dyDescent="0.3">
      <c r="B63" s="715"/>
      <c r="C63" s="715"/>
      <c r="H63" s="716"/>
      <c r="I63" s="716"/>
      <c r="L63" s="384"/>
      <c r="M63" s="384"/>
    </row>
    <row r="64" spans="2:13" ht="81" customHeight="1" x14ac:dyDescent="0.3">
      <c r="B64" s="747" t="s">
        <v>2584</v>
      </c>
      <c r="C64" s="747"/>
      <c r="D64" s="373"/>
      <c r="E64" s="373"/>
      <c r="F64" s="373"/>
      <c r="G64" s="373"/>
      <c r="H64" s="748" t="s">
        <v>2529</v>
      </c>
      <c r="I64" s="748"/>
      <c r="J64" s="373"/>
    </row>
  </sheetData>
  <mergeCells count="38">
    <mergeCell ref="E3:F3"/>
    <mergeCell ref="C5:E5"/>
    <mergeCell ref="G5:I5"/>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 ref="C18:E18"/>
    <mergeCell ref="B31:I31"/>
    <mergeCell ref="C20:E20"/>
    <mergeCell ref="G21:H21"/>
    <mergeCell ref="G22:H22"/>
    <mergeCell ref="G23:H23"/>
    <mergeCell ref="B25:I25"/>
    <mergeCell ref="B26:I26"/>
    <mergeCell ref="B27:I27"/>
    <mergeCell ref="B28:C28"/>
    <mergeCell ref="B30:I30"/>
    <mergeCell ref="B64:C64"/>
    <mergeCell ref="H64:I64"/>
    <mergeCell ref="B32:I32"/>
    <mergeCell ref="B33:I33"/>
    <mergeCell ref="B34:I34"/>
    <mergeCell ref="B41:I41"/>
    <mergeCell ref="B54:I54"/>
    <mergeCell ref="B63:C63"/>
    <mergeCell ref="H63:I63"/>
  </mergeCells>
  <hyperlinks>
    <hyperlink ref="B62" r:id="rId1" display="http://www.geofal.com.pe/" xr:uid="{7F8F7D7E-5174-4606-AB19-3AF0E4A23F97}"/>
    <hyperlink ref="B32:I32" r:id="rId2" location="8LpXxWsZQWmIW0zmL4DJEGBD3MXzxqJtd8JNJD7mkXs" display="https://mega.nz/file/EWAjHIDa - 8LpXxWsZQWmIW0zmL4DJEGBD3MXzxqJtd8JNJD7mkXs" xr:uid="{B84A40CE-795B-45D2-B7A7-18FEB8CA4FD2}"/>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28" min="1" max="8" man="1"/>
  </rowBreaks>
  <drawing r:id="rId4"/>
  <legacyDrawingHF r:id="rId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2725B-F2B1-4F90-AD2E-7A46EEFEC943}">
  <sheetPr>
    <tabColor rgb="FFFFFF00"/>
  </sheetPr>
  <dimension ref="B1:T65"/>
  <sheetViews>
    <sheetView view="pageBreakPreview" zoomScale="75" zoomScaleNormal="92" zoomScaleSheetLayoutView="75" workbookViewId="0">
      <selection activeCell="A20" sqref="A20:XFD21"/>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1.109375" style="279" customWidth="1"/>
    <col min="6" max="6" width="25.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975</v>
      </c>
    </row>
    <row r="2" spans="2:13" ht="9" customHeight="1" x14ac:dyDescent="0.3">
      <c r="K2" s="344"/>
      <c r="L2" s="344"/>
    </row>
    <row r="3" spans="2:13" ht="34.950000000000003" customHeight="1" x14ac:dyDescent="0.3">
      <c r="C3" s="255"/>
      <c r="D3" s="255"/>
      <c r="E3" s="744">
        <v>1360</v>
      </c>
      <c r="F3" s="744"/>
      <c r="G3" s="255"/>
      <c r="H3" s="255"/>
      <c r="I3" s="256"/>
    </row>
    <row r="4" spans="2:13" ht="10.199999999999999" customHeight="1" x14ac:dyDescent="0.3">
      <c r="B4" s="257"/>
      <c r="C4" s="257"/>
      <c r="E4" s="252"/>
      <c r="F4" s="252"/>
      <c r="H4" s="395"/>
      <c r="I4" s="395"/>
      <c r="J4" s="252"/>
    </row>
    <row r="5" spans="2:13" ht="53.25" customHeight="1" x14ac:dyDescent="0.3">
      <c r="B5" s="270" t="s">
        <v>2545</v>
      </c>
      <c r="C5" s="710" t="str">
        <f>VLOOKUP($L$1,BD_Clientes,2,FALSE)</f>
        <v>MECHANICAL AND PIPING SOLUTIONS SAC</v>
      </c>
      <c r="D5" s="710"/>
      <c r="E5" s="710"/>
      <c r="F5" s="363" t="s">
        <v>2586</v>
      </c>
      <c r="G5" s="753" t="str">
        <f>VLOOKUP($L$1,BD_Clientes,9,FALSE)</f>
        <v>Paquete de trabajo 5: rehabilitación del pavimento de pista y renovación del sistema AGL asociado (WP5)</v>
      </c>
      <c r="H5" s="753"/>
      <c r="I5" s="753"/>
      <c r="K5" s="746">
        <v>222</v>
      </c>
      <c r="L5" s="746"/>
    </row>
    <row r="6" spans="2:13" ht="12.6" customHeight="1" x14ac:dyDescent="0.3">
      <c r="B6" s="270" t="s">
        <v>2547</v>
      </c>
      <c r="C6" s="710">
        <f>VLOOKUP($L$1,BD_Clientes,3,FALSE)</f>
        <v>20601323525</v>
      </c>
      <c r="D6" s="710"/>
      <c r="E6" s="710"/>
      <c r="G6" s="395"/>
      <c r="H6" s="395"/>
      <c r="I6" s="395"/>
      <c r="K6" s="744">
        <v>222</v>
      </c>
      <c r="L6" s="744"/>
      <c r="M6" s="301"/>
    </row>
    <row r="7" spans="2:13" ht="53.25" customHeight="1" x14ac:dyDescent="0.3">
      <c r="B7" s="270" t="s">
        <v>2550</v>
      </c>
      <c r="C7" s="710" t="str">
        <f>VLOOKUP($L$1,BD_Clientes,5,FALSE)</f>
        <v>Ing. Jonatan Paredes Tenorio</v>
      </c>
      <c r="D7" s="710"/>
      <c r="E7" s="710"/>
      <c r="F7" s="363" t="s">
        <v>2589</v>
      </c>
      <c r="G7" s="710" t="str">
        <f>VLOOKUP($L$1,BD_Clientes,10,FALSE)</f>
        <v>-</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970125368</v>
      </c>
      <c r="D9" s="710"/>
      <c r="E9" s="710"/>
      <c r="F9" s="364" t="s">
        <v>4142</v>
      </c>
      <c r="G9" s="279" t="s">
        <v>3326</v>
      </c>
      <c r="K9" s="392"/>
      <c r="L9" s="392"/>
    </row>
    <row r="10" spans="2:13" ht="49.2" customHeight="1" x14ac:dyDescent="0.3">
      <c r="B10" s="270" t="s">
        <v>2557</v>
      </c>
      <c r="C10" s="710" t="str">
        <f>VLOOKUP($L$1,BD_Clientes,8,FALSE)</f>
        <v>jeparedes@mp-solutions.net</v>
      </c>
      <c r="D10" s="710"/>
      <c r="E10" s="710"/>
      <c r="F10" s="365" t="s">
        <v>2553</v>
      </c>
      <c r="G10" s="396">
        <v>982429895</v>
      </c>
      <c r="H10" s="724"/>
      <c r="I10" s="724"/>
    </row>
    <row r="11" spans="2:13" ht="24" customHeight="1" x14ac:dyDescent="0.3">
      <c r="B11" s="728" t="s">
        <v>2555</v>
      </c>
      <c r="C11" s="728"/>
      <c r="D11" s="727">
        <v>45901</v>
      </c>
      <c r="E11" s="727"/>
      <c r="F11" s="365" t="s">
        <v>2558</v>
      </c>
      <c r="G11" s="727">
        <v>45903</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30" customHeight="1" x14ac:dyDescent="0.3">
      <c r="B17" s="260"/>
      <c r="C17" s="260"/>
      <c r="D17" s="259"/>
      <c r="E17" s="259"/>
      <c r="F17" s="259"/>
    </row>
    <row r="18" spans="2:20" s="273" customFormat="1" ht="55.5" customHeight="1" x14ac:dyDescent="0.3">
      <c r="B18" s="421" t="s">
        <v>2561</v>
      </c>
      <c r="C18" s="749" t="s">
        <v>2562</v>
      </c>
      <c r="D18" s="749"/>
      <c r="E18" s="749"/>
      <c r="F18" s="422" t="s">
        <v>2563</v>
      </c>
      <c r="G18" s="421" t="s">
        <v>2564</v>
      </c>
      <c r="H18" s="421" t="s">
        <v>2565</v>
      </c>
      <c r="I18" s="421" t="s">
        <v>2566</v>
      </c>
      <c r="J18" s="371"/>
    </row>
    <row r="19" spans="2:20" s="273" customFormat="1" ht="32.25" customHeight="1" x14ac:dyDescent="0.3">
      <c r="B19" s="421"/>
      <c r="C19" s="750" t="s">
        <v>5746</v>
      </c>
      <c r="D19" s="751"/>
      <c r="E19" s="752"/>
      <c r="F19" s="422"/>
      <c r="G19" s="421"/>
      <c r="H19" s="421"/>
      <c r="I19" s="421"/>
      <c r="J19" s="371"/>
    </row>
    <row r="20" spans="2:20" s="273" customFormat="1" ht="50.25" customHeight="1" x14ac:dyDescent="0.3">
      <c r="B20" s="414" t="s">
        <v>2019</v>
      </c>
      <c r="C20" s="717" t="str">
        <f>VLOOKUP(B20,ENS.!$B$5:$F$242,2,FALSE)</f>
        <v>Próctor modificado (*).</v>
      </c>
      <c r="D20" s="718"/>
      <c r="E20" s="719"/>
      <c r="F20" s="414" t="str">
        <f>VLOOKUP(B20,ENS.!$B$5:$F$242,3,FALSE)</f>
        <v>ASTM D1557-12 (Reapproved 2021)</v>
      </c>
      <c r="G20" s="455">
        <f>VLOOKUP(B20,ENS.!$B$5:$G$242,6,FALSE)</f>
        <v>150</v>
      </c>
      <c r="H20" s="414">
        <v>1</v>
      </c>
      <c r="I20" s="265">
        <f t="shared" ref="I20" si="0">+G20*H20</f>
        <v>150</v>
      </c>
      <c r="J20" s="371"/>
    </row>
    <row r="21" spans="2:20" s="273" customFormat="1" ht="50.25" customHeight="1" x14ac:dyDescent="0.3">
      <c r="B21" s="414" t="s">
        <v>2437</v>
      </c>
      <c r="C21" s="717" t="str">
        <f>VLOOKUP(B21,ENS.!$B$5:$F$242,2,FALSE)</f>
        <v>Gravedad específica de los sólidos del suelo.</v>
      </c>
      <c r="D21" s="718"/>
      <c r="E21" s="719"/>
      <c r="F21" s="414" t="str">
        <f>VLOOKUP(B21,ENS.!$B$5:$F$242,3,FALSE)</f>
        <v>ASTM D854-14</v>
      </c>
      <c r="G21" s="455">
        <f>VLOOKUP(B21,ENS.!$B$5:$G$242,6,FALSE)</f>
        <v>120</v>
      </c>
      <c r="H21" s="414">
        <v>1</v>
      </c>
      <c r="I21" s="265">
        <f t="shared" ref="I21" si="1">+G21*H21</f>
        <v>120</v>
      </c>
      <c r="J21" s="371"/>
    </row>
    <row r="22" spans="2:20" ht="19.95" customHeight="1" x14ac:dyDescent="0.3">
      <c r="B22" s="551" t="s">
        <v>2516</v>
      </c>
      <c r="C22" s="383"/>
      <c r="D22" s="373"/>
      <c r="E22" s="373"/>
      <c r="F22" s="373"/>
      <c r="G22" s="739" t="s">
        <v>3167</v>
      </c>
      <c r="H22" s="740"/>
      <c r="I22" s="369">
        <f>+SUM(I19:I21)</f>
        <v>270</v>
      </c>
      <c r="J22" s="274"/>
      <c r="K22" s="538"/>
      <c r="L22" s="171"/>
      <c r="N22" s="171"/>
      <c r="O22" s="171"/>
      <c r="P22" s="171"/>
      <c r="Q22" s="171"/>
      <c r="R22" s="171"/>
      <c r="S22" s="171"/>
      <c r="T22" s="171"/>
    </row>
    <row r="23" spans="2:20" ht="19.95" customHeight="1" x14ac:dyDescent="0.3">
      <c r="B23" s="373"/>
      <c r="C23" s="373"/>
      <c r="D23" s="373"/>
      <c r="E23" s="373"/>
      <c r="F23" s="373"/>
      <c r="G23" s="735" t="s">
        <v>2568</v>
      </c>
      <c r="H23" s="736"/>
      <c r="I23" s="369">
        <f>+I22*0.18</f>
        <v>48.6</v>
      </c>
      <c r="J23" s="274"/>
      <c r="K23" s="538"/>
      <c r="L23" s="171"/>
      <c r="M23" s="171"/>
      <c r="N23" s="171"/>
      <c r="O23" s="171"/>
      <c r="P23" s="171"/>
      <c r="Q23" s="171"/>
      <c r="R23" s="171"/>
      <c r="S23" s="171"/>
      <c r="T23" s="171"/>
    </row>
    <row r="24" spans="2:20" ht="19.5" customHeight="1" x14ac:dyDescent="0.3">
      <c r="B24" s="373"/>
      <c r="C24" s="373"/>
      <c r="D24" s="373"/>
      <c r="E24" s="373"/>
      <c r="F24" s="373"/>
      <c r="G24" s="720" t="s">
        <v>2569</v>
      </c>
      <c r="H24" s="722"/>
      <c r="I24" s="272">
        <f>+I22+I23</f>
        <v>318.60000000000002</v>
      </c>
      <c r="J24" s="274"/>
      <c r="K24" s="538"/>
      <c r="L24" s="302"/>
      <c r="M24" s="302"/>
      <c r="N24" s="302"/>
      <c r="O24" s="302"/>
      <c r="P24" s="302"/>
      <c r="Q24" s="302"/>
      <c r="R24" s="302"/>
      <c r="S24" s="302"/>
      <c r="T24" s="302"/>
    </row>
    <row r="25" spans="2:20" s="373" customFormat="1" ht="47.4" customHeight="1" x14ac:dyDescent="0.3">
      <c r="G25" s="386"/>
      <c r="H25" s="386"/>
      <c r="I25" s="387"/>
      <c r="J25" s="388"/>
      <c r="K25" s="554"/>
      <c r="L25" s="379"/>
      <c r="M25" s="379"/>
      <c r="N25" s="379"/>
      <c r="O25" s="379"/>
      <c r="P25" s="379"/>
      <c r="Q25" s="379"/>
      <c r="R25" s="379"/>
      <c r="S25" s="379"/>
      <c r="T25" s="379"/>
    </row>
    <row r="26" spans="2:20" s="373" customFormat="1" ht="19.2" customHeight="1" x14ac:dyDescent="0.3">
      <c r="B26" s="732" t="s">
        <v>4119</v>
      </c>
      <c r="C26" s="732"/>
      <c r="D26" s="732"/>
      <c r="E26" s="732"/>
      <c r="F26" s="732"/>
      <c r="G26" s="732"/>
      <c r="H26" s="732"/>
      <c r="I26" s="732"/>
      <c r="J26" s="388"/>
      <c r="K26" s="554"/>
      <c r="L26" s="379"/>
      <c r="M26" s="379"/>
      <c r="N26" s="379"/>
      <c r="O26" s="379"/>
      <c r="P26" s="379"/>
      <c r="Q26" s="379"/>
      <c r="R26" s="379"/>
      <c r="S26" s="379"/>
      <c r="T26" s="379"/>
    </row>
    <row r="27" spans="2:20" s="373" customFormat="1" ht="122.25" customHeight="1" x14ac:dyDescent="0.3">
      <c r="B27" s="714" t="s">
        <v>6069</v>
      </c>
      <c r="C27" s="714"/>
      <c r="D27" s="714"/>
      <c r="E27" s="714"/>
      <c r="F27" s="714"/>
      <c r="G27" s="714"/>
      <c r="H27" s="714"/>
      <c r="I27" s="714"/>
      <c r="J27" s="388"/>
      <c r="K27" s="554"/>
      <c r="L27" s="379"/>
      <c r="M27" s="379"/>
      <c r="N27" s="379"/>
      <c r="O27" s="379"/>
      <c r="P27" s="379"/>
      <c r="Q27" s="379"/>
      <c r="R27" s="379"/>
      <c r="S27" s="379"/>
      <c r="T27" s="379"/>
    </row>
    <row r="28" spans="2:20" s="373" customFormat="1" ht="93.75" customHeight="1" x14ac:dyDescent="0.3">
      <c r="B28" s="715" t="s">
        <v>6095</v>
      </c>
      <c r="C28" s="715"/>
      <c r="D28" s="715"/>
      <c r="E28" s="715"/>
      <c r="F28" s="715"/>
      <c r="G28" s="715"/>
      <c r="H28" s="715"/>
      <c r="I28" s="715"/>
      <c r="J28" s="388"/>
      <c r="K28" s="554"/>
      <c r="L28" s="379"/>
      <c r="M28" s="379"/>
      <c r="N28" s="379"/>
      <c r="O28" s="379"/>
      <c r="P28" s="379"/>
      <c r="Q28" s="379"/>
      <c r="R28" s="379"/>
      <c r="S28" s="379"/>
      <c r="T28" s="379"/>
    </row>
    <row r="29" spans="2:20" s="373" customFormat="1" ht="136.5" customHeight="1" x14ac:dyDescent="0.3">
      <c r="B29" s="714" t="s">
        <v>2571</v>
      </c>
      <c r="C29" s="714"/>
      <c r="D29" s="420"/>
      <c r="E29" s="420"/>
      <c r="F29" s="420"/>
      <c r="G29" s="420"/>
      <c r="H29" s="420"/>
      <c r="I29" s="420"/>
      <c r="J29" s="388"/>
      <c r="K29" s="554"/>
      <c r="L29" s="379"/>
      <c r="M29" s="379"/>
      <c r="N29" s="379"/>
      <c r="O29" s="379"/>
      <c r="P29" s="379"/>
      <c r="Q29" s="379"/>
      <c r="R29" s="379"/>
      <c r="S29" s="379"/>
      <c r="T29" s="379"/>
    </row>
    <row r="30" spans="2:20" s="373" customFormat="1" ht="24" customHeight="1" x14ac:dyDescent="0.3">
      <c r="J30" s="388"/>
      <c r="K30" s="554"/>
      <c r="L30" s="379"/>
      <c r="M30" s="379"/>
      <c r="N30" s="379"/>
      <c r="O30" s="379"/>
      <c r="P30" s="379"/>
      <c r="Q30" s="379"/>
      <c r="R30" s="379"/>
      <c r="S30" s="379"/>
      <c r="T30" s="379"/>
    </row>
    <row r="31" spans="2:20" s="406" customFormat="1" ht="81.599999999999994" customHeight="1" x14ac:dyDescent="0.3">
      <c r="B31" s="714" t="s">
        <v>4127</v>
      </c>
      <c r="C31" s="714"/>
      <c r="D31" s="714"/>
      <c r="E31" s="714"/>
      <c r="F31" s="714"/>
      <c r="G31" s="714"/>
      <c r="H31" s="714"/>
      <c r="I31" s="714"/>
      <c r="J31" s="442"/>
      <c r="K31" s="558"/>
      <c r="L31" s="558"/>
      <c r="M31" s="559"/>
      <c r="N31" s="560"/>
    </row>
    <row r="32" spans="2:20" s="406" customFormat="1" ht="73.95" customHeight="1" x14ac:dyDescent="0.3">
      <c r="B32" s="714" t="s">
        <v>4128</v>
      </c>
      <c r="C32" s="714"/>
      <c r="D32" s="714"/>
      <c r="E32" s="714"/>
      <c r="F32" s="714"/>
      <c r="G32" s="714"/>
      <c r="H32" s="714"/>
      <c r="I32" s="714"/>
      <c r="J32" s="404"/>
    </row>
    <row r="33" spans="2:20" s="406" customFormat="1" ht="70.2" customHeight="1" x14ac:dyDescent="0.3">
      <c r="B33" s="714" t="s">
        <v>4122</v>
      </c>
      <c r="C33" s="714"/>
      <c r="D33" s="714"/>
      <c r="E33" s="714"/>
      <c r="F33" s="714"/>
      <c r="G33" s="714"/>
      <c r="H33" s="714"/>
      <c r="I33" s="714"/>
      <c r="J33" s="404"/>
      <c r="K33" s="405"/>
    </row>
    <row r="34" spans="2:20" s="406" customFormat="1" ht="138" customHeight="1" x14ac:dyDescent="0.3">
      <c r="B34" s="715" t="s">
        <v>4129</v>
      </c>
      <c r="C34" s="715"/>
      <c r="D34" s="715"/>
      <c r="E34" s="715"/>
      <c r="F34" s="715"/>
      <c r="G34" s="715"/>
      <c r="H34" s="715"/>
      <c r="I34" s="715"/>
      <c r="J34" s="404"/>
      <c r="K34" s="405"/>
      <c r="L34" s="407"/>
      <c r="M34" s="408"/>
    </row>
    <row r="35" spans="2:20" s="406" customFormat="1" ht="55.95" customHeight="1" x14ac:dyDescent="0.3">
      <c r="B35" s="714" t="s">
        <v>4125</v>
      </c>
      <c r="C35" s="714"/>
      <c r="D35" s="714"/>
      <c r="E35" s="714"/>
      <c r="F35" s="714"/>
      <c r="G35" s="714"/>
      <c r="H35" s="714"/>
      <c r="I35" s="714"/>
      <c r="J35" s="404"/>
      <c r="K35" s="405"/>
      <c r="L35" s="407"/>
      <c r="M35" s="408"/>
    </row>
    <row r="36" spans="2:20" s="373" customFormat="1" ht="16.8" x14ac:dyDescent="0.3">
      <c r="B36" s="317"/>
      <c r="C36" s="317"/>
      <c r="D36" s="317"/>
      <c r="E36" s="317"/>
      <c r="F36" s="317"/>
      <c r="G36" s="317"/>
      <c r="H36" s="317"/>
      <c r="I36" s="317"/>
      <c r="N36" s="379"/>
      <c r="O36" s="379"/>
      <c r="P36" s="379"/>
      <c r="Q36" s="379"/>
      <c r="R36" s="379"/>
      <c r="S36" s="379"/>
      <c r="T36" s="379"/>
    </row>
    <row r="37" spans="2:20" s="373" customFormat="1" ht="18" customHeight="1" x14ac:dyDescent="0.3">
      <c r="B37" s="279"/>
      <c r="C37" s="279"/>
      <c r="D37" s="279"/>
      <c r="E37" s="279"/>
      <c r="F37" s="279"/>
      <c r="G37" s="279"/>
      <c r="H37" s="279"/>
      <c r="I37" s="279"/>
    </row>
    <row r="38" spans="2:20" s="406" customFormat="1" ht="18" customHeight="1" x14ac:dyDescent="0.3">
      <c r="B38" s="390" t="s">
        <v>3988</v>
      </c>
      <c r="C38" s="373"/>
      <c r="D38" s="373"/>
      <c r="E38" s="373"/>
      <c r="F38" s="373"/>
      <c r="G38" s="373"/>
      <c r="H38" s="373"/>
      <c r="I38" s="373"/>
      <c r="K38" s="406" t="s">
        <v>2574</v>
      </c>
    </row>
    <row r="39" spans="2:20" s="406" customFormat="1" ht="18" customHeight="1" x14ac:dyDescent="0.3">
      <c r="B39" s="373" t="s">
        <v>4126</v>
      </c>
      <c r="C39" s="373"/>
      <c r="D39" s="373"/>
      <c r="E39" s="373"/>
      <c r="F39" s="373"/>
      <c r="G39" s="373"/>
      <c r="H39" s="373"/>
      <c r="I39" s="373"/>
      <c r="K39" s="406" t="s">
        <v>4112</v>
      </c>
    </row>
    <row r="40" spans="2:20" s="406" customFormat="1" ht="18" customHeight="1" x14ac:dyDescent="0.3">
      <c r="B40" s="373" t="s">
        <v>2518</v>
      </c>
      <c r="C40" s="373"/>
      <c r="D40" s="373"/>
      <c r="E40" s="373"/>
      <c r="F40" s="373"/>
      <c r="G40" s="373"/>
      <c r="H40" s="373"/>
      <c r="I40" s="373"/>
      <c r="K40" s="406" t="s">
        <v>4111</v>
      </c>
    </row>
    <row r="41" spans="2:20" s="406" customFormat="1" ht="18" customHeight="1" x14ac:dyDescent="0.3">
      <c r="B41" s="380" t="s">
        <v>2519</v>
      </c>
      <c r="C41" s="373"/>
      <c r="D41" s="373"/>
      <c r="E41" s="373"/>
      <c r="F41" s="373"/>
      <c r="G41" s="373"/>
      <c r="H41" s="373"/>
      <c r="I41" s="373"/>
      <c r="K41" s="406" t="s">
        <v>4113</v>
      </c>
    </row>
    <row r="42" spans="2:20" s="406" customFormat="1" ht="18" customHeight="1" x14ac:dyDescent="0.3">
      <c r="B42" s="713" t="s">
        <v>2520</v>
      </c>
      <c r="C42" s="713"/>
      <c r="D42" s="713"/>
      <c r="E42" s="713"/>
      <c r="F42" s="713"/>
      <c r="G42" s="713"/>
      <c r="H42" s="713"/>
      <c r="I42" s="713"/>
      <c r="J42" s="410"/>
      <c r="K42" s="406" t="s">
        <v>4114</v>
      </c>
      <c r="M42" s="411"/>
    </row>
    <row r="43" spans="2:20" s="444" customFormat="1" ht="18" customHeight="1" x14ac:dyDescent="0.3">
      <c r="B43" s="380" t="s">
        <v>2578</v>
      </c>
      <c r="C43" s="373"/>
      <c r="D43" s="373"/>
      <c r="E43" s="373"/>
      <c r="F43" s="373"/>
      <c r="G43" s="373"/>
      <c r="H43" s="373"/>
      <c r="I43" s="373"/>
      <c r="J43" s="443"/>
      <c r="K43" s="444" t="s">
        <v>4115</v>
      </c>
      <c r="M43" s="445"/>
    </row>
    <row r="44" spans="2:20" s="444" customFormat="1" ht="18" customHeight="1" x14ac:dyDescent="0.3">
      <c r="B44" s="381" t="s">
        <v>2580</v>
      </c>
      <c r="C44" s="373"/>
      <c r="D44" s="373"/>
      <c r="E44" s="373"/>
      <c r="F44" s="373"/>
      <c r="G44" s="373"/>
      <c r="H44" s="373"/>
      <c r="I44" s="373"/>
      <c r="J44" s="443"/>
      <c r="K44" s="444" t="s">
        <v>4116</v>
      </c>
    </row>
    <row r="45" spans="2:20" s="444" customFormat="1" ht="18" customHeight="1" x14ac:dyDescent="0.3">
      <c r="B45" s="381" t="s">
        <v>2582</v>
      </c>
      <c r="C45" s="373"/>
      <c r="D45" s="373"/>
      <c r="E45" s="373"/>
      <c r="F45" s="373"/>
      <c r="G45" s="373"/>
      <c r="H45" s="373"/>
      <c r="I45" s="373"/>
      <c r="J45" s="443"/>
    </row>
    <row r="46" spans="2:20" s="444" customFormat="1" ht="18" customHeight="1" x14ac:dyDescent="0.3">
      <c r="B46" s="380" t="s">
        <v>2521</v>
      </c>
      <c r="C46" s="373"/>
      <c r="D46" s="373"/>
      <c r="E46" s="373"/>
      <c r="F46" s="373"/>
      <c r="G46" s="373"/>
      <c r="H46" s="373"/>
      <c r="I46" s="373"/>
      <c r="J46" s="443"/>
    </row>
    <row r="47" spans="2:20" s="444" customFormat="1" ht="18" customHeight="1" x14ac:dyDescent="0.3">
      <c r="B47" s="381" t="s">
        <v>3965</v>
      </c>
      <c r="C47" s="373"/>
      <c r="D47" s="373"/>
      <c r="E47" s="373"/>
      <c r="F47" s="373"/>
      <c r="G47" s="373"/>
      <c r="H47" s="373"/>
      <c r="I47" s="373"/>
      <c r="J47" s="443"/>
    </row>
    <row r="48" spans="2:20" s="444" customFormat="1" ht="18" customHeight="1" x14ac:dyDescent="0.3">
      <c r="B48" s="381" t="s">
        <v>3966</v>
      </c>
      <c r="C48" s="373"/>
      <c r="D48" s="373"/>
      <c r="E48" s="373"/>
      <c r="F48" s="373"/>
      <c r="G48" s="373"/>
      <c r="H48" s="373"/>
      <c r="I48" s="373"/>
      <c r="J48" s="443"/>
    </row>
    <row r="49" spans="2:13" s="444" customFormat="1" ht="18" customHeight="1" x14ac:dyDescent="0.3">
      <c r="B49" s="380" t="s">
        <v>4088</v>
      </c>
      <c r="C49" s="373"/>
      <c r="D49" s="373"/>
      <c r="E49" s="373"/>
      <c r="F49" s="373"/>
      <c r="G49" s="373"/>
      <c r="H49" s="373"/>
      <c r="I49" s="373"/>
      <c r="J49" s="443"/>
    </row>
    <row r="50" spans="2:13" s="444" customFormat="1" ht="18" customHeight="1" x14ac:dyDescent="0.3">
      <c r="B50" s="381" t="s">
        <v>4089</v>
      </c>
      <c r="C50" s="373"/>
      <c r="D50" s="373"/>
      <c r="E50" s="373"/>
      <c r="F50" s="373"/>
      <c r="G50" s="373"/>
      <c r="H50" s="373"/>
      <c r="I50" s="373"/>
      <c r="J50" s="443"/>
    </row>
    <row r="51" spans="2:13" s="444" customFormat="1" ht="18" customHeight="1" x14ac:dyDescent="0.3">
      <c r="B51" s="381" t="s">
        <v>4090</v>
      </c>
      <c r="C51" s="373"/>
      <c r="D51" s="373"/>
      <c r="E51" s="373"/>
      <c r="F51" s="373"/>
      <c r="G51" s="373"/>
      <c r="H51" s="373"/>
      <c r="I51" s="373"/>
      <c r="J51" s="443"/>
    </row>
    <row r="52" spans="2:13" s="390" customFormat="1" ht="3" customHeight="1" x14ac:dyDescent="0.3">
      <c r="B52" s="289"/>
      <c r="C52" s="279"/>
      <c r="D52" s="279"/>
      <c r="E52" s="279"/>
      <c r="F52" s="279"/>
      <c r="G52" s="279"/>
      <c r="H52" s="279"/>
      <c r="I52" s="279"/>
      <c r="J52" s="389"/>
    </row>
    <row r="53" spans="2:13" s="373" customFormat="1" ht="18.75" customHeight="1" x14ac:dyDescent="0.3">
      <c r="B53" s="279"/>
      <c r="C53" s="279"/>
      <c r="D53" s="279"/>
      <c r="E53" s="279"/>
      <c r="F53" s="279"/>
      <c r="G53" s="279"/>
      <c r="H53" s="279"/>
      <c r="I53" s="279"/>
      <c r="J53" s="382"/>
      <c r="K53" s="380"/>
    </row>
    <row r="54" spans="2:13" s="373" customFormat="1" ht="16.2" customHeight="1" x14ac:dyDescent="0.3">
      <c r="B54" s="279"/>
      <c r="C54" s="279"/>
      <c r="D54" s="279"/>
      <c r="E54" s="279"/>
      <c r="F54" s="279"/>
      <c r="G54" s="279"/>
      <c r="H54" s="279"/>
      <c r="I54" s="279"/>
      <c r="J54" s="382"/>
      <c r="K54" s="381"/>
    </row>
    <row r="55" spans="2:13" s="406" customFormat="1" ht="48" customHeight="1" x14ac:dyDescent="0.3">
      <c r="B55" s="714" t="s">
        <v>3173</v>
      </c>
      <c r="C55" s="714"/>
      <c r="D55" s="714"/>
      <c r="E55" s="714"/>
      <c r="F55" s="714"/>
      <c r="G55" s="714"/>
      <c r="H55" s="714"/>
      <c r="I55" s="714"/>
      <c r="J55" s="410"/>
      <c r="K55" s="446"/>
    </row>
    <row r="56" spans="2:13" s="406" customFormat="1" ht="13.5" customHeight="1" x14ac:dyDescent="0.3">
      <c r="B56" s="435" t="s">
        <v>2525</v>
      </c>
      <c r="C56" s="384"/>
      <c r="D56" s="373"/>
      <c r="E56" s="373"/>
      <c r="F56" s="373"/>
      <c r="G56" s="373"/>
      <c r="H56" s="373"/>
      <c r="I56" s="373"/>
      <c r="J56" s="410"/>
    </row>
    <row r="57" spans="2:13" s="406" customFormat="1" ht="4.95" customHeight="1" x14ac:dyDescent="0.3">
      <c r="B57" s="381"/>
      <c r="C57" s="373"/>
      <c r="D57" s="373"/>
      <c r="E57" s="373"/>
      <c r="F57" s="373"/>
      <c r="G57" s="373"/>
      <c r="H57" s="373"/>
      <c r="I57" s="373"/>
      <c r="J57" s="410"/>
    </row>
    <row r="58" spans="2:13" s="406" customFormat="1" ht="16.8" x14ac:dyDescent="0.3">
      <c r="B58" s="373" t="s">
        <v>2526</v>
      </c>
      <c r="C58" s="384"/>
      <c r="D58" s="373"/>
      <c r="E58" s="373"/>
      <c r="F58" s="373"/>
      <c r="G58" s="373"/>
      <c r="H58" s="373"/>
      <c r="I58" s="373"/>
      <c r="J58" s="542"/>
    </row>
    <row r="59" spans="2:13" s="406" customFormat="1" ht="27" customHeight="1" x14ac:dyDescent="0.3">
      <c r="B59" s="384"/>
      <c r="C59" s="384"/>
      <c r="D59" s="373"/>
      <c r="E59" s="373"/>
      <c r="F59" s="373"/>
      <c r="G59" s="373"/>
      <c r="H59" s="373"/>
      <c r="I59" s="373"/>
      <c r="J59" s="542"/>
    </row>
    <row r="60" spans="2:13" s="406" customFormat="1" ht="16.2" customHeight="1" x14ac:dyDescent="0.3">
      <c r="B60" s="373" t="s">
        <v>2583</v>
      </c>
      <c r="C60" s="373"/>
      <c r="D60" s="384"/>
      <c r="E60" s="384"/>
      <c r="F60" s="384"/>
      <c r="G60" s="384"/>
      <c r="H60" s="373"/>
      <c r="I60" s="373"/>
    </row>
    <row r="61" spans="2:13" s="406" customFormat="1" ht="16.2" customHeight="1" x14ac:dyDescent="0.3">
      <c r="B61" s="373" t="s">
        <v>2527</v>
      </c>
      <c r="C61" s="373"/>
      <c r="D61" s="373"/>
      <c r="E61" s="373"/>
      <c r="F61" s="373"/>
      <c r="G61" s="373"/>
      <c r="H61" s="373"/>
      <c r="I61" s="373"/>
    </row>
    <row r="62" spans="2:13" s="406" customFormat="1" ht="16.2" customHeight="1" x14ac:dyDescent="0.3">
      <c r="B62" s="373" t="s">
        <v>3982</v>
      </c>
      <c r="C62" s="373"/>
      <c r="D62" s="373"/>
      <c r="E62" s="373"/>
      <c r="F62" s="373"/>
      <c r="G62" s="373"/>
      <c r="H62" s="373"/>
      <c r="I62" s="373"/>
    </row>
    <row r="63" spans="2:13" s="406" customFormat="1" ht="16.2" customHeight="1" x14ac:dyDescent="0.3">
      <c r="B63" s="373" t="s">
        <v>2528</v>
      </c>
      <c r="C63" s="373"/>
      <c r="D63" s="373"/>
      <c r="E63" s="373"/>
      <c r="F63" s="373"/>
      <c r="G63" s="373"/>
      <c r="H63" s="373"/>
      <c r="I63" s="373"/>
      <c r="J63" s="409"/>
    </row>
    <row r="64" spans="2:13" s="373" customFormat="1" ht="1.2" customHeight="1" x14ac:dyDescent="0.3">
      <c r="B64" s="715"/>
      <c r="C64" s="715"/>
      <c r="H64" s="716"/>
      <c r="I64" s="716"/>
      <c r="L64" s="384"/>
      <c r="M64" s="384"/>
    </row>
    <row r="65" spans="2:9" ht="102.75" customHeight="1" x14ac:dyDescent="0.25">
      <c r="B65" s="763" t="s">
        <v>2584</v>
      </c>
      <c r="C65" s="763"/>
      <c r="D65" s="406"/>
      <c r="E65" s="406"/>
      <c r="F65" s="406"/>
      <c r="G65" s="406"/>
      <c r="H65" s="833" t="s">
        <v>2529</v>
      </c>
      <c r="I65" s="833"/>
    </row>
  </sheetData>
  <mergeCells count="39">
    <mergeCell ref="K5:L5"/>
    <mergeCell ref="C6:E6"/>
    <mergeCell ref="K6:L6"/>
    <mergeCell ref="B15:I16"/>
    <mergeCell ref="C18:E18"/>
    <mergeCell ref="B11:C11"/>
    <mergeCell ref="D11:E11"/>
    <mergeCell ref="G11:I11"/>
    <mergeCell ref="K7:L7"/>
    <mergeCell ref="K8:L8"/>
    <mergeCell ref="E3:F3"/>
    <mergeCell ref="C5:E5"/>
    <mergeCell ref="G5:I5"/>
    <mergeCell ref="C10:E10"/>
    <mergeCell ref="H10:I10"/>
    <mergeCell ref="C7:E7"/>
    <mergeCell ref="G7:I7"/>
    <mergeCell ref="C9:E9"/>
    <mergeCell ref="G23:H23"/>
    <mergeCell ref="G24:H24"/>
    <mergeCell ref="B26:I26"/>
    <mergeCell ref="B27:I27"/>
    <mergeCell ref="C19:E19"/>
    <mergeCell ref="C20:E20"/>
    <mergeCell ref="C21:E21"/>
    <mergeCell ref="G22:H22"/>
    <mergeCell ref="B65:C65"/>
    <mergeCell ref="H65:I65"/>
    <mergeCell ref="B28:I28"/>
    <mergeCell ref="B29:C29"/>
    <mergeCell ref="B31:I31"/>
    <mergeCell ref="B32:I32"/>
    <mergeCell ref="B33:I33"/>
    <mergeCell ref="B34:I34"/>
    <mergeCell ref="B35:I35"/>
    <mergeCell ref="B42:I42"/>
    <mergeCell ref="B55:I55"/>
    <mergeCell ref="B64:C64"/>
    <mergeCell ref="H64:I64"/>
  </mergeCells>
  <hyperlinks>
    <hyperlink ref="B63" r:id="rId1" display="http://www.geofal.com.pe/" xr:uid="{1B9A8132-42C0-4B97-A854-3D979D383BE6}"/>
    <hyperlink ref="B33:I33" r:id="rId2" location="8LpXxWsZQWmIW0zmL4DJEGBD3MXzxqJtd8JNJD7mkXs" display="https://mega.nz/file/EWAjHIDa - 8LpXxWsZQWmIW0zmL4DJEGBD3MXzxqJtd8JNJD7mkXs" xr:uid="{5DFDAA03-8107-4263-B3B6-DC2B7070FA64}"/>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29" min="1" max="8" man="1"/>
  </rowBreaks>
  <drawing r:id="rId4"/>
  <legacyDrawingHF r:id="rId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70DAC-B7E9-4B02-9A05-EFD110AC01B9}">
  <sheetPr>
    <tabColor rgb="FFFF00FF"/>
  </sheetPr>
  <dimension ref="B1:BD63"/>
  <sheetViews>
    <sheetView view="pageBreakPreview" topLeftCell="A10" zoomScale="98" zoomScaleNormal="96" zoomScaleSheetLayoutView="98" workbookViewId="0">
      <selection activeCell="D23" sqref="D23"/>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40.44140625" style="279" customWidth="1"/>
    <col min="6" max="6" width="24.6640625" style="279" customWidth="1"/>
    <col min="7" max="7" width="13.6640625" style="279" customWidth="1"/>
    <col min="8" max="8" width="11.33203125" style="279" customWidth="1"/>
    <col min="9"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699</v>
      </c>
    </row>
    <row r="2" spans="2:13" ht="6" customHeight="1" x14ac:dyDescent="0.3">
      <c r="K2" s="344"/>
      <c r="L2" s="344"/>
    </row>
    <row r="3" spans="2:13" ht="24" customHeight="1" x14ac:dyDescent="0.3">
      <c r="B3" s="297"/>
      <c r="C3" s="355"/>
      <c r="D3" s="355"/>
      <c r="E3" s="832">
        <v>1356</v>
      </c>
      <c r="F3" s="832"/>
      <c r="G3" s="355"/>
      <c r="H3" s="355"/>
      <c r="I3" s="356"/>
    </row>
    <row r="4" spans="2:13" ht="35.4" customHeight="1" x14ac:dyDescent="0.3">
      <c r="B4" s="357"/>
      <c r="C4" s="357"/>
      <c r="D4" s="297"/>
      <c r="E4" s="358"/>
      <c r="F4" s="358"/>
      <c r="G4" s="351"/>
      <c r="H4" s="351"/>
      <c r="I4" s="351"/>
      <c r="J4" s="252"/>
    </row>
    <row r="5" spans="2:13" ht="28.2" customHeight="1" x14ac:dyDescent="0.3">
      <c r="B5" s="383" t="s">
        <v>2545</v>
      </c>
      <c r="C5" s="768" t="str">
        <f>VLOOKUP($L$1,BD_Clientes,2,FALSE)</f>
        <v>CONSTRUCTORA ALTOMAYO S.A.C.</v>
      </c>
      <c r="D5" s="768"/>
      <c r="E5" s="768"/>
      <c r="F5" s="431" t="s">
        <v>2586</v>
      </c>
      <c r="G5" s="770" t="str">
        <f>VLOOKUP($L$1,BD_Clientes,9,FALSE)</f>
        <v xml:space="preserve">“Ampliación de los sistemas de agua potable y alcantarillado del sector Paraíso Alto - Sector 308 II etapa” </v>
      </c>
      <c r="H5" s="770"/>
      <c r="I5" s="770"/>
      <c r="K5" s="746">
        <v>222</v>
      </c>
      <c r="L5" s="746"/>
    </row>
    <row r="6" spans="2:13" ht="43.95" customHeight="1" x14ac:dyDescent="0.3">
      <c r="B6" s="383" t="s">
        <v>2547</v>
      </c>
      <c r="C6" s="768">
        <f>VLOOKUP($L$1,BD_Clientes,3,FALSE)</f>
        <v>20504718027</v>
      </c>
      <c r="D6" s="768"/>
      <c r="E6" s="768"/>
      <c r="F6" s="373"/>
      <c r="G6" s="770"/>
      <c r="H6" s="770"/>
      <c r="I6" s="770"/>
      <c r="K6" s="744">
        <v>222</v>
      </c>
      <c r="L6" s="744"/>
      <c r="M6" s="301"/>
    </row>
    <row r="7" spans="2:13" ht="28.2" customHeight="1" x14ac:dyDescent="0.3">
      <c r="B7" s="383" t="s">
        <v>2550</v>
      </c>
      <c r="C7" s="768" t="str">
        <f>VLOOKUP($L$1,BD_Clientes,5,FALSE)</f>
        <v>Germán Guzman</v>
      </c>
      <c r="D7" s="768"/>
      <c r="E7" s="768"/>
      <c r="F7" s="431" t="s">
        <v>2589</v>
      </c>
      <c r="G7" s="768" t="str">
        <f>VLOOKUP($L$1,BD_Clientes,10,FALSE)</f>
        <v xml:space="preserve">Villa María del Triunfo - Lima </v>
      </c>
      <c r="H7" s="768"/>
      <c r="I7" s="768"/>
      <c r="K7" s="742">
        <v>222</v>
      </c>
      <c r="L7" s="742"/>
    </row>
    <row r="8" spans="2:13" ht="38.4" customHeight="1" x14ac:dyDescent="0.3">
      <c r="B8" s="383" t="s">
        <v>2553</v>
      </c>
      <c r="C8" s="768">
        <f>VLOOKUP($L$1,BD_Clientes,7,FALSE)</f>
        <v>955346741</v>
      </c>
      <c r="D8" s="768"/>
      <c r="E8" s="768"/>
      <c r="F8" s="439" t="s">
        <v>4142</v>
      </c>
      <c r="G8" s="373" t="s">
        <v>3326</v>
      </c>
      <c r="H8" s="373"/>
      <c r="I8" s="373"/>
    </row>
    <row r="9" spans="2:13" ht="46.5" customHeight="1" x14ac:dyDescent="0.3">
      <c r="B9" s="383" t="s">
        <v>2557</v>
      </c>
      <c r="C9" s="768" t="str">
        <f>VLOOKUP($L$1,BD_Clientes,8,FALSE)</f>
        <v>logistica@construyegroup.com</v>
      </c>
      <c r="D9" s="768"/>
      <c r="E9" s="768"/>
      <c r="F9" s="438" t="s">
        <v>2553</v>
      </c>
      <c r="G9" s="429">
        <v>982429895</v>
      </c>
      <c r="H9" s="769"/>
      <c r="I9" s="769"/>
    </row>
    <row r="10" spans="2:13" ht="33.6" customHeight="1" x14ac:dyDescent="0.3">
      <c r="B10" s="766" t="s">
        <v>2555</v>
      </c>
      <c r="C10" s="766"/>
      <c r="D10" s="767">
        <v>45901</v>
      </c>
      <c r="E10" s="767"/>
      <c r="F10" s="438" t="s">
        <v>2558</v>
      </c>
      <c r="G10" s="767">
        <v>45901</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715" t="s">
        <v>2560</v>
      </c>
      <c r="C13" s="715"/>
      <c r="D13" s="715"/>
      <c r="E13" s="715"/>
      <c r="F13" s="715"/>
      <c r="G13" s="715"/>
      <c r="H13" s="715"/>
      <c r="I13" s="715"/>
    </row>
    <row r="14" spans="2:13" ht="51" customHeight="1" x14ac:dyDescent="0.3">
      <c r="B14" s="715"/>
      <c r="C14" s="715"/>
      <c r="D14" s="715"/>
      <c r="E14" s="715"/>
      <c r="F14" s="715"/>
      <c r="G14" s="715"/>
      <c r="H14" s="715"/>
      <c r="I14" s="715"/>
      <c r="J14" s="261"/>
      <c r="K14" s="261"/>
    </row>
    <row r="15" spans="2:13" ht="58.95" customHeight="1" x14ac:dyDescent="0.3">
      <c r="B15" s="421" t="s">
        <v>2561</v>
      </c>
      <c r="C15" s="749" t="s">
        <v>2562</v>
      </c>
      <c r="D15" s="749"/>
      <c r="E15" s="749"/>
      <c r="F15" s="422" t="s">
        <v>2563</v>
      </c>
      <c r="G15" s="423" t="s">
        <v>2564</v>
      </c>
      <c r="H15" s="421" t="s">
        <v>2565</v>
      </c>
      <c r="I15" s="421" t="s">
        <v>2566</v>
      </c>
      <c r="J15" s="371"/>
    </row>
    <row r="16" spans="2:13" ht="33" customHeight="1" x14ac:dyDescent="0.3">
      <c r="B16" s="424"/>
      <c r="C16" s="831" t="s">
        <v>4325</v>
      </c>
      <c r="D16" s="831"/>
      <c r="E16" s="831"/>
      <c r="F16" s="424"/>
      <c r="G16" s="425"/>
      <c r="H16" s="424"/>
      <c r="I16" s="426"/>
      <c r="J16" s="371"/>
    </row>
    <row r="17" spans="2:56" ht="49.95" customHeight="1" x14ac:dyDescent="0.3">
      <c r="B17" s="424" t="s">
        <v>1970</v>
      </c>
      <c r="C17" s="754" t="s">
        <v>6068</v>
      </c>
      <c r="D17" s="755"/>
      <c r="E17" s="756"/>
      <c r="F17" s="451" t="str">
        <f>VLOOKUP(B17,ENS.!$B$5:$F$242,3,FALSE)</f>
        <v>NTP 339.143:1999 (revisada el 2019)</v>
      </c>
      <c r="G17" s="457">
        <v>300</v>
      </c>
      <c r="H17" s="424">
        <v>1</v>
      </c>
      <c r="I17" s="426">
        <f>+G17*H17</f>
        <v>300</v>
      </c>
      <c r="J17" s="371"/>
    </row>
    <row r="18" spans="2:56" ht="49.95" customHeight="1" x14ac:dyDescent="0.3">
      <c r="B18" s="424" t="s">
        <v>2505</v>
      </c>
      <c r="C18" s="754" t="str">
        <f>VLOOKUP(B18,ENS.!$B$5:$F$242,2,FALSE)</f>
        <v>Movilización de personal y equipo (Densidad campo).</v>
      </c>
      <c r="D18" s="755"/>
      <c r="E18" s="756"/>
      <c r="F18" s="451" t="str">
        <f>VLOOKUP(B18,ENS.!$B$5:$F$242,3,FALSE)</f>
        <v>-</v>
      </c>
      <c r="G18" s="425">
        <v>70</v>
      </c>
      <c r="H18" s="424">
        <v>1</v>
      </c>
      <c r="I18" s="426">
        <f>+G18*H18</f>
        <v>70</v>
      </c>
      <c r="J18" s="371"/>
      <c r="L18" s="299"/>
      <c r="M18" s="353"/>
    </row>
    <row r="19" spans="2:56" ht="22.95" customHeight="1" x14ac:dyDescent="0.3">
      <c r="B19" s="551" t="s">
        <v>2516</v>
      </c>
      <c r="C19" s="270"/>
      <c r="G19" s="759" t="s">
        <v>2567</v>
      </c>
      <c r="H19" s="760"/>
      <c r="I19" s="427">
        <f>SUM(I17:I18)</f>
        <v>370</v>
      </c>
      <c r="J19" s="274"/>
      <c r="K19" s="540"/>
      <c r="L19" s="343"/>
      <c r="M19" s="171"/>
      <c r="N19" s="171"/>
      <c r="O19" s="171"/>
      <c r="P19" s="171"/>
      <c r="Q19" s="171"/>
      <c r="R19" s="171"/>
      <c r="S19" s="171"/>
      <c r="T19" s="171"/>
    </row>
    <row r="20" spans="2:56" ht="22.95" customHeight="1" x14ac:dyDescent="0.3">
      <c r="B20" s="317"/>
      <c r="C20" s="270"/>
      <c r="G20" s="759" t="s">
        <v>2568</v>
      </c>
      <c r="H20" s="760"/>
      <c r="I20" s="427">
        <f>I19*0.18</f>
        <v>66.599999999999994</v>
      </c>
      <c r="J20" s="274"/>
      <c r="K20" s="538"/>
      <c r="L20" s="171"/>
      <c r="M20" s="171"/>
      <c r="N20" s="171"/>
      <c r="O20" s="171"/>
      <c r="P20" s="171"/>
      <c r="Q20" s="171"/>
      <c r="R20" s="171"/>
      <c r="S20" s="171"/>
      <c r="T20" s="171"/>
    </row>
    <row r="21" spans="2:56" ht="22.95" customHeight="1" x14ac:dyDescent="0.3">
      <c r="B21" s="317"/>
      <c r="C21" s="270"/>
      <c r="G21" s="761" t="s">
        <v>2569</v>
      </c>
      <c r="H21" s="762"/>
      <c r="I21" s="428">
        <f>I19+I20</f>
        <v>436.6</v>
      </c>
      <c r="J21" s="274"/>
      <c r="K21" s="538"/>
      <c r="L21" s="302"/>
      <c r="M21" s="302"/>
      <c r="N21" s="302"/>
      <c r="O21" s="302"/>
      <c r="P21" s="302"/>
      <c r="Q21" s="302"/>
      <c r="R21" s="302"/>
      <c r="S21" s="302"/>
      <c r="T21" s="302"/>
    </row>
    <row r="22" spans="2:56" s="297" customFormat="1" ht="21" customHeight="1" x14ac:dyDescent="0.3">
      <c r="B22" s="361"/>
      <c r="C22" s="362"/>
      <c r="D22" s="362"/>
      <c r="E22" s="362"/>
      <c r="F22" s="362"/>
      <c r="G22" s="362"/>
      <c r="H22" s="362"/>
      <c r="I22" s="362"/>
      <c r="J22" s="362"/>
      <c r="K22" s="546"/>
      <c r="L22" s="546"/>
      <c r="N22" s="547"/>
    </row>
    <row r="23" spans="2:56" s="297" customFormat="1" ht="21" customHeight="1" x14ac:dyDescent="0.3">
      <c r="C23" s="362"/>
      <c r="D23" s="362"/>
      <c r="E23" s="362"/>
      <c r="F23" s="362"/>
      <c r="G23" s="362"/>
      <c r="H23" s="362"/>
      <c r="I23" s="310"/>
      <c r="J23" s="310"/>
    </row>
    <row r="24" spans="2:56" s="297" customFormat="1" ht="10.95" customHeight="1" x14ac:dyDescent="0.3">
      <c r="B24" s="373"/>
      <c r="C24" s="385"/>
      <c r="D24" s="385"/>
      <c r="E24" s="385"/>
      <c r="F24" s="385"/>
      <c r="G24" s="385"/>
      <c r="H24" s="385"/>
      <c r="I24" s="374"/>
      <c r="J24" s="310"/>
    </row>
    <row r="25" spans="2:56" s="297" customFormat="1" ht="19.2" customHeight="1" x14ac:dyDescent="0.3">
      <c r="B25" s="732" t="s">
        <v>4119</v>
      </c>
      <c r="C25" s="732"/>
      <c r="D25" s="732"/>
      <c r="E25" s="732"/>
      <c r="F25" s="732"/>
      <c r="G25" s="732"/>
      <c r="H25" s="732"/>
      <c r="I25" s="732"/>
      <c r="J25" s="310"/>
      <c r="L25" s="552"/>
      <c r="U25" s="552"/>
      <c r="AD25" s="552"/>
      <c r="AM25" s="552"/>
      <c r="AV25" s="552"/>
    </row>
    <row r="26" spans="2:56" s="297" customFormat="1" ht="112.95" customHeight="1" x14ac:dyDescent="0.3">
      <c r="B26" s="714" t="s">
        <v>5452</v>
      </c>
      <c r="C26" s="714"/>
      <c r="D26" s="714"/>
      <c r="E26" s="714"/>
      <c r="F26" s="714"/>
      <c r="G26" s="714"/>
      <c r="H26" s="714"/>
      <c r="I26" s="714"/>
      <c r="J26" s="310"/>
      <c r="L26" s="738"/>
      <c r="M26" s="738"/>
      <c r="N26" s="738"/>
      <c r="O26" s="738"/>
      <c r="P26" s="738"/>
      <c r="Q26" s="738"/>
      <c r="R26" s="738"/>
      <c r="S26" s="738"/>
      <c r="T26" s="738"/>
      <c r="U26" s="738"/>
      <c r="V26" s="738"/>
      <c r="W26" s="738"/>
      <c r="X26" s="738"/>
      <c r="Y26" s="738"/>
      <c r="Z26" s="738"/>
      <c r="AA26" s="738"/>
      <c r="AB26" s="738"/>
      <c r="AC26" s="738"/>
      <c r="AD26" s="738"/>
      <c r="AE26" s="738"/>
      <c r="AF26" s="738"/>
      <c r="AG26" s="738"/>
      <c r="AH26" s="738"/>
      <c r="AI26" s="738"/>
      <c r="AJ26" s="738"/>
      <c r="AK26" s="738"/>
      <c r="AL26" s="738"/>
      <c r="AM26" s="765"/>
      <c r="AN26" s="765"/>
      <c r="AO26" s="765"/>
      <c r="AP26" s="765"/>
      <c r="AQ26" s="765"/>
      <c r="AR26" s="765"/>
      <c r="AS26" s="765"/>
      <c r="AT26" s="765"/>
      <c r="AU26" s="765"/>
      <c r="AV26" s="738"/>
      <c r="AW26" s="738"/>
      <c r="AX26" s="738"/>
      <c r="AY26" s="738"/>
      <c r="AZ26" s="738"/>
      <c r="BA26" s="738"/>
      <c r="BB26" s="738"/>
      <c r="BC26" s="738"/>
      <c r="BD26" s="738"/>
    </row>
    <row r="27" spans="2:56" s="297" customFormat="1" ht="112.95" customHeight="1" x14ac:dyDescent="0.3">
      <c r="B27" s="715" t="s">
        <v>4137</v>
      </c>
      <c r="C27" s="715"/>
      <c r="D27" s="715"/>
      <c r="E27" s="715"/>
      <c r="F27" s="715"/>
      <c r="G27" s="715"/>
      <c r="H27" s="715"/>
      <c r="I27" s="715"/>
      <c r="J27" s="310"/>
      <c r="L27" s="338"/>
      <c r="M27" s="338"/>
      <c r="N27" s="338"/>
      <c r="O27" s="338"/>
      <c r="P27" s="338"/>
      <c r="Q27" s="338"/>
      <c r="R27" s="338"/>
      <c r="S27" s="338"/>
      <c r="T27" s="338"/>
      <c r="U27" s="338"/>
      <c r="V27" s="338"/>
      <c r="W27" s="338"/>
      <c r="X27" s="338"/>
      <c r="Y27" s="338"/>
      <c r="Z27" s="338"/>
      <c r="AA27" s="338"/>
      <c r="AB27" s="338"/>
      <c r="AC27" s="338"/>
      <c r="AD27" s="338"/>
      <c r="AE27" s="338"/>
      <c r="AF27" s="338"/>
      <c r="AG27" s="338"/>
      <c r="AH27" s="338"/>
      <c r="AI27" s="338"/>
      <c r="AJ27" s="338"/>
      <c r="AK27" s="338"/>
      <c r="AL27" s="338"/>
      <c r="AM27" s="337"/>
      <c r="AN27" s="337"/>
      <c r="AO27" s="337"/>
      <c r="AP27" s="337"/>
      <c r="AQ27" s="337"/>
      <c r="AR27" s="337"/>
      <c r="AS27" s="337"/>
      <c r="AT27" s="337"/>
      <c r="AU27" s="337"/>
      <c r="AV27" s="338"/>
      <c r="AW27" s="338"/>
      <c r="AX27" s="338"/>
      <c r="AY27" s="338"/>
      <c r="AZ27" s="338"/>
      <c r="BA27" s="338"/>
      <c r="BB27" s="338"/>
      <c r="BC27" s="338"/>
      <c r="BD27" s="338"/>
    </row>
    <row r="28" spans="2:56" s="297" customFormat="1" ht="93.6" customHeight="1" x14ac:dyDescent="0.3">
      <c r="B28" s="714" t="s">
        <v>2571</v>
      </c>
      <c r="C28" s="714"/>
      <c r="D28" s="337"/>
      <c r="E28" s="337"/>
      <c r="F28" s="337"/>
      <c r="G28" s="337"/>
      <c r="H28" s="337"/>
      <c r="I28" s="337"/>
      <c r="J28" s="310"/>
      <c r="L28" s="338"/>
      <c r="M28" s="338"/>
      <c r="N28" s="338"/>
      <c r="O28" s="338"/>
      <c r="P28" s="338"/>
      <c r="Q28" s="338"/>
      <c r="R28" s="338"/>
      <c r="S28" s="338"/>
      <c r="T28" s="338"/>
      <c r="U28" s="338"/>
      <c r="V28" s="338"/>
      <c r="W28" s="338"/>
      <c r="X28" s="338"/>
      <c r="Y28" s="338"/>
      <c r="Z28" s="338"/>
      <c r="AA28" s="338"/>
      <c r="AB28" s="338"/>
      <c r="AC28" s="338"/>
      <c r="AD28" s="338"/>
      <c r="AE28" s="338"/>
      <c r="AF28" s="338"/>
      <c r="AG28" s="338"/>
      <c r="AH28" s="338"/>
      <c r="AI28" s="338"/>
      <c r="AJ28" s="338"/>
      <c r="AK28" s="338"/>
      <c r="AL28" s="338"/>
      <c r="AM28" s="337"/>
      <c r="AN28" s="337"/>
      <c r="AO28" s="337"/>
      <c r="AP28" s="337"/>
      <c r="AQ28" s="337"/>
      <c r="AR28" s="337"/>
      <c r="AS28" s="337"/>
      <c r="AT28" s="337"/>
      <c r="AU28" s="337"/>
      <c r="AV28" s="338"/>
      <c r="AW28" s="338"/>
      <c r="AX28" s="338"/>
      <c r="AY28" s="338"/>
      <c r="AZ28" s="338"/>
      <c r="BA28" s="338"/>
      <c r="BB28" s="338"/>
      <c r="BC28" s="338"/>
      <c r="BD28" s="338"/>
    </row>
    <row r="29" spans="2:56" s="297" customFormat="1" ht="21.6" customHeight="1" x14ac:dyDescent="0.3">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81" customHeight="1" x14ac:dyDescent="0.3">
      <c r="B30" s="714" t="s">
        <v>4121</v>
      </c>
      <c r="C30" s="714"/>
      <c r="D30" s="714"/>
      <c r="E30" s="714"/>
      <c r="F30" s="714"/>
      <c r="G30" s="714"/>
      <c r="H30" s="714"/>
      <c r="I30" s="714"/>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82.5" customHeight="1" x14ac:dyDescent="0.3">
      <c r="B31" s="714" t="s">
        <v>4122</v>
      </c>
      <c r="C31" s="714"/>
      <c r="D31" s="714"/>
      <c r="E31" s="714"/>
      <c r="F31" s="714"/>
      <c r="G31" s="714"/>
      <c r="H31" s="714"/>
      <c r="I31" s="714"/>
      <c r="J31" s="336"/>
    </row>
    <row r="32" spans="2:56" ht="150.75" customHeight="1" x14ac:dyDescent="0.3">
      <c r="B32" s="714" t="s">
        <v>4124</v>
      </c>
      <c r="C32" s="714"/>
      <c r="D32" s="714"/>
      <c r="E32" s="714"/>
      <c r="F32" s="714"/>
      <c r="G32" s="714"/>
      <c r="H32" s="714"/>
      <c r="I32" s="714"/>
      <c r="J32" s="304"/>
      <c r="K32" s="305"/>
      <c r="L32" s="306"/>
      <c r="M32" s="307"/>
    </row>
    <row r="33" spans="2:20" ht="54.6" customHeight="1" x14ac:dyDescent="0.3">
      <c r="B33" s="714" t="s">
        <v>4125</v>
      </c>
      <c r="C33" s="714"/>
      <c r="D33" s="714"/>
      <c r="E33" s="714"/>
      <c r="F33" s="714"/>
      <c r="G33" s="714"/>
      <c r="H33" s="714"/>
      <c r="I33" s="714"/>
      <c r="J33" s="304"/>
      <c r="K33" s="305"/>
      <c r="L33" s="306"/>
      <c r="M33" s="307"/>
    </row>
    <row r="34" spans="2:20" ht="16.2" customHeight="1" x14ac:dyDescent="0.3">
      <c r="B34" s="373"/>
      <c r="C34" s="373"/>
      <c r="D34" s="373"/>
      <c r="E34" s="373"/>
      <c r="F34" s="373"/>
      <c r="G34" s="373"/>
      <c r="H34" s="373"/>
      <c r="I34" s="373"/>
    </row>
    <row r="35" spans="2:20" ht="16.2" customHeight="1" x14ac:dyDescent="0.3">
      <c r="B35" s="732"/>
      <c r="C35" s="732"/>
      <c r="D35" s="732"/>
      <c r="E35" s="732"/>
      <c r="F35" s="732"/>
      <c r="G35" s="732"/>
      <c r="H35" s="732"/>
      <c r="I35" s="732"/>
      <c r="N35" s="261"/>
      <c r="O35" s="261"/>
      <c r="P35" s="261"/>
      <c r="Q35" s="261"/>
      <c r="R35" s="261"/>
      <c r="S35" s="261"/>
      <c r="T35" s="261"/>
    </row>
    <row r="36" spans="2:20" ht="9" customHeight="1" x14ac:dyDescent="0.3">
      <c r="B36" s="373"/>
      <c r="C36" s="373"/>
      <c r="D36" s="373"/>
      <c r="E36" s="373"/>
      <c r="F36" s="373"/>
      <c r="G36" s="373"/>
      <c r="H36" s="373"/>
      <c r="I36" s="373"/>
    </row>
    <row r="37" spans="2:20" ht="18" customHeight="1" x14ac:dyDescent="0.3">
      <c r="B37" s="373" t="s">
        <v>3984</v>
      </c>
      <c r="C37" s="373"/>
      <c r="D37" s="373"/>
      <c r="E37" s="373"/>
      <c r="F37" s="373"/>
      <c r="G37" s="373"/>
      <c r="H37" s="373"/>
      <c r="I37" s="373"/>
      <c r="K37" s="279" t="s">
        <v>2574</v>
      </c>
    </row>
    <row r="38" spans="2:20" ht="18" customHeight="1" x14ac:dyDescent="0.3">
      <c r="B38" s="373" t="s">
        <v>4126</v>
      </c>
      <c r="C38" s="373"/>
      <c r="D38" s="373"/>
      <c r="E38" s="373"/>
      <c r="F38" s="373"/>
      <c r="G38" s="373"/>
      <c r="H38" s="373"/>
      <c r="I38" s="373"/>
      <c r="K38" s="279" t="s">
        <v>2575</v>
      </c>
    </row>
    <row r="39" spans="2:20" ht="18" customHeight="1" x14ac:dyDescent="0.3">
      <c r="B39" s="373" t="s">
        <v>2518</v>
      </c>
      <c r="C39" s="373"/>
      <c r="D39" s="373"/>
      <c r="E39" s="373"/>
      <c r="F39" s="373"/>
      <c r="G39" s="373"/>
      <c r="H39" s="373"/>
      <c r="I39" s="373"/>
      <c r="K39" s="279" t="s">
        <v>2576</v>
      </c>
    </row>
    <row r="40" spans="2:20" ht="18.899999999999999" customHeight="1" x14ac:dyDescent="0.3">
      <c r="B40" s="380" t="s">
        <v>2519</v>
      </c>
      <c r="C40" s="373"/>
      <c r="D40" s="373"/>
      <c r="E40" s="373"/>
      <c r="F40" s="373"/>
      <c r="G40" s="373"/>
      <c r="H40" s="373"/>
      <c r="I40" s="373"/>
      <c r="K40" s="279" t="s">
        <v>2577</v>
      </c>
    </row>
    <row r="41" spans="2:20" ht="18.899999999999999" customHeight="1" x14ac:dyDescent="0.3">
      <c r="B41" s="381" t="s">
        <v>2520</v>
      </c>
      <c r="C41" s="373"/>
      <c r="D41" s="373"/>
      <c r="E41" s="373"/>
      <c r="F41" s="373"/>
      <c r="G41" s="373"/>
      <c r="H41" s="373"/>
      <c r="I41" s="373"/>
      <c r="J41" s="300"/>
      <c r="K41" s="279" t="s">
        <v>2573</v>
      </c>
      <c r="M41" s="270"/>
    </row>
    <row r="42" spans="2:20" ht="18.899999999999999" customHeight="1" x14ac:dyDescent="0.3">
      <c r="B42" s="380" t="s">
        <v>2578</v>
      </c>
      <c r="C42" s="373"/>
      <c r="D42" s="373"/>
      <c r="E42" s="373"/>
      <c r="F42" s="373"/>
      <c r="G42" s="373"/>
      <c r="H42" s="373"/>
      <c r="I42" s="373"/>
      <c r="J42" s="300"/>
      <c r="K42" s="279" t="s">
        <v>2579</v>
      </c>
      <c r="M42" s="270"/>
    </row>
    <row r="43" spans="2:20" ht="18.899999999999999" customHeight="1" x14ac:dyDescent="0.3">
      <c r="B43" s="381" t="s">
        <v>2580</v>
      </c>
      <c r="C43" s="373"/>
      <c r="D43" s="373"/>
      <c r="E43" s="373"/>
      <c r="F43" s="373"/>
      <c r="G43" s="373"/>
      <c r="H43" s="373"/>
      <c r="I43" s="373"/>
      <c r="J43" s="300"/>
      <c r="K43" s="279" t="s">
        <v>2581</v>
      </c>
    </row>
    <row r="44" spans="2:20" ht="18.899999999999999" customHeight="1" x14ac:dyDescent="0.3">
      <c r="B44" s="381" t="s">
        <v>2582</v>
      </c>
      <c r="C44" s="373"/>
      <c r="D44" s="373"/>
      <c r="E44" s="373"/>
      <c r="F44" s="373"/>
      <c r="G44" s="373"/>
      <c r="H44" s="373"/>
      <c r="I44" s="373"/>
      <c r="J44" s="300"/>
    </row>
    <row r="45" spans="2:20" ht="18.899999999999999" customHeight="1" x14ac:dyDescent="0.3">
      <c r="B45" s="437" t="s">
        <v>2521</v>
      </c>
      <c r="C45" s="373"/>
      <c r="D45" s="373"/>
      <c r="E45" s="373"/>
      <c r="F45" s="373"/>
      <c r="G45" s="373"/>
      <c r="H45" s="373"/>
      <c r="I45" s="373"/>
      <c r="J45" s="300"/>
    </row>
    <row r="46" spans="2:20" ht="18.899999999999999" customHeight="1" x14ac:dyDescent="0.3">
      <c r="B46" s="381" t="s">
        <v>3965</v>
      </c>
      <c r="C46" s="373"/>
      <c r="D46" s="373"/>
      <c r="E46" s="373"/>
      <c r="F46" s="373"/>
      <c r="G46" s="373"/>
      <c r="H46" s="373"/>
      <c r="I46" s="373"/>
      <c r="J46" s="300"/>
    </row>
    <row r="47" spans="2:20" ht="18.899999999999999" customHeight="1" x14ac:dyDescent="0.3">
      <c r="B47" s="381" t="s">
        <v>3966</v>
      </c>
      <c r="C47" s="373"/>
      <c r="D47" s="373"/>
      <c r="E47" s="373"/>
      <c r="F47" s="373"/>
      <c r="G47" s="373"/>
      <c r="H47" s="373"/>
      <c r="I47" s="373"/>
      <c r="J47" s="300"/>
    </row>
    <row r="48" spans="2:20" ht="18.899999999999999" customHeight="1" x14ac:dyDescent="0.3">
      <c r="B48" s="437" t="s">
        <v>4088</v>
      </c>
      <c r="C48" s="373"/>
      <c r="D48" s="373"/>
      <c r="E48" s="373"/>
      <c r="F48" s="373"/>
      <c r="G48" s="373"/>
      <c r="H48" s="373"/>
      <c r="I48" s="373"/>
      <c r="J48" s="300"/>
    </row>
    <row r="49" spans="2:13" ht="18.899999999999999" customHeight="1" x14ac:dyDescent="0.3">
      <c r="B49" s="381" t="s">
        <v>4089</v>
      </c>
      <c r="C49" s="373"/>
      <c r="D49" s="373"/>
      <c r="E49" s="373"/>
      <c r="F49" s="373"/>
      <c r="G49" s="373"/>
      <c r="H49" s="373"/>
      <c r="I49" s="373"/>
      <c r="J49" s="300"/>
    </row>
    <row r="50" spans="2:13" ht="18.899999999999999" customHeight="1" x14ac:dyDescent="0.3">
      <c r="B50" s="381" t="s">
        <v>4090</v>
      </c>
      <c r="C50" s="373"/>
      <c r="D50" s="373"/>
      <c r="E50" s="373"/>
      <c r="F50" s="373"/>
      <c r="G50" s="373"/>
      <c r="H50" s="373"/>
      <c r="I50" s="373"/>
      <c r="J50" s="300"/>
    </row>
    <row r="51" spans="2:13" ht="23.25" customHeight="1" x14ac:dyDescent="0.3">
      <c r="B51" s="373"/>
      <c r="C51" s="373"/>
      <c r="D51" s="373"/>
      <c r="E51" s="373"/>
      <c r="F51" s="373"/>
      <c r="G51" s="373"/>
      <c r="H51" s="373"/>
      <c r="I51" s="373"/>
      <c r="J51" s="300"/>
      <c r="K51" s="288"/>
    </row>
    <row r="52" spans="2:13" ht="16.2" customHeight="1" x14ac:dyDescent="0.3">
      <c r="B52" s="373"/>
      <c r="C52" s="373"/>
      <c r="D52" s="373"/>
      <c r="E52" s="373"/>
      <c r="F52" s="373"/>
      <c r="G52" s="373"/>
      <c r="H52" s="373"/>
      <c r="I52" s="373"/>
      <c r="J52" s="300"/>
      <c r="K52" s="289"/>
    </row>
    <row r="53" spans="2:13" ht="52.5" customHeight="1" x14ac:dyDescent="0.3">
      <c r="B53" s="714" t="s">
        <v>2524</v>
      </c>
      <c r="C53" s="714"/>
      <c r="D53" s="714"/>
      <c r="E53" s="714"/>
      <c r="F53" s="714"/>
      <c r="G53" s="714"/>
      <c r="H53" s="714"/>
      <c r="I53" s="714"/>
      <c r="J53" s="300"/>
    </row>
    <row r="54" spans="2:13" ht="19.5" customHeight="1" x14ac:dyDescent="0.3">
      <c r="B54" s="435" t="s">
        <v>2525</v>
      </c>
      <c r="C54" s="384"/>
      <c r="D54" s="373"/>
      <c r="E54" s="373"/>
      <c r="F54" s="373"/>
      <c r="G54" s="373"/>
      <c r="H54" s="373"/>
      <c r="I54" s="373"/>
      <c r="J54" s="300"/>
    </row>
    <row r="55" spans="2:13" ht="13.5" customHeight="1" x14ac:dyDescent="0.3">
      <c r="B55" s="381"/>
      <c r="C55" s="373"/>
      <c r="D55" s="373"/>
      <c r="E55" s="373"/>
      <c r="F55" s="373"/>
      <c r="G55" s="373"/>
      <c r="H55" s="373"/>
      <c r="I55" s="373"/>
      <c r="J55" s="300"/>
    </row>
    <row r="56" spans="2:13" ht="20.25" customHeight="1" x14ac:dyDescent="0.3">
      <c r="B56" s="373" t="s">
        <v>2526</v>
      </c>
      <c r="C56" s="384"/>
      <c r="D56" s="373"/>
      <c r="E56" s="373"/>
      <c r="F56" s="373"/>
      <c r="G56" s="373"/>
      <c r="H56" s="373"/>
      <c r="I56" s="373"/>
      <c r="J56" s="276"/>
    </row>
    <row r="57" spans="2:13" ht="4.2" customHeight="1" x14ac:dyDescent="0.3">
      <c r="B57" s="384"/>
      <c r="C57" s="384"/>
      <c r="D57" s="373"/>
      <c r="E57" s="373"/>
      <c r="F57" s="373"/>
      <c r="G57" s="373"/>
      <c r="H57" s="373"/>
      <c r="I57" s="373"/>
      <c r="J57" s="276"/>
    </row>
    <row r="58" spans="2:13" ht="16.2" customHeight="1" x14ac:dyDescent="0.3">
      <c r="B58" s="373" t="s">
        <v>2583</v>
      </c>
      <c r="C58" s="373"/>
      <c r="D58" s="384"/>
      <c r="E58" s="384"/>
      <c r="F58" s="384"/>
      <c r="G58" s="384"/>
      <c r="H58" s="373"/>
      <c r="I58" s="373"/>
    </row>
    <row r="59" spans="2:13" ht="16.2" customHeight="1" x14ac:dyDescent="0.3">
      <c r="B59" s="373" t="s">
        <v>2527</v>
      </c>
      <c r="C59" s="373"/>
      <c r="D59" s="373"/>
      <c r="E59" s="373"/>
      <c r="F59" s="373"/>
      <c r="G59" s="373"/>
      <c r="H59" s="373"/>
      <c r="I59" s="373"/>
    </row>
    <row r="60" spans="2:13" ht="16.2" customHeight="1" x14ac:dyDescent="0.3">
      <c r="B60" s="373" t="s">
        <v>3982</v>
      </c>
      <c r="C60" s="373"/>
      <c r="D60" s="373"/>
      <c r="E60" s="373"/>
      <c r="F60" s="373"/>
      <c r="G60" s="373"/>
      <c r="H60" s="373"/>
      <c r="I60" s="373"/>
    </row>
    <row r="61" spans="2:13" ht="16.2" customHeight="1" x14ac:dyDescent="0.3">
      <c r="B61" s="373" t="s">
        <v>2528</v>
      </c>
      <c r="C61" s="373"/>
      <c r="D61" s="373"/>
      <c r="E61" s="373"/>
      <c r="F61" s="373"/>
      <c r="G61" s="373"/>
      <c r="H61" s="373"/>
      <c r="I61" s="373"/>
      <c r="J61" s="261"/>
    </row>
    <row r="62" spans="2:13" ht="10.199999999999999" customHeight="1" x14ac:dyDescent="0.3">
      <c r="B62" s="726"/>
      <c r="C62" s="726"/>
      <c r="H62" s="790"/>
      <c r="I62" s="790"/>
      <c r="L62" s="292"/>
      <c r="M62" s="292"/>
    </row>
    <row r="63" spans="2:13" s="297" customFormat="1" ht="127.5" customHeight="1" x14ac:dyDescent="0.3">
      <c r="B63" s="747" t="s">
        <v>2584</v>
      </c>
      <c r="C63" s="747"/>
      <c r="D63" s="575"/>
      <c r="E63" s="575"/>
      <c r="F63" s="575"/>
      <c r="G63" s="575"/>
      <c r="H63" s="748" t="s">
        <v>2529</v>
      </c>
      <c r="I63" s="748"/>
    </row>
  </sheetData>
  <mergeCells count="42">
    <mergeCell ref="B35:I35"/>
    <mergeCell ref="B53:I53"/>
    <mergeCell ref="B62:C62"/>
    <mergeCell ref="H62:I62"/>
    <mergeCell ref="B63:C63"/>
    <mergeCell ref="H63:I63"/>
    <mergeCell ref="B33:I33"/>
    <mergeCell ref="B26:I26"/>
    <mergeCell ref="L26:T26"/>
    <mergeCell ref="U26:AC26"/>
    <mergeCell ref="AD26:AL26"/>
    <mergeCell ref="B27:I27"/>
    <mergeCell ref="B28:C28"/>
    <mergeCell ref="B30:I30"/>
    <mergeCell ref="B31:I31"/>
    <mergeCell ref="B32:I32"/>
    <mergeCell ref="AM26:AU26"/>
    <mergeCell ref="AV26:BD26"/>
    <mergeCell ref="C17:E17"/>
    <mergeCell ref="C18:E18"/>
    <mergeCell ref="G19:H19"/>
    <mergeCell ref="G20:H20"/>
    <mergeCell ref="G21:H21"/>
    <mergeCell ref="B25:I25"/>
    <mergeCell ref="C16:E16"/>
    <mergeCell ref="C7:E7"/>
    <mergeCell ref="G7:I7"/>
    <mergeCell ref="K7:L7"/>
    <mergeCell ref="C8:E8"/>
    <mergeCell ref="C9:E9"/>
    <mergeCell ref="H9:I9"/>
    <mergeCell ref="B10:C10"/>
    <mergeCell ref="D10:E10"/>
    <mergeCell ref="G10:I10"/>
    <mergeCell ref="B13:I14"/>
    <mergeCell ref="C15:E15"/>
    <mergeCell ref="E3:F3"/>
    <mergeCell ref="C5:E5"/>
    <mergeCell ref="G5:I6"/>
    <mergeCell ref="K5:L5"/>
    <mergeCell ref="C6:E6"/>
    <mergeCell ref="K6:L6"/>
  </mergeCells>
  <hyperlinks>
    <hyperlink ref="B61" r:id="rId1" display="http://www.geofal.com.pe/" xr:uid="{D59DA490-58B0-4F69-8608-57183BA67719}"/>
    <hyperlink ref="B31:I31" r:id="rId2" location="8LpXxWsZQWmIW0zmL4DJEGBD3MXzxqJtd8JNJD7mkXs" display="https://mega.nz/file/EWAjHIDa - 8LpXxWsZQWmIW0zmL4DJEGBD3MXzxqJtd8JNJD7mkXs" xr:uid="{D4DB939E-1B8D-47C6-AEAB-EC77032CA231}"/>
  </hyperlinks>
  <printOptions horizontalCentered="1"/>
  <pageMargins left="0" right="0" top="1.6535433070866143" bottom="0" header="0" footer="0"/>
  <pageSetup paperSize="9" scale="63" fitToWidth="0" fitToHeight="0" orientation="portrait" r:id="rId3"/>
  <headerFooter>
    <oddHeader>&amp;L
                  &amp;G</oddHeader>
    <oddFooter>&amp;C&amp;G</oddFooter>
  </headerFooter>
  <rowBreaks count="1" manualBreakCount="1">
    <brk id="28" min="1" max="8" man="1"/>
  </rowBreaks>
  <drawing r:id="rId4"/>
  <legacyDrawingHF r:id="rId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DB927-CA5C-4572-9F2F-CDBCB500EB84}">
  <sheetPr>
    <tabColor rgb="FF00B0F0"/>
  </sheetPr>
  <dimension ref="B1:BD69"/>
  <sheetViews>
    <sheetView view="pageBreakPreview" zoomScale="96" zoomScaleNormal="96" zoomScaleSheetLayoutView="96" workbookViewId="0">
      <selection activeCell="L10" sqref="L10"/>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28.6640625"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1122</v>
      </c>
    </row>
    <row r="2" spans="2:13" ht="6.6" customHeight="1" x14ac:dyDescent="0.3">
      <c r="K2" s="344"/>
      <c r="L2" s="344"/>
    </row>
    <row r="3" spans="2:13" ht="24" customHeight="1" x14ac:dyDescent="0.3">
      <c r="B3" s="297"/>
      <c r="C3" s="355"/>
      <c r="D3" s="355"/>
      <c r="E3" s="746">
        <v>1356</v>
      </c>
      <c r="F3" s="746"/>
      <c r="G3" s="355"/>
      <c r="H3" s="355"/>
      <c r="I3" s="356"/>
    </row>
    <row r="4" spans="2:13" ht="12.6" customHeight="1" x14ac:dyDescent="0.3">
      <c r="B4" s="357"/>
      <c r="C4" s="357"/>
      <c r="D4" s="297"/>
      <c r="E4" s="358"/>
      <c r="F4" s="358"/>
      <c r="G4" s="351"/>
      <c r="H4" s="351"/>
      <c r="I4" s="351"/>
      <c r="J4" s="252"/>
    </row>
    <row r="5" spans="2:13" ht="52.5" customHeight="1" x14ac:dyDescent="0.3">
      <c r="B5" s="383" t="s">
        <v>2545</v>
      </c>
      <c r="C5" s="768" t="str">
        <f>VLOOKUP($L$1,BD_Clientes,2,FALSE)</f>
        <v>CONSORCIO LAMAR S.A.C.</v>
      </c>
      <c r="D5" s="768"/>
      <c r="E5" s="768"/>
      <c r="F5" s="431" t="s">
        <v>2586</v>
      </c>
      <c r="G5" s="768" t="str">
        <f>VLOOKUP($L$1,BD_Clientes,9,FALSE)</f>
        <v>Hiperbodega Precio Uno</v>
      </c>
      <c r="H5" s="768"/>
      <c r="I5" s="768"/>
      <c r="K5" s="746">
        <v>222</v>
      </c>
      <c r="L5" s="746"/>
    </row>
    <row r="6" spans="2:13" ht="26.25" customHeight="1" x14ac:dyDescent="0.3">
      <c r="B6" s="383" t="s">
        <v>2547</v>
      </c>
      <c r="C6" s="768">
        <f>VLOOKUP($L$1,BD_Clientes,3,FALSE)</f>
        <v>20554579567</v>
      </c>
      <c r="D6" s="768"/>
      <c r="E6" s="768"/>
      <c r="F6" s="373"/>
      <c r="G6" s="433"/>
      <c r="H6" s="433"/>
      <c r="I6" s="433"/>
      <c r="K6" s="744">
        <v>222</v>
      </c>
      <c r="L6" s="744"/>
      <c r="M6" s="301"/>
    </row>
    <row r="7" spans="2:13" ht="38.25" customHeight="1" x14ac:dyDescent="0.3">
      <c r="B7" s="383" t="s">
        <v>2550</v>
      </c>
      <c r="C7" s="768" t="str">
        <f>VLOOKUP($L$1,BD_Clientes,5,FALSE)</f>
        <v>Ing. Máximo Ramos / Ing. Kelly Lobato Campos</v>
      </c>
      <c r="D7" s="768"/>
      <c r="E7" s="768"/>
      <c r="F7" s="431" t="s">
        <v>2589</v>
      </c>
      <c r="G7" s="768" t="str">
        <f>VLOOKUP($L$1,BD_Clientes,10,FALSE)</f>
        <v>Comas</v>
      </c>
      <c r="H7" s="768"/>
      <c r="I7" s="768"/>
      <c r="K7" s="742">
        <v>222</v>
      </c>
      <c r="L7" s="742"/>
    </row>
    <row r="8" spans="2:13" ht="36" customHeight="1" x14ac:dyDescent="0.3">
      <c r="B8" s="383" t="s">
        <v>2553</v>
      </c>
      <c r="C8" s="768" t="str">
        <f>VLOOKUP($L$1,BD_Clientes,7,FALSE)</f>
        <v>921069488 / 965603816</v>
      </c>
      <c r="D8" s="768"/>
      <c r="E8" s="768"/>
      <c r="F8" s="439" t="s">
        <v>2551</v>
      </c>
      <c r="G8" s="373" t="s">
        <v>3326</v>
      </c>
      <c r="H8" s="373"/>
      <c r="I8" s="373"/>
    </row>
    <row r="9" spans="2:13" ht="41.25" customHeight="1" x14ac:dyDescent="0.3">
      <c r="B9" s="383" t="s">
        <v>2557</v>
      </c>
      <c r="C9" s="768" t="str">
        <f>VLOOKUP($L$1,BD_Clientes,8,FALSE)</f>
        <v>mramos@lamar.pe / klobato@lamar.pe</v>
      </c>
      <c r="D9" s="768"/>
      <c r="E9" s="768"/>
      <c r="F9" s="438" t="s">
        <v>2553</v>
      </c>
      <c r="G9" s="429">
        <v>982429895</v>
      </c>
      <c r="H9" s="769"/>
      <c r="I9" s="769"/>
    </row>
    <row r="10" spans="2:13" ht="42.75" customHeight="1" x14ac:dyDescent="0.3">
      <c r="B10" s="766" t="s">
        <v>2555</v>
      </c>
      <c r="C10" s="766"/>
      <c r="D10" s="767">
        <v>45898</v>
      </c>
      <c r="E10" s="767"/>
      <c r="F10" s="438" t="s">
        <v>2558</v>
      </c>
      <c r="G10" s="767">
        <v>45898</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19.95" customHeight="1" x14ac:dyDescent="0.3">
      <c r="B16" s="260"/>
      <c r="C16" s="260"/>
      <c r="D16" s="259"/>
      <c r="E16" s="259"/>
      <c r="F16" s="259"/>
    </row>
    <row r="17" spans="2:56" ht="63.75" customHeight="1" x14ac:dyDescent="0.3">
      <c r="B17" s="421" t="s">
        <v>2561</v>
      </c>
      <c r="C17" s="749" t="s">
        <v>2562</v>
      </c>
      <c r="D17" s="749"/>
      <c r="E17" s="749"/>
      <c r="F17" s="422" t="s">
        <v>2563</v>
      </c>
      <c r="G17" s="423" t="s">
        <v>2564</v>
      </c>
      <c r="H17" s="421" t="s">
        <v>2565</v>
      </c>
      <c r="I17" s="421" t="s">
        <v>2566</v>
      </c>
      <c r="J17" s="371"/>
    </row>
    <row r="18" spans="2:56" ht="30" customHeight="1" x14ac:dyDescent="0.3">
      <c r="B18" s="421"/>
      <c r="C18" s="750" t="s">
        <v>6065</v>
      </c>
      <c r="D18" s="751"/>
      <c r="E18" s="752"/>
      <c r="F18" s="422"/>
      <c r="G18" s="423"/>
      <c r="H18" s="421"/>
      <c r="I18" s="421"/>
      <c r="J18" s="371"/>
    </row>
    <row r="19" spans="2:56" ht="144.75" customHeight="1" x14ac:dyDescent="0.3">
      <c r="B19" s="424" t="s">
        <v>2212</v>
      </c>
      <c r="C19" s="754" t="s">
        <v>6066</v>
      </c>
      <c r="D19" s="755"/>
      <c r="E19" s="756"/>
      <c r="F19" s="451" t="str">
        <f>VLOOKUP(B19,ENS.!$B$5:$F$242,3,FALSE)</f>
        <v>ASTM C39/C39M-24</v>
      </c>
      <c r="G19" s="457">
        <v>90</v>
      </c>
      <c r="H19" s="424">
        <v>1</v>
      </c>
      <c r="I19" s="426">
        <f>+G19*H19</f>
        <v>90</v>
      </c>
      <c r="J19" s="371"/>
    </row>
    <row r="20" spans="2:56" ht="19.95" customHeight="1" x14ac:dyDescent="0.3">
      <c r="B20" s="550" t="s">
        <v>2516</v>
      </c>
      <c r="C20" s="270"/>
      <c r="G20" s="759" t="s">
        <v>2567</v>
      </c>
      <c r="H20" s="760"/>
      <c r="I20" s="427">
        <f>SUM(I19:I19)</f>
        <v>90</v>
      </c>
      <c r="J20" s="274"/>
      <c r="K20" s="540"/>
      <c r="L20" s="343"/>
      <c r="M20" s="171"/>
      <c r="N20" s="171"/>
      <c r="O20" s="171"/>
      <c r="P20" s="171"/>
      <c r="Q20" s="171"/>
      <c r="R20" s="171"/>
      <c r="S20" s="171"/>
      <c r="T20" s="171"/>
    </row>
    <row r="21" spans="2:56" ht="19.95" customHeight="1" x14ac:dyDescent="0.3">
      <c r="B21" s="317"/>
      <c r="C21" s="270"/>
      <c r="G21" s="759" t="s">
        <v>2568</v>
      </c>
      <c r="H21" s="760"/>
      <c r="I21" s="427">
        <f>I20*0.18</f>
        <v>16.2</v>
      </c>
      <c r="J21" s="274"/>
      <c r="K21" s="538"/>
      <c r="L21" s="171"/>
      <c r="M21" s="171"/>
      <c r="N21" s="171"/>
      <c r="O21" s="171"/>
      <c r="P21" s="171"/>
      <c r="Q21" s="171"/>
      <c r="R21" s="171"/>
      <c r="S21" s="171"/>
      <c r="T21" s="171"/>
    </row>
    <row r="22" spans="2:56" ht="19.95" customHeight="1" x14ac:dyDescent="0.3">
      <c r="B22" s="317"/>
      <c r="C22" s="270"/>
      <c r="G22" s="761" t="s">
        <v>2569</v>
      </c>
      <c r="H22" s="762"/>
      <c r="I22" s="428">
        <f>I20+I21</f>
        <v>106.2</v>
      </c>
      <c r="J22" s="274"/>
      <c r="K22" s="538"/>
      <c r="L22" s="302"/>
      <c r="M22" s="302"/>
      <c r="N22" s="302"/>
      <c r="O22" s="302"/>
      <c r="P22" s="302"/>
      <c r="Q22" s="302"/>
      <c r="R22" s="302"/>
      <c r="S22" s="302"/>
      <c r="T22" s="302"/>
    </row>
    <row r="23" spans="2:56" ht="19.95" customHeight="1" x14ac:dyDescent="0.3">
      <c r="B23" s="317"/>
      <c r="C23" s="270"/>
      <c r="G23" s="371"/>
      <c r="H23" s="371"/>
      <c r="I23" s="372"/>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632"/>
      <c r="L24" s="546"/>
      <c r="N24" s="547"/>
    </row>
    <row r="25" spans="2:56" s="297" customFormat="1" ht="21" customHeight="1" x14ac:dyDescent="0.3">
      <c r="C25" s="362"/>
      <c r="D25" s="362"/>
      <c r="E25" s="362"/>
      <c r="F25" s="362"/>
      <c r="G25" s="362"/>
      <c r="H25" s="362"/>
      <c r="I25" s="310"/>
      <c r="J25" s="310"/>
    </row>
    <row r="26" spans="2:56" s="297" customFormat="1" ht="11.4" customHeight="1" x14ac:dyDescent="0.3">
      <c r="C26" s="362"/>
      <c r="D26" s="362"/>
      <c r="E26" s="362"/>
      <c r="F26" s="362"/>
      <c r="G26" s="362"/>
      <c r="H26" s="362"/>
      <c r="I26" s="310"/>
      <c r="J26" s="310"/>
    </row>
    <row r="27" spans="2:56" s="373" customFormat="1" ht="19.2" customHeight="1" x14ac:dyDescent="0.3">
      <c r="B27" s="732" t="s">
        <v>4130</v>
      </c>
      <c r="C27" s="732"/>
      <c r="D27" s="732"/>
      <c r="E27" s="732"/>
      <c r="F27" s="732"/>
      <c r="G27" s="732"/>
      <c r="H27" s="732"/>
      <c r="I27" s="732"/>
      <c r="J27" s="374"/>
      <c r="L27" s="548"/>
      <c r="U27" s="548"/>
      <c r="AD27" s="548"/>
      <c r="AM27" s="548"/>
      <c r="AV27" s="548"/>
    </row>
    <row r="28" spans="2:56" s="373" customFormat="1" ht="192" customHeight="1" x14ac:dyDescent="0.3">
      <c r="B28" s="714" t="s">
        <v>6067</v>
      </c>
      <c r="C28" s="714"/>
      <c r="D28" s="714"/>
      <c r="E28" s="714"/>
      <c r="F28" s="714"/>
      <c r="G28" s="714"/>
      <c r="H28" s="714"/>
      <c r="I28" s="714"/>
      <c r="J28" s="374"/>
      <c r="L28" s="714"/>
      <c r="M28" s="714"/>
      <c r="N28" s="714"/>
      <c r="O28" s="714"/>
      <c r="P28" s="714"/>
      <c r="Q28" s="714"/>
      <c r="R28" s="714"/>
      <c r="S28" s="714"/>
      <c r="T28" s="714"/>
      <c r="U28" s="714"/>
      <c r="V28" s="714"/>
      <c r="W28" s="714"/>
      <c r="X28" s="714"/>
      <c r="Y28" s="714"/>
      <c r="Z28" s="714"/>
      <c r="AA28" s="714"/>
      <c r="AB28" s="714"/>
      <c r="AC28" s="714"/>
      <c r="AD28" s="714"/>
      <c r="AE28" s="714"/>
      <c r="AF28" s="714"/>
      <c r="AG28" s="714"/>
      <c r="AH28" s="714"/>
      <c r="AI28" s="714"/>
      <c r="AJ28" s="714"/>
      <c r="AK28" s="714"/>
      <c r="AL28" s="714"/>
      <c r="AM28" s="715"/>
      <c r="AN28" s="715"/>
      <c r="AO28" s="715"/>
      <c r="AP28" s="715"/>
      <c r="AQ28" s="715"/>
      <c r="AR28" s="715"/>
      <c r="AS28" s="715"/>
      <c r="AT28" s="715"/>
      <c r="AU28" s="715"/>
      <c r="AV28" s="714"/>
      <c r="AW28" s="714"/>
      <c r="AX28" s="714"/>
      <c r="AY28" s="714"/>
      <c r="AZ28" s="714"/>
      <c r="BA28" s="714"/>
      <c r="BB28" s="714"/>
      <c r="BC28" s="714"/>
      <c r="BD28" s="714"/>
    </row>
    <row r="29" spans="2:56" s="297" customFormat="1" ht="93" customHeight="1" x14ac:dyDescent="0.3">
      <c r="B29" s="747" t="s">
        <v>2571</v>
      </c>
      <c r="C29" s="747"/>
      <c r="D29" s="337"/>
      <c r="E29" s="337"/>
      <c r="F29" s="337"/>
      <c r="G29" s="337"/>
      <c r="H29" s="337"/>
      <c r="I29" s="337"/>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95" customHeight="1" x14ac:dyDescent="0.3">
      <c r="J30" s="336"/>
    </row>
    <row r="31" spans="2:56" s="297" customFormat="1" ht="74.25" customHeight="1" x14ac:dyDescent="0.3">
      <c r="B31" s="715" t="s">
        <v>4131</v>
      </c>
      <c r="C31" s="715"/>
      <c r="D31" s="715"/>
      <c r="E31" s="715"/>
      <c r="F31" s="715"/>
      <c r="G31" s="715"/>
      <c r="H31" s="715"/>
      <c r="I31" s="715"/>
      <c r="J31" s="336"/>
    </row>
    <row r="32" spans="2:56" s="297" customFormat="1" ht="74.25" customHeight="1" x14ac:dyDescent="0.3">
      <c r="B32" s="714" t="s">
        <v>4121</v>
      </c>
      <c r="C32" s="714"/>
      <c r="D32" s="714"/>
      <c r="E32" s="714"/>
      <c r="F32" s="714"/>
      <c r="G32" s="714"/>
      <c r="H32" s="714"/>
      <c r="I32" s="714"/>
      <c r="J32" s="336"/>
    </row>
    <row r="33" spans="2:20" s="297" customFormat="1" ht="70.95" customHeight="1" x14ac:dyDescent="0.3">
      <c r="B33" s="714" t="s">
        <v>4122</v>
      </c>
      <c r="C33" s="714"/>
      <c r="D33" s="714"/>
      <c r="E33" s="714"/>
      <c r="F33" s="714"/>
      <c r="G33" s="714"/>
      <c r="H33" s="714"/>
      <c r="I33" s="714"/>
      <c r="J33" s="336"/>
    </row>
    <row r="34" spans="2:20" s="373" customFormat="1" ht="162.6" customHeight="1" x14ac:dyDescent="0.3">
      <c r="B34" s="714" t="s">
        <v>4124</v>
      </c>
      <c r="C34" s="714"/>
      <c r="D34" s="714"/>
      <c r="E34" s="714"/>
      <c r="F34" s="714"/>
      <c r="G34" s="714"/>
      <c r="H34" s="714"/>
      <c r="I34" s="714"/>
      <c r="J34" s="375"/>
      <c r="K34" s="376"/>
      <c r="L34" s="377"/>
      <c r="M34" s="378"/>
    </row>
    <row r="35" spans="2:20" s="373" customFormat="1" ht="57" customHeight="1" x14ac:dyDescent="0.3">
      <c r="B35" s="714" t="s">
        <v>4125</v>
      </c>
      <c r="C35" s="714"/>
      <c r="D35" s="714"/>
      <c r="E35" s="714"/>
      <c r="F35" s="714"/>
      <c r="G35" s="714"/>
      <c r="H35" s="714"/>
      <c r="I35" s="714"/>
      <c r="J35" s="375"/>
      <c r="K35" s="376"/>
      <c r="L35" s="377"/>
      <c r="M35" s="378"/>
    </row>
    <row r="36" spans="2:20" s="373" customFormat="1" ht="16.2" customHeight="1" x14ac:dyDescent="0.3"/>
    <row r="37" spans="2:20" s="373" customFormat="1" ht="16.2" customHeight="1" x14ac:dyDescent="0.3">
      <c r="B37" s="732"/>
      <c r="C37" s="732"/>
      <c r="D37" s="732"/>
      <c r="E37" s="732"/>
      <c r="F37" s="732"/>
      <c r="G37" s="732"/>
      <c r="H37" s="732"/>
      <c r="I37" s="732"/>
      <c r="N37" s="379"/>
      <c r="O37" s="379"/>
      <c r="P37" s="379"/>
      <c r="Q37" s="379"/>
      <c r="R37" s="379"/>
      <c r="S37" s="379"/>
      <c r="T37" s="379"/>
    </row>
    <row r="38" spans="2:20" s="373" customFormat="1" ht="16.2" customHeight="1" x14ac:dyDescent="0.3"/>
    <row r="39" spans="2:20" s="373" customFormat="1" ht="16.5" customHeight="1" x14ac:dyDescent="0.3">
      <c r="B39" s="373" t="s">
        <v>3984</v>
      </c>
      <c r="K39" s="373" t="s">
        <v>2574</v>
      </c>
    </row>
    <row r="40" spans="2:20" s="373" customFormat="1" ht="16.5" customHeight="1" x14ac:dyDescent="0.3">
      <c r="B40" s="373" t="s">
        <v>4126</v>
      </c>
      <c r="K40" s="373" t="s">
        <v>3983</v>
      </c>
    </row>
    <row r="41" spans="2:20" s="373" customFormat="1" ht="16.5" customHeight="1" x14ac:dyDescent="0.3">
      <c r="B41" s="373" t="s">
        <v>2518</v>
      </c>
      <c r="K41" s="373" t="s">
        <v>3984</v>
      </c>
    </row>
    <row r="42" spans="2:20" s="373" customFormat="1" ht="16.5" customHeight="1" x14ac:dyDescent="0.3">
      <c r="B42" s="380" t="s">
        <v>2519</v>
      </c>
      <c r="K42" s="373" t="s">
        <v>3985</v>
      </c>
    </row>
    <row r="43" spans="2:20" s="373" customFormat="1" ht="16.5" customHeight="1" x14ac:dyDescent="0.3">
      <c r="B43" s="381" t="s">
        <v>2520</v>
      </c>
      <c r="J43" s="382"/>
      <c r="K43" s="373" t="s">
        <v>3986</v>
      </c>
      <c r="M43" s="383"/>
    </row>
    <row r="44" spans="2:20" s="373" customFormat="1" ht="16.5" customHeight="1" x14ac:dyDescent="0.3">
      <c r="B44" s="380" t="s">
        <v>2578</v>
      </c>
      <c r="J44" s="382"/>
      <c r="K44" s="373" t="s">
        <v>3987</v>
      </c>
      <c r="M44" s="383"/>
    </row>
    <row r="45" spans="2:20" s="373" customFormat="1" ht="16.5" customHeight="1" x14ac:dyDescent="0.3">
      <c r="B45" s="381" t="s">
        <v>2580</v>
      </c>
      <c r="J45" s="382"/>
      <c r="K45" s="373" t="s">
        <v>3988</v>
      </c>
    </row>
    <row r="46" spans="2:20" s="373" customFormat="1" ht="16.5" customHeight="1" x14ac:dyDescent="0.3">
      <c r="B46" s="381" t="s">
        <v>2582</v>
      </c>
      <c r="J46" s="382"/>
    </row>
    <row r="47" spans="2:20" s="373" customFormat="1" ht="16.5" customHeight="1" x14ac:dyDescent="0.3">
      <c r="B47" s="437" t="s">
        <v>2521</v>
      </c>
      <c r="J47" s="382"/>
    </row>
    <row r="48" spans="2:20" s="373" customFormat="1" ht="16.5" customHeight="1" x14ac:dyDescent="0.3">
      <c r="B48" s="381" t="s">
        <v>3965</v>
      </c>
      <c r="J48" s="382"/>
    </row>
    <row r="49" spans="2:11" s="373" customFormat="1" ht="16.5" customHeight="1" x14ac:dyDescent="0.3">
      <c r="B49" s="381" t="s">
        <v>3966</v>
      </c>
      <c r="J49" s="382"/>
    </row>
    <row r="50" spans="2:11" s="373" customFormat="1" ht="16.5" customHeight="1" x14ac:dyDescent="0.3">
      <c r="B50" s="437" t="s">
        <v>4088</v>
      </c>
      <c r="J50" s="382"/>
    </row>
    <row r="51" spans="2:11" s="373" customFormat="1" ht="16.5" customHeight="1" x14ac:dyDescent="0.3">
      <c r="B51" s="381" t="s">
        <v>4089</v>
      </c>
      <c r="J51" s="382"/>
    </row>
    <row r="52" spans="2:11" s="373" customFormat="1" ht="16.5" customHeight="1" x14ac:dyDescent="0.3">
      <c r="B52" s="381" t="s">
        <v>4090</v>
      </c>
      <c r="J52" s="382"/>
    </row>
    <row r="53" spans="2:11" s="373" customFormat="1" ht="6.6" customHeight="1" x14ac:dyDescent="0.3">
      <c r="B53" s="381"/>
      <c r="J53" s="382"/>
    </row>
    <row r="54" spans="2:11" s="373" customFormat="1" ht="23.25" customHeight="1" x14ac:dyDescent="0.3">
      <c r="J54" s="382"/>
      <c r="K54" s="380" t="s">
        <v>2521</v>
      </c>
    </row>
    <row r="55" spans="2:11" s="373" customFormat="1" ht="16.2" customHeight="1" x14ac:dyDescent="0.3">
      <c r="J55" s="382"/>
      <c r="K55" s="381" t="s">
        <v>2522</v>
      </c>
    </row>
    <row r="56" spans="2:11" s="373" customFormat="1" ht="11.25" customHeight="1" x14ac:dyDescent="0.3">
      <c r="J56" s="382"/>
      <c r="K56" s="381" t="s">
        <v>2523</v>
      </c>
    </row>
    <row r="57" spans="2:11" s="373" customFormat="1" ht="52.5" customHeight="1" x14ac:dyDescent="0.3">
      <c r="B57" s="714" t="s">
        <v>2524</v>
      </c>
      <c r="C57" s="714"/>
      <c r="D57" s="714"/>
      <c r="E57" s="714"/>
      <c r="F57" s="714"/>
      <c r="G57" s="714"/>
      <c r="H57" s="714"/>
      <c r="I57" s="714"/>
      <c r="J57" s="382"/>
    </row>
    <row r="58" spans="2:11" s="373" customFormat="1" ht="13.5" customHeight="1" x14ac:dyDescent="0.3">
      <c r="B58" s="435" t="s">
        <v>2525</v>
      </c>
      <c r="C58" s="384"/>
      <c r="J58" s="382"/>
    </row>
    <row r="59" spans="2:11" s="373" customFormat="1" ht="13.5" customHeight="1" x14ac:dyDescent="0.3">
      <c r="B59" s="381"/>
      <c r="J59" s="382"/>
    </row>
    <row r="60" spans="2:11" s="373" customFormat="1" ht="13.5" customHeight="1" x14ac:dyDescent="0.3">
      <c r="B60" s="381"/>
      <c r="J60" s="382"/>
    </row>
    <row r="61" spans="2:11" s="373" customFormat="1" ht="20.25" customHeight="1" x14ac:dyDescent="0.3">
      <c r="B61" s="373" t="s">
        <v>2526</v>
      </c>
      <c r="C61" s="384"/>
      <c r="J61" s="385"/>
    </row>
    <row r="62" spans="2:11" s="373" customFormat="1" ht="15.75" customHeight="1" x14ac:dyDescent="0.3">
      <c r="B62" s="384"/>
      <c r="C62" s="384"/>
      <c r="J62" s="385"/>
    </row>
    <row r="63" spans="2:11" s="373" customFormat="1" ht="16.2" customHeight="1" x14ac:dyDescent="0.3">
      <c r="B63" s="373" t="s">
        <v>2583</v>
      </c>
      <c r="D63" s="384"/>
      <c r="E63" s="384"/>
      <c r="F63" s="384"/>
      <c r="G63" s="384"/>
    </row>
    <row r="64" spans="2:11" s="373" customFormat="1" ht="16.2" customHeight="1" x14ac:dyDescent="0.3">
      <c r="B64" s="373" t="s">
        <v>2527</v>
      </c>
    </row>
    <row r="65" spans="2:13" s="373" customFormat="1" ht="16.2" customHeight="1" x14ac:dyDescent="0.3">
      <c r="B65" s="373" t="s">
        <v>3982</v>
      </c>
    </row>
    <row r="66" spans="2:13" s="373" customFormat="1" ht="16.2" customHeight="1" x14ac:dyDescent="0.3">
      <c r="B66" s="373" t="s">
        <v>2528</v>
      </c>
      <c r="J66" s="379"/>
    </row>
    <row r="67" spans="2:13" s="373" customFormat="1" ht="34.5" customHeight="1" x14ac:dyDescent="0.3">
      <c r="B67" s="715"/>
      <c r="C67" s="715"/>
      <c r="H67" s="716"/>
      <c r="I67" s="716"/>
      <c r="L67" s="384"/>
      <c r="M67" s="384"/>
    </row>
    <row r="68" spans="2:13" s="297" customFormat="1" ht="13.8" x14ac:dyDescent="0.3">
      <c r="B68" s="337"/>
      <c r="C68" s="337"/>
      <c r="H68" s="549"/>
      <c r="I68" s="549"/>
      <c r="L68" s="347"/>
      <c r="M68" s="347"/>
    </row>
    <row r="69" spans="2:13" s="297" customFormat="1" ht="121.2" customHeight="1" x14ac:dyDescent="0.3">
      <c r="B69" s="747" t="s">
        <v>2584</v>
      </c>
      <c r="C69" s="747"/>
      <c r="D69" s="575"/>
      <c r="E69" s="575"/>
      <c r="F69" s="575"/>
      <c r="G69" s="575"/>
      <c r="H69" s="748" t="s">
        <v>2529</v>
      </c>
      <c r="I69" s="748"/>
    </row>
  </sheetData>
  <mergeCells count="41">
    <mergeCell ref="E3:F3"/>
    <mergeCell ref="C5:E5"/>
    <mergeCell ref="G5:I5"/>
    <mergeCell ref="K5:L5"/>
    <mergeCell ref="C6:E6"/>
    <mergeCell ref="K6:L6"/>
    <mergeCell ref="C7:E7"/>
    <mergeCell ref="G7:I7"/>
    <mergeCell ref="K7:L7"/>
    <mergeCell ref="C8:E8"/>
    <mergeCell ref="C9:E9"/>
    <mergeCell ref="H9:I9"/>
    <mergeCell ref="B10:C10"/>
    <mergeCell ref="D10:E10"/>
    <mergeCell ref="G10:I10"/>
    <mergeCell ref="B14:I15"/>
    <mergeCell ref="C17:E17"/>
    <mergeCell ref="AV28:BD28"/>
    <mergeCell ref="B31:I31"/>
    <mergeCell ref="G20:H20"/>
    <mergeCell ref="G21:H21"/>
    <mergeCell ref="G22:H22"/>
    <mergeCell ref="B27:I27"/>
    <mergeCell ref="B28:I28"/>
    <mergeCell ref="L28:T28"/>
    <mergeCell ref="B35:I35"/>
    <mergeCell ref="B37:I37"/>
    <mergeCell ref="U28:AC28"/>
    <mergeCell ref="AD28:AL28"/>
    <mergeCell ref="AM28:AU28"/>
    <mergeCell ref="C18:E18"/>
    <mergeCell ref="B32:I32"/>
    <mergeCell ref="B29:C29"/>
    <mergeCell ref="B33:I33"/>
    <mergeCell ref="B34:I34"/>
    <mergeCell ref="C19:E19"/>
    <mergeCell ref="B57:I57"/>
    <mergeCell ref="B67:C67"/>
    <mergeCell ref="H67:I67"/>
    <mergeCell ref="B69:C69"/>
    <mergeCell ref="H69:I69"/>
  </mergeCells>
  <hyperlinks>
    <hyperlink ref="B66" r:id="rId1" display="http://www.geofal.com.pe/" xr:uid="{E3B8DB91-E900-4D5F-8FFE-48F15AD60C0B}"/>
    <hyperlink ref="B33:I33" r:id="rId2" location="8LpXxWsZQWmIW0zmL4DJEGBD3MXzxqJtd8JNJD7mkXs" display="https://mega.nz/file/EWAjHIDa - 8LpXxWsZQWmIW0zmL4DJEGBD3MXzxqJtd8JNJD7mkXs" xr:uid="{028B125F-3563-4207-9DAF-67ABEDEA134F}"/>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29" min="1" max="8" man="1"/>
  </rowBreaks>
  <drawing r:id="rId4"/>
  <legacyDrawingHF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E21"/>
  <sheetViews>
    <sheetView workbookViewId="0">
      <selection activeCell="H19" sqref="H19"/>
    </sheetView>
  </sheetViews>
  <sheetFormatPr baseColWidth="10" defaultColWidth="11.44140625" defaultRowHeight="14.4" x14ac:dyDescent="0.3"/>
  <cols>
    <col min="2" max="2" width="39.6640625" customWidth="1"/>
  </cols>
  <sheetData>
    <row r="1" spans="1:5" ht="15" thickBot="1" x14ac:dyDescent="0.35">
      <c r="A1" s="678" t="s">
        <v>145</v>
      </c>
      <c r="B1" s="679"/>
      <c r="C1" s="679"/>
      <c r="D1" s="679"/>
      <c r="E1" s="680"/>
    </row>
    <row r="3" spans="1:5" x14ac:dyDescent="0.3">
      <c r="A3" s="33" t="s">
        <v>146</v>
      </c>
      <c r="B3" s="34" t="s">
        <v>75</v>
      </c>
      <c r="C3" s="33" t="s">
        <v>147</v>
      </c>
      <c r="D3" s="33" t="s">
        <v>148</v>
      </c>
      <c r="E3" s="33" t="s">
        <v>149</v>
      </c>
    </row>
    <row r="4" spans="1:5" x14ac:dyDescent="0.3">
      <c r="A4" s="685"/>
      <c r="B4" s="685"/>
      <c r="C4" s="685"/>
      <c r="D4" s="685"/>
      <c r="E4" s="685"/>
    </row>
    <row r="5" spans="1:5" ht="20.25" customHeight="1" x14ac:dyDescent="0.3">
      <c r="A5" s="311">
        <v>1</v>
      </c>
      <c r="B5" s="31" t="s">
        <v>150</v>
      </c>
      <c r="C5" s="35">
        <v>339146</v>
      </c>
      <c r="D5" s="311" t="s">
        <v>151</v>
      </c>
      <c r="E5" s="28">
        <v>60</v>
      </c>
    </row>
    <row r="6" spans="1:5" ht="20.25" customHeight="1" x14ac:dyDescent="0.3">
      <c r="A6" s="312">
        <v>2</v>
      </c>
      <c r="B6" s="25" t="s">
        <v>152</v>
      </c>
      <c r="C6" s="26">
        <v>400040</v>
      </c>
      <c r="D6" s="312" t="s">
        <v>153</v>
      </c>
      <c r="E6" s="27">
        <v>60</v>
      </c>
    </row>
    <row r="7" spans="1:5" ht="20.25" customHeight="1" x14ac:dyDescent="0.3">
      <c r="A7" s="312">
        <v>3</v>
      </c>
      <c r="B7" s="25" t="s">
        <v>154</v>
      </c>
      <c r="C7" s="312" t="s">
        <v>155</v>
      </c>
      <c r="D7" s="312" t="s">
        <v>156</v>
      </c>
      <c r="E7" s="27">
        <v>60</v>
      </c>
    </row>
    <row r="8" spans="1:5" ht="20.25" customHeight="1" x14ac:dyDescent="0.3">
      <c r="A8" s="312">
        <v>4</v>
      </c>
      <c r="B8" s="25" t="s">
        <v>157</v>
      </c>
      <c r="C8" s="26">
        <v>400012</v>
      </c>
      <c r="D8" s="312" t="s">
        <v>158</v>
      </c>
      <c r="E8" s="27">
        <v>60</v>
      </c>
    </row>
    <row r="9" spans="1:5" ht="20.25" customHeight="1" x14ac:dyDescent="0.3">
      <c r="A9" s="312">
        <v>5</v>
      </c>
      <c r="B9" s="25" t="s">
        <v>159</v>
      </c>
      <c r="C9" s="26">
        <v>400024</v>
      </c>
      <c r="D9" s="312" t="s">
        <v>160</v>
      </c>
      <c r="E9" s="27">
        <v>40</v>
      </c>
    </row>
    <row r="10" spans="1:5" ht="20.25" customHeight="1" x14ac:dyDescent="0.3">
      <c r="A10" s="312">
        <v>6</v>
      </c>
      <c r="B10" s="25" t="s">
        <v>161</v>
      </c>
      <c r="C10" s="26">
        <v>400015</v>
      </c>
      <c r="D10" s="312" t="s">
        <v>162</v>
      </c>
      <c r="E10" s="27">
        <v>80</v>
      </c>
    </row>
    <row r="11" spans="1:5" ht="20.25" customHeight="1" x14ac:dyDescent="0.3">
      <c r="A11" s="312">
        <v>7</v>
      </c>
      <c r="B11" s="25" t="s">
        <v>163</v>
      </c>
      <c r="C11" s="26">
        <v>400018</v>
      </c>
      <c r="D11" s="312" t="s">
        <v>164</v>
      </c>
      <c r="E11" s="27">
        <v>15</v>
      </c>
    </row>
    <row r="12" spans="1:5" ht="20.25" customHeight="1" x14ac:dyDescent="0.3">
      <c r="A12" s="312">
        <v>8</v>
      </c>
      <c r="B12" s="25" t="s">
        <v>165</v>
      </c>
      <c r="C12" s="26">
        <v>400016</v>
      </c>
      <c r="D12" s="312" t="s">
        <v>23</v>
      </c>
      <c r="E12" s="27">
        <v>300</v>
      </c>
    </row>
    <row r="13" spans="1:5" ht="20.25" customHeight="1" x14ac:dyDescent="0.3">
      <c r="A13" s="312">
        <v>9</v>
      </c>
      <c r="B13" s="25" t="s">
        <v>166</v>
      </c>
      <c r="C13" s="26">
        <v>400022</v>
      </c>
      <c r="D13" s="312" t="s">
        <v>167</v>
      </c>
      <c r="E13" s="27">
        <v>40</v>
      </c>
    </row>
    <row r="14" spans="1:5" ht="20.25" customHeight="1" x14ac:dyDescent="0.3">
      <c r="A14" s="312">
        <v>10</v>
      </c>
      <c r="B14" s="25" t="s">
        <v>168</v>
      </c>
      <c r="C14" s="26">
        <v>339185</v>
      </c>
      <c r="D14" s="312" t="s">
        <v>169</v>
      </c>
      <c r="E14" s="27">
        <v>15</v>
      </c>
    </row>
    <row r="15" spans="1:5" ht="20.25" customHeight="1" x14ac:dyDescent="0.3">
      <c r="A15" s="312">
        <v>11</v>
      </c>
      <c r="B15" s="25" t="s">
        <v>170</v>
      </c>
      <c r="C15" s="26">
        <v>400017</v>
      </c>
      <c r="D15" s="312" t="s">
        <v>171</v>
      </c>
      <c r="E15" s="27">
        <v>35</v>
      </c>
    </row>
    <row r="16" spans="1:5" ht="20.25" customHeight="1" x14ac:dyDescent="0.3">
      <c r="A16" s="312">
        <v>12</v>
      </c>
      <c r="B16" s="25" t="s">
        <v>172</v>
      </c>
      <c r="C16" s="26" t="s">
        <v>173</v>
      </c>
      <c r="D16" s="26" t="s">
        <v>12</v>
      </c>
      <c r="E16" s="27">
        <v>100</v>
      </c>
    </row>
    <row r="17" spans="1:5" ht="20.25" customHeight="1" x14ac:dyDescent="0.3">
      <c r="A17" s="312">
        <v>13</v>
      </c>
      <c r="B17" s="25" t="s">
        <v>174</v>
      </c>
      <c r="C17" s="26" t="s">
        <v>175</v>
      </c>
      <c r="D17" s="26" t="s">
        <v>158</v>
      </c>
      <c r="E17" s="27">
        <v>60</v>
      </c>
    </row>
    <row r="18" spans="1:5" ht="20.25" customHeight="1" x14ac:dyDescent="0.3">
      <c r="A18" s="312">
        <v>14</v>
      </c>
      <c r="B18" s="25" t="s">
        <v>176</v>
      </c>
      <c r="C18" s="26" t="s">
        <v>175</v>
      </c>
      <c r="D18" s="26" t="s">
        <v>158</v>
      </c>
      <c r="E18" s="27">
        <v>60</v>
      </c>
    </row>
    <row r="19" spans="1:5" ht="20.25" customHeight="1" x14ac:dyDescent="0.3">
      <c r="A19" s="30">
        <v>15</v>
      </c>
      <c r="B19" s="40" t="s">
        <v>177</v>
      </c>
      <c r="C19" s="41"/>
      <c r="D19" s="41"/>
      <c r="E19" s="32">
        <v>70</v>
      </c>
    </row>
    <row r="21" spans="1:5" x14ac:dyDescent="0.3">
      <c r="A21" s="681" t="s">
        <v>113</v>
      </c>
      <c r="B21" s="682"/>
      <c r="C21" s="682"/>
      <c r="D21" s="683"/>
      <c r="E21" s="37">
        <v>50</v>
      </c>
    </row>
  </sheetData>
  <mergeCells count="3">
    <mergeCell ref="A4:E4"/>
    <mergeCell ref="A21:D21"/>
    <mergeCell ref="A1:E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56"/>
  <dimension ref="B2:K69"/>
  <sheetViews>
    <sheetView zoomScale="90" zoomScaleNormal="90" workbookViewId="0">
      <selection activeCell="O7" sqref="O7"/>
    </sheetView>
  </sheetViews>
  <sheetFormatPr baseColWidth="10" defaultColWidth="11.44140625" defaultRowHeight="14.4" x14ac:dyDescent="0.3"/>
  <cols>
    <col min="1" max="1" width="11.44140625" style="2"/>
    <col min="2" max="10" width="11.5546875" style="2" customWidth="1"/>
    <col min="11" max="13" width="15.109375" style="2" customWidth="1"/>
    <col min="14" max="16384" width="11.44140625" style="2"/>
  </cols>
  <sheetData>
    <row r="2" spans="2:11" ht="15.6" x14ac:dyDescent="0.3">
      <c r="B2" s="303" t="s">
        <v>2530</v>
      </c>
      <c r="C2" s="251"/>
      <c r="D2" s="251"/>
      <c r="E2" s="251"/>
      <c r="F2" s="251"/>
      <c r="G2" s="251"/>
      <c r="H2" s="251"/>
      <c r="I2" s="251"/>
      <c r="J2" s="251"/>
    </row>
    <row r="3" spans="2:11" ht="132.75" customHeight="1" x14ac:dyDescent="0.3">
      <c r="B3" s="712" t="s">
        <v>5300</v>
      </c>
      <c r="C3" s="712"/>
      <c r="D3" s="712"/>
      <c r="E3" s="712"/>
      <c r="F3" s="712"/>
      <c r="G3" s="712"/>
      <c r="H3" s="712"/>
      <c r="I3" s="712"/>
      <c r="J3" s="712"/>
    </row>
    <row r="4" spans="2:11" x14ac:dyDescent="0.3">
      <c r="D4" s="147"/>
      <c r="E4" s="339"/>
      <c r="F4" s="147"/>
      <c r="G4" s="147"/>
      <c r="H4" s="147"/>
      <c r="I4" s="147"/>
      <c r="J4" s="147"/>
      <c r="K4" s="147"/>
    </row>
    <row r="5" spans="2:11" x14ac:dyDescent="0.3">
      <c r="D5" s="147"/>
      <c r="E5" s="147"/>
      <c r="F5" s="147"/>
      <c r="G5" s="147"/>
      <c r="H5" s="147"/>
      <c r="I5" s="147"/>
      <c r="J5" s="147"/>
      <c r="K5" s="147"/>
    </row>
    <row r="6" spans="2:11" ht="15.6" x14ac:dyDescent="0.3">
      <c r="B6" s="303" t="s">
        <v>2532</v>
      </c>
      <c r="D6" s="147"/>
      <c r="E6" s="147"/>
      <c r="F6" s="147"/>
      <c r="G6" s="147"/>
      <c r="H6" s="147"/>
      <c r="I6" s="147"/>
      <c r="J6" s="147"/>
      <c r="K6" s="147"/>
    </row>
    <row r="7" spans="2:11" ht="132" customHeight="1" x14ac:dyDescent="0.3">
      <c r="B7" s="712" t="s">
        <v>3174</v>
      </c>
      <c r="C7" s="712"/>
      <c r="D7" s="712"/>
      <c r="E7" s="712"/>
      <c r="F7" s="712"/>
      <c r="G7" s="712"/>
      <c r="H7" s="712"/>
      <c r="I7" s="712"/>
      <c r="J7" s="712"/>
    </row>
    <row r="8" spans="2:11" ht="18.75" customHeight="1" x14ac:dyDescent="0.3">
      <c r="B8" s="2" t="s">
        <v>3010</v>
      </c>
      <c r="C8" s="316"/>
      <c r="D8" s="316"/>
      <c r="E8" s="316"/>
      <c r="F8" s="316"/>
      <c r="G8" s="316"/>
      <c r="H8" s="316"/>
      <c r="I8" s="316"/>
      <c r="J8" s="316"/>
    </row>
    <row r="10" spans="2:11" ht="26.25" customHeight="1" x14ac:dyDescent="0.3">
      <c r="B10" s="303" t="s">
        <v>2534</v>
      </c>
      <c r="C10" s="251"/>
      <c r="D10" s="251"/>
      <c r="E10" s="251"/>
      <c r="F10" s="251"/>
      <c r="G10" s="251"/>
      <c r="H10" s="251"/>
      <c r="I10" s="251"/>
      <c r="J10" s="251"/>
    </row>
    <row r="11" spans="2:11" ht="137.25" customHeight="1" x14ac:dyDescent="0.3">
      <c r="B11" s="712" t="s">
        <v>2535</v>
      </c>
      <c r="C11" s="712"/>
      <c r="D11" s="712"/>
      <c r="E11" s="712"/>
      <c r="F11" s="712"/>
      <c r="G11" s="712"/>
      <c r="H11" s="712"/>
      <c r="I11" s="712"/>
      <c r="J11" s="712"/>
    </row>
    <row r="13" spans="2:11" x14ac:dyDescent="0.3">
      <c r="J13" s="340"/>
      <c r="K13" s="340"/>
    </row>
    <row r="14" spans="2:11" ht="15.6" x14ac:dyDescent="0.3">
      <c r="B14" s="303" t="s">
        <v>2536</v>
      </c>
      <c r="C14" s="251"/>
      <c r="D14" s="251"/>
      <c r="E14" s="251"/>
      <c r="F14" s="251"/>
      <c r="G14" s="251"/>
      <c r="H14" s="251"/>
      <c r="I14" s="251"/>
      <c r="J14" s="251"/>
      <c r="K14" s="340"/>
    </row>
    <row r="15" spans="2:11" ht="139.5" customHeight="1" x14ac:dyDescent="0.3">
      <c r="B15" s="712" t="s">
        <v>3242</v>
      </c>
      <c r="C15" s="712"/>
      <c r="D15" s="712"/>
      <c r="E15" s="712"/>
      <c r="F15" s="712"/>
      <c r="G15" s="712"/>
      <c r="H15" s="712"/>
      <c r="I15" s="712"/>
      <c r="J15" s="712"/>
      <c r="K15" s="340"/>
    </row>
    <row r="16" spans="2:11" ht="18" customHeight="1" x14ac:dyDescent="0.3">
      <c r="B16" s="456" t="s">
        <v>4317</v>
      </c>
      <c r="C16" s="316"/>
      <c r="D16" s="316"/>
      <c r="E16" s="316"/>
      <c r="F16" s="316"/>
      <c r="G16" s="316"/>
      <c r="H16" s="316"/>
      <c r="I16" s="316"/>
      <c r="J16" s="316"/>
      <c r="K16" s="340"/>
    </row>
    <row r="17" spans="2:11" ht="18" customHeight="1" x14ac:dyDescent="0.3">
      <c r="B17" s="456" t="s">
        <v>4318</v>
      </c>
      <c r="C17" s="316"/>
      <c r="D17" s="316"/>
      <c r="E17" s="316"/>
      <c r="F17" s="316"/>
      <c r="G17" s="316"/>
      <c r="H17" s="316"/>
      <c r="I17" s="316"/>
      <c r="J17" s="316"/>
      <c r="K17" s="340"/>
    </row>
    <row r="18" spans="2:11" x14ac:dyDescent="0.3">
      <c r="K18" s="340"/>
    </row>
    <row r="19" spans="2:11" ht="15.6" x14ac:dyDescent="0.3">
      <c r="B19" s="303" t="s">
        <v>2537</v>
      </c>
      <c r="C19" s="251"/>
      <c r="D19" s="251"/>
      <c r="E19" s="251"/>
      <c r="F19" s="251"/>
      <c r="G19" s="251"/>
      <c r="H19" s="251"/>
      <c r="I19" s="251"/>
      <c r="J19" s="251"/>
      <c r="K19" s="340"/>
    </row>
    <row r="20" spans="2:11" ht="111.75" customHeight="1" x14ac:dyDescent="0.3">
      <c r="B20" s="712" t="s">
        <v>2538</v>
      </c>
      <c r="C20" s="712"/>
      <c r="D20" s="712"/>
      <c r="E20" s="712"/>
      <c r="F20" s="712"/>
      <c r="G20" s="712"/>
      <c r="H20" s="712"/>
      <c r="I20" s="712"/>
      <c r="J20" s="712"/>
      <c r="K20" s="340"/>
    </row>
    <row r="21" spans="2:11" ht="15.6" customHeight="1" x14ac:dyDescent="0.3">
      <c r="B21" s="456" t="s">
        <v>4319</v>
      </c>
      <c r="C21" s="316"/>
      <c r="D21" s="316"/>
      <c r="E21" s="316"/>
      <c r="F21" s="316"/>
      <c r="G21" s="316"/>
      <c r="H21" s="316"/>
      <c r="I21" s="316"/>
      <c r="J21" s="316"/>
      <c r="K21" s="340"/>
    </row>
    <row r="22" spans="2:11" x14ac:dyDescent="0.3">
      <c r="K22" s="340"/>
    </row>
    <row r="23" spans="2:11" ht="15.6" x14ac:dyDescent="0.3">
      <c r="B23" s="303" t="s">
        <v>2539</v>
      </c>
      <c r="K23" s="340"/>
    </row>
    <row r="24" spans="2:11" ht="100.5" customHeight="1" x14ac:dyDescent="0.3">
      <c r="B24" s="712" t="s">
        <v>5302</v>
      </c>
      <c r="C24" s="712"/>
      <c r="D24" s="712"/>
      <c r="E24" s="712"/>
      <c r="F24" s="712"/>
      <c r="G24" s="712"/>
      <c r="H24" s="712"/>
      <c r="I24" s="712"/>
      <c r="J24" s="712"/>
      <c r="K24" s="340"/>
    </row>
    <row r="25" spans="2:11" ht="24.75" customHeight="1" x14ac:dyDescent="0.3">
      <c r="B25" s="303" t="s">
        <v>2268</v>
      </c>
      <c r="K25" s="340"/>
    </row>
    <row r="26" spans="2:11" ht="117.75" customHeight="1" x14ac:dyDescent="0.3">
      <c r="B26" s="737" t="s">
        <v>2540</v>
      </c>
      <c r="C26" s="712"/>
      <c r="D26" s="712"/>
      <c r="E26" s="712"/>
      <c r="F26" s="712"/>
      <c r="G26" s="712"/>
      <c r="H26" s="712"/>
      <c r="I26" s="712"/>
      <c r="J26" s="712"/>
      <c r="K26" s="340"/>
    </row>
    <row r="27" spans="2:11" x14ac:dyDescent="0.3">
      <c r="K27" s="340"/>
    </row>
    <row r="28" spans="2:11" ht="22.5" customHeight="1" x14ac:dyDescent="0.3">
      <c r="B28" s="341" t="s">
        <v>2541</v>
      </c>
      <c r="K28" s="340"/>
    </row>
    <row r="29" spans="2:11" ht="135" customHeight="1" x14ac:dyDescent="0.3">
      <c r="B29" s="738" t="s">
        <v>2542</v>
      </c>
      <c r="C29" s="738"/>
      <c r="D29" s="738"/>
      <c r="E29" s="738"/>
      <c r="F29" s="738"/>
      <c r="G29" s="738"/>
      <c r="H29" s="738"/>
      <c r="I29" s="738"/>
      <c r="J29" s="738"/>
      <c r="K29" s="340"/>
    </row>
    <row r="32" spans="2:11" ht="15" x14ac:dyDescent="0.3">
      <c r="B32" s="341" t="s">
        <v>2543</v>
      </c>
    </row>
    <row r="33" spans="2:10" ht="108.6" customHeight="1" x14ac:dyDescent="0.3">
      <c r="B33" s="712" t="s">
        <v>4320</v>
      </c>
      <c r="C33" s="712"/>
      <c r="D33" s="712"/>
      <c r="E33" s="712"/>
      <c r="F33" s="712"/>
      <c r="G33" s="712"/>
      <c r="H33" s="712"/>
      <c r="I33" s="712"/>
      <c r="J33" s="712"/>
    </row>
    <row r="35" spans="2:10" ht="15.6" x14ac:dyDescent="0.3">
      <c r="B35" s="303" t="s">
        <v>2544</v>
      </c>
    </row>
    <row r="36" spans="2:10" ht="195.75" customHeight="1" x14ac:dyDescent="0.3">
      <c r="B36" s="712" t="s">
        <v>5301</v>
      </c>
      <c r="C36" s="712"/>
      <c r="D36" s="712"/>
      <c r="E36" s="712"/>
      <c r="F36" s="712"/>
      <c r="G36" s="712"/>
      <c r="H36" s="712"/>
      <c r="I36" s="712"/>
      <c r="J36" s="712"/>
    </row>
    <row r="38" spans="2:10" ht="15.6" x14ac:dyDescent="0.3">
      <c r="B38" s="303" t="s">
        <v>3243</v>
      </c>
    </row>
    <row r="39" spans="2:10" ht="84" customHeight="1" x14ac:dyDescent="0.3">
      <c r="B39" s="765" t="s">
        <v>2531</v>
      </c>
      <c r="C39" s="765"/>
      <c r="D39" s="765"/>
      <c r="E39" s="765"/>
      <c r="F39" s="765"/>
      <c r="G39" s="765"/>
      <c r="H39" s="765"/>
      <c r="I39" s="765"/>
      <c r="J39" s="765"/>
    </row>
    <row r="41" spans="2:10" ht="84.75" customHeight="1" x14ac:dyDescent="0.3">
      <c r="B41" s="834" t="s">
        <v>2533</v>
      </c>
      <c r="C41" s="834"/>
      <c r="D41" s="834"/>
      <c r="E41" s="834"/>
      <c r="F41" s="834"/>
      <c r="G41" s="834"/>
      <c r="H41" s="834"/>
      <c r="I41" s="834"/>
      <c r="J41" s="834"/>
    </row>
    <row r="62" spans="6:9" x14ac:dyDescent="0.3">
      <c r="F62" s="342"/>
      <c r="G62" s="342"/>
      <c r="H62" s="342"/>
      <c r="I62" s="342"/>
    </row>
    <row r="63" spans="6:9" x14ac:dyDescent="0.3">
      <c r="F63" s="342"/>
      <c r="G63" s="835"/>
      <c r="H63" s="835"/>
      <c r="I63" s="342"/>
    </row>
    <row r="64" spans="6:9" x14ac:dyDescent="0.3">
      <c r="F64" s="342"/>
      <c r="G64" s="342"/>
      <c r="H64" s="342"/>
      <c r="I64" s="342"/>
    </row>
    <row r="65" spans="6:9" x14ac:dyDescent="0.3">
      <c r="F65" s="342"/>
      <c r="G65" s="342"/>
      <c r="H65" s="342"/>
      <c r="I65" s="342"/>
    </row>
    <row r="66" spans="6:9" x14ac:dyDescent="0.3">
      <c r="F66" s="342"/>
      <c r="G66" s="342"/>
      <c r="H66" s="342"/>
      <c r="I66" s="342"/>
    </row>
    <row r="67" spans="6:9" x14ac:dyDescent="0.3">
      <c r="F67" s="342"/>
      <c r="G67" s="342"/>
      <c r="H67" s="342"/>
      <c r="I67" s="342"/>
    </row>
    <row r="68" spans="6:9" x14ac:dyDescent="0.3">
      <c r="F68" s="342"/>
      <c r="G68" s="342"/>
      <c r="H68" s="342"/>
      <c r="I68" s="342"/>
    </row>
    <row r="69" spans="6:9" x14ac:dyDescent="0.3">
      <c r="F69" s="342"/>
      <c r="G69" s="342"/>
      <c r="H69" s="342"/>
      <c r="I69" s="342"/>
    </row>
  </sheetData>
  <mergeCells count="13">
    <mergeCell ref="B3:J3"/>
    <mergeCell ref="B7:J7"/>
    <mergeCell ref="B11:J11"/>
    <mergeCell ref="B15:J15"/>
    <mergeCell ref="B20:J20"/>
    <mergeCell ref="B39:J39"/>
    <mergeCell ref="B41:J41"/>
    <mergeCell ref="B24:J24"/>
    <mergeCell ref="B26:J26"/>
    <mergeCell ref="G63:H63"/>
    <mergeCell ref="B29:J29"/>
    <mergeCell ref="B33:J33"/>
    <mergeCell ref="B36:J36"/>
  </mergeCells>
  <pageMargins left="0.7" right="0.7" top="0.75" bottom="0.75" header="0.3" footer="0.3"/>
  <pageSetup orientation="portrait" horizontalDpi="360" verticalDpi="36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4CB5A-7520-494C-8B10-C219EDD80590}">
  <sheetPr>
    <tabColor rgb="FFFFFF00"/>
  </sheetPr>
  <dimension ref="B1:T76"/>
  <sheetViews>
    <sheetView view="pageBreakPreview" topLeftCell="A10" zoomScale="91" zoomScaleNormal="92" zoomScaleSheetLayoutView="91" workbookViewId="0">
      <selection activeCell="B21" sqref="B21:B24"/>
    </sheetView>
  </sheetViews>
  <sheetFormatPr baseColWidth="10" defaultColWidth="11.44140625" defaultRowHeight="15" x14ac:dyDescent="0.3"/>
  <cols>
    <col min="1" max="1" width="2.44140625" style="279" customWidth="1"/>
    <col min="2" max="2" width="15.5546875" style="279" customWidth="1"/>
    <col min="3" max="3" width="14.6640625" style="279" customWidth="1"/>
    <col min="4" max="4" width="12.6640625" style="279" customWidth="1"/>
    <col min="5" max="5" width="44.5546875" style="279" customWidth="1"/>
    <col min="6" max="6" width="26" style="279" customWidth="1"/>
    <col min="7" max="7" width="14" style="279" customWidth="1"/>
    <col min="8"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1123</v>
      </c>
    </row>
    <row r="2" spans="2:13" ht="9" customHeight="1" x14ac:dyDescent="0.3">
      <c r="K2" s="344"/>
      <c r="L2" s="344"/>
    </row>
    <row r="3" spans="2:13" ht="34.950000000000003" customHeight="1" x14ac:dyDescent="0.3">
      <c r="C3" s="255"/>
      <c r="D3" s="255"/>
      <c r="E3" s="746">
        <v>1350</v>
      </c>
      <c r="F3" s="746"/>
      <c r="G3" s="255"/>
      <c r="H3" s="255"/>
      <c r="I3" s="256"/>
    </row>
    <row r="4" spans="2:13" ht="4.5" customHeight="1" x14ac:dyDescent="0.3">
      <c r="B4" s="257"/>
      <c r="C4" s="257"/>
      <c r="E4" s="252"/>
      <c r="F4" s="252"/>
      <c r="H4" s="395"/>
      <c r="I4" s="395"/>
      <c r="J4" s="252"/>
    </row>
    <row r="5" spans="2:13" ht="35.25" customHeight="1" x14ac:dyDescent="0.3">
      <c r="B5" s="383" t="s">
        <v>2545</v>
      </c>
      <c r="C5" s="768" t="str">
        <f>VLOOKUP($L$1,BD_Clientes,2,FALSE)</f>
        <v>CARLOS GASPAR</v>
      </c>
      <c r="D5" s="768"/>
      <c r="E5" s="768"/>
      <c r="F5" s="431" t="s">
        <v>2586</v>
      </c>
      <c r="G5" s="768" t="str">
        <f>VLOOKUP($L$1,BD_Clientes,9,FALSE)</f>
        <v>-</v>
      </c>
      <c r="H5" s="768"/>
      <c r="I5" s="768"/>
      <c r="K5" s="746">
        <v>222</v>
      </c>
      <c r="L5" s="746"/>
    </row>
    <row r="6" spans="2:13" ht="15.75" customHeight="1" x14ac:dyDescent="0.3">
      <c r="B6" s="383" t="s">
        <v>2547</v>
      </c>
      <c r="C6" s="768" t="str">
        <f>VLOOKUP($L$1,BD_Clientes,3,FALSE)</f>
        <v>-</v>
      </c>
      <c r="D6" s="768"/>
      <c r="E6" s="768"/>
      <c r="F6" s="373"/>
      <c r="G6" s="433"/>
      <c r="H6" s="433"/>
      <c r="I6" s="433"/>
      <c r="K6" s="744">
        <v>222</v>
      </c>
      <c r="L6" s="744"/>
      <c r="M6" s="301"/>
    </row>
    <row r="7" spans="2:13" ht="34.5" customHeight="1" x14ac:dyDescent="0.3">
      <c r="B7" s="383" t="s">
        <v>2550</v>
      </c>
      <c r="C7" s="768" t="str">
        <f>VLOOKUP($L$1,BD_Clientes,5,FALSE)</f>
        <v>CARLOS GASPAR</v>
      </c>
      <c r="D7" s="768"/>
      <c r="E7" s="768"/>
      <c r="F7" s="431" t="s">
        <v>2589</v>
      </c>
      <c r="G7" s="768" t="str">
        <f>VLOOKUP($L$1,BD_Clientes,10,FALSE)</f>
        <v>-</v>
      </c>
      <c r="H7" s="768"/>
      <c r="I7" s="768"/>
      <c r="K7" s="742">
        <v>222</v>
      </c>
      <c r="L7" s="742"/>
    </row>
    <row r="8" spans="2:13" ht="4.95" hidden="1" customHeight="1" x14ac:dyDescent="0.3">
      <c r="B8" s="431"/>
      <c r="C8" s="429"/>
      <c r="D8" s="430"/>
      <c r="E8" s="430"/>
      <c r="F8" s="373"/>
      <c r="G8" s="433"/>
      <c r="H8" s="433"/>
      <c r="I8" s="433"/>
      <c r="K8" s="743">
        <v>223</v>
      </c>
      <c r="L8" s="743"/>
    </row>
    <row r="9" spans="2:13" ht="23.4" customHeight="1" x14ac:dyDescent="0.3">
      <c r="B9" s="383" t="s">
        <v>2553</v>
      </c>
      <c r="C9" s="768">
        <f>VLOOKUP($L$1,BD_Clientes,7,FALSE)</f>
        <v>944245799</v>
      </c>
      <c r="D9" s="768"/>
      <c r="E9" s="768"/>
      <c r="F9" s="439" t="s">
        <v>4142</v>
      </c>
      <c r="G9" s="373" t="s">
        <v>3326</v>
      </c>
      <c r="H9" s="373"/>
      <c r="I9" s="373"/>
      <c r="K9" s="392"/>
      <c r="L9" s="392"/>
    </row>
    <row r="10" spans="2:13" ht="26.25" customHeight="1" x14ac:dyDescent="0.3">
      <c r="B10" s="383" t="s">
        <v>2557</v>
      </c>
      <c r="C10" s="768" t="str">
        <f>VLOOKUP($L$1,BD_Clientes,8,FALSE)</f>
        <v>cgeotep@gmail.com</v>
      </c>
      <c r="D10" s="768"/>
      <c r="E10" s="768"/>
      <c r="F10" s="438" t="s">
        <v>2553</v>
      </c>
      <c r="G10" s="429">
        <v>982429895</v>
      </c>
      <c r="H10" s="769"/>
      <c r="I10" s="769"/>
    </row>
    <row r="11" spans="2:13" ht="35.25" customHeight="1" x14ac:dyDescent="0.3">
      <c r="B11" s="766" t="s">
        <v>2555</v>
      </c>
      <c r="C11" s="766"/>
      <c r="D11" s="767">
        <v>45898</v>
      </c>
      <c r="E11" s="767"/>
      <c r="F11" s="438" t="s">
        <v>2558</v>
      </c>
      <c r="G11" s="767">
        <v>45898</v>
      </c>
      <c r="H11" s="767"/>
      <c r="I11" s="767"/>
      <c r="L11" s="279" t="s">
        <v>2556</v>
      </c>
    </row>
    <row r="12" spans="2:13" ht="0.6" customHeight="1" x14ac:dyDescent="0.3">
      <c r="B12" s="431"/>
      <c r="C12" s="432"/>
      <c r="D12" s="433"/>
      <c r="E12" s="434"/>
      <c r="F12" s="373"/>
      <c r="G12" s="373"/>
      <c r="H12" s="373"/>
      <c r="I12" s="373"/>
    </row>
    <row r="13" spans="2:13" ht="15" customHeight="1" x14ac:dyDescent="0.3">
      <c r="B13" s="435" t="s">
        <v>4123</v>
      </c>
      <c r="C13" s="436"/>
      <c r="D13" s="430"/>
      <c r="E13" s="430"/>
      <c r="F13" s="430"/>
      <c r="G13" s="430"/>
      <c r="H13" s="373"/>
      <c r="I13" s="373"/>
    </row>
    <row r="14" spans="2:13" ht="8.2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20" ht="13.95" customHeight="1" x14ac:dyDescent="0.3">
      <c r="B17" s="260"/>
      <c r="C17" s="260"/>
      <c r="D17" s="259"/>
      <c r="E17" s="259"/>
      <c r="F17" s="259"/>
    </row>
    <row r="18" spans="2:20" s="273" customFormat="1" ht="60.6" customHeight="1" x14ac:dyDescent="0.3">
      <c r="B18" s="421" t="s">
        <v>2561</v>
      </c>
      <c r="C18" s="749" t="s">
        <v>2562</v>
      </c>
      <c r="D18" s="749"/>
      <c r="E18" s="749"/>
      <c r="F18" s="422" t="s">
        <v>2563</v>
      </c>
      <c r="G18" s="421" t="s">
        <v>2564</v>
      </c>
      <c r="H18" s="421" t="s">
        <v>2565</v>
      </c>
      <c r="I18" s="421" t="s">
        <v>2566</v>
      </c>
      <c r="J18" s="371"/>
    </row>
    <row r="19" spans="2:20" s="273" customFormat="1" ht="30" customHeight="1" x14ac:dyDescent="0.3">
      <c r="B19" s="414"/>
      <c r="C19" s="836" t="s">
        <v>6054</v>
      </c>
      <c r="D19" s="837"/>
      <c r="E19" s="838"/>
      <c r="F19" s="414"/>
      <c r="G19" s="455"/>
      <c r="H19" s="414"/>
      <c r="I19" s="265"/>
      <c r="J19" s="371"/>
    </row>
    <row r="20" spans="2:20" s="273" customFormat="1" ht="27" customHeight="1" x14ac:dyDescent="0.3">
      <c r="B20" s="414" t="s">
        <v>2445</v>
      </c>
      <c r="C20" s="717" t="s">
        <v>6057</v>
      </c>
      <c r="D20" s="718"/>
      <c r="E20" s="719"/>
      <c r="F20" s="414" t="str">
        <f>VLOOKUP(B20,ENS.!$B$5:$F$242,3,FALSE)</f>
        <v>ASTM D1883-21</v>
      </c>
      <c r="G20" s="455">
        <v>250</v>
      </c>
      <c r="H20" s="414">
        <v>4</v>
      </c>
      <c r="I20" s="265">
        <f t="shared" ref="I20:I27" si="0">+G20*H20</f>
        <v>1000</v>
      </c>
      <c r="J20" s="371"/>
    </row>
    <row r="21" spans="2:20" s="273" customFormat="1" ht="27" customHeight="1" x14ac:dyDescent="0.3">
      <c r="B21" s="414" t="s">
        <v>2019</v>
      </c>
      <c r="C21" s="717" t="str">
        <f>VLOOKUP(B21,ENS.!$B$5:$F$242,2,FALSE)</f>
        <v>Próctor modificado (*).</v>
      </c>
      <c r="D21" s="718"/>
      <c r="E21" s="719"/>
      <c r="F21" s="414" t="str">
        <f>VLOOKUP(B21,ENS.!$B$5:$F$242,3,FALSE)</f>
        <v>ASTM D1557-12 (Reapproved 2021)</v>
      </c>
      <c r="G21" s="455">
        <f>VLOOKUP(B21,ENS.!$B$5:$G$242,6,FALSE)</f>
        <v>150</v>
      </c>
      <c r="H21" s="414">
        <v>4</v>
      </c>
      <c r="I21" s="265">
        <f t="shared" si="0"/>
        <v>600</v>
      </c>
      <c r="J21" s="371"/>
    </row>
    <row r="22" spans="2:20" s="273" customFormat="1" ht="27" customHeight="1" x14ac:dyDescent="0.3">
      <c r="B22" s="414" t="s">
        <v>2437</v>
      </c>
      <c r="C22" s="717" t="str">
        <f>VLOOKUP(B22,ENS.!$B$5:$F$242,2,FALSE)</f>
        <v>Gravedad específica de los sólidos del suelo.</v>
      </c>
      <c r="D22" s="718"/>
      <c r="E22" s="719"/>
      <c r="F22" s="414" t="str">
        <f>VLOOKUP(B22,ENS.!$B$5:$F$242,3,FALSE)</f>
        <v>ASTM D854-14</v>
      </c>
      <c r="G22" s="455">
        <f>VLOOKUP(B22,ENS.!$B$5:$G$242,6,FALSE)</f>
        <v>120</v>
      </c>
      <c r="H22" s="414">
        <v>4</v>
      </c>
      <c r="I22" s="265">
        <f t="shared" si="0"/>
        <v>480</v>
      </c>
      <c r="J22" s="371"/>
    </row>
    <row r="23" spans="2:20" s="273" customFormat="1" ht="27" customHeight="1" x14ac:dyDescent="0.3">
      <c r="B23" s="414" t="s">
        <v>2480</v>
      </c>
      <c r="C23" s="717" t="str">
        <f>VLOOKUP(B23,ENS.!$B$5:$F$242,2,FALSE)</f>
        <v>Gravedad especifica y absorción de agregado grueso (*).</v>
      </c>
      <c r="D23" s="718"/>
      <c r="E23" s="719"/>
      <c r="F23" s="414" t="str">
        <f>VLOOKUP(B23,ENS.!$B$5:$F$242,3,FALSE)</f>
        <v>ASTM C127-24</v>
      </c>
      <c r="G23" s="455">
        <f>VLOOKUP(B23,ENS.!$B$5:$G$242,6,FALSE)</f>
        <v>120</v>
      </c>
      <c r="H23" s="414">
        <v>4</v>
      </c>
      <c r="I23" s="265">
        <f t="shared" si="0"/>
        <v>480</v>
      </c>
      <c r="J23" s="371"/>
    </row>
    <row r="24" spans="2:20" s="273" customFormat="1" ht="27" customHeight="1" x14ac:dyDescent="0.3">
      <c r="B24" s="414" t="s">
        <v>2136</v>
      </c>
      <c r="C24" s="717" t="str">
        <f>VLOOKUP(B24,ENS.!$B$5:$F$242,2,FALSE)</f>
        <v>Análisis granulométrico por tamizado en agregado (*).</v>
      </c>
      <c r="D24" s="718"/>
      <c r="E24" s="719"/>
      <c r="F24" s="414" t="str">
        <f>VLOOKUP(B24,ENS.!$B$5:$F$242,3,FALSE)</f>
        <v>ASTM C136/C136M-19</v>
      </c>
      <c r="G24" s="455">
        <f>VLOOKUP(B24,ENS.!$B$5:$G$242,6,FALSE)</f>
        <v>100</v>
      </c>
      <c r="H24" s="414">
        <v>4</v>
      </c>
      <c r="I24" s="265">
        <f t="shared" si="0"/>
        <v>400</v>
      </c>
      <c r="J24" s="371"/>
    </row>
    <row r="25" spans="2:20" s="273" customFormat="1" ht="27" customHeight="1" x14ac:dyDescent="0.3">
      <c r="B25" s="263" t="s">
        <v>2031</v>
      </c>
      <c r="C25" s="717" t="str">
        <f>VLOOKUP(B25,ENS.!$B$5:$F$242,2,FALSE)</f>
        <v>Límite líquido y Límite Plástico del Suelo (*).</v>
      </c>
      <c r="D25" s="718"/>
      <c r="E25" s="719"/>
      <c r="F25" s="414" t="str">
        <f>VLOOKUP(B25,ENS.!$B$5:$F$242,3,FALSE)</f>
        <v>ASTM D4318-17ε1</v>
      </c>
      <c r="G25" s="455">
        <f>VLOOKUP(B25,ENS.!$B$5:$G$242,6,FALSE)</f>
        <v>90</v>
      </c>
      <c r="H25" s="414">
        <v>4</v>
      </c>
      <c r="I25" s="265">
        <f t="shared" si="0"/>
        <v>360</v>
      </c>
      <c r="J25" s="371"/>
    </row>
    <row r="26" spans="2:20" s="273" customFormat="1" ht="27" customHeight="1" x14ac:dyDescent="0.3">
      <c r="B26" s="263" t="s">
        <v>2028</v>
      </c>
      <c r="C26" s="717" t="str">
        <f>VLOOKUP(B26,ENS.!$B$5:$F$242,2,FALSE)</f>
        <v>Clasificación suelo SUCS - AASHTO (*).</v>
      </c>
      <c r="D26" s="718"/>
      <c r="E26" s="719"/>
      <c r="F26" s="414" t="str">
        <f>VLOOKUP(B26,ENS.!$B$5:$F$242,3,FALSE)</f>
        <v>ASTM D2487-17 (Reapproved 2025) / ASTM D3282-24</v>
      </c>
      <c r="G26" s="455">
        <f>VLOOKUP(B26,ENS.!$B$5:$G$242,6,FALSE)</f>
        <v>20</v>
      </c>
      <c r="H26" s="414">
        <v>4</v>
      </c>
      <c r="I26" s="265">
        <f t="shared" si="0"/>
        <v>80</v>
      </c>
      <c r="J26" s="371"/>
    </row>
    <row r="27" spans="2:20" s="273" customFormat="1" ht="27" customHeight="1" x14ac:dyDescent="0.3">
      <c r="B27" s="263" t="s">
        <v>3659</v>
      </c>
      <c r="C27" s="717" t="str">
        <f>VLOOKUP(B27,ENS.!$B$5:$F$242,2,FALSE)</f>
        <v>Abrasión los Ángeles de agregado grueso de tamaño pequeño (*).</v>
      </c>
      <c r="D27" s="718"/>
      <c r="E27" s="719"/>
      <c r="F27" s="414" t="str">
        <f>VLOOKUP(B27,ENS.!$B$5:$F$242,3,FALSE)</f>
        <v>ASTM C131/C131M-20</v>
      </c>
      <c r="G27" s="455">
        <f>VLOOKUP(B27,ENS.!$B$5:$G$242,6,FALSE)</f>
        <v>250</v>
      </c>
      <c r="H27" s="414">
        <v>2</v>
      </c>
      <c r="I27" s="265">
        <f t="shared" si="0"/>
        <v>500</v>
      </c>
      <c r="J27" s="371"/>
    </row>
    <row r="28" spans="2:20" s="273" customFormat="1" ht="30" customHeight="1" x14ac:dyDescent="0.3">
      <c r="B28" s="414"/>
      <c r="C28" s="836" t="s">
        <v>6055</v>
      </c>
      <c r="D28" s="837"/>
      <c r="E28" s="838"/>
      <c r="F28" s="414"/>
      <c r="G28" s="455"/>
      <c r="H28" s="414"/>
      <c r="I28" s="265"/>
      <c r="J28" s="371"/>
    </row>
    <row r="29" spans="2:20" s="273" customFormat="1" ht="36" customHeight="1" x14ac:dyDescent="0.3">
      <c r="B29" s="414" t="s">
        <v>2258</v>
      </c>
      <c r="C29" s="717" t="str">
        <f>VLOOKUP(B29,ENS.!$B$5:$F$242,2,FALSE)</f>
        <v>Extraccíón cuantitativa de asfalto en mezclas para pavimentos (Lavado asfaltico), incl. Granulometría.</v>
      </c>
      <c r="D29" s="718"/>
      <c r="E29" s="719"/>
      <c r="F29" s="414" t="str">
        <f>VLOOKUP(B29,ENS.!$B$5:$F$242,3,FALSE)</f>
        <v>ASTM D 2172 / MTC502</v>
      </c>
      <c r="G29" s="455">
        <v>250</v>
      </c>
      <c r="H29" s="414">
        <v>21</v>
      </c>
      <c r="I29" s="265">
        <f t="shared" ref="I29:I31" si="1">+G29*H29</f>
        <v>5250</v>
      </c>
      <c r="J29" s="371"/>
    </row>
    <row r="30" spans="2:20" s="273" customFormat="1" ht="30" customHeight="1" x14ac:dyDescent="0.3">
      <c r="B30" s="414"/>
      <c r="C30" s="836" t="s">
        <v>6056</v>
      </c>
      <c r="D30" s="837"/>
      <c r="E30" s="838"/>
      <c r="F30" s="414"/>
      <c r="G30" s="455"/>
      <c r="H30" s="414"/>
      <c r="I30" s="265"/>
      <c r="J30" s="371"/>
    </row>
    <row r="31" spans="2:20" s="273" customFormat="1" ht="36" customHeight="1" x14ac:dyDescent="0.3">
      <c r="B31" s="414" t="s">
        <v>2258</v>
      </c>
      <c r="C31" s="717" t="str">
        <f>VLOOKUP(B31,ENS.!$B$5:$F$242,2,FALSE)</f>
        <v>Extraccíón cuantitativa de asfalto en mezclas para pavimentos (Lavado asfaltico), incl. Granulometría.</v>
      </c>
      <c r="D31" s="718"/>
      <c r="E31" s="719"/>
      <c r="F31" s="414" t="str">
        <f>VLOOKUP(B31,ENS.!$B$5:$F$242,3,FALSE)</f>
        <v>ASTM D 2172 / MTC502</v>
      </c>
      <c r="G31" s="455">
        <v>250</v>
      </c>
      <c r="H31" s="414">
        <v>16</v>
      </c>
      <c r="I31" s="265">
        <f t="shared" si="1"/>
        <v>4000</v>
      </c>
      <c r="J31" s="371"/>
    </row>
    <row r="32" spans="2:20" ht="22.2" customHeight="1" x14ac:dyDescent="0.3">
      <c r="B32" s="550" t="s">
        <v>2516</v>
      </c>
      <c r="C32" s="383"/>
      <c r="D32" s="373"/>
      <c r="E32" s="373"/>
      <c r="F32" s="373"/>
      <c r="G32" s="757" t="s">
        <v>3167</v>
      </c>
      <c r="H32" s="758"/>
      <c r="I32" s="369">
        <f>SUM(I19:I31)</f>
        <v>13150</v>
      </c>
      <c r="J32" s="274"/>
      <c r="K32" s="538"/>
      <c r="L32" s="171"/>
      <c r="N32" s="171"/>
      <c r="O32" s="171"/>
      <c r="P32" s="171"/>
      <c r="Q32" s="171"/>
      <c r="R32" s="171"/>
      <c r="S32" s="171"/>
      <c r="T32" s="171"/>
    </row>
    <row r="33" spans="2:20" ht="22.2" customHeight="1" x14ac:dyDescent="0.3">
      <c r="B33" s="373"/>
      <c r="C33" s="373"/>
      <c r="D33" s="373"/>
      <c r="E33" s="373"/>
      <c r="F33" s="373"/>
      <c r="G33" s="759" t="s">
        <v>2568</v>
      </c>
      <c r="H33" s="760"/>
      <c r="I33" s="427">
        <f>+I32*0.18</f>
        <v>2367</v>
      </c>
      <c r="J33" s="274"/>
      <c r="K33" s="538"/>
      <c r="L33" s="171"/>
      <c r="M33" s="171"/>
      <c r="N33" s="171"/>
      <c r="O33" s="171"/>
      <c r="P33" s="171"/>
      <c r="Q33" s="171"/>
      <c r="R33" s="171"/>
      <c r="S33" s="171"/>
      <c r="T33" s="171"/>
    </row>
    <row r="34" spans="2:20" ht="22.2" customHeight="1" x14ac:dyDescent="0.3">
      <c r="B34" s="373"/>
      <c r="C34" s="373"/>
      <c r="D34" s="373"/>
      <c r="E34" s="373"/>
      <c r="F34" s="373"/>
      <c r="G34" s="761" t="s">
        <v>2569</v>
      </c>
      <c r="H34" s="762"/>
      <c r="I34" s="428">
        <f>+I32+I33</f>
        <v>15517</v>
      </c>
      <c r="J34" s="274"/>
      <c r="K34" s="538"/>
      <c r="L34" s="302"/>
      <c r="M34" s="302"/>
      <c r="N34" s="302"/>
      <c r="O34" s="302"/>
      <c r="P34" s="302"/>
      <c r="Q34" s="302"/>
      <c r="R34" s="302"/>
      <c r="S34" s="302"/>
      <c r="T34" s="302"/>
    </row>
    <row r="35" spans="2:20" ht="24.75" customHeight="1" x14ac:dyDescent="0.3">
      <c r="G35" s="371"/>
      <c r="H35" s="371"/>
      <c r="I35" s="372"/>
      <c r="J35" s="274"/>
      <c r="K35" s="538"/>
      <c r="L35" s="302"/>
      <c r="M35" s="302"/>
      <c r="N35" s="302"/>
      <c r="O35" s="302"/>
      <c r="P35" s="302"/>
      <c r="Q35" s="302"/>
      <c r="R35" s="302"/>
      <c r="S35" s="302"/>
      <c r="T35" s="302"/>
    </row>
    <row r="36" spans="2:20" s="373" customFormat="1" ht="47.4" customHeight="1" x14ac:dyDescent="0.3">
      <c r="G36" s="386"/>
      <c r="H36" s="386"/>
      <c r="I36" s="387"/>
      <c r="J36" s="388"/>
      <c r="K36" s="554"/>
      <c r="L36" s="379"/>
      <c r="M36" s="379"/>
      <c r="N36" s="379"/>
      <c r="O36" s="379"/>
      <c r="P36" s="379"/>
      <c r="Q36" s="379"/>
      <c r="R36" s="379"/>
      <c r="S36" s="379"/>
      <c r="T36" s="379"/>
    </row>
    <row r="37" spans="2:20" s="373" customFormat="1" ht="26.25" customHeight="1" x14ac:dyDescent="0.3">
      <c r="B37" s="732" t="s">
        <v>4119</v>
      </c>
      <c r="C37" s="732"/>
      <c r="D37" s="732"/>
      <c r="E37" s="732"/>
      <c r="F37" s="732"/>
      <c r="G37" s="732"/>
      <c r="H37" s="732"/>
      <c r="I37" s="732"/>
      <c r="J37" s="388"/>
      <c r="K37" s="554"/>
      <c r="L37" s="379"/>
      <c r="M37" s="379"/>
      <c r="N37" s="379"/>
      <c r="O37" s="379"/>
      <c r="P37" s="379"/>
      <c r="Q37" s="379"/>
      <c r="R37" s="379"/>
      <c r="S37" s="379"/>
      <c r="T37" s="379"/>
    </row>
    <row r="38" spans="2:20" s="373" customFormat="1" ht="153.75" customHeight="1" x14ac:dyDescent="0.3">
      <c r="B38" s="714" t="s">
        <v>6058</v>
      </c>
      <c r="C38" s="714"/>
      <c r="D38" s="714"/>
      <c r="E38" s="714"/>
      <c r="F38" s="714"/>
      <c r="G38" s="714"/>
      <c r="H38" s="714"/>
      <c r="I38" s="714"/>
      <c r="J38" s="388"/>
      <c r="K38" s="554"/>
      <c r="L38" s="379"/>
      <c r="M38" s="379"/>
      <c r="N38" s="379"/>
      <c r="O38" s="379"/>
      <c r="P38" s="379"/>
      <c r="Q38" s="379"/>
      <c r="R38" s="379"/>
      <c r="S38" s="379"/>
      <c r="T38" s="379"/>
    </row>
    <row r="39" spans="2:20" s="373" customFormat="1" ht="144" customHeight="1" x14ac:dyDescent="0.3">
      <c r="B39" s="714" t="s">
        <v>2571</v>
      </c>
      <c r="C39" s="714"/>
      <c r="D39" s="714"/>
      <c r="E39" s="435"/>
      <c r="F39" s="435"/>
      <c r="G39" s="435"/>
      <c r="H39" s="435"/>
      <c r="I39" s="435"/>
      <c r="J39" s="388"/>
      <c r="K39" s="554"/>
      <c r="L39" s="379"/>
      <c r="M39" s="379"/>
      <c r="N39" s="379"/>
      <c r="O39" s="379"/>
      <c r="P39" s="379"/>
      <c r="Q39" s="379"/>
      <c r="R39" s="379"/>
      <c r="S39" s="379"/>
      <c r="T39" s="379"/>
    </row>
    <row r="40" spans="2:20" ht="24" customHeight="1" x14ac:dyDescent="0.3">
      <c r="J40" s="274"/>
      <c r="K40" s="538"/>
      <c r="L40" s="302"/>
      <c r="M40" s="302"/>
      <c r="N40" s="302"/>
      <c r="O40" s="302"/>
      <c r="P40" s="302"/>
      <c r="Q40" s="302"/>
      <c r="R40" s="302"/>
      <c r="S40" s="302"/>
      <c r="T40" s="302"/>
    </row>
    <row r="41" spans="2:20" ht="84" customHeight="1" x14ac:dyDescent="0.3">
      <c r="B41" s="839" t="s">
        <v>5586</v>
      </c>
      <c r="C41" s="839"/>
      <c r="D41" s="839"/>
      <c r="E41" s="839"/>
      <c r="F41" s="839"/>
      <c r="G41" s="839"/>
      <c r="H41" s="839"/>
      <c r="I41" s="839"/>
      <c r="J41" s="274"/>
      <c r="K41" s="538"/>
      <c r="L41" s="302"/>
      <c r="M41" s="302"/>
      <c r="N41" s="302"/>
      <c r="O41" s="302"/>
      <c r="P41" s="302"/>
      <c r="Q41" s="302"/>
      <c r="R41" s="302"/>
      <c r="S41" s="302"/>
      <c r="T41" s="302"/>
    </row>
    <row r="42" spans="2:20" ht="64.95" customHeight="1" x14ac:dyDescent="0.3">
      <c r="B42" s="714" t="s">
        <v>4127</v>
      </c>
      <c r="C42" s="714"/>
      <c r="D42" s="714"/>
      <c r="E42" s="714"/>
      <c r="F42" s="714"/>
      <c r="G42" s="714"/>
      <c r="H42" s="714"/>
      <c r="I42" s="714"/>
      <c r="J42" s="274"/>
      <c r="K42" s="538"/>
      <c r="L42" s="302"/>
      <c r="M42" s="302"/>
      <c r="N42" s="302"/>
      <c r="O42" s="302"/>
      <c r="P42" s="302"/>
      <c r="Q42" s="302"/>
      <c r="R42" s="302"/>
      <c r="S42" s="302"/>
      <c r="T42" s="302"/>
    </row>
    <row r="43" spans="2:20" ht="77.25" customHeight="1" x14ac:dyDescent="0.3">
      <c r="B43" s="714" t="s">
        <v>4128</v>
      </c>
      <c r="C43" s="714"/>
      <c r="D43" s="714"/>
      <c r="E43" s="714"/>
      <c r="F43" s="714"/>
      <c r="G43" s="714"/>
      <c r="H43" s="714"/>
      <c r="I43" s="714"/>
      <c r="J43" s="274"/>
      <c r="K43" s="538"/>
      <c r="L43" s="302"/>
      <c r="M43" s="302"/>
      <c r="N43" s="302"/>
      <c r="O43" s="302"/>
      <c r="P43" s="302"/>
      <c r="Q43" s="302"/>
      <c r="R43" s="302"/>
      <c r="S43" s="302"/>
      <c r="T43" s="302"/>
    </row>
    <row r="44" spans="2:20" s="373" customFormat="1" ht="76.5" customHeight="1" x14ac:dyDescent="0.3">
      <c r="B44" s="714" t="s">
        <v>4122</v>
      </c>
      <c r="C44" s="714"/>
      <c r="D44" s="714"/>
      <c r="E44" s="714"/>
      <c r="F44" s="714"/>
      <c r="G44" s="714"/>
      <c r="H44" s="714"/>
      <c r="I44" s="714"/>
      <c r="J44" s="375"/>
      <c r="K44" s="376"/>
    </row>
    <row r="45" spans="2:20" s="373" customFormat="1" ht="147.6" customHeight="1" x14ac:dyDescent="0.3">
      <c r="B45" s="715" t="s">
        <v>4129</v>
      </c>
      <c r="C45" s="715"/>
      <c r="D45" s="715"/>
      <c r="E45" s="715"/>
      <c r="F45" s="715"/>
      <c r="G45" s="715"/>
      <c r="H45" s="715"/>
      <c r="I45" s="715"/>
      <c r="J45" s="375"/>
      <c r="K45" s="376"/>
      <c r="L45" s="377"/>
      <c r="M45" s="378"/>
    </row>
    <row r="46" spans="2:20" s="373" customFormat="1" ht="45.6" customHeight="1" x14ac:dyDescent="0.3">
      <c r="B46" s="714" t="s">
        <v>4125</v>
      </c>
      <c r="C46" s="714"/>
      <c r="D46" s="714"/>
      <c r="E46" s="714"/>
      <c r="F46" s="714"/>
      <c r="G46" s="714"/>
      <c r="H46" s="714"/>
      <c r="I46" s="714"/>
      <c r="J46" s="375"/>
      <c r="K46" s="376"/>
      <c r="L46" s="377"/>
      <c r="M46" s="378"/>
    </row>
    <row r="47" spans="2:20" s="373" customFormat="1" ht="16.8" x14ac:dyDescent="0.3">
      <c r="B47" s="435"/>
      <c r="C47" s="435"/>
      <c r="D47" s="435"/>
      <c r="E47" s="435"/>
      <c r="F47" s="435"/>
      <c r="G47" s="435"/>
      <c r="H47" s="435"/>
      <c r="I47" s="435"/>
      <c r="N47" s="379"/>
      <c r="O47" s="379"/>
      <c r="P47" s="379"/>
      <c r="Q47" s="379"/>
      <c r="R47" s="379"/>
      <c r="S47" s="379"/>
      <c r="T47" s="379"/>
    </row>
    <row r="48" spans="2:20" s="373" customFormat="1" ht="21.75" customHeight="1" x14ac:dyDescent="0.3"/>
    <row r="49" spans="2:13" s="373" customFormat="1" ht="16.2" customHeight="1" x14ac:dyDescent="0.3">
      <c r="B49" s="373" t="s">
        <v>3985</v>
      </c>
      <c r="K49" s="373" t="s">
        <v>2574</v>
      </c>
    </row>
    <row r="50" spans="2:13" s="373" customFormat="1" ht="16.2" customHeight="1" x14ac:dyDescent="0.3">
      <c r="B50" s="373" t="s">
        <v>4126</v>
      </c>
      <c r="K50" s="373" t="s">
        <v>3983</v>
      </c>
    </row>
    <row r="51" spans="2:13" s="373" customFormat="1" ht="16.2" customHeight="1" x14ac:dyDescent="0.3">
      <c r="B51" s="373" t="s">
        <v>2518</v>
      </c>
      <c r="K51" s="373" t="s">
        <v>3984</v>
      </c>
    </row>
    <row r="52" spans="2:13" s="373" customFormat="1" ht="16.2" customHeight="1" x14ac:dyDescent="0.3">
      <c r="B52" s="380" t="s">
        <v>2519</v>
      </c>
      <c r="K52" s="373" t="s">
        <v>3985</v>
      </c>
    </row>
    <row r="53" spans="2:13" s="373" customFormat="1" ht="16.2" customHeight="1" x14ac:dyDescent="0.3">
      <c r="B53" s="713" t="s">
        <v>2520</v>
      </c>
      <c r="C53" s="713"/>
      <c r="D53" s="713"/>
      <c r="E53" s="713"/>
      <c r="F53" s="713"/>
      <c r="G53" s="713"/>
      <c r="H53" s="713"/>
      <c r="I53" s="713"/>
      <c r="J53" s="382"/>
      <c r="K53" s="373" t="s">
        <v>3986</v>
      </c>
      <c r="M53" s="383"/>
    </row>
    <row r="54" spans="2:13" s="390" customFormat="1" ht="16.2" customHeight="1" x14ac:dyDescent="0.3">
      <c r="B54" s="380" t="s">
        <v>2578</v>
      </c>
      <c r="C54" s="373"/>
      <c r="D54" s="373"/>
      <c r="E54" s="373"/>
      <c r="F54" s="373"/>
      <c r="G54" s="373"/>
      <c r="H54" s="373"/>
      <c r="I54" s="373"/>
      <c r="J54" s="389"/>
      <c r="K54" s="390" t="s">
        <v>3987</v>
      </c>
      <c r="M54" s="391"/>
    </row>
    <row r="55" spans="2:13" s="390" customFormat="1" ht="16.2" customHeight="1" x14ac:dyDescent="0.3">
      <c r="B55" s="381" t="s">
        <v>2580</v>
      </c>
      <c r="C55" s="373"/>
      <c r="D55" s="373"/>
      <c r="E55" s="373"/>
      <c r="F55" s="373"/>
      <c r="G55" s="373"/>
      <c r="H55" s="373"/>
      <c r="I55" s="373"/>
      <c r="J55" s="389"/>
      <c r="K55" s="390" t="s">
        <v>3988</v>
      </c>
    </row>
    <row r="56" spans="2:13" s="390" customFormat="1" ht="16.2" customHeight="1" x14ac:dyDescent="0.3">
      <c r="B56" s="381" t="s">
        <v>2582</v>
      </c>
      <c r="C56" s="373"/>
      <c r="D56" s="373"/>
      <c r="E56" s="373"/>
      <c r="F56" s="373"/>
      <c r="G56" s="373"/>
      <c r="H56" s="373"/>
      <c r="I56" s="373"/>
      <c r="J56" s="389"/>
    </row>
    <row r="57" spans="2:13" s="390" customFormat="1" ht="16.2" customHeight="1" x14ac:dyDescent="0.3">
      <c r="B57" s="380" t="s">
        <v>2521</v>
      </c>
      <c r="C57" s="373"/>
      <c r="D57" s="373"/>
      <c r="E57" s="373"/>
      <c r="F57" s="373"/>
      <c r="G57" s="373"/>
      <c r="H57" s="373"/>
      <c r="I57" s="373"/>
      <c r="J57" s="389"/>
    </row>
    <row r="58" spans="2:13" s="390" customFormat="1" ht="16.2" customHeight="1" x14ac:dyDescent="0.3">
      <c r="B58" s="381" t="s">
        <v>3965</v>
      </c>
      <c r="C58" s="373"/>
      <c r="D58" s="373"/>
      <c r="E58" s="373"/>
      <c r="F58" s="373"/>
      <c r="G58" s="373"/>
      <c r="H58" s="373"/>
      <c r="I58" s="373"/>
      <c r="J58" s="389"/>
    </row>
    <row r="59" spans="2:13" s="390" customFormat="1" ht="16.2" customHeight="1" x14ac:dyDescent="0.3">
      <c r="B59" s="381" t="s">
        <v>3966</v>
      </c>
      <c r="C59" s="373"/>
      <c r="D59" s="373"/>
      <c r="E59" s="373"/>
      <c r="F59" s="373"/>
      <c r="G59" s="373"/>
      <c r="H59" s="373"/>
      <c r="I59" s="373"/>
      <c r="J59" s="389"/>
    </row>
    <row r="60" spans="2:13" s="390" customFormat="1" ht="16.2" customHeight="1" x14ac:dyDescent="0.3">
      <c r="B60" s="380" t="s">
        <v>4088</v>
      </c>
      <c r="C60" s="373"/>
      <c r="D60" s="373"/>
      <c r="E60" s="373"/>
      <c r="F60" s="373"/>
      <c r="G60" s="373"/>
      <c r="H60" s="373"/>
      <c r="I60" s="373"/>
      <c r="J60" s="389"/>
    </row>
    <row r="61" spans="2:13" s="390" customFormat="1" ht="16.2" customHeight="1" x14ac:dyDescent="0.3">
      <c r="B61" s="381" t="s">
        <v>4089</v>
      </c>
      <c r="C61" s="373"/>
      <c r="D61" s="373"/>
      <c r="E61" s="373"/>
      <c r="F61" s="373"/>
      <c r="G61" s="373"/>
      <c r="H61" s="373"/>
      <c r="I61" s="373"/>
      <c r="J61" s="389"/>
    </row>
    <row r="62" spans="2:13" s="390" customFormat="1" ht="16.2" customHeight="1" x14ac:dyDescent="0.3">
      <c r="B62" s="381" t="s">
        <v>4090</v>
      </c>
      <c r="C62" s="373"/>
      <c r="D62" s="373"/>
      <c r="E62" s="373"/>
      <c r="F62" s="373"/>
      <c r="G62" s="373"/>
      <c r="H62" s="373"/>
      <c r="I62" s="373"/>
      <c r="J62" s="389"/>
    </row>
    <row r="63" spans="2:13" s="390" customFormat="1" ht="16.2" customHeight="1" x14ac:dyDescent="0.3">
      <c r="B63" s="289"/>
      <c r="C63" s="279"/>
      <c r="D63" s="279"/>
      <c r="E63" s="279"/>
      <c r="F63" s="279"/>
      <c r="G63" s="279"/>
      <c r="H63" s="279"/>
      <c r="I63" s="279"/>
      <c r="J63" s="389"/>
    </row>
    <row r="64" spans="2:13" s="373" customFormat="1" ht="18.75" customHeight="1" x14ac:dyDescent="0.3">
      <c r="J64" s="382"/>
      <c r="K64" s="380"/>
    </row>
    <row r="65" spans="2:13" s="373" customFormat="1" ht="16.2" customHeight="1" x14ac:dyDescent="0.3">
      <c r="J65" s="382"/>
      <c r="K65" s="381"/>
    </row>
    <row r="66" spans="2:13" s="373" customFormat="1" ht="48" customHeight="1" x14ac:dyDescent="0.3">
      <c r="B66" s="714" t="s">
        <v>3173</v>
      </c>
      <c r="C66" s="714"/>
      <c r="D66" s="714"/>
      <c r="E66" s="714"/>
      <c r="F66" s="714"/>
      <c r="G66" s="714"/>
      <c r="H66" s="714"/>
      <c r="I66" s="714"/>
      <c r="J66" s="382"/>
      <c r="K66" s="381"/>
    </row>
    <row r="67" spans="2:13" s="373" customFormat="1" ht="13.5" customHeight="1" x14ac:dyDescent="0.3">
      <c r="B67" s="435" t="s">
        <v>2525</v>
      </c>
      <c r="C67" s="384"/>
      <c r="J67" s="382"/>
    </row>
    <row r="68" spans="2:13" s="373" customFormat="1" ht="12.75" customHeight="1" x14ac:dyDescent="0.3">
      <c r="B68" s="381"/>
      <c r="J68" s="382"/>
    </row>
    <row r="69" spans="2:13" s="373" customFormat="1" ht="16.8" x14ac:dyDescent="0.3">
      <c r="B69" s="373" t="s">
        <v>2526</v>
      </c>
      <c r="C69" s="384"/>
      <c r="J69" s="385"/>
    </row>
    <row r="70" spans="2:13" s="373" customFormat="1" ht="12.75" customHeight="1" x14ac:dyDescent="0.3">
      <c r="B70" s="384"/>
      <c r="C70" s="384"/>
      <c r="J70" s="385"/>
    </row>
    <row r="71" spans="2:13" s="373" customFormat="1" ht="16.2" customHeight="1" x14ac:dyDescent="0.3">
      <c r="B71" s="373" t="s">
        <v>2583</v>
      </c>
      <c r="D71" s="384"/>
      <c r="E71" s="384"/>
      <c r="F71" s="384"/>
      <c r="G71" s="384"/>
    </row>
    <row r="72" spans="2:13" s="373" customFormat="1" ht="16.2" customHeight="1" x14ac:dyDescent="0.3">
      <c r="B72" s="373" t="s">
        <v>2527</v>
      </c>
    </row>
    <row r="73" spans="2:13" s="373" customFormat="1" ht="16.2" customHeight="1" x14ac:dyDescent="0.3">
      <c r="B73" s="373" t="s">
        <v>3982</v>
      </c>
    </row>
    <row r="74" spans="2:13" s="373" customFormat="1" ht="16.2" customHeight="1" x14ac:dyDescent="0.3">
      <c r="B74" s="373" t="s">
        <v>2528</v>
      </c>
      <c r="J74" s="379"/>
    </row>
    <row r="75" spans="2:13" s="373" customFormat="1" ht="15" customHeight="1" x14ac:dyDescent="0.3">
      <c r="B75" s="715"/>
      <c r="C75" s="715"/>
      <c r="H75" s="716"/>
      <c r="I75" s="716"/>
      <c r="L75" s="384"/>
      <c r="M75" s="384"/>
    </row>
    <row r="76" spans="2:13" ht="105" customHeight="1" x14ac:dyDescent="0.3">
      <c r="B76" s="747" t="s">
        <v>2584</v>
      </c>
      <c r="C76" s="747"/>
      <c r="D76" s="747"/>
      <c r="E76" s="575"/>
      <c r="F76" s="575"/>
      <c r="G76" s="575"/>
      <c r="H76" s="748" t="s">
        <v>2529</v>
      </c>
      <c r="I76" s="748"/>
    </row>
  </sheetData>
  <mergeCells count="49">
    <mergeCell ref="B76:D76"/>
    <mergeCell ref="H76:I76"/>
    <mergeCell ref="B44:I44"/>
    <mergeCell ref="B45:I45"/>
    <mergeCell ref="B46:I46"/>
    <mergeCell ref="B53:I53"/>
    <mergeCell ref="B66:I66"/>
    <mergeCell ref="B75:C75"/>
    <mergeCell ref="H75:I75"/>
    <mergeCell ref="B43:I43"/>
    <mergeCell ref="G32:H32"/>
    <mergeCell ref="G33:H33"/>
    <mergeCell ref="G34:H34"/>
    <mergeCell ref="C29:E29"/>
    <mergeCell ref="C30:E30"/>
    <mergeCell ref="C31:E31"/>
    <mergeCell ref="B37:I37"/>
    <mergeCell ref="B39:D39"/>
    <mergeCell ref="B38:I38"/>
    <mergeCell ref="B41:I41"/>
    <mergeCell ref="B42:I42"/>
    <mergeCell ref="C26:E26"/>
    <mergeCell ref="C27:E27"/>
    <mergeCell ref="C28:E28"/>
    <mergeCell ref="C20:E20"/>
    <mergeCell ref="C21:E21"/>
    <mergeCell ref="C22:E22"/>
    <mergeCell ref="C23:E23"/>
    <mergeCell ref="C24:E24"/>
    <mergeCell ref="C25:E25"/>
    <mergeCell ref="C19:E19"/>
    <mergeCell ref="C7:E7"/>
    <mergeCell ref="G7:I7"/>
    <mergeCell ref="K7:L7"/>
    <mergeCell ref="K8:L8"/>
    <mergeCell ref="C9:E9"/>
    <mergeCell ref="C10:E10"/>
    <mergeCell ref="H10:I10"/>
    <mergeCell ref="B11:C11"/>
    <mergeCell ref="D11:E11"/>
    <mergeCell ref="G11:I11"/>
    <mergeCell ref="B15:I16"/>
    <mergeCell ref="C18:E18"/>
    <mergeCell ref="E3:F3"/>
    <mergeCell ref="C5:E5"/>
    <mergeCell ref="G5:I5"/>
    <mergeCell ref="K5:L5"/>
    <mergeCell ref="C6:E6"/>
    <mergeCell ref="K6:L6"/>
  </mergeCells>
  <hyperlinks>
    <hyperlink ref="B74" r:id="rId1" display="http://www.geofal.com.pe/" xr:uid="{396C2B55-9E59-4A24-8A17-21D8F0BBDAE6}"/>
    <hyperlink ref="B44:I44" r:id="rId2" location="8LpXxWsZQWmIW0zmL4DJEGBD3MXzxqJtd8JNJD7mkXs" display="https://mega.nz/file/EWAjHIDa - 8LpXxWsZQWmIW0zmL4DJEGBD3MXzxqJtd8JNJD7mkXs" xr:uid="{64F2B8B0-705E-49E4-AF92-55B92EEDA724}"/>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39" min="1" max="8" man="1"/>
  </rowBreaks>
  <drawing r:id="rId4"/>
  <legacyDrawingHF r:id="rId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05DAD-FC65-4582-9EE5-2C65DCBEF99C}">
  <sheetPr>
    <tabColor rgb="FF0000FF"/>
  </sheetPr>
  <dimension ref="B1:BD71"/>
  <sheetViews>
    <sheetView view="pageBreakPreview" topLeftCell="A10" zoomScale="85" zoomScaleNormal="96" zoomScaleSheetLayoutView="85" workbookViewId="0">
      <selection activeCell="K26" sqref="K26"/>
    </sheetView>
  </sheetViews>
  <sheetFormatPr baseColWidth="10" defaultColWidth="11.44140625" defaultRowHeight="15" x14ac:dyDescent="0.3"/>
  <cols>
    <col min="1" max="1" width="2.44140625" style="279" customWidth="1"/>
    <col min="2" max="2" width="13.5546875" style="279" customWidth="1"/>
    <col min="3" max="3" width="14.6640625" style="279" customWidth="1"/>
    <col min="4" max="4" width="13" style="279" customWidth="1"/>
    <col min="5" max="5" width="35.6640625" style="279" customWidth="1"/>
    <col min="6" max="6" width="23.44140625" style="279" customWidth="1"/>
    <col min="7" max="7" width="12.5546875" style="279" customWidth="1"/>
    <col min="8" max="8" width="12.6640625" style="279" customWidth="1"/>
    <col min="9" max="9" width="13.6640625" style="279" customWidth="1"/>
    <col min="10" max="10" width="5.88671875" style="279" customWidth="1"/>
    <col min="11" max="11" width="12.44140625" style="279" customWidth="1"/>
    <col min="12" max="12" width="16.6640625" style="279" customWidth="1"/>
    <col min="13" max="16384" width="11.44140625" style="279"/>
  </cols>
  <sheetData>
    <row r="1" spans="2:13" ht="9.75" customHeight="1" x14ac:dyDescent="0.3">
      <c r="K1" s="298" t="s">
        <v>230</v>
      </c>
      <c r="L1" s="298">
        <v>992</v>
      </c>
    </row>
    <row r="2" spans="2:13" ht="6.6" customHeight="1" x14ac:dyDescent="0.3">
      <c r="K2" s="344"/>
      <c r="L2" s="344"/>
    </row>
    <row r="3" spans="2:13" ht="24" customHeight="1" x14ac:dyDescent="0.3">
      <c r="B3" s="297"/>
      <c r="C3" s="355"/>
      <c r="D3" s="355"/>
      <c r="E3" s="746">
        <v>1351</v>
      </c>
      <c r="F3" s="746"/>
      <c r="G3" s="355"/>
      <c r="H3" s="355"/>
      <c r="I3" s="356"/>
    </row>
    <row r="4" spans="2:13" ht="17.399999999999999" customHeight="1" x14ac:dyDescent="0.3">
      <c r="B4" s="357"/>
      <c r="C4" s="357"/>
      <c r="D4" s="297"/>
      <c r="E4" s="358"/>
      <c r="F4" s="358"/>
      <c r="G4" s="351"/>
      <c r="H4" s="351"/>
      <c r="I4" s="351"/>
      <c r="J4" s="252"/>
    </row>
    <row r="5" spans="2:13" ht="41.4" customHeight="1" x14ac:dyDescent="0.3">
      <c r="B5" s="309" t="s">
        <v>2545</v>
      </c>
      <c r="C5" s="753" t="str">
        <f>VLOOKUP($L$1,BD_Clientes,2,FALSE)</f>
        <v>YANGZHOU RONGFEI CONSTRUCTION ENGINEERING CO. SUCURSAL DEL PERÚ</v>
      </c>
      <c r="D5" s="753"/>
      <c r="E5" s="753"/>
      <c r="F5" s="360" t="s">
        <v>2586</v>
      </c>
      <c r="G5" s="753" t="str">
        <f>VLOOKUP($L$1,BD_Clientes,9,FALSE)</f>
        <v>IE 126 Javier Perez de Cuellar - Colegio Bicentenario</v>
      </c>
      <c r="H5" s="753"/>
      <c r="I5" s="753"/>
      <c r="K5" s="773">
        <v>222</v>
      </c>
      <c r="L5" s="773"/>
    </row>
    <row r="6" spans="2:13" ht="18" customHeight="1" x14ac:dyDescent="0.3">
      <c r="B6" s="309" t="s">
        <v>2547</v>
      </c>
      <c r="C6" s="753">
        <f>VLOOKUP($L$1,BD_Clientes,3,FALSE)</f>
        <v>20611390000</v>
      </c>
      <c r="D6" s="753"/>
      <c r="E6" s="753"/>
      <c r="F6" s="297"/>
      <c r="G6" s="398"/>
      <c r="H6" s="398"/>
      <c r="I6" s="398"/>
      <c r="K6" s="774">
        <v>222</v>
      </c>
      <c r="L6" s="774"/>
      <c r="M6" s="301"/>
    </row>
    <row r="7" spans="2:13" ht="31.2" customHeight="1" x14ac:dyDescent="0.3">
      <c r="B7" s="309" t="s">
        <v>2550</v>
      </c>
      <c r="C7" s="753" t="str">
        <f>VLOOKUP($L$1,BD_Clientes,5,FALSE)</f>
        <v>Ing. Angela Ferrer / Ing. Orlando / Ing. Fátima Gomez / Ruth Niño</v>
      </c>
      <c r="D7" s="753"/>
      <c r="E7" s="753"/>
      <c r="F7" s="360" t="s">
        <v>2589</v>
      </c>
      <c r="G7" s="753" t="str">
        <f>VLOOKUP($L$1,BD_Clientes,10,FALSE)</f>
        <v>San Juan de Lurigancho - Lima</v>
      </c>
      <c r="H7" s="753"/>
      <c r="I7" s="753"/>
      <c r="K7" s="771">
        <v>222</v>
      </c>
      <c r="L7" s="771"/>
    </row>
    <row r="8" spans="2:13" ht="1.2" customHeight="1" x14ac:dyDescent="0.3">
      <c r="B8" s="360"/>
      <c r="C8" s="452"/>
      <c r="D8" s="359"/>
      <c r="E8" s="359"/>
      <c r="F8" s="297"/>
      <c r="G8" s="398"/>
      <c r="H8" s="398"/>
      <c r="I8" s="398"/>
      <c r="K8" s="772">
        <v>223</v>
      </c>
      <c r="L8" s="772"/>
    </row>
    <row r="9" spans="2:13" ht="18" customHeight="1" x14ac:dyDescent="0.3">
      <c r="B9" s="309" t="s">
        <v>2553</v>
      </c>
      <c r="C9" s="753" t="str">
        <f>VLOOKUP($L$1,BD_Clientes,7,FALSE)</f>
        <v>983092719 / 941156382 / 998398224 / 962870836</v>
      </c>
      <c r="D9" s="753"/>
      <c r="E9" s="753"/>
      <c r="F9" s="453" t="s">
        <v>2551</v>
      </c>
      <c r="G9" s="297" t="s">
        <v>3326</v>
      </c>
      <c r="H9" s="297"/>
      <c r="I9" s="297"/>
    </row>
    <row r="10" spans="2:13" ht="55.5" customHeight="1" x14ac:dyDescent="0.3">
      <c r="B10" s="309" t="s">
        <v>2557</v>
      </c>
      <c r="C10" s="753" t="str">
        <f>VLOOKUP($L$1,BD_Clientes,8,FALSE)</f>
        <v>calidad_pq2_076@rongfeiperu.pe / produccion_pq2_076@rongfeiperu.pe / logistica_p7@perurongfei.com / fgomezprocura@rongfei-paq2.com / rninologistica076@rongfei-paq2.com</v>
      </c>
      <c r="D10" s="753"/>
      <c r="E10" s="753"/>
      <c r="F10" s="454" t="s">
        <v>2553</v>
      </c>
      <c r="G10" s="452">
        <v>982429895</v>
      </c>
      <c r="H10" s="783"/>
      <c r="I10" s="783"/>
    </row>
    <row r="11" spans="2:13" ht="16.2" customHeight="1" x14ac:dyDescent="0.3">
      <c r="B11" s="778" t="s">
        <v>2555</v>
      </c>
      <c r="C11" s="778"/>
      <c r="D11" s="779">
        <v>45898</v>
      </c>
      <c r="E11" s="779"/>
      <c r="F11" s="454" t="s">
        <v>2558</v>
      </c>
      <c r="G11" s="779">
        <v>45898</v>
      </c>
      <c r="H11" s="779"/>
      <c r="I11" s="779"/>
      <c r="L11" s="279" t="s">
        <v>2556</v>
      </c>
    </row>
    <row r="12" spans="2:13" ht="3" customHeight="1" x14ac:dyDescent="0.3">
      <c r="B12" s="360"/>
      <c r="C12" s="401"/>
      <c r="D12" s="398"/>
      <c r="E12" s="402"/>
      <c r="F12" s="297"/>
      <c r="G12" s="297"/>
      <c r="H12" s="297"/>
      <c r="I12" s="297"/>
    </row>
    <row r="13" spans="2:13" ht="15.75" customHeight="1" x14ac:dyDescent="0.3">
      <c r="B13" s="399" t="s">
        <v>4214</v>
      </c>
      <c r="C13" s="403"/>
      <c r="D13" s="359"/>
      <c r="E13" s="359"/>
      <c r="F13" s="359"/>
      <c r="G13" s="359"/>
      <c r="H13" s="297"/>
      <c r="I13" s="297"/>
    </row>
    <row r="14" spans="2:13" ht="3" customHeight="1" x14ac:dyDescent="0.3">
      <c r="B14" s="399"/>
      <c r="C14" s="403"/>
      <c r="D14" s="359"/>
      <c r="E14" s="359"/>
      <c r="F14" s="359"/>
      <c r="G14" s="359"/>
      <c r="H14" s="297"/>
      <c r="I14" s="297"/>
    </row>
    <row r="15" spans="2:13" ht="19.5" customHeight="1" x14ac:dyDescent="0.3">
      <c r="B15" s="765" t="s">
        <v>2560</v>
      </c>
      <c r="C15" s="765"/>
      <c r="D15" s="765"/>
      <c r="E15" s="765"/>
      <c r="F15" s="765"/>
      <c r="G15" s="765"/>
      <c r="H15" s="765"/>
      <c r="I15" s="765"/>
    </row>
    <row r="16" spans="2:13" ht="21" customHeight="1" x14ac:dyDescent="0.3">
      <c r="B16" s="765"/>
      <c r="C16" s="765"/>
      <c r="D16" s="765"/>
      <c r="E16" s="765"/>
      <c r="F16" s="765"/>
      <c r="G16" s="765"/>
      <c r="H16" s="765"/>
      <c r="I16" s="765"/>
      <c r="J16" s="261"/>
      <c r="K16" s="261"/>
    </row>
    <row r="17" spans="2:48" ht="25.5" customHeight="1" x14ac:dyDescent="0.3">
      <c r="B17" s="260"/>
      <c r="C17" s="260"/>
      <c r="D17" s="259"/>
      <c r="E17" s="259"/>
      <c r="F17" s="259"/>
    </row>
    <row r="18" spans="2:48" ht="56.25" customHeight="1" x14ac:dyDescent="0.3">
      <c r="B18" s="393" t="s">
        <v>2561</v>
      </c>
      <c r="C18" s="725" t="s">
        <v>2562</v>
      </c>
      <c r="D18" s="725"/>
      <c r="E18" s="725"/>
      <c r="F18" s="368" t="s">
        <v>2563</v>
      </c>
      <c r="G18" s="394" t="s">
        <v>2564</v>
      </c>
      <c r="H18" s="393" t="s">
        <v>2565</v>
      </c>
      <c r="I18" s="393" t="s">
        <v>2566</v>
      </c>
      <c r="J18" s="371"/>
    </row>
    <row r="19" spans="2:48" s="297" customFormat="1" ht="30" customHeight="1" x14ac:dyDescent="0.3">
      <c r="B19" s="592"/>
      <c r="C19" s="780" t="s">
        <v>6050</v>
      </c>
      <c r="D19" s="781"/>
      <c r="E19" s="782"/>
      <c r="F19" s="440"/>
      <c r="G19" s="544"/>
      <c r="H19" s="447"/>
      <c r="I19" s="441"/>
      <c r="J19" s="576"/>
    </row>
    <row r="20" spans="2:48" s="297" customFormat="1" ht="39.9" customHeight="1" x14ac:dyDescent="0.3">
      <c r="B20" s="595" t="s">
        <v>2289</v>
      </c>
      <c r="C20" s="775" t="str">
        <f>VLOOKUP(B20,ENS.!$B$5:$F$242,2,FALSE)</f>
        <v>Resistencia a la compresión  / Unidades de albañilería de concreto.</v>
      </c>
      <c r="D20" s="776"/>
      <c r="E20" s="777"/>
      <c r="F20" s="440" t="str">
        <f>VLOOKUP(B20,ENS.!$B$5:$F$242,3,FALSE)</f>
        <v>NTP 399.604</v>
      </c>
      <c r="G20" s="544">
        <f>VLOOKUP(B20,ENS.!$B$5:$G$242,6,FALSE)</f>
        <v>250</v>
      </c>
      <c r="H20" s="447">
        <v>1</v>
      </c>
      <c r="I20" s="441">
        <f t="shared" ref="I20:I21" si="0">+G20*H20</f>
        <v>250</v>
      </c>
      <c r="J20" s="576"/>
    </row>
    <row r="21" spans="2:48" s="297" customFormat="1" ht="39.9" customHeight="1" x14ac:dyDescent="0.3">
      <c r="B21" s="595" t="s">
        <v>2291</v>
      </c>
      <c r="C21" s="775" t="str">
        <f>VLOOKUP(B21,ENS.!$B$5:$F$242,2,FALSE)</f>
        <v>Dimensionamiento  / Unidades de albañilería de concreto.</v>
      </c>
      <c r="D21" s="776"/>
      <c r="E21" s="777"/>
      <c r="F21" s="440" t="str">
        <f>VLOOKUP(B21,ENS.!$B$5:$F$242,3,FALSE)</f>
        <v>NTP 399.604</v>
      </c>
      <c r="G21" s="544">
        <f>VLOOKUP(B21,ENS.!$B$5:$G$242,6,FALSE)</f>
        <v>150</v>
      </c>
      <c r="H21" s="447">
        <v>1</v>
      </c>
      <c r="I21" s="441">
        <f t="shared" si="0"/>
        <v>150</v>
      </c>
      <c r="J21" s="576"/>
    </row>
    <row r="22" spans="2:48" s="297" customFormat="1" ht="39.9" customHeight="1" x14ac:dyDescent="0.3">
      <c r="B22" s="595" t="s">
        <v>2293</v>
      </c>
      <c r="C22" s="775" t="str">
        <f>VLOOKUP(B22,ENS.!$B$5:$F$242,2,FALSE)</f>
        <v>Absorción  / Unidades de albañilería de concreto.</v>
      </c>
      <c r="D22" s="776"/>
      <c r="E22" s="777"/>
      <c r="F22" s="440" t="str">
        <f>VLOOKUP(B22,ENS.!$B$5:$F$242,3,FALSE)</f>
        <v>NTP 399.604</v>
      </c>
      <c r="G22" s="544">
        <f>VLOOKUP(B22,ENS.!$B$5:$G$242,6,FALSE)</f>
        <v>150</v>
      </c>
      <c r="H22" s="447">
        <v>1</v>
      </c>
      <c r="I22" s="441">
        <f t="shared" ref="I22:I26" si="1">+G22*H22</f>
        <v>150</v>
      </c>
      <c r="J22" s="576"/>
    </row>
    <row r="23" spans="2:48" s="297" customFormat="1" ht="30" customHeight="1" x14ac:dyDescent="0.3">
      <c r="B23" s="592"/>
      <c r="C23" s="815" t="s">
        <v>6051</v>
      </c>
      <c r="D23" s="816"/>
      <c r="E23" s="817"/>
      <c r="F23" s="440"/>
      <c r="G23" s="544"/>
      <c r="H23" s="447"/>
      <c r="I23" s="441"/>
      <c r="J23" s="576"/>
    </row>
    <row r="24" spans="2:48" s="297" customFormat="1" ht="39.9" customHeight="1" x14ac:dyDescent="0.3">
      <c r="B24" s="592" t="s">
        <v>2223</v>
      </c>
      <c r="C24" s="775" t="str">
        <f>VLOOKUP(B24,ENS.!$B$5:$F$242,2,FALSE)</f>
        <v>Determinar el contenido del ion cloruro en las aguas usadas en la elaboración de concretos y morteros de cemento Pórtland.</v>
      </c>
      <c r="D24" s="776"/>
      <c r="E24" s="777"/>
      <c r="F24" s="440" t="str">
        <f>VLOOKUP(B24,ENS.!$B$5:$F$242,3,FALSE)</f>
        <v>NTP 339.076:2017</v>
      </c>
      <c r="G24" s="544">
        <f>VLOOKUP(B24,ENS.!$B$5:$G$242,6,FALSE)</f>
        <v>120</v>
      </c>
      <c r="H24" s="447">
        <v>1</v>
      </c>
      <c r="I24" s="441">
        <f t="shared" ref="I24:I25" si="2">+G24*H24</f>
        <v>120</v>
      </c>
      <c r="J24" s="576"/>
    </row>
    <row r="25" spans="2:48" s="297" customFormat="1" ht="39.9" customHeight="1" x14ac:dyDescent="0.3">
      <c r="B25" s="592" t="s">
        <v>2220</v>
      </c>
      <c r="C25" s="775" t="str">
        <f>VLOOKUP(B25,ENS.!$B$5:$F$242,2,FALSE)</f>
        <v>Determinar el contenido de sulfatos en las aguas usadas en la elaboración de morteros y concretos de cemento Pórtland.</v>
      </c>
      <c r="D25" s="776"/>
      <c r="E25" s="777"/>
      <c r="F25" s="440" t="str">
        <f>VLOOKUP(B25,ENS.!$B$5:$F$242,3,FALSE)</f>
        <v>NTP 339.227:2016</v>
      </c>
      <c r="G25" s="544">
        <f>VLOOKUP(B25,ENS.!$B$5:$G$242,6,FALSE)</f>
        <v>120</v>
      </c>
      <c r="H25" s="447">
        <v>1</v>
      </c>
      <c r="I25" s="441">
        <f t="shared" si="2"/>
        <v>120</v>
      </c>
      <c r="J25" s="576"/>
    </row>
    <row r="26" spans="2:48" s="297" customFormat="1" ht="39.9" customHeight="1" x14ac:dyDescent="0.3">
      <c r="B26" s="592" t="s">
        <v>3195</v>
      </c>
      <c r="C26" s="775" t="str">
        <f>VLOOKUP(B26,ENS.!$B$5:$F$242,2,FALSE)</f>
        <v>Determinación de sólidos totales suspendidos.</v>
      </c>
      <c r="D26" s="776"/>
      <c r="E26" s="777"/>
      <c r="F26" s="440" t="str">
        <f>VLOOKUP(B26,ENS.!$B$5:$F$242,3,FALSE)</f>
        <v>NTP 214.039</v>
      </c>
      <c r="G26" s="544">
        <f>VLOOKUP(B26,ENS.!$B$5:$G$242,6,FALSE)</f>
        <v>150</v>
      </c>
      <c r="H26" s="447">
        <v>1</v>
      </c>
      <c r="I26" s="441">
        <f t="shared" si="1"/>
        <v>150</v>
      </c>
      <c r="J26" s="576"/>
    </row>
    <row r="27" spans="2:48" ht="16.95" customHeight="1" x14ac:dyDescent="0.3">
      <c r="B27" s="550" t="s">
        <v>2516</v>
      </c>
      <c r="C27" s="270"/>
      <c r="G27" s="735" t="s">
        <v>2567</v>
      </c>
      <c r="H27" s="736"/>
      <c r="I27" s="369">
        <f>SUM(I19:I26)</f>
        <v>940</v>
      </c>
      <c r="J27" s="274"/>
      <c r="K27" s="540"/>
      <c r="L27" s="343"/>
      <c r="M27" s="171"/>
      <c r="N27" s="171"/>
      <c r="O27" s="171"/>
      <c r="P27" s="171"/>
      <c r="Q27" s="171"/>
      <c r="R27" s="171"/>
      <c r="S27" s="171"/>
      <c r="T27" s="171"/>
    </row>
    <row r="28" spans="2:48" ht="16.95" customHeight="1" x14ac:dyDescent="0.3">
      <c r="B28" s="317"/>
      <c r="C28" s="270"/>
      <c r="G28" s="735" t="s">
        <v>2568</v>
      </c>
      <c r="H28" s="736"/>
      <c r="I28" s="369">
        <f>I27*0.18</f>
        <v>169.2</v>
      </c>
      <c r="J28" s="274"/>
      <c r="K28" s="538"/>
      <c r="L28" s="171"/>
      <c r="M28" s="171"/>
      <c r="N28" s="171"/>
      <c r="O28" s="171"/>
      <c r="P28" s="171"/>
      <c r="Q28" s="171"/>
      <c r="R28" s="171"/>
      <c r="S28" s="171"/>
      <c r="T28" s="171"/>
    </row>
    <row r="29" spans="2:48" ht="16.95" customHeight="1" x14ac:dyDescent="0.3">
      <c r="B29" s="317"/>
      <c r="C29" s="270"/>
      <c r="G29" s="720" t="s">
        <v>2569</v>
      </c>
      <c r="H29" s="722"/>
      <c r="I29" s="272">
        <f>I27+I28</f>
        <v>1109.2</v>
      </c>
      <c r="J29" s="274"/>
      <c r="K29" s="538"/>
      <c r="L29" s="302"/>
      <c r="M29" s="302"/>
      <c r="N29" s="302"/>
      <c r="O29" s="302"/>
      <c r="P29" s="302"/>
      <c r="Q29" s="302"/>
      <c r="R29" s="302"/>
      <c r="S29" s="302"/>
      <c r="T29" s="302"/>
    </row>
    <row r="30" spans="2:48" s="297" customFormat="1" ht="21" customHeight="1" x14ac:dyDescent="0.3">
      <c r="B30" s="361"/>
      <c r="C30" s="362"/>
      <c r="D30" s="362"/>
      <c r="E30" s="362"/>
      <c r="F30" s="362"/>
      <c r="G30" s="362"/>
      <c r="H30" s="362"/>
      <c r="I30" s="362"/>
      <c r="J30" s="362"/>
      <c r="K30" s="546"/>
      <c r="L30" s="546"/>
      <c r="N30" s="547"/>
    </row>
    <row r="31" spans="2:48" s="297" customFormat="1" ht="21" customHeight="1" x14ac:dyDescent="0.3">
      <c r="C31" s="362"/>
      <c r="D31" s="362"/>
      <c r="E31" s="362"/>
      <c r="F31" s="362"/>
      <c r="G31" s="362"/>
      <c r="H31" s="362"/>
      <c r="I31" s="310"/>
      <c r="J31" s="310"/>
    </row>
    <row r="32" spans="2:48" s="297" customFormat="1" ht="21" customHeight="1" x14ac:dyDescent="0.3">
      <c r="B32" s="741" t="s">
        <v>2570</v>
      </c>
      <c r="C32" s="741"/>
      <c r="D32" s="741"/>
      <c r="E32" s="741"/>
      <c r="F32" s="741"/>
      <c r="G32" s="741"/>
      <c r="H32" s="741"/>
      <c r="I32" s="741"/>
      <c r="J32" s="310"/>
      <c r="L32" s="552"/>
      <c r="U32" s="552"/>
      <c r="AD32" s="552"/>
      <c r="AM32" s="552"/>
      <c r="AV32" s="552"/>
    </row>
    <row r="33" spans="2:56" s="297" customFormat="1" ht="135.75" customHeight="1" x14ac:dyDescent="0.3">
      <c r="B33" s="712" t="s">
        <v>6059</v>
      </c>
      <c r="C33" s="712"/>
      <c r="D33" s="712"/>
      <c r="E33" s="712"/>
      <c r="F33" s="712"/>
      <c r="G33" s="712"/>
      <c r="H33" s="712"/>
      <c r="I33" s="712"/>
      <c r="J33" s="310"/>
      <c r="L33" s="738"/>
      <c r="M33" s="738"/>
      <c r="N33" s="738"/>
      <c r="O33" s="738"/>
      <c r="P33" s="738"/>
      <c r="Q33" s="738"/>
      <c r="R33" s="738"/>
      <c r="S33" s="738"/>
      <c r="T33" s="738"/>
      <c r="U33" s="738"/>
      <c r="V33" s="738"/>
      <c r="W33" s="738"/>
      <c r="X33" s="738"/>
      <c r="Y33" s="738"/>
      <c r="Z33" s="738"/>
      <c r="AA33" s="738"/>
      <c r="AB33" s="738"/>
      <c r="AC33" s="738"/>
      <c r="AD33" s="738"/>
      <c r="AE33" s="738"/>
      <c r="AF33" s="738"/>
      <c r="AG33" s="738"/>
      <c r="AH33" s="738"/>
      <c r="AI33" s="738"/>
      <c r="AJ33" s="738"/>
      <c r="AK33" s="738"/>
      <c r="AL33" s="738"/>
      <c r="AM33" s="765"/>
      <c r="AN33" s="765"/>
      <c r="AO33" s="765"/>
      <c r="AP33" s="765"/>
      <c r="AQ33" s="765"/>
      <c r="AR33" s="765"/>
      <c r="AS33" s="765"/>
      <c r="AT33" s="765"/>
      <c r="AU33" s="765"/>
      <c r="AV33" s="738"/>
      <c r="AW33" s="738"/>
      <c r="AX33" s="738"/>
      <c r="AY33" s="738"/>
      <c r="AZ33" s="738"/>
      <c r="BA33" s="738"/>
      <c r="BB33" s="738"/>
      <c r="BC33" s="738"/>
      <c r="BD33" s="738"/>
    </row>
    <row r="34" spans="2:56" s="297" customFormat="1" ht="106.2" customHeight="1" x14ac:dyDescent="0.3">
      <c r="B34" s="738" t="s">
        <v>2571</v>
      </c>
      <c r="C34" s="738"/>
      <c r="J34" s="310"/>
      <c r="L34" s="765"/>
      <c r="M34" s="765"/>
      <c r="N34" s="765"/>
      <c r="O34" s="765"/>
      <c r="P34" s="765"/>
      <c r="Q34" s="765"/>
      <c r="R34" s="765"/>
      <c r="S34" s="765"/>
      <c r="T34" s="765"/>
      <c r="U34" s="338"/>
      <c r="V34" s="338"/>
      <c r="W34" s="338"/>
      <c r="X34" s="338"/>
      <c r="Y34" s="338"/>
      <c r="Z34" s="338"/>
      <c r="AA34" s="338"/>
      <c r="AB34" s="338"/>
      <c r="AC34" s="338"/>
      <c r="AD34" s="338"/>
      <c r="AE34" s="338"/>
      <c r="AF34" s="338"/>
      <c r="AG34" s="338"/>
      <c r="AH34" s="338"/>
      <c r="AI34" s="338"/>
      <c r="AJ34" s="338"/>
      <c r="AK34" s="338"/>
      <c r="AL34" s="338"/>
      <c r="AM34" s="337"/>
      <c r="AN34" s="337"/>
      <c r="AO34" s="337"/>
      <c r="AP34" s="337"/>
      <c r="AQ34" s="337"/>
      <c r="AR34" s="337"/>
      <c r="AS34" s="337"/>
      <c r="AT34" s="337"/>
      <c r="AU34" s="337"/>
      <c r="AV34" s="338"/>
      <c r="AW34" s="338"/>
      <c r="AX34" s="338"/>
      <c r="AY34" s="338"/>
      <c r="AZ34" s="338"/>
      <c r="BA34" s="338"/>
      <c r="BB34" s="338"/>
      <c r="BC34" s="338"/>
      <c r="BD34" s="338"/>
    </row>
    <row r="35" spans="2:56" s="297" customFormat="1" ht="7.95" customHeight="1" x14ac:dyDescent="0.3">
      <c r="J35" s="336"/>
    </row>
    <row r="36" spans="2:56" s="297" customFormat="1" ht="63" customHeight="1" x14ac:dyDescent="0.3">
      <c r="B36" s="726" t="s">
        <v>4261</v>
      </c>
      <c r="C36" s="726"/>
      <c r="D36" s="726"/>
      <c r="E36" s="726"/>
      <c r="F36" s="726"/>
      <c r="G36" s="726"/>
      <c r="H36" s="726"/>
      <c r="I36" s="726"/>
      <c r="J36" s="336"/>
    </row>
    <row r="37" spans="2:56" s="297" customFormat="1" ht="73.95" customHeight="1" x14ac:dyDescent="0.3">
      <c r="B37" s="712" t="s">
        <v>3999</v>
      </c>
      <c r="C37" s="712"/>
      <c r="D37" s="712"/>
      <c r="E37" s="712"/>
      <c r="F37" s="712"/>
      <c r="G37" s="712"/>
      <c r="H37" s="712"/>
      <c r="I37" s="712"/>
      <c r="J37" s="336"/>
    </row>
    <row r="38" spans="2:56" s="297" customFormat="1" ht="76.2" customHeight="1" x14ac:dyDescent="0.3">
      <c r="B38" s="712" t="s">
        <v>3065</v>
      </c>
      <c r="C38" s="712"/>
      <c r="D38" s="712"/>
      <c r="E38" s="712"/>
      <c r="F38" s="712"/>
      <c r="G38" s="712"/>
      <c r="H38" s="712"/>
      <c r="I38" s="712"/>
      <c r="J38" s="336"/>
      <c r="K38" s="348"/>
    </row>
    <row r="39" spans="2:56" ht="133.19999999999999" customHeight="1" x14ac:dyDescent="0.3">
      <c r="B39" s="712" t="s">
        <v>4000</v>
      </c>
      <c r="C39" s="712"/>
      <c r="D39" s="712"/>
      <c r="E39" s="712"/>
      <c r="F39" s="712"/>
      <c r="G39" s="712"/>
      <c r="H39" s="712"/>
      <c r="I39" s="712"/>
      <c r="J39" s="304"/>
      <c r="K39" s="305"/>
      <c r="L39" s="306"/>
      <c r="M39" s="307"/>
    </row>
    <row r="40" spans="2:56" ht="57" customHeight="1" x14ac:dyDescent="0.3">
      <c r="B40" s="712" t="s">
        <v>2572</v>
      </c>
      <c r="C40" s="712"/>
      <c r="D40" s="712"/>
      <c r="E40" s="712"/>
      <c r="F40" s="712"/>
      <c r="G40" s="712"/>
      <c r="H40" s="712"/>
      <c r="I40" s="712"/>
      <c r="J40" s="304"/>
      <c r="K40" s="305"/>
      <c r="L40" s="306"/>
      <c r="M40" s="307"/>
    </row>
    <row r="41" spans="2:56" ht="16.2" customHeight="1" x14ac:dyDescent="0.3"/>
    <row r="42" spans="2:56" ht="16.2" customHeight="1" x14ac:dyDescent="0.3">
      <c r="B42" s="741"/>
      <c r="C42" s="741"/>
      <c r="D42" s="741"/>
      <c r="E42" s="741"/>
      <c r="F42" s="741"/>
      <c r="G42" s="741"/>
      <c r="H42" s="741"/>
      <c r="I42" s="741"/>
      <c r="N42" s="261"/>
      <c r="O42" s="261"/>
      <c r="P42" s="261"/>
      <c r="Q42" s="261"/>
      <c r="R42" s="261"/>
      <c r="S42" s="261"/>
      <c r="T42" s="261"/>
    </row>
    <row r="43" spans="2:56" ht="16.2" customHeight="1" x14ac:dyDescent="0.3"/>
    <row r="44" spans="2:56" ht="17.7" customHeight="1" x14ac:dyDescent="0.3">
      <c r="B44" s="279" t="s">
        <v>2576</v>
      </c>
      <c r="K44" s="279" t="s">
        <v>2574</v>
      </c>
    </row>
    <row r="45" spans="2:56" ht="17.7" customHeight="1" x14ac:dyDescent="0.3">
      <c r="B45" s="279" t="s">
        <v>2517</v>
      </c>
      <c r="K45" s="279" t="s">
        <v>2575</v>
      </c>
    </row>
    <row r="46" spans="2:56" ht="17.7" customHeight="1" x14ac:dyDescent="0.3">
      <c r="B46" s="279" t="s">
        <v>2518</v>
      </c>
      <c r="K46" s="279" t="s">
        <v>2576</v>
      </c>
    </row>
    <row r="47" spans="2:56" ht="17.7" customHeight="1" x14ac:dyDescent="0.3">
      <c r="B47" s="288" t="s">
        <v>2519</v>
      </c>
      <c r="K47" s="279" t="s">
        <v>2577</v>
      </c>
    </row>
    <row r="48" spans="2:56" ht="17.7" customHeight="1" x14ac:dyDescent="0.3">
      <c r="B48" s="289" t="s">
        <v>2520</v>
      </c>
      <c r="J48" s="300"/>
      <c r="K48" s="279" t="s">
        <v>2573</v>
      </c>
      <c r="M48" s="270"/>
    </row>
    <row r="49" spans="2:13" ht="17.7" customHeight="1" x14ac:dyDescent="0.3">
      <c r="B49" s="288" t="s">
        <v>2578</v>
      </c>
      <c r="J49" s="300"/>
      <c r="K49" s="279" t="s">
        <v>2579</v>
      </c>
      <c r="M49" s="270"/>
    </row>
    <row r="50" spans="2:13" ht="17.7" customHeight="1" x14ac:dyDescent="0.3">
      <c r="B50" s="289" t="s">
        <v>2580</v>
      </c>
      <c r="J50" s="300"/>
      <c r="K50" s="279" t="s">
        <v>2581</v>
      </c>
    </row>
    <row r="51" spans="2:13" ht="17.7" customHeight="1" x14ac:dyDescent="0.3">
      <c r="B51" s="289" t="s">
        <v>2582</v>
      </c>
      <c r="J51" s="300"/>
    </row>
    <row r="52" spans="2:13" ht="17.7" customHeight="1" x14ac:dyDescent="0.3">
      <c r="B52" s="370" t="s">
        <v>2521</v>
      </c>
      <c r="J52" s="300"/>
    </row>
    <row r="53" spans="2:13" ht="17.7" customHeight="1" x14ac:dyDescent="0.3">
      <c r="B53" s="289" t="s">
        <v>3965</v>
      </c>
      <c r="J53" s="300"/>
    </row>
    <row r="54" spans="2:13" ht="17.7" customHeight="1" x14ac:dyDescent="0.3">
      <c r="B54" s="289" t="s">
        <v>3966</v>
      </c>
      <c r="J54" s="300"/>
    </row>
    <row r="55" spans="2:13" ht="17.7" customHeight="1" x14ac:dyDescent="0.3">
      <c r="B55" s="370" t="s">
        <v>4088</v>
      </c>
      <c r="F55" s="373"/>
      <c r="J55" s="300"/>
    </row>
    <row r="56" spans="2:13" ht="17.7" customHeight="1" x14ac:dyDescent="0.3">
      <c r="B56" s="289" t="s">
        <v>4089</v>
      </c>
      <c r="F56" s="373"/>
      <c r="J56" s="300"/>
    </row>
    <row r="57" spans="2:13" ht="17.7" customHeight="1" x14ac:dyDescent="0.3">
      <c r="B57" s="289" t="s">
        <v>4090</v>
      </c>
      <c r="F57" s="373"/>
      <c r="J57" s="300"/>
    </row>
    <row r="58" spans="2:13" ht="23.25" customHeight="1" x14ac:dyDescent="0.3">
      <c r="J58" s="300"/>
      <c r="K58" s="288"/>
    </row>
    <row r="59" spans="2:13" ht="16.2" customHeight="1" x14ac:dyDescent="0.3">
      <c r="J59" s="300"/>
      <c r="K59" s="289"/>
    </row>
    <row r="60" spans="2:13" ht="11.25" customHeight="1" x14ac:dyDescent="0.3">
      <c r="J60" s="300"/>
      <c r="K60" s="289"/>
    </row>
    <row r="61" spans="2:13" ht="52.5" customHeight="1" x14ac:dyDescent="0.3">
      <c r="B61" s="712" t="s">
        <v>2524</v>
      </c>
      <c r="C61" s="712"/>
      <c r="D61" s="712"/>
      <c r="E61" s="712"/>
      <c r="F61" s="712"/>
      <c r="G61" s="712"/>
      <c r="H61" s="712"/>
      <c r="I61" s="712"/>
      <c r="J61" s="300"/>
    </row>
    <row r="62" spans="2:13" ht="13.5" customHeight="1" x14ac:dyDescent="0.3">
      <c r="B62" s="317" t="s">
        <v>2525</v>
      </c>
      <c r="C62" s="292"/>
      <c r="J62" s="300"/>
    </row>
    <row r="63" spans="2:13" ht="13.5" customHeight="1" x14ac:dyDescent="0.3">
      <c r="B63" s="289"/>
      <c r="J63" s="300"/>
    </row>
    <row r="64" spans="2:13" ht="20.25" customHeight="1" x14ac:dyDescent="0.3">
      <c r="B64" s="279" t="s">
        <v>2526</v>
      </c>
      <c r="C64" s="292"/>
      <c r="J64" s="276"/>
    </row>
    <row r="65" spans="2:13" ht="15.75" customHeight="1" x14ac:dyDescent="0.3">
      <c r="B65" s="292"/>
      <c r="C65" s="292"/>
      <c r="J65" s="276"/>
    </row>
    <row r="66" spans="2:13" ht="16.2" customHeight="1" x14ac:dyDescent="0.3">
      <c r="B66" s="279" t="s">
        <v>2583</v>
      </c>
      <c r="D66" s="292"/>
      <c r="E66" s="292"/>
      <c r="F66" s="292"/>
      <c r="G66" s="292"/>
    </row>
    <row r="67" spans="2:13" ht="16.2" customHeight="1" x14ac:dyDescent="0.3">
      <c r="B67" s="279" t="s">
        <v>2527</v>
      </c>
    </row>
    <row r="68" spans="2:13" ht="16.2" customHeight="1" x14ac:dyDescent="0.3">
      <c r="B68" s="279" t="s">
        <v>3982</v>
      </c>
    </row>
    <row r="69" spans="2:13" ht="16.2" customHeight="1" x14ac:dyDescent="0.3">
      <c r="B69" s="279" t="s">
        <v>2528</v>
      </c>
      <c r="J69" s="261"/>
    </row>
    <row r="70" spans="2:13" s="297" customFormat="1" ht="13.8" x14ac:dyDescent="0.3">
      <c r="B70" s="337"/>
      <c r="C70" s="337"/>
      <c r="H70" s="549"/>
      <c r="I70" s="549"/>
      <c r="L70" s="347"/>
      <c r="M70" s="347"/>
    </row>
    <row r="71" spans="2:13" s="297" customFormat="1" ht="52.2" customHeight="1" x14ac:dyDescent="0.25">
      <c r="B71" s="763" t="s">
        <v>2584</v>
      </c>
      <c r="C71" s="763"/>
      <c r="D71" s="251"/>
      <c r="E71" s="251"/>
      <c r="F71" s="251"/>
      <c r="G71" s="251"/>
      <c r="H71" s="764" t="s">
        <v>2529</v>
      </c>
      <c r="I71" s="764"/>
    </row>
  </sheetData>
  <mergeCells count="47">
    <mergeCell ref="B71:C71"/>
    <mergeCell ref="H71:I71"/>
    <mergeCell ref="C20:E20"/>
    <mergeCell ref="B37:I37"/>
    <mergeCell ref="B38:I38"/>
    <mergeCell ref="B39:I39"/>
    <mergeCell ref="B40:I40"/>
    <mergeCell ref="B42:I42"/>
    <mergeCell ref="B61:I61"/>
    <mergeCell ref="B36:I36"/>
    <mergeCell ref="G28:H28"/>
    <mergeCell ref="G29:H29"/>
    <mergeCell ref="B32:I32"/>
    <mergeCell ref="C24:E24"/>
    <mergeCell ref="C25:E25"/>
    <mergeCell ref="C26:E26"/>
    <mergeCell ref="AD33:AL33"/>
    <mergeCell ref="AM33:AU33"/>
    <mergeCell ref="AV33:BD33"/>
    <mergeCell ref="B34:C34"/>
    <mergeCell ref="L34:T34"/>
    <mergeCell ref="B33:I33"/>
    <mergeCell ref="L33:T33"/>
    <mergeCell ref="U33:AC33"/>
    <mergeCell ref="G27:H27"/>
    <mergeCell ref="C21:E21"/>
    <mergeCell ref="C22:E22"/>
    <mergeCell ref="C23:E23"/>
    <mergeCell ref="B11:C11"/>
    <mergeCell ref="D11:E11"/>
    <mergeCell ref="G11:I11"/>
    <mergeCell ref="B15:I16"/>
    <mergeCell ref="C18:E18"/>
    <mergeCell ref="C19:E19"/>
    <mergeCell ref="E3:F3"/>
    <mergeCell ref="C5:E5"/>
    <mergeCell ref="G5:I5"/>
    <mergeCell ref="C7:E7"/>
    <mergeCell ref="G7:I7"/>
    <mergeCell ref="K5:L5"/>
    <mergeCell ref="C6:E6"/>
    <mergeCell ref="K6:L6"/>
    <mergeCell ref="C10:E10"/>
    <mergeCell ref="H10:I10"/>
    <mergeCell ref="K7:L7"/>
    <mergeCell ref="K8:L8"/>
    <mergeCell ref="C9:E9"/>
  </mergeCells>
  <hyperlinks>
    <hyperlink ref="B69" r:id="rId1" display="http://www.geofal.com.pe/" xr:uid="{65ACEA26-D3DF-4B7D-A089-2CCF97858ACD}"/>
    <hyperlink ref="B38:I38" r:id="rId2" location="8LpXxWsZQWmIW0zmL4DJEGBD3MXzxqJtd8JNJD7mkXs" display="https://mega.nz/file/EWAjHIDa - 8LpXxWsZQWmIW0zmL4DJEGBD3MXzxqJtd8JNJD7mkXs" xr:uid="{85F5655C-77E0-4E89-B593-7493853E5D51}"/>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4" min="1" max="8" man="1"/>
  </rowBreaks>
  <drawing r:id="rId4"/>
  <legacyDrawingHF r:id="rId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C04B2-7AA3-4F10-B6FB-E2811641CA8C}">
  <sheetPr codeName="Hoja60">
    <tabColor rgb="FFFF9900"/>
  </sheetPr>
  <dimension ref="B1:T74"/>
  <sheetViews>
    <sheetView view="pageBreakPreview" topLeftCell="A22" zoomScale="82" zoomScaleNormal="92" zoomScaleSheetLayoutView="82" workbookViewId="0">
      <selection activeCell="B20" sqref="B20"/>
    </sheetView>
  </sheetViews>
  <sheetFormatPr baseColWidth="10" defaultColWidth="11.44140625" defaultRowHeight="15" x14ac:dyDescent="0.3"/>
  <cols>
    <col min="1" max="1" width="2.44140625" style="279" customWidth="1"/>
    <col min="2" max="2" width="13.6640625" style="279" customWidth="1"/>
    <col min="3" max="3" width="16.6640625" style="279" customWidth="1"/>
    <col min="4" max="4" width="12.6640625" style="279" customWidth="1"/>
    <col min="5" max="5" width="39.33203125" style="279" customWidth="1"/>
    <col min="6" max="6" width="23.554687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736</v>
      </c>
    </row>
    <row r="2" spans="2:13" ht="9" customHeight="1" x14ac:dyDescent="0.3">
      <c r="K2" s="344"/>
      <c r="L2" s="344"/>
    </row>
    <row r="3" spans="2:13" ht="34.950000000000003" customHeight="1" x14ac:dyDescent="0.3">
      <c r="C3" s="255"/>
      <c r="D3" s="255"/>
      <c r="E3" s="746">
        <v>1091</v>
      </c>
      <c r="F3" s="746"/>
      <c r="G3" s="255"/>
      <c r="H3" s="255"/>
      <c r="I3" s="256"/>
    </row>
    <row r="4" spans="2:13" ht="10.199999999999999" customHeight="1" x14ac:dyDescent="0.3">
      <c r="B4" s="257"/>
      <c r="C4" s="257"/>
      <c r="E4" s="252"/>
      <c r="F4" s="252"/>
      <c r="G4" s="395"/>
      <c r="H4" s="395"/>
      <c r="I4" s="395"/>
      <c r="J4" s="252"/>
    </row>
    <row r="5" spans="2:13" ht="28.95" customHeight="1" x14ac:dyDescent="0.3">
      <c r="B5" s="270" t="s">
        <v>2545</v>
      </c>
      <c r="C5" s="710" t="str">
        <f>VLOOKUP($L$1,BD_Clientes,2,FALSE)</f>
        <v>RUTAS DE LIMA SAC</v>
      </c>
      <c r="D5" s="710"/>
      <c r="E5" s="710"/>
      <c r="F5" s="363" t="s">
        <v>2586</v>
      </c>
      <c r="G5" s="745" t="s">
        <v>5419</v>
      </c>
      <c r="H5" s="745"/>
      <c r="I5" s="745"/>
      <c r="K5" s="746">
        <v>222</v>
      </c>
      <c r="L5" s="746"/>
    </row>
    <row r="6" spans="2:13" ht="18" customHeight="1" x14ac:dyDescent="0.3">
      <c r="B6" s="270" t="s">
        <v>2547</v>
      </c>
      <c r="C6" s="710">
        <f>VLOOKUP($L$1,BD_Clientes,3,FALSE)</f>
        <v>20550372640</v>
      </c>
      <c r="D6" s="710"/>
      <c r="E6" s="710"/>
      <c r="G6" s="571"/>
      <c r="H6" s="571"/>
      <c r="I6" s="571"/>
      <c r="K6" s="744">
        <v>222</v>
      </c>
      <c r="L6" s="744"/>
      <c r="M6" s="301"/>
    </row>
    <row r="7" spans="2:13" ht="27" customHeight="1" x14ac:dyDescent="0.3">
      <c r="B7" s="270" t="s">
        <v>2550</v>
      </c>
      <c r="C7" s="710" t="str">
        <f>VLOOKUP($L$1,BD_Clientes,5,FALSE)</f>
        <v>Percy Mallque Heredia</v>
      </c>
      <c r="D7" s="710"/>
      <c r="E7" s="710"/>
      <c r="F7" s="363" t="s">
        <v>2589</v>
      </c>
      <c r="G7" s="710" t="s">
        <v>125</v>
      </c>
      <c r="H7" s="710"/>
      <c r="I7" s="710"/>
      <c r="K7" s="742">
        <v>222</v>
      </c>
      <c r="L7" s="742"/>
    </row>
    <row r="8" spans="2:13" ht="4.95" hidden="1" customHeight="1" x14ac:dyDescent="0.3">
      <c r="B8" s="363"/>
      <c r="C8" s="396"/>
      <c r="D8" s="259"/>
      <c r="E8" s="259"/>
      <c r="G8" s="395"/>
      <c r="H8" s="395"/>
      <c r="I8" s="395"/>
      <c r="K8" s="743">
        <v>223</v>
      </c>
      <c r="L8" s="743"/>
    </row>
    <row r="9" spans="2:13" ht="18" customHeight="1" x14ac:dyDescent="0.3">
      <c r="B9" s="270" t="s">
        <v>2553</v>
      </c>
      <c r="C9" s="710">
        <f>VLOOKUP($L$1,BD_Clientes,7,FALSE)</f>
        <v>982089149</v>
      </c>
      <c r="D9" s="710"/>
      <c r="E9" s="710"/>
      <c r="F9" s="364" t="s">
        <v>4142</v>
      </c>
      <c r="G9" s="279" t="s">
        <v>3326</v>
      </c>
      <c r="K9" s="392"/>
      <c r="L9" s="392"/>
    </row>
    <row r="10" spans="2:13" ht="26.4" customHeight="1" x14ac:dyDescent="0.3">
      <c r="B10" s="270" t="s">
        <v>2557</v>
      </c>
      <c r="C10" s="710" t="str">
        <f>VLOOKUP($L$1,BD_Clientes,8,FALSE)</f>
        <v>percy.mallque@rutasdelima.pe</v>
      </c>
      <c r="D10" s="710"/>
      <c r="E10" s="710"/>
      <c r="F10" s="365" t="s">
        <v>2553</v>
      </c>
      <c r="G10" s="396">
        <v>982429895</v>
      </c>
      <c r="H10" s="724"/>
      <c r="I10" s="724"/>
    </row>
    <row r="11" spans="2:13" ht="20.399999999999999" customHeight="1" x14ac:dyDescent="0.3">
      <c r="B11" s="728" t="s">
        <v>2555</v>
      </c>
      <c r="C11" s="728"/>
      <c r="D11" s="727">
        <v>45849</v>
      </c>
      <c r="E11" s="727"/>
      <c r="F11" s="365" t="s">
        <v>2558</v>
      </c>
      <c r="G11" s="727">
        <v>45849</v>
      </c>
      <c r="H11" s="727"/>
      <c r="I11" s="727"/>
      <c r="L11" s="279" t="s">
        <v>2556</v>
      </c>
    </row>
    <row r="12" spans="2:13" ht="9"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2.2" customHeight="1" x14ac:dyDescent="0.3">
      <c r="B18" s="393" t="s">
        <v>2561</v>
      </c>
      <c r="C18" s="725" t="s">
        <v>2562</v>
      </c>
      <c r="D18" s="725"/>
      <c r="E18" s="725"/>
      <c r="F18" s="368" t="s">
        <v>2563</v>
      </c>
      <c r="G18" s="393" t="s">
        <v>2564</v>
      </c>
      <c r="H18" s="393" t="s">
        <v>2565</v>
      </c>
      <c r="I18" s="393" t="s">
        <v>2566</v>
      </c>
      <c r="J18" s="371"/>
    </row>
    <row r="19" spans="2:20" s="273" customFormat="1" ht="78" customHeight="1" x14ac:dyDescent="0.3">
      <c r="B19" s="319">
        <v>1</v>
      </c>
      <c r="C19" s="840" t="s">
        <v>5862</v>
      </c>
      <c r="D19" s="841"/>
      <c r="E19" s="842"/>
      <c r="F19" s="249"/>
      <c r="G19" s="584"/>
      <c r="H19" s="319"/>
      <c r="I19" s="319"/>
      <c r="J19" s="371"/>
    </row>
    <row r="20" spans="2:20" s="273" customFormat="1" ht="36" customHeight="1" x14ac:dyDescent="0.3">
      <c r="B20" s="440" t="s">
        <v>2258</v>
      </c>
      <c r="C20" s="775" t="str">
        <f>VLOOKUP(B20,ENS.!$B$5:$F$242,2,FALSE)</f>
        <v>Extraccíón cuantitativa de asfalto en mezclas para pavimentos (Lavado asfaltico), incl. Granulometría.</v>
      </c>
      <c r="D20" s="776"/>
      <c r="E20" s="777"/>
      <c r="F20" s="440" t="str">
        <f>VLOOKUP(B20,ENS.!$B$5:$F$242,3,FALSE)</f>
        <v>ASTM D 2172 / MTC502</v>
      </c>
      <c r="G20" s="544">
        <v>250</v>
      </c>
      <c r="H20" s="440">
        <v>1</v>
      </c>
      <c r="I20" s="441">
        <f t="shared" ref="I20" si="0">+G20*H20</f>
        <v>250</v>
      </c>
      <c r="J20" s="371"/>
    </row>
    <row r="21" spans="2:20" s="273" customFormat="1" ht="36" customHeight="1" x14ac:dyDescent="0.3">
      <c r="B21" s="440" t="s">
        <v>2511</v>
      </c>
      <c r="C21" s="775" t="str">
        <f>VLOOKUP(B21,ENS.!$B$5:$F$242,2,FALSE)</f>
        <v>Recuperación de asfalto por el método de abson.</v>
      </c>
      <c r="D21" s="776"/>
      <c r="E21" s="777"/>
      <c r="F21" s="440" t="str">
        <f>VLOOKUP(B21,ENS.!$B$5:$F$242,3,FALSE)</f>
        <v>-</v>
      </c>
      <c r="G21" s="544">
        <v>750</v>
      </c>
      <c r="H21" s="440">
        <v>1</v>
      </c>
      <c r="I21" s="441">
        <f t="shared" ref="I21" si="1">+G21*H21</f>
        <v>750</v>
      </c>
      <c r="J21" s="371"/>
    </row>
    <row r="22" spans="2:20" s="273" customFormat="1" ht="63" customHeight="1" x14ac:dyDescent="0.3">
      <c r="B22" s="618">
        <v>2</v>
      </c>
      <c r="C22" s="843" t="s">
        <v>5864</v>
      </c>
      <c r="D22" s="844"/>
      <c r="E22" s="845"/>
      <c r="F22" s="440"/>
      <c r="G22" s="544"/>
      <c r="H22" s="440"/>
      <c r="I22" s="441"/>
      <c r="J22" s="371"/>
    </row>
    <row r="23" spans="2:20" s="273" customFormat="1" ht="39.9" customHeight="1" x14ac:dyDescent="0.3">
      <c r="B23" s="618"/>
      <c r="C23" s="840" t="s">
        <v>5863</v>
      </c>
      <c r="D23" s="841"/>
      <c r="E23" s="842"/>
      <c r="F23" s="440"/>
      <c r="G23" s="544"/>
      <c r="H23" s="440"/>
      <c r="I23" s="441"/>
      <c r="J23" s="371"/>
    </row>
    <row r="24" spans="2:20" s="273" customFormat="1" ht="36" customHeight="1" x14ac:dyDescent="0.3">
      <c r="B24" s="440" t="s">
        <v>2136</v>
      </c>
      <c r="C24" s="775" t="str">
        <f>VLOOKUP(B24,ENS.!$B$5:$F$242,2,FALSE)</f>
        <v>Análisis granulométrico por tamizado en agregado (*).</v>
      </c>
      <c r="D24" s="776"/>
      <c r="E24" s="777"/>
      <c r="F24" s="440" t="str">
        <f>VLOOKUP(B24,ENS.!$B$5:$F$242,3,FALSE)</f>
        <v>ASTM C136/C136M-19</v>
      </c>
      <c r="G24" s="544">
        <v>80</v>
      </c>
      <c r="H24" s="440">
        <v>1</v>
      </c>
      <c r="I24" s="441">
        <f t="shared" ref="I24" si="2">+G24*H24</f>
        <v>80</v>
      </c>
      <c r="J24" s="371"/>
    </row>
    <row r="25" spans="2:20" s="273" customFormat="1" ht="36" customHeight="1" x14ac:dyDescent="0.3">
      <c r="B25" s="440" t="s">
        <v>2134</v>
      </c>
      <c r="C25" s="775" t="str">
        <f>VLOOKUP(B25,ENS.!$B$5:$F$242,2,FALSE)</f>
        <v>Gravedad específica y absorción del agregado fino (*).</v>
      </c>
      <c r="D25" s="776"/>
      <c r="E25" s="777"/>
      <c r="F25" s="440" t="str">
        <f>VLOOKUP(B25,ENS.!$B$5:$F$242,3,FALSE)</f>
        <v>ASTM C128-22</v>
      </c>
      <c r="G25" s="544">
        <v>110</v>
      </c>
      <c r="H25" s="440">
        <v>1</v>
      </c>
      <c r="I25" s="441">
        <f t="shared" ref="I25:I28" si="3">+G25*H25</f>
        <v>110</v>
      </c>
      <c r="J25" s="371"/>
    </row>
    <row r="26" spans="2:20" s="273" customFormat="1" ht="36" customHeight="1" x14ac:dyDescent="0.3">
      <c r="B26" s="440" t="s">
        <v>2482</v>
      </c>
      <c r="C26" s="775" t="str">
        <f>VLOOKUP(B26,ENS.!$B$5:$F$242,2,FALSE)</f>
        <v>Valor de azul de metileno.</v>
      </c>
      <c r="D26" s="776"/>
      <c r="E26" s="777"/>
      <c r="F26" s="440" t="str">
        <f>VLOOKUP(B26,ENS.!$B$5:$F$242,3,FALSE)</f>
        <v>AASHTO TP57</v>
      </c>
      <c r="G26" s="544">
        <v>200</v>
      </c>
      <c r="H26" s="440">
        <v>1</v>
      </c>
      <c r="I26" s="441">
        <f t="shared" si="3"/>
        <v>200</v>
      </c>
      <c r="J26" s="371"/>
    </row>
    <row r="27" spans="2:20" s="273" customFormat="1" ht="36" customHeight="1" x14ac:dyDescent="0.3">
      <c r="B27" s="440" t="s">
        <v>2025</v>
      </c>
      <c r="C27" s="775" t="str">
        <f>VLOOKUP(B27,ENS.!$B$5:$F$242,2,FALSE)</f>
        <v>Equivalente de arena (*).</v>
      </c>
      <c r="D27" s="776"/>
      <c r="E27" s="777"/>
      <c r="F27" s="440" t="str">
        <f>VLOOKUP(B27,ENS.!$B$5:$F$242,3,FALSE)</f>
        <v>ASTM D2419-22</v>
      </c>
      <c r="G27" s="544">
        <f>VLOOKUP(B27,ENS.!$B$5:$G$242,6,FALSE)</f>
        <v>150</v>
      </c>
      <c r="H27" s="440">
        <v>1</v>
      </c>
      <c r="I27" s="441">
        <f t="shared" si="3"/>
        <v>150</v>
      </c>
      <c r="J27" s="371"/>
    </row>
    <row r="28" spans="2:20" s="273" customFormat="1" ht="36" customHeight="1" x14ac:dyDescent="0.3">
      <c r="B28" s="440" t="s">
        <v>2031</v>
      </c>
      <c r="C28" s="775" t="s">
        <v>5420</v>
      </c>
      <c r="D28" s="776"/>
      <c r="E28" s="777"/>
      <c r="F28" s="440" t="str">
        <f>VLOOKUP(B28,ENS.!$B$5:$F$242,3,FALSE)</f>
        <v>ASTM D4318-17ε1</v>
      </c>
      <c r="G28" s="544">
        <v>70</v>
      </c>
      <c r="H28" s="440">
        <v>1</v>
      </c>
      <c r="I28" s="441">
        <f t="shared" si="3"/>
        <v>70</v>
      </c>
      <c r="J28" s="371"/>
    </row>
    <row r="29" spans="2:20" s="273" customFormat="1" ht="36" customHeight="1" x14ac:dyDescent="0.3">
      <c r="B29" s="440" t="s">
        <v>2471</v>
      </c>
      <c r="C29" s="775" t="str">
        <f>VLOOKUP(B29,ENS.!$B$5:$F$242,2,FALSE)</f>
        <v>Inalterabilidad Agregado Fino con Sulfato de Magnesio.</v>
      </c>
      <c r="D29" s="776"/>
      <c r="E29" s="777"/>
      <c r="F29" s="440" t="str">
        <f>VLOOKUP(B29,ENS.!$B$5:$F$242,3,FALSE)</f>
        <v>NTP 400.016</v>
      </c>
      <c r="G29" s="544">
        <v>280</v>
      </c>
      <c r="H29" s="440">
        <v>1</v>
      </c>
      <c r="I29" s="441">
        <f t="shared" ref="I29" si="4">+G29*H29</f>
        <v>280</v>
      </c>
      <c r="J29" s="371"/>
    </row>
    <row r="30" spans="2:20" s="273" customFormat="1" ht="36" customHeight="1" x14ac:dyDescent="0.3">
      <c r="B30" s="440" t="s">
        <v>3661</v>
      </c>
      <c r="C30" s="775" t="str">
        <f>VLOOKUP(B30,ENS.!$B$5:$F$242,2,FALSE)</f>
        <v>Porcentaje de Caras fracturadas en agregado grueso (*).</v>
      </c>
      <c r="D30" s="776"/>
      <c r="E30" s="777"/>
      <c r="F30" s="440" t="str">
        <f>VLOOKUP(B30,ENS.!$B$5:$F$242,3,FALSE)</f>
        <v>ASTM D5821-13 (Reapproved 2017)</v>
      </c>
      <c r="G30" s="544">
        <v>70</v>
      </c>
      <c r="H30" s="440">
        <v>1</v>
      </c>
      <c r="I30" s="441">
        <f t="shared" ref="I30" si="5">+G30*H30</f>
        <v>70</v>
      </c>
      <c r="J30" s="371"/>
    </row>
    <row r="31" spans="2:20" s="273" customFormat="1" ht="36" customHeight="1" x14ac:dyDescent="0.3">
      <c r="B31" s="440"/>
      <c r="C31" s="843" t="s">
        <v>5874</v>
      </c>
      <c r="D31" s="844"/>
      <c r="E31" s="845"/>
      <c r="F31" s="440"/>
      <c r="G31" s="544"/>
      <c r="H31" s="440"/>
      <c r="I31" s="441"/>
      <c r="J31" s="371"/>
    </row>
    <row r="32" spans="2:20" ht="22.95" customHeight="1" x14ac:dyDescent="0.3">
      <c r="B32" s="551" t="s">
        <v>2516</v>
      </c>
      <c r="C32" s="383"/>
      <c r="D32" s="373"/>
      <c r="E32" s="373"/>
      <c r="F32" s="373"/>
      <c r="G32" s="739" t="s">
        <v>3167</v>
      </c>
      <c r="H32" s="740"/>
      <c r="I32" s="369">
        <f>+SUM(I19:I31)</f>
        <v>1960</v>
      </c>
      <c r="J32" s="274"/>
      <c r="K32" s="538"/>
      <c r="L32" s="171"/>
      <c r="N32" s="171"/>
      <c r="O32" s="171"/>
      <c r="P32" s="171"/>
      <c r="Q32" s="171"/>
      <c r="R32" s="171"/>
      <c r="S32" s="171"/>
      <c r="T32" s="171"/>
    </row>
    <row r="33" spans="2:20" ht="22.95" customHeight="1" x14ac:dyDescent="0.3">
      <c r="B33" s="373"/>
      <c r="C33" s="373"/>
      <c r="D33" s="373"/>
      <c r="E33" s="373"/>
      <c r="F33" s="373"/>
      <c r="G33" s="735" t="s">
        <v>2568</v>
      </c>
      <c r="H33" s="736"/>
      <c r="I33" s="369">
        <f>+I32*0.18</f>
        <v>352.8</v>
      </c>
      <c r="J33" s="274"/>
      <c r="K33" s="538"/>
      <c r="L33" s="171"/>
      <c r="M33" s="171"/>
      <c r="N33" s="171"/>
      <c r="O33" s="171"/>
      <c r="P33" s="171"/>
      <c r="Q33" s="171"/>
      <c r="R33" s="171"/>
      <c r="S33" s="171"/>
      <c r="T33" s="171"/>
    </row>
    <row r="34" spans="2:20" ht="22.95" customHeight="1" x14ac:dyDescent="0.3">
      <c r="B34" s="373"/>
      <c r="C34" s="373"/>
      <c r="D34" s="373"/>
      <c r="E34" s="373"/>
      <c r="F34" s="373"/>
      <c r="G34" s="720" t="s">
        <v>2569</v>
      </c>
      <c r="H34" s="722"/>
      <c r="I34" s="272">
        <f>+I32+I33</f>
        <v>2312.8000000000002</v>
      </c>
      <c r="J34" s="274"/>
      <c r="K34" s="538"/>
      <c r="L34" s="302"/>
      <c r="M34" s="302"/>
      <c r="N34" s="302"/>
      <c r="O34" s="302"/>
      <c r="P34" s="302"/>
      <c r="Q34" s="302"/>
      <c r="R34" s="302"/>
      <c r="S34" s="302"/>
      <c r="T34" s="302"/>
    </row>
    <row r="35" spans="2:20" s="373" customFormat="1" ht="47.4" customHeight="1" x14ac:dyDescent="0.3">
      <c r="G35" s="386"/>
      <c r="H35" s="386"/>
      <c r="I35" s="387"/>
      <c r="J35" s="388"/>
      <c r="K35" s="554"/>
      <c r="L35" s="379"/>
      <c r="M35" s="379"/>
      <c r="N35" s="379"/>
      <c r="O35" s="379"/>
      <c r="P35" s="379"/>
      <c r="Q35" s="379"/>
      <c r="R35" s="379"/>
      <c r="S35" s="379"/>
      <c r="T35" s="379"/>
    </row>
    <row r="36" spans="2:20" s="373" customFormat="1" ht="11.4" customHeight="1" x14ac:dyDescent="0.3">
      <c r="B36" s="741" t="s">
        <v>4093</v>
      </c>
      <c r="C36" s="741"/>
      <c r="D36" s="741"/>
      <c r="E36" s="741"/>
      <c r="F36" s="741"/>
      <c r="G36" s="741"/>
      <c r="H36" s="741"/>
      <c r="I36" s="741"/>
      <c r="J36" s="388"/>
      <c r="K36" s="554"/>
      <c r="L36" s="379"/>
      <c r="M36" s="379"/>
      <c r="N36" s="379"/>
      <c r="O36" s="379"/>
      <c r="P36" s="379"/>
      <c r="Q36" s="379"/>
      <c r="R36" s="379"/>
      <c r="S36" s="379"/>
      <c r="T36" s="379"/>
    </row>
    <row r="37" spans="2:20" s="373" customFormat="1" ht="111" customHeight="1" x14ac:dyDescent="0.3">
      <c r="B37" s="712" t="s">
        <v>4152</v>
      </c>
      <c r="C37" s="712"/>
      <c r="D37" s="712"/>
      <c r="E37" s="712"/>
      <c r="F37" s="712"/>
      <c r="G37" s="712"/>
      <c r="H37" s="712"/>
      <c r="I37" s="712"/>
      <c r="J37" s="388"/>
      <c r="K37" s="554"/>
      <c r="L37" s="554"/>
      <c r="M37" s="556"/>
      <c r="N37" s="557"/>
    </row>
    <row r="38" spans="2:20" s="373" customFormat="1" ht="66" customHeight="1" x14ac:dyDescent="0.3">
      <c r="B38" s="712" t="s">
        <v>2571</v>
      </c>
      <c r="C38" s="712"/>
      <c r="J38" s="388"/>
      <c r="K38" s="554"/>
      <c r="L38" s="554"/>
      <c r="M38" s="556"/>
      <c r="N38" s="557"/>
    </row>
    <row r="39" spans="2:20" s="373" customFormat="1" ht="72.75" customHeight="1" x14ac:dyDescent="0.3">
      <c r="B39" s="726" t="s">
        <v>4117</v>
      </c>
      <c r="C39" s="726"/>
      <c r="D39" s="726"/>
      <c r="E39" s="726"/>
      <c r="F39" s="726"/>
      <c r="G39" s="726"/>
      <c r="H39" s="726"/>
      <c r="I39" s="726"/>
      <c r="J39" s="388"/>
      <c r="K39" s="554"/>
      <c r="L39" s="554"/>
      <c r="M39" s="556"/>
      <c r="N39" s="557"/>
    </row>
    <row r="40" spans="2:20" s="373" customFormat="1" ht="73.5" customHeight="1" x14ac:dyDescent="0.3">
      <c r="B40" s="712" t="s">
        <v>2926</v>
      </c>
      <c r="C40" s="712"/>
      <c r="D40" s="712"/>
      <c r="E40" s="712"/>
      <c r="F40" s="712"/>
      <c r="G40" s="712"/>
      <c r="H40" s="712"/>
      <c r="I40" s="712"/>
      <c r="J40" s="388"/>
      <c r="K40" s="554"/>
      <c r="L40" s="554"/>
      <c r="M40" s="556"/>
      <c r="N40" s="557"/>
    </row>
    <row r="41" spans="2:20" s="373" customFormat="1" ht="72.75" customHeight="1" x14ac:dyDescent="0.3">
      <c r="B41" s="712" t="s">
        <v>2925</v>
      </c>
      <c r="C41" s="712"/>
      <c r="D41" s="712"/>
      <c r="E41" s="712"/>
      <c r="F41" s="712"/>
      <c r="G41" s="712"/>
      <c r="H41" s="712"/>
      <c r="I41" s="712"/>
      <c r="J41" s="375"/>
    </row>
    <row r="42" spans="2:20" s="373" customFormat="1" ht="76.95" customHeight="1" x14ac:dyDescent="0.3">
      <c r="B42" s="712" t="s">
        <v>3065</v>
      </c>
      <c r="C42" s="712"/>
      <c r="D42" s="712"/>
      <c r="E42" s="712"/>
      <c r="F42" s="712"/>
      <c r="G42" s="712"/>
      <c r="H42" s="712"/>
      <c r="I42" s="712"/>
      <c r="J42" s="375"/>
      <c r="K42" s="376"/>
    </row>
    <row r="43" spans="2:20" s="373" customFormat="1" ht="128.4" customHeight="1" x14ac:dyDescent="0.3">
      <c r="B43" s="726" t="s">
        <v>2927</v>
      </c>
      <c r="C43" s="726"/>
      <c r="D43" s="726"/>
      <c r="E43" s="726"/>
      <c r="F43" s="726"/>
      <c r="G43" s="726"/>
      <c r="H43" s="726"/>
      <c r="I43" s="726"/>
      <c r="J43" s="375"/>
      <c r="K43" s="376"/>
      <c r="L43" s="377"/>
      <c r="M43" s="378"/>
    </row>
    <row r="44" spans="2:20" s="373" customFormat="1" ht="56.4" customHeight="1" x14ac:dyDescent="0.3">
      <c r="B44" s="712" t="s">
        <v>2572</v>
      </c>
      <c r="C44" s="712"/>
      <c r="D44" s="712"/>
      <c r="E44" s="712"/>
      <c r="F44" s="712"/>
      <c r="G44" s="712"/>
      <c r="H44" s="712"/>
      <c r="I44" s="712"/>
      <c r="J44" s="375"/>
      <c r="K44" s="376"/>
      <c r="L44" s="377"/>
      <c r="M44" s="378"/>
    </row>
    <row r="45" spans="2:20" s="373" customFormat="1" ht="16.8" x14ac:dyDescent="0.3">
      <c r="B45" s="435"/>
      <c r="C45" s="435"/>
      <c r="D45" s="435"/>
      <c r="E45" s="435"/>
      <c r="F45" s="435"/>
      <c r="G45" s="435"/>
      <c r="H45" s="435"/>
      <c r="I45" s="435"/>
      <c r="N45" s="379"/>
      <c r="O45" s="379"/>
      <c r="P45" s="379"/>
      <c r="Q45" s="379"/>
      <c r="R45" s="379"/>
      <c r="S45" s="379"/>
      <c r="T45" s="379"/>
    </row>
    <row r="46" spans="2:20" s="373" customFormat="1" ht="21.75" customHeight="1" x14ac:dyDescent="0.3"/>
    <row r="47" spans="2:20" s="373" customFormat="1" ht="19.95" customHeight="1" x14ac:dyDescent="0.3">
      <c r="B47" s="286" t="s">
        <v>5426</v>
      </c>
      <c r="C47" s="279"/>
      <c r="D47" s="279"/>
      <c r="E47" s="279"/>
      <c r="F47" s="279"/>
      <c r="G47" s="279"/>
      <c r="H47" s="279"/>
      <c r="I47" s="279"/>
      <c r="K47" s="373" t="s">
        <v>2574</v>
      </c>
    </row>
    <row r="48" spans="2:20" s="373" customFormat="1" ht="19.95" customHeight="1" x14ac:dyDescent="0.3">
      <c r="B48" s="279" t="s">
        <v>2517</v>
      </c>
      <c r="C48" s="279"/>
      <c r="D48" s="279"/>
      <c r="E48" s="279"/>
      <c r="F48" s="279"/>
      <c r="G48" s="279"/>
      <c r="H48" s="279"/>
      <c r="I48" s="279"/>
      <c r="K48" s="373" t="s">
        <v>3983</v>
      </c>
    </row>
    <row r="49" spans="2:13" s="373" customFormat="1" ht="19.95" customHeight="1" x14ac:dyDescent="0.3">
      <c r="B49" s="279" t="s">
        <v>2518</v>
      </c>
      <c r="C49" s="279"/>
      <c r="D49" s="279"/>
      <c r="E49" s="279"/>
      <c r="F49" s="279"/>
      <c r="G49" s="279"/>
      <c r="H49" s="279"/>
      <c r="I49" s="279"/>
      <c r="K49" s="373" t="s">
        <v>3984</v>
      </c>
    </row>
    <row r="50" spans="2:13" s="373" customFormat="1" ht="19.95" customHeight="1" x14ac:dyDescent="0.3">
      <c r="B50" s="288" t="s">
        <v>2519</v>
      </c>
      <c r="C50" s="279"/>
      <c r="D50" s="279"/>
      <c r="E50" s="279"/>
      <c r="F50" s="279"/>
      <c r="G50" s="279"/>
      <c r="H50" s="279"/>
      <c r="I50" s="279"/>
      <c r="K50" s="373" t="s">
        <v>3985</v>
      </c>
    </row>
    <row r="51" spans="2:13" s="373" customFormat="1" ht="19.95" customHeight="1" x14ac:dyDescent="0.3">
      <c r="B51" s="737" t="s">
        <v>2520</v>
      </c>
      <c r="C51" s="737"/>
      <c r="D51" s="737"/>
      <c r="E51" s="737"/>
      <c r="F51" s="737"/>
      <c r="G51" s="737"/>
      <c r="H51" s="737"/>
      <c r="I51" s="737"/>
      <c r="J51" s="382"/>
      <c r="K51" s="373" t="s">
        <v>3986</v>
      </c>
      <c r="M51" s="383"/>
    </row>
    <row r="52" spans="2:13" s="390" customFormat="1" ht="19.95" customHeight="1" x14ac:dyDescent="0.3">
      <c r="B52" s="288" t="s">
        <v>2578</v>
      </c>
      <c r="C52" s="279"/>
      <c r="D52" s="279"/>
      <c r="E52" s="279"/>
      <c r="F52" s="279"/>
      <c r="G52" s="279"/>
      <c r="H52" s="279"/>
      <c r="I52" s="279"/>
      <c r="J52" s="389"/>
      <c r="K52" s="390" t="s">
        <v>3987</v>
      </c>
      <c r="M52" s="391"/>
    </row>
    <row r="53" spans="2:13" s="390" customFormat="1" ht="19.95" customHeight="1" x14ac:dyDescent="0.3">
      <c r="B53" s="289" t="s">
        <v>2580</v>
      </c>
      <c r="C53" s="279"/>
      <c r="D53" s="279"/>
      <c r="E53" s="279"/>
      <c r="F53" s="279"/>
      <c r="G53" s="279"/>
      <c r="H53" s="279"/>
      <c r="I53" s="279"/>
      <c r="J53" s="389"/>
      <c r="K53" s="390" t="s">
        <v>3988</v>
      </c>
    </row>
    <row r="54" spans="2:13" s="390" customFormat="1" ht="19.95" customHeight="1" x14ac:dyDescent="0.3">
      <c r="B54" s="289" t="s">
        <v>2582</v>
      </c>
      <c r="C54" s="279"/>
      <c r="D54" s="279"/>
      <c r="E54" s="279"/>
      <c r="F54" s="279"/>
      <c r="G54" s="279"/>
      <c r="H54" s="279"/>
      <c r="I54" s="279"/>
      <c r="J54" s="389"/>
    </row>
    <row r="55" spans="2:13" s="390" customFormat="1" ht="19.95" customHeight="1" x14ac:dyDescent="0.3">
      <c r="B55" s="288" t="s">
        <v>2521</v>
      </c>
      <c r="C55" s="279"/>
      <c r="D55" s="279"/>
      <c r="E55" s="279"/>
      <c r="F55" s="279"/>
      <c r="G55" s="279"/>
      <c r="H55" s="279"/>
      <c r="I55" s="279"/>
      <c r="J55" s="389"/>
    </row>
    <row r="56" spans="2:13" s="390" customFormat="1" ht="19.95" customHeight="1" x14ac:dyDescent="0.3">
      <c r="B56" s="289" t="s">
        <v>3965</v>
      </c>
      <c r="C56" s="279"/>
      <c r="D56" s="279"/>
      <c r="E56" s="279"/>
      <c r="F56" s="279"/>
      <c r="G56" s="279"/>
      <c r="H56" s="279"/>
      <c r="I56" s="279"/>
      <c r="J56" s="389"/>
    </row>
    <row r="57" spans="2:13" s="390" customFormat="1" ht="19.95" customHeight="1" x14ac:dyDescent="0.3">
      <c r="B57" s="289" t="s">
        <v>3966</v>
      </c>
      <c r="C57" s="279"/>
      <c r="D57" s="279"/>
      <c r="E57" s="279"/>
      <c r="F57" s="279"/>
      <c r="G57" s="279"/>
      <c r="H57" s="279"/>
      <c r="I57" s="279"/>
      <c r="J57" s="389"/>
    </row>
    <row r="58" spans="2:13" s="390" customFormat="1" ht="19.95" customHeight="1" x14ac:dyDescent="0.3">
      <c r="B58" s="288" t="s">
        <v>4088</v>
      </c>
      <c r="C58" s="279"/>
      <c r="D58" s="279"/>
      <c r="E58" s="279"/>
      <c r="F58" s="279"/>
      <c r="G58" s="279"/>
      <c r="H58" s="279"/>
      <c r="I58" s="279"/>
      <c r="J58" s="389"/>
    </row>
    <row r="59" spans="2:13" s="390" customFormat="1" ht="19.95" customHeight="1" x14ac:dyDescent="0.3">
      <c r="B59" s="289" t="s">
        <v>4089</v>
      </c>
      <c r="C59" s="279"/>
      <c r="D59" s="279"/>
      <c r="E59" s="279"/>
      <c r="F59" s="279"/>
      <c r="G59" s="279"/>
      <c r="H59" s="279"/>
      <c r="I59" s="279"/>
      <c r="J59" s="389"/>
    </row>
    <row r="60" spans="2:13" s="390" customFormat="1" ht="19.95" customHeight="1" x14ac:dyDescent="0.3">
      <c r="B60" s="289" t="s">
        <v>4090</v>
      </c>
      <c r="C60" s="279"/>
      <c r="D60" s="279"/>
      <c r="E60" s="279"/>
      <c r="F60" s="279"/>
      <c r="G60" s="279"/>
      <c r="H60" s="279"/>
      <c r="I60" s="279"/>
      <c r="J60" s="389"/>
    </row>
    <row r="61" spans="2:13" s="390" customFormat="1" ht="5.4" customHeight="1" x14ac:dyDescent="0.3">
      <c r="B61" s="289"/>
      <c r="C61" s="279"/>
      <c r="D61" s="279"/>
      <c r="E61" s="279"/>
      <c r="F61" s="279"/>
      <c r="G61" s="279"/>
      <c r="H61" s="279"/>
      <c r="I61" s="279"/>
      <c r="J61" s="389"/>
    </row>
    <row r="62" spans="2:13" s="373" customFormat="1" ht="18.75" customHeight="1" x14ac:dyDescent="0.3">
      <c r="J62" s="382"/>
      <c r="K62" s="380"/>
    </row>
    <row r="63" spans="2:13" s="373" customFormat="1" ht="16.2" customHeight="1" x14ac:dyDescent="0.3">
      <c r="J63" s="382"/>
      <c r="K63" s="381"/>
    </row>
    <row r="64" spans="2:13" s="373" customFormat="1" ht="48" customHeight="1" x14ac:dyDescent="0.3">
      <c r="B64" s="712" t="s">
        <v>3173</v>
      </c>
      <c r="C64" s="712"/>
      <c r="D64" s="712"/>
      <c r="E64" s="712"/>
      <c r="F64" s="712"/>
      <c r="G64" s="712"/>
      <c r="H64" s="712"/>
      <c r="I64" s="712"/>
      <c r="J64" s="382"/>
      <c r="K64" s="381"/>
    </row>
    <row r="65" spans="2:13" s="373" customFormat="1" ht="13.5" customHeight="1" x14ac:dyDescent="0.3">
      <c r="B65" s="317" t="s">
        <v>2525</v>
      </c>
      <c r="C65" s="292"/>
      <c r="D65" s="279"/>
      <c r="E65" s="279"/>
      <c r="F65" s="279"/>
      <c r="G65" s="279"/>
      <c r="H65" s="279"/>
      <c r="I65" s="279"/>
      <c r="J65" s="382"/>
    </row>
    <row r="66" spans="2:13" s="373" customFormat="1" ht="12.75" customHeight="1" x14ac:dyDescent="0.3">
      <c r="B66" s="289"/>
      <c r="C66" s="279"/>
      <c r="D66" s="279"/>
      <c r="E66" s="279"/>
      <c r="F66" s="279"/>
      <c r="G66" s="279"/>
      <c r="H66" s="279"/>
      <c r="I66" s="279"/>
      <c r="J66" s="382"/>
    </row>
    <row r="67" spans="2:13" s="373" customFormat="1" ht="16.8" x14ac:dyDescent="0.3">
      <c r="B67" s="279" t="s">
        <v>2526</v>
      </c>
      <c r="C67" s="292"/>
      <c r="D67" s="279"/>
      <c r="E67" s="279"/>
      <c r="F67" s="279"/>
      <c r="G67" s="279"/>
      <c r="H67" s="279"/>
      <c r="I67" s="279"/>
      <c r="J67" s="385"/>
    </row>
    <row r="68" spans="2:13" s="373" customFormat="1" ht="12.75" customHeight="1" x14ac:dyDescent="0.3">
      <c r="B68" s="292"/>
      <c r="C68" s="292"/>
      <c r="D68" s="279"/>
      <c r="E68" s="279"/>
      <c r="F68" s="279"/>
      <c r="G68" s="279"/>
      <c r="H68" s="279"/>
      <c r="I68" s="279"/>
      <c r="J68" s="385"/>
    </row>
    <row r="69" spans="2:13" s="373" customFormat="1" ht="16.2" customHeight="1" x14ac:dyDescent="0.3">
      <c r="B69" s="279" t="s">
        <v>2583</v>
      </c>
      <c r="C69" s="279"/>
      <c r="D69" s="292"/>
      <c r="E69" s="292"/>
      <c r="F69" s="292"/>
      <c r="G69" s="292"/>
      <c r="H69" s="279"/>
      <c r="I69" s="279"/>
    </row>
    <row r="70" spans="2:13" s="373" customFormat="1" ht="16.2" customHeight="1" x14ac:dyDescent="0.3">
      <c r="B70" s="279" t="s">
        <v>2527</v>
      </c>
      <c r="C70" s="279"/>
      <c r="D70" s="279"/>
      <c r="E70" s="279"/>
      <c r="F70" s="279"/>
      <c r="G70" s="279"/>
      <c r="H70" s="279"/>
      <c r="I70" s="279"/>
    </row>
    <row r="71" spans="2:13" s="373" customFormat="1" ht="16.2" customHeight="1" x14ac:dyDescent="0.3">
      <c r="B71" s="279" t="s">
        <v>3982</v>
      </c>
      <c r="C71" s="279"/>
      <c r="D71" s="279"/>
      <c r="E71" s="279"/>
      <c r="F71" s="279"/>
      <c r="G71" s="279"/>
      <c r="H71" s="279"/>
      <c r="I71" s="279"/>
    </row>
    <row r="72" spans="2:13" s="373" customFormat="1" ht="16.2" customHeight="1" x14ac:dyDescent="0.3">
      <c r="B72" s="279" t="s">
        <v>2528</v>
      </c>
      <c r="C72" s="279"/>
      <c r="D72" s="279"/>
      <c r="E72" s="279"/>
      <c r="F72" s="279"/>
      <c r="G72" s="279"/>
      <c r="H72" s="279"/>
      <c r="I72" s="279"/>
      <c r="J72" s="379"/>
    </row>
    <row r="73" spans="2:13" s="373" customFormat="1" ht="12" customHeight="1" x14ac:dyDescent="0.3">
      <c r="B73" s="715"/>
      <c r="C73" s="715"/>
      <c r="H73" s="716"/>
      <c r="I73" s="716"/>
      <c r="L73" s="384"/>
      <c r="M73" s="384"/>
    </row>
    <row r="74" spans="2:13" ht="66" customHeight="1" x14ac:dyDescent="0.3">
      <c r="B74" s="738" t="s">
        <v>2584</v>
      </c>
      <c r="C74" s="738"/>
      <c r="D74" s="406"/>
      <c r="E74" s="406"/>
      <c r="F74" s="406"/>
      <c r="G74" s="406"/>
      <c r="H74" s="711" t="s">
        <v>2529</v>
      </c>
      <c r="I74" s="711"/>
    </row>
  </sheetData>
  <mergeCells count="49">
    <mergeCell ref="B15:I16"/>
    <mergeCell ref="C18:E18"/>
    <mergeCell ref="C24:E24"/>
    <mergeCell ref="C28:E28"/>
    <mergeCell ref="C21:E21"/>
    <mergeCell ref="C25:E25"/>
    <mergeCell ref="C26:E26"/>
    <mergeCell ref="C27:E27"/>
    <mergeCell ref="C22:E22"/>
    <mergeCell ref="E3:F3"/>
    <mergeCell ref="C5:E5"/>
    <mergeCell ref="K5:L5"/>
    <mergeCell ref="C6:E6"/>
    <mergeCell ref="K6:L6"/>
    <mergeCell ref="G5:I5"/>
    <mergeCell ref="C10:E10"/>
    <mergeCell ref="H10:I10"/>
    <mergeCell ref="B11:C11"/>
    <mergeCell ref="D11:E11"/>
    <mergeCell ref="G11:I11"/>
    <mergeCell ref="C7:E7"/>
    <mergeCell ref="G7:I7"/>
    <mergeCell ref="K7:L7"/>
    <mergeCell ref="K8:L8"/>
    <mergeCell ref="C9:E9"/>
    <mergeCell ref="B74:C74"/>
    <mergeCell ref="H74:I74"/>
    <mergeCell ref="B39:I39"/>
    <mergeCell ref="B40:I40"/>
    <mergeCell ref="B38:C38"/>
    <mergeCell ref="B41:I41"/>
    <mergeCell ref="B42:I42"/>
    <mergeCell ref="B43:I43"/>
    <mergeCell ref="B51:I51"/>
    <mergeCell ref="B64:I64"/>
    <mergeCell ref="B73:C73"/>
    <mergeCell ref="H73:I73"/>
    <mergeCell ref="G32:H32"/>
    <mergeCell ref="G33:H33"/>
    <mergeCell ref="C19:E19"/>
    <mergeCell ref="B44:I44"/>
    <mergeCell ref="C20:E20"/>
    <mergeCell ref="G34:H34"/>
    <mergeCell ref="B36:I36"/>
    <mergeCell ref="B37:I37"/>
    <mergeCell ref="C30:E30"/>
    <mergeCell ref="C23:E23"/>
    <mergeCell ref="C29:E29"/>
    <mergeCell ref="C31:E31"/>
  </mergeCells>
  <hyperlinks>
    <hyperlink ref="B72" r:id="rId1" display="http://www.geofal.com.pe/" xr:uid="{BD628F14-E4FD-46EF-998A-0055D3B46126}"/>
    <hyperlink ref="B42:I42" r:id="rId2" location="8LpXxWsZQWmIW0zmL4DJEGBD3MXzxqJtd8JNJD7mkXs" display="https://mega.nz/file/EWAjHIDa - 8LpXxWsZQWmIW0zmL4DJEGBD3MXzxqJtd8JNJD7mkXs" xr:uid="{86D98AA6-FE39-4E5A-84C9-122399138E72}"/>
  </hyperlinks>
  <printOptions horizontalCentered="1"/>
  <pageMargins left="0" right="0" top="1.6535433070866143" bottom="0" header="0" footer="0"/>
  <pageSetup paperSize="9" scale="61" fitToWidth="0" fitToHeight="0" orientation="portrait" r:id="rId3"/>
  <headerFooter>
    <oddHeader>&amp;L
                  &amp;G</oddHeader>
    <oddFooter>&amp;C&amp;G</oddFooter>
  </headerFooter>
  <rowBreaks count="1" manualBreakCount="1">
    <brk id="38" min="1" max="8" man="1"/>
  </rowBreaks>
  <drawing r:id="rId4"/>
  <legacyDrawingHF r:id="rId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E075-092A-4AA3-8171-C6B60812353B}">
  <sheetPr>
    <tabColor rgb="FFFF9900"/>
  </sheetPr>
  <dimension ref="B1:T65"/>
  <sheetViews>
    <sheetView view="pageBreakPreview" zoomScale="70" zoomScaleNormal="92" zoomScaleSheetLayoutView="70" workbookViewId="0">
      <selection activeCell="K21" sqref="K21"/>
    </sheetView>
  </sheetViews>
  <sheetFormatPr baseColWidth="10" defaultColWidth="11.44140625" defaultRowHeight="15" x14ac:dyDescent="0.3"/>
  <cols>
    <col min="1" max="1" width="2.44140625" style="279" customWidth="1"/>
    <col min="2" max="2" width="14.109375" style="279" customWidth="1"/>
    <col min="3" max="3" width="16.6640625" style="279" customWidth="1"/>
    <col min="4" max="4" width="12.6640625" style="279" customWidth="1"/>
    <col min="5" max="5" width="53.88671875" style="279" customWidth="1"/>
    <col min="6" max="6" width="23.5546875" style="279" customWidth="1"/>
    <col min="7" max="7" width="15.33203125" style="279" customWidth="1"/>
    <col min="8"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736</v>
      </c>
    </row>
    <row r="2" spans="2:13" ht="9" customHeight="1" x14ac:dyDescent="0.3">
      <c r="K2" s="344"/>
      <c r="L2" s="344"/>
    </row>
    <row r="3" spans="2:13" ht="34.950000000000003" customHeight="1" x14ac:dyDescent="0.3">
      <c r="C3" s="255"/>
      <c r="D3" s="255"/>
      <c r="E3" s="746">
        <v>1322</v>
      </c>
      <c r="F3" s="746"/>
      <c r="G3" s="255"/>
      <c r="H3" s="255"/>
      <c r="I3" s="256"/>
    </row>
    <row r="4" spans="2:13" ht="10.199999999999999" customHeight="1" x14ac:dyDescent="0.3">
      <c r="B4" s="257"/>
      <c r="C4" s="257"/>
      <c r="E4" s="252"/>
      <c r="F4" s="252"/>
      <c r="G4" s="395"/>
      <c r="H4" s="395"/>
      <c r="I4" s="395"/>
      <c r="J4" s="252"/>
    </row>
    <row r="5" spans="2:13" ht="51.75" customHeight="1" x14ac:dyDescent="0.3">
      <c r="B5" s="383" t="s">
        <v>2545</v>
      </c>
      <c r="C5" s="768" t="str">
        <f>VLOOKUP($L$1,BD_Clientes,2,FALSE)</f>
        <v>RUTAS DE LIMA SAC</v>
      </c>
      <c r="D5" s="768"/>
      <c r="E5" s="768"/>
      <c r="F5" s="431" t="s">
        <v>2586</v>
      </c>
      <c r="G5" s="768" t="s">
        <v>6003</v>
      </c>
      <c r="H5" s="768"/>
      <c r="I5" s="768"/>
      <c r="K5" s="746">
        <v>222</v>
      </c>
      <c r="L5" s="746"/>
    </row>
    <row r="6" spans="2:13" ht="37.5" customHeight="1" x14ac:dyDescent="0.3">
      <c r="B6" s="383" t="s">
        <v>2547</v>
      </c>
      <c r="C6" s="768">
        <f>VLOOKUP($L$1,BD_Clientes,3,FALSE)</f>
        <v>20550372640</v>
      </c>
      <c r="D6" s="768"/>
      <c r="E6" s="768"/>
      <c r="F6" s="373"/>
      <c r="G6" s="615"/>
      <c r="H6" s="615"/>
      <c r="I6" s="615"/>
      <c r="K6" s="744">
        <v>222</v>
      </c>
      <c r="L6" s="744"/>
      <c r="M6" s="301"/>
    </row>
    <row r="7" spans="2:13" ht="21.75" customHeight="1" x14ac:dyDescent="0.3">
      <c r="B7" s="383" t="s">
        <v>2550</v>
      </c>
      <c r="C7" s="768" t="str">
        <f>VLOOKUP($L$1,BD_Clientes,5,FALSE)</f>
        <v>Percy Mallque Heredia</v>
      </c>
      <c r="D7" s="768"/>
      <c r="E7" s="768"/>
      <c r="F7" s="431" t="s">
        <v>2589</v>
      </c>
      <c r="G7" s="768" t="s">
        <v>5757</v>
      </c>
      <c r="H7" s="768"/>
      <c r="I7" s="768"/>
      <c r="K7" s="742">
        <v>222</v>
      </c>
      <c r="L7" s="742"/>
    </row>
    <row r="8" spans="2:13" ht="14.4" customHeight="1" x14ac:dyDescent="0.3">
      <c r="B8" s="431"/>
      <c r="C8" s="429"/>
      <c r="D8" s="430"/>
      <c r="E8" s="430"/>
      <c r="F8" s="373"/>
      <c r="G8" s="433"/>
      <c r="H8" s="433"/>
      <c r="I8" s="433"/>
      <c r="K8" s="743">
        <v>223</v>
      </c>
      <c r="L8" s="743"/>
    </row>
    <row r="9" spans="2:13" ht="18" customHeight="1" x14ac:dyDescent="0.3">
      <c r="B9" s="383" t="s">
        <v>2553</v>
      </c>
      <c r="C9" s="768">
        <f>VLOOKUP($L$1,BD_Clientes,7,FALSE)</f>
        <v>982089149</v>
      </c>
      <c r="D9" s="768"/>
      <c r="E9" s="768"/>
      <c r="F9" s="439" t="s">
        <v>4142</v>
      </c>
      <c r="G9" s="373" t="s">
        <v>3326</v>
      </c>
      <c r="H9" s="373"/>
      <c r="I9" s="373"/>
      <c r="K9" s="392"/>
      <c r="L9" s="392"/>
    </row>
    <row r="10" spans="2:13" ht="30.6" customHeight="1" x14ac:dyDescent="0.3">
      <c r="B10" s="383" t="s">
        <v>2557</v>
      </c>
      <c r="C10" s="768" t="str">
        <f>VLOOKUP($L$1,BD_Clientes,8,FALSE)</f>
        <v>percy.mallque@rutasdelima.pe</v>
      </c>
      <c r="D10" s="768"/>
      <c r="E10" s="768"/>
      <c r="F10" s="438" t="s">
        <v>2553</v>
      </c>
      <c r="G10" s="429">
        <v>982429895</v>
      </c>
      <c r="H10" s="769"/>
      <c r="I10" s="769"/>
    </row>
    <row r="11" spans="2:13" ht="20.399999999999999" customHeight="1" x14ac:dyDescent="0.3">
      <c r="B11" s="766" t="s">
        <v>2555</v>
      </c>
      <c r="C11" s="766"/>
      <c r="D11" s="767">
        <v>45894</v>
      </c>
      <c r="E11" s="767"/>
      <c r="F11" s="438" t="s">
        <v>2558</v>
      </c>
      <c r="G11" s="767">
        <v>45894</v>
      </c>
      <c r="H11" s="767"/>
      <c r="I11" s="767"/>
      <c r="L11" s="279" t="s">
        <v>2556</v>
      </c>
    </row>
    <row r="12" spans="2:13" ht="27" customHeight="1" x14ac:dyDescent="0.3">
      <c r="B12" s="431"/>
      <c r="C12" s="432"/>
      <c r="D12" s="433"/>
      <c r="E12" s="434"/>
      <c r="F12" s="373"/>
      <c r="G12" s="373"/>
      <c r="H12" s="373"/>
      <c r="I12" s="373"/>
    </row>
    <row r="13" spans="2:13" ht="15" customHeight="1" x14ac:dyDescent="0.3">
      <c r="B13" s="435" t="s">
        <v>4123</v>
      </c>
      <c r="C13" s="436"/>
      <c r="D13" s="430"/>
      <c r="E13" s="430"/>
      <c r="F13" s="430"/>
      <c r="G13" s="430"/>
      <c r="H13" s="373"/>
      <c r="I13" s="373"/>
    </row>
    <row r="14" spans="2:13" ht="10.199999999999999"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20" ht="21.6" customHeight="1" x14ac:dyDescent="0.3">
      <c r="B17" s="260"/>
      <c r="C17" s="260"/>
      <c r="D17" s="259"/>
      <c r="E17" s="259"/>
      <c r="F17" s="259"/>
    </row>
    <row r="18" spans="2:20" s="273" customFormat="1" ht="66" customHeight="1" x14ac:dyDescent="0.3">
      <c r="B18" s="421" t="s">
        <v>2561</v>
      </c>
      <c r="C18" s="749" t="s">
        <v>2562</v>
      </c>
      <c r="D18" s="749"/>
      <c r="E18" s="749"/>
      <c r="F18" s="422" t="s">
        <v>2563</v>
      </c>
      <c r="G18" s="421" t="s">
        <v>2564</v>
      </c>
      <c r="H18" s="421" t="s">
        <v>2565</v>
      </c>
      <c r="I18" s="421" t="s">
        <v>2566</v>
      </c>
      <c r="J18" s="371"/>
    </row>
    <row r="19" spans="2:20" s="273" customFormat="1" ht="78.75" customHeight="1" x14ac:dyDescent="0.3">
      <c r="B19" s="451" t="s">
        <v>2011</v>
      </c>
      <c r="C19" s="754" t="s">
        <v>6019</v>
      </c>
      <c r="D19" s="755"/>
      <c r="E19" s="756"/>
      <c r="F19" s="451" t="str">
        <f>VLOOKUP(B19,ENS.!$B$5:$F$242,3,FALSE)</f>
        <v>NTP 339.133</v>
      </c>
      <c r="G19" s="457">
        <v>7500</v>
      </c>
      <c r="H19" s="451">
        <v>1</v>
      </c>
      <c r="I19" s="426">
        <f t="shared" ref="I19" si="0">+G19*H19</f>
        <v>7500</v>
      </c>
      <c r="J19" s="371"/>
    </row>
    <row r="20" spans="2:20" s="273" customFormat="1" ht="78.75" customHeight="1" x14ac:dyDescent="0.3">
      <c r="B20" s="451" t="s">
        <v>2011</v>
      </c>
      <c r="C20" s="754" t="s">
        <v>6020</v>
      </c>
      <c r="D20" s="755"/>
      <c r="E20" s="756"/>
      <c r="F20" s="451" t="str">
        <f>VLOOKUP(B20,ENS.!$B$5:$F$242,3,FALSE)</f>
        <v>NTP 339.133</v>
      </c>
      <c r="G20" s="457">
        <v>6750</v>
      </c>
      <c r="H20" s="451">
        <v>1</v>
      </c>
      <c r="I20" s="426">
        <f t="shared" ref="I20:I21" si="1">+G20*H20</f>
        <v>6750</v>
      </c>
      <c r="J20" s="371"/>
    </row>
    <row r="21" spans="2:20" s="273" customFormat="1" ht="78.75" customHeight="1" x14ac:dyDescent="0.3">
      <c r="B21" s="451" t="s">
        <v>2506</v>
      </c>
      <c r="C21" s="754" t="str">
        <f>VLOOKUP(B21,ENS.!$B$5:$F$242,2,FALSE)</f>
        <v>Movilización de personal y equipo.</v>
      </c>
      <c r="D21" s="755"/>
      <c r="E21" s="756"/>
      <c r="F21" s="451" t="str">
        <f>VLOOKUP(B21,ENS.!$B$5:$F$242,3,FALSE)</f>
        <v>-</v>
      </c>
      <c r="G21" s="457">
        <v>300</v>
      </c>
      <c r="H21" s="451">
        <v>1</v>
      </c>
      <c r="I21" s="426">
        <f t="shared" si="1"/>
        <v>300</v>
      </c>
      <c r="J21" s="371"/>
    </row>
    <row r="22" spans="2:20" ht="22.95" customHeight="1" x14ac:dyDescent="0.3">
      <c r="B22" s="550" t="s">
        <v>2516</v>
      </c>
      <c r="C22" s="383"/>
      <c r="D22" s="373"/>
      <c r="E22" s="373"/>
      <c r="F22" s="373"/>
      <c r="G22" s="757" t="s">
        <v>3167</v>
      </c>
      <c r="H22" s="758"/>
      <c r="I22" s="427">
        <f>+SUM(I19:I21)</f>
        <v>14550</v>
      </c>
      <c r="J22" s="274"/>
      <c r="K22" s="538"/>
      <c r="L22" s="171"/>
      <c r="N22" s="171"/>
      <c r="O22" s="171"/>
      <c r="P22" s="171"/>
      <c r="Q22" s="171"/>
      <c r="R22" s="171"/>
      <c r="S22" s="171"/>
      <c r="T22" s="171"/>
    </row>
    <row r="23" spans="2:20" ht="22.95" customHeight="1" x14ac:dyDescent="0.3">
      <c r="B23" s="373"/>
      <c r="C23" s="373"/>
      <c r="D23" s="373"/>
      <c r="E23" s="373"/>
      <c r="F23" s="373"/>
      <c r="G23" s="759" t="s">
        <v>2568</v>
      </c>
      <c r="H23" s="760"/>
      <c r="I23" s="427">
        <f>+I22*0.18</f>
        <v>2619</v>
      </c>
      <c r="J23" s="274"/>
      <c r="K23" s="538"/>
      <c r="L23" s="171"/>
      <c r="M23" s="171"/>
      <c r="N23" s="171"/>
      <c r="O23" s="171"/>
      <c r="P23" s="171"/>
      <c r="Q23" s="171"/>
      <c r="R23" s="171"/>
      <c r="S23" s="171"/>
      <c r="T23" s="171"/>
    </row>
    <row r="24" spans="2:20" ht="22.95" customHeight="1" x14ac:dyDescent="0.3">
      <c r="B24" s="373"/>
      <c r="C24" s="373"/>
      <c r="D24" s="373"/>
      <c r="E24" s="373"/>
      <c r="F24" s="373"/>
      <c r="G24" s="761" t="s">
        <v>2569</v>
      </c>
      <c r="H24" s="762"/>
      <c r="I24" s="428">
        <f>+I22+I23</f>
        <v>17169</v>
      </c>
      <c r="J24" s="274"/>
      <c r="K24" s="538"/>
      <c r="L24" s="302"/>
      <c r="M24" s="302"/>
      <c r="N24" s="302"/>
      <c r="O24" s="302"/>
      <c r="P24" s="302"/>
      <c r="Q24" s="302"/>
      <c r="R24" s="302"/>
      <c r="S24" s="302"/>
      <c r="T24" s="302"/>
    </row>
    <row r="25" spans="2:20" s="373" customFormat="1" ht="47.4" customHeight="1" x14ac:dyDescent="0.3">
      <c r="G25" s="386"/>
      <c r="H25" s="386"/>
      <c r="I25" s="387"/>
      <c r="J25" s="388"/>
      <c r="K25" s="554"/>
      <c r="L25" s="379"/>
      <c r="M25" s="379"/>
      <c r="N25" s="379"/>
      <c r="O25" s="379"/>
      <c r="P25" s="379"/>
      <c r="Q25" s="379"/>
      <c r="R25" s="379"/>
      <c r="S25" s="379"/>
      <c r="T25" s="379"/>
    </row>
    <row r="26" spans="2:20" s="373" customFormat="1" ht="36.75" customHeight="1" x14ac:dyDescent="0.3">
      <c r="B26" s="732" t="s">
        <v>4119</v>
      </c>
      <c r="C26" s="732"/>
      <c r="D26" s="732"/>
      <c r="E26" s="732"/>
      <c r="F26" s="732"/>
      <c r="G26" s="732"/>
      <c r="H26" s="732"/>
      <c r="I26" s="732"/>
      <c r="J26" s="388"/>
      <c r="K26" s="554"/>
      <c r="L26" s="379"/>
      <c r="M26" s="379"/>
      <c r="N26" s="379"/>
      <c r="O26" s="379"/>
      <c r="P26" s="379"/>
      <c r="Q26" s="379"/>
      <c r="R26" s="379"/>
      <c r="S26" s="379"/>
      <c r="T26" s="379"/>
    </row>
    <row r="27" spans="2:20" s="373" customFormat="1" ht="106.5" customHeight="1" x14ac:dyDescent="0.3">
      <c r="B27" s="714" t="s">
        <v>6021</v>
      </c>
      <c r="C27" s="714"/>
      <c r="D27" s="714"/>
      <c r="E27" s="714"/>
      <c r="F27" s="714"/>
      <c r="G27" s="714"/>
      <c r="H27" s="714"/>
      <c r="I27" s="714"/>
      <c r="J27" s="388"/>
      <c r="K27" s="554"/>
      <c r="L27" s="554"/>
      <c r="M27" s="556"/>
      <c r="N27" s="557"/>
    </row>
    <row r="28" spans="2:20" s="373" customFormat="1" ht="99" customHeight="1" x14ac:dyDescent="0.3">
      <c r="B28" s="715" t="s">
        <v>5586</v>
      </c>
      <c r="C28" s="715"/>
      <c r="D28" s="715"/>
      <c r="E28" s="715"/>
      <c r="F28" s="715"/>
      <c r="G28" s="715"/>
      <c r="H28" s="715"/>
      <c r="I28" s="715"/>
      <c r="J28" s="388" t="s">
        <v>2556</v>
      </c>
      <c r="K28" s="554"/>
      <c r="L28" s="554"/>
      <c r="M28" s="556"/>
      <c r="N28" s="557"/>
    </row>
    <row r="29" spans="2:20" s="373" customFormat="1" ht="99" customHeight="1" x14ac:dyDescent="0.3">
      <c r="B29" s="714" t="s">
        <v>4127</v>
      </c>
      <c r="C29" s="714"/>
      <c r="D29" s="714"/>
      <c r="E29" s="714"/>
      <c r="F29" s="714"/>
      <c r="G29" s="714"/>
      <c r="H29" s="714"/>
      <c r="I29" s="714"/>
      <c r="J29" s="388"/>
      <c r="K29" s="554"/>
      <c r="L29" s="554"/>
      <c r="M29" s="556"/>
      <c r="N29" s="557"/>
    </row>
    <row r="30" spans="2:20" s="373" customFormat="1" ht="105.75" customHeight="1" x14ac:dyDescent="0.3">
      <c r="B30" s="714" t="s">
        <v>2571</v>
      </c>
      <c r="C30" s="714"/>
      <c r="J30" s="388"/>
      <c r="K30" s="554"/>
      <c r="L30" s="554"/>
      <c r="M30" s="556"/>
      <c r="N30" s="557"/>
    </row>
    <row r="31" spans="2:20" s="373" customFormat="1" ht="32.25" customHeight="1" x14ac:dyDescent="0.3">
      <c r="J31" s="388"/>
      <c r="K31" s="554"/>
      <c r="L31" s="554"/>
      <c r="M31" s="556"/>
      <c r="N31" s="557"/>
    </row>
    <row r="32" spans="2:20" s="373" customFormat="1" ht="75" customHeight="1" x14ac:dyDescent="0.3">
      <c r="B32" s="714" t="s">
        <v>4128</v>
      </c>
      <c r="C32" s="714"/>
      <c r="D32" s="714"/>
      <c r="E32" s="714"/>
      <c r="F32" s="714"/>
      <c r="G32" s="714"/>
      <c r="H32" s="714"/>
      <c r="I32" s="714"/>
      <c r="J32" s="375"/>
    </row>
    <row r="33" spans="2:20" s="373" customFormat="1" ht="76.5" customHeight="1" x14ac:dyDescent="0.3">
      <c r="B33" s="714" t="s">
        <v>4122</v>
      </c>
      <c r="C33" s="714"/>
      <c r="D33" s="714"/>
      <c r="E33" s="714"/>
      <c r="F33" s="714"/>
      <c r="G33" s="714"/>
      <c r="H33" s="714"/>
      <c r="I33" s="714"/>
      <c r="J33" s="375"/>
      <c r="K33" s="376"/>
    </row>
    <row r="34" spans="2:20" s="373" customFormat="1" ht="128.4" customHeight="1" x14ac:dyDescent="0.3">
      <c r="B34" s="715" t="s">
        <v>4129</v>
      </c>
      <c r="C34" s="715"/>
      <c r="D34" s="715"/>
      <c r="E34" s="715"/>
      <c r="F34" s="715"/>
      <c r="G34" s="715"/>
      <c r="H34" s="715"/>
      <c r="I34" s="715"/>
      <c r="J34" s="375"/>
      <c r="K34" s="376"/>
      <c r="L34" s="377"/>
      <c r="M34" s="378"/>
    </row>
    <row r="35" spans="2:20" s="373" customFormat="1" ht="56.4" customHeight="1" x14ac:dyDescent="0.3">
      <c r="B35" s="714" t="s">
        <v>4125</v>
      </c>
      <c r="C35" s="714"/>
      <c r="D35" s="714"/>
      <c r="E35" s="714"/>
      <c r="F35" s="714"/>
      <c r="G35" s="714"/>
      <c r="H35" s="714"/>
      <c r="I35" s="714"/>
      <c r="J35" s="375"/>
      <c r="K35" s="376"/>
      <c r="L35" s="377"/>
      <c r="M35" s="378"/>
    </row>
    <row r="36" spans="2:20" s="373" customFormat="1" ht="16.8" x14ac:dyDescent="0.3">
      <c r="B36" s="435"/>
      <c r="C36" s="435"/>
      <c r="D36" s="435"/>
      <c r="E36" s="435"/>
      <c r="F36" s="435"/>
      <c r="G36" s="435"/>
      <c r="H36" s="435"/>
      <c r="I36" s="435"/>
      <c r="N36" s="379"/>
      <c r="O36" s="379"/>
      <c r="P36" s="379"/>
      <c r="Q36" s="379"/>
      <c r="R36" s="379"/>
      <c r="S36" s="379"/>
      <c r="T36" s="379"/>
    </row>
    <row r="37" spans="2:20" s="373" customFormat="1" ht="21.75" customHeight="1" x14ac:dyDescent="0.3"/>
    <row r="38" spans="2:20" s="373" customFormat="1" ht="21.9" customHeight="1" x14ac:dyDescent="0.3">
      <c r="B38" s="390" t="s">
        <v>5758</v>
      </c>
      <c r="K38" s="373" t="s">
        <v>2574</v>
      </c>
    </row>
    <row r="39" spans="2:20" s="373" customFormat="1" ht="21.9" customHeight="1" x14ac:dyDescent="0.3">
      <c r="B39" s="373" t="s">
        <v>4126</v>
      </c>
      <c r="K39" s="373" t="s">
        <v>3983</v>
      </c>
    </row>
    <row r="40" spans="2:20" s="373" customFormat="1" ht="21.9" customHeight="1" x14ac:dyDescent="0.3">
      <c r="B40" s="373" t="s">
        <v>2518</v>
      </c>
      <c r="K40" s="373" t="s">
        <v>3984</v>
      </c>
    </row>
    <row r="41" spans="2:20" s="373" customFormat="1" ht="21.9" customHeight="1" x14ac:dyDescent="0.3">
      <c r="B41" s="380" t="s">
        <v>2519</v>
      </c>
      <c r="K41" s="373" t="s">
        <v>3985</v>
      </c>
    </row>
    <row r="42" spans="2:20" s="373" customFormat="1" ht="21.9" customHeight="1" x14ac:dyDescent="0.3">
      <c r="B42" s="713" t="s">
        <v>2520</v>
      </c>
      <c r="C42" s="713"/>
      <c r="D42" s="713"/>
      <c r="E42" s="713"/>
      <c r="F42" s="713"/>
      <c r="G42" s="713"/>
      <c r="H42" s="713"/>
      <c r="I42" s="713"/>
      <c r="J42" s="382"/>
      <c r="K42" s="373" t="s">
        <v>3986</v>
      </c>
      <c r="M42" s="383"/>
    </row>
    <row r="43" spans="2:20" s="390" customFormat="1" ht="21.9" customHeight="1" x14ac:dyDescent="0.3">
      <c r="B43" s="380" t="s">
        <v>2578</v>
      </c>
      <c r="C43" s="373"/>
      <c r="D43" s="373"/>
      <c r="E43" s="373"/>
      <c r="F43" s="373"/>
      <c r="G43" s="373"/>
      <c r="H43" s="373"/>
      <c r="I43" s="373"/>
      <c r="J43" s="389"/>
      <c r="K43" s="390" t="s">
        <v>3987</v>
      </c>
      <c r="M43" s="391"/>
    </row>
    <row r="44" spans="2:20" s="390" customFormat="1" ht="21.9" customHeight="1" x14ac:dyDescent="0.3">
      <c r="B44" s="381" t="s">
        <v>2580</v>
      </c>
      <c r="C44" s="373"/>
      <c r="D44" s="373"/>
      <c r="E44" s="373"/>
      <c r="F44" s="373"/>
      <c r="G44" s="373"/>
      <c r="H44" s="373"/>
      <c r="I44" s="373"/>
      <c r="J44" s="389"/>
      <c r="K44" s="390" t="s">
        <v>3988</v>
      </c>
    </row>
    <row r="45" spans="2:20" s="390" customFormat="1" ht="21.9" customHeight="1" x14ac:dyDescent="0.3">
      <c r="B45" s="381" t="s">
        <v>2582</v>
      </c>
      <c r="C45" s="373"/>
      <c r="D45" s="373"/>
      <c r="E45" s="373"/>
      <c r="F45" s="373"/>
      <c r="G45" s="373"/>
      <c r="H45" s="373"/>
      <c r="I45" s="373"/>
      <c r="J45" s="389"/>
    </row>
    <row r="46" spans="2:20" s="390" customFormat="1" ht="21.9" customHeight="1" x14ac:dyDescent="0.3">
      <c r="B46" s="380" t="s">
        <v>2521</v>
      </c>
      <c r="C46" s="373"/>
      <c r="D46" s="373"/>
      <c r="E46" s="373"/>
      <c r="F46" s="373"/>
      <c r="G46" s="373"/>
      <c r="H46" s="373"/>
      <c r="I46" s="373"/>
      <c r="J46" s="389"/>
    </row>
    <row r="47" spans="2:20" s="390" customFormat="1" ht="21.9" customHeight="1" x14ac:dyDescent="0.3">
      <c r="B47" s="381" t="s">
        <v>3965</v>
      </c>
      <c r="C47" s="373"/>
      <c r="D47" s="373"/>
      <c r="E47" s="373"/>
      <c r="F47" s="373"/>
      <c r="G47" s="373"/>
      <c r="H47" s="373"/>
      <c r="I47" s="373"/>
      <c r="J47" s="389"/>
    </row>
    <row r="48" spans="2:20" s="390" customFormat="1" ht="21.9" customHeight="1" x14ac:dyDescent="0.3">
      <c r="B48" s="381" t="s">
        <v>3966</v>
      </c>
      <c r="C48" s="373"/>
      <c r="D48" s="373"/>
      <c r="E48" s="373"/>
      <c r="F48" s="373"/>
      <c r="G48" s="373"/>
      <c r="H48" s="373"/>
      <c r="I48" s="373"/>
      <c r="J48" s="389"/>
    </row>
    <row r="49" spans="2:13" s="390" customFormat="1" ht="21.9" customHeight="1" x14ac:dyDescent="0.3">
      <c r="B49" s="380" t="s">
        <v>4088</v>
      </c>
      <c r="C49" s="373"/>
      <c r="D49" s="373"/>
      <c r="E49" s="373"/>
      <c r="F49" s="373"/>
      <c r="G49" s="373"/>
      <c r="H49" s="373"/>
      <c r="I49" s="373"/>
      <c r="J49" s="389"/>
    </row>
    <row r="50" spans="2:13" s="390" customFormat="1" ht="21.9" customHeight="1" x14ac:dyDescent="0.3">
      <c r="B50" s="381" t="s">
        <v>4089</v>
      </c>
      <c r="C50" s="373"/>
      <c r="D50" s="373"/>
      <c r="E50" s="373"/>
      <c r="F50" s="373"/>
      <c r="G50" s="373"/>
      <c r="H50" s="373"/>
      <c r="I50" s="373"/>
      <c r="J50" s="389"/>
    </row>
    <row r="51" spans="2:13" s="390" customFormat="1" ht="21.9" customHeight="1" x14ac:dyDescent="0.3">
      <c r="B51" s="381" t="s">
        <v>4090</v>
      </c>
      <c r="C51" s="373"/>
      <c r="D51" s="373"/>
      <c r="E51" s="373"/>
      <c r="F51" s="373"/>
      <c r="G51" s="373"/>
      <c r="H51" s="373"/>
      <c r="I51" s="373"/>
      <c r="J51" s="389"/>
    </row>
    <row r="52" spans="2:13" s="390" customFormat="1" ht="5.4" customHeight="1" x14ac:dyDescent="0.3">
      <c r="B52" s="289"/>
      <c r="C52" s="279"/>
      <c r="D52" s="279"/>
      <c r="E52" s="279"/>
      <c r="F52" s="279"/>
      <c r="G52" s="279"/>
      <c r="H52" s="279"/>
      <c r="I52" s="279"/>
      <c r="J52" s="389"/>
    </row>
    <row r="53" spans="2:13" s="373" customFormat="1" ht="18.75" customHeight="1" x14ac:dyDescent="0.3">
      <c r="J53" s="382"/>
      <c r="K53" s="380"/>
    </row>
    <row r="54" spans="2:13" s="373" customFormat="1" ht="16.2" customHeight="1" x14ac:dyDescent="0.3">
      <c r="J54" s="382"/>
      <c r="K54" s="381"/>
    </row>
    <row r="55" spans="2:13" s="373" customFormat="1" ht="48" customHeight="1" x14ac:dyDescent="0.3">
      <c r="B55" s="714" t="s">
        <v>3173</v>
      </c>
      <c r="C55" s="714"/>
      <c r="D55" s="714"/>
      <c r="E55" s="714"/>
      <c r="F55" s="714"/>
      <c r="G55" s="714"/>
      <c r="H55" s="714"/>
      <c r="I55" s="714"/>
      <c r="J55" s="382"/>
      <c r="K55" s="381"/>
    </row>
    <row r="56" spans="2:13" s="373" customFormat="1" ht="13.5" customHeight="1" x14ac:dyDescent="0.3">
      <c r="B56" s="435" t="s">
        <v>2525</v>
      </c>
      <c r="C56" s="384"/>
      <c r="J56" s="382"/>
    </row>
    <row r="57" spans="2:13" s="373" customFormat="1" ht="12.75" customHeight="1" x14ac:dyDescent="0.3">
      <c r="B57" s="381"/>
      <c r="J57" s="382"/>
    </row>
    <row r="58" spans="2:13" s="373" customFormat="1" ht="16.8" x14ac:dyDescent="0.3">
      <c r="B58" s="373" t="s">
        <v>2526</v>
      </c>
      <c r="C58" s="384"/>
      <c r="J58" s="385"/>
    </row>
    <row r="59" spans="2:13" s="373" customFormat="1" ht="12.75" customHeight="1" x14ac:dyDescent="0.3">
      <c r="B59" s="384"/>
      <c r="C59" s="384"/>
      <c r="J59" s="385"/>
    </row>
    <row r="60" spans="2:13" s="373" customFormat="1" ht="16.2" customHeight="1" x14ac:dyDescent="0.3">
      <c r="B60" s="373" t="s">
        <v>2583</v>
      </c>
      <c r="D60" s="384"/>
      <c r="E60" s="384"/>
      <c r="F60" s="384"/>
      <c r="G60" s="384"/>
    </row>
    <row r="61" spans="2:13" s="373" customFormat="1" ht="16.2" customHeight="1" x14ac:dyDescent="0.3">
      <c r="B61" s="373" t="s">
        <v>2527</v>
      </c>
    </row>
    <row r="62" spans="2:13" s="373" customFormat="1" ht="16.2" customHeight="1" x14ac:dyDescent="0.3">
      <c r="B62" s="373" t="s">
        <v>3982</v>
      </c>
    </row>
    <row r="63" spans="2:13" s="373" customFormat="1" ht="16.2" customHeight="1" x14ac:dyDescent="0.3">
      <c r="B63" s="373" t="s">
        <v>2528</v>
      </c>
      <c r="J63" s="379"/>
    </row>
    <row r="64" spans="2:13" s="373" customFormat="1" ht="12" customHeight="1" x14ac:dyDescent="0.3">
      <c r="B64" s="715"/>
      <c r="C64" s="715"/>
      <c r="H64" s="716"/>
      <c r="I64" s="716"/>
      <c r="L64" s="384"/>
      <c r="M64" s="384"/>
    </row>
    <row r="65" spans="2:9" ht="126.75" customHeight="1" x14ac:dyDescent="0.3">
      <c r="B65" s="747" t="s">
        <v>2584</v>
      </c>
      <c r="C65" s="747"/>
      <c r="D65" s="575"/>
      <c r="E65" s="575"/>
      <c r="F65" s="575"/>
      <c r="G65" s="575"/>
      <c r="H65" s="748" t="s">
        <v>2529</v>
      </c>
      <c r="I65" s="748"/>
    </row>
  </sheetData>
  <mergeCells count="39">
    <mergeCell ref="C20:E20"/>
    <mergeCell ref="B42:I42"/>
    <mergeCell ref="B55:I55"/>
    <mergeCell ref="B64:C64"/>
    <mergeCell ref="H64:I64"/>
    <mergeCell ref="G22:H22"/>
    <mergeCell ref="G23:H23"/>
    <mergeCell ref="G24:H24"/>
    <mergeCell ref="B26:I26"/>
    <mergeCell ref="B27:I27"/>
    <mergeCell ref="B28:I28"/>
    <mergeCell ref="C21:E21"/>
    <mergeCell ref="B65:C65"/>
    <mergeCell ref="H65:I65"/>
    <mergeCell ref="B29:I29"/>
    <mergeCell ref="B30:C30"/>
    <mergeCell ref="B32:I32"/>
    <mergeCell ref="B33:I33"/>
    <mergeCell ref="B34:I34"/>
    <mergeCell ref="B35:I35"/>
    <mergeCell ref="C19:E19"/>
    <mergeCell ref="C7:E7"/>
    <mergeCell ref="G7:I7"/>
    <mergeCell ref="K7:L7"/>
    <mergeCell ref="K8:L8"/>
    <mergeCell ref="C9:E9"/>
    <mergeCell ref="C10:E10"/>
    <mergeCell ref="H10:I10"/>
    <mergeCell ref="B11:C11"/>
    <mergeCell ref="D11:E11"/>
    <mergeCell ref="G11:I11"/>
    <mergeCell ref="B15:I16"/>
    <mergeCell ref="C18:E18"/>
    <mergeCell ref="E3:F3"/>
    <mergeCell ref="C5:E5"/>
    <mergeCell ref="G5:I5"/>
    <mergeCell ref="K5:L5"/>
    <mergeCell ref="C6:E6"/>
    <mergeCell ref="K6:L6"/>
  </mergeCells>
  <hyperlinks>
    <hyperlink ref="B63" r:id="rId1" display="http://www.geofal.com.pe/" xr:uid="{8B6CAB37-3B8E-49F4-A0B4-426670916B58}"/>
    <hyperlink ref="B33:I33" r:id="rId2" location="8LpXxWsZQWmIW0zmL4DJEGBD3MXzxqJtd8JNJD7mkXs" display="https://mega.nz/file/EWAjHIDa - 8LpXxWsZQWmIW0zmL4DJEGBD3MXzxqJtd8JNJD7mkXs" xr:uid="{76D44148-102F-4448-BE9B-D20C5533936B}"/>
  </hyperlinks>
  <printOptions horizontalCentered="1"/>
  <pageMargins left="0" right="0" top="1.6535433070866143" bottom="0" header="0" footer="0"/>
  <pageSetup paperSize="9" scale="55"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D5803-63BC-46C4-A541-44596050D7AD}">
  <sheetPr>
    <tabColor rgb="FFFFFF00"/>
  </sheetPr>
  <dimension ref="B1:T72"/>
  <sheetViews>
    <sheetView view="pageBreakPreview" topLeftCell="A13" zoomScale="90" zoomScaleNormal="92" zoomScaleSheetLayoutView="90" workbookViewId="0">
      <selection activeCell="B34" sqref="B34:I34"/>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1.109375" style="279" customWidth="1"/>
    <col min="6" max="6" width="25.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1121</v>
      </c>
    </row>
    <row r="2" spans="2:13" ht="9" customHeight="1" x14ac:dyDescent="0.3">
      <c r="K2" s="344"/>
      <c r="L2" s="344"/>
    </row>
    <row r="3" spans="2:13" ht="34.950000000000003" customHeight="1" x14ac:dyDescent="0.3">
      <c r="C3" s="255"/>
      <c r="D3" s="255"/>
      <c r="E3" s="746">
        <v>1348</v>
      </c>
      <c r="F3" s="746"/>
      <c r="G3" s="255"/>
      <c r="H3" s="255"/>
      <c r="I3" s="256"/>
    </row>
    <row r="4" spans="2:13" ht="10.199999999999999" customHeight="1" x14ac:dyDescent="0.3">
      <c r="B4" s="257"/>
      <c r="C4" s="257"/>
      <c r="E4" s="252"/>
      <c r="F4" s="252"/>
      <c r="H4" s="395"/>
      <c r="I4" s="395"/>
      <c r="J4" s="252"/>
    </row>
    <row r="5" spans="2:13" ht="38.25" customHeight="1" x14ac:dyDescent="0.3">
      <c r="B5" s="270" t="s">
        <v>2545</v>
      </c>
      <c r="C5" s="710" t="str">
        <f>VLOOKUP($L$1,BD_Clientes,2,FALSE)</f>
        <v>CONSORCIO DHMONT &amp; CG &amp; M SAC</v>
      </c>
      <c r="D5" s="710"/>
      <c r="E5" s="710"/>
      <c r="F5" s="363" t="s">
        <v>2586</v>
      </c>
      <c r="G5" s="753" t="str">
        <f>VLOOKUP($L$1,BD_Clientes,9,FALSE)</f>
        <v>PLANTA DE CONCRETO DH MONT</v>
      </c>
      <c r="H5" s="753"/>
      <c r="I5" s="753"/>
      <c r="K5" s="746">
        <v>222</v>
      </c>
      <c r="L5" s="746"/>
    </row>
    <row r="6" spans="2:13" ht="12.6" customHeight="1" x14ac:dyDescent="0.3">
      <c r="B6" s="270" t="s">
        <v>2547</v>
      </c>
      <c r="C6" s="710">
        <f>VLOOKUP($L$1,BD_Clientes,3,FALSE)</f>
        <v>20502574109</v>
      </c>
      <c r="D6" s="710"/>
      <c r="E6" s="710"/>
      <c r="G6" s="395"/>
      <c r="H6" s="395"/>
      <c r="I6" s="395"/>
      <c r="K6" s="744">
        <v>222</v>
      </c>
      <c r="L6" s="744"/>
      <c r="M6" s="301"/>
    </row>
    <row r="7" spans="2:13" ht="36.75" customHeight="1" x14ac:dyDescent="0.3">
      <c r="B7" s="270" t="s">
        <v>2550</v>
      </c>
      <c r="C7" s="710" t="str">
        <f>VLOOKUP($L$1,BD_Clientes,5,FALSE)</f>
        <v>Luis Manuel Valcarcel Cauper</v>
      </c>
      <c r="D7" s="710"/>
      <c r="E7" s="710"/>
      <c r="F7" s="363" t="s">
        <v>2589</v>
      </c>
      <c r="G7" s="710" t="str">
        <f>VLOOKUP($L$1,BD_Clientes,10,FALSE)</f>
        <v>Av. Victor Andres Belaunde Nro. S/N OTR Comas-Lima-Lima</v>
      </c>
      <c r="H7" s="710"/>
      <c r="I7" s="710"/>
      <c r="K7" s="742">
        <v>222</v>
      </c>
      <c r="L7" s="742"/>
    </row>
    <row r="8" spans="2:13" ht="2.25" hidden="1" customHeight="1" x14ac:dyDescent="0.3">
      <c r="B8" s="363"/>
      <c r="C8" s="396"/>
      <c r="D8" s="259"/>
      <c r="E8" s="259"/>
      <c r="G8" s="395"/>
      <c r="H8" s="395"/>
      <c r="I8" s="395"/>
      <c r="K8" s="743">
        <v>223</v>
      </c>
      <c r="L8" s="743"/>
    </row>
    <row r="9" spans="2:13" ht="17.399999999999999" x14ac:dyDescent="0.3">
      <c r="B9" s="270" t="s">
        <v>2553</v>
      </c>
      <c r="C9" s="710">
        <f>VLOOKUP($L$1,BD_Clientes,7,FALSE)</f>
        <v>985881969</v>
      </c>
      <c r="D9" s="710"/>
      <c r="E9" s="710"/>
      <c r="F9" s="364" t="s">
        <v>4142</v>
      </c>
      <c r="G9" s="279" t="s">
        <v>3326</v>
      </c>
      <c r="K9" s="392"/>
      <c r="L9" s="392"/>
    </row>
    <row r="10" spans="2:13" ht="35.25" customHeight="1" x14ac:dyDescent="0.3">
      <c r="B10" s="270" t="s">
        <v>2557</v>
      </c>
      <c r="C10" s="710" t="str">
        <f>VLOOKUP($L$1,BD_Clientes,8,FALSE)</f>
        <v>mvalcarcelcauper@gmail.com</v>
      </c>
      <c r="D10" s="710"/>
      <c r="E10" s="710"/>
      <c r="F10" s="365" t="s">
        <v>2553</v>
      </c>
      <c r="G10" s="396">
        <v>982429895</v>
      </c>
      <c r="H10" s="724"/>
      <c r="I10" s="724"/>
    </row>
    <row r="11" spans="2:13" ht="24" customHeight="1" x14ac:dyDescent="0.3">
      <c r="B11" s="728" t="s">
        <v>2555</v>
      </c>
      <c r="C11" s="728"/>
      <c r="D11" s="727">
        <v>45898</v>
      </c>
      <c r="E11" s="727"/>
      <c r="F11" s="365" t="s">
        <v>2558</v>
      </c>
      <c r="G11" s="727">
        <v>45898</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5.5" customHeight="1" x14ac:dyDescent="0.3">
      <c r="B18" s="421" t="s">
        <v>2561</v>
      </c>
      <c r="C18" s="749" t="s">
        <v>2562</v>
      </c>
      <c r="D18" s="749"/>
      <c r="E18" s="749"/>
      <c r="F18" s="422" t="s">
        <v>2563</v>
      </c>
      <c r="G18" s="421" t="s">
        <v>2564</v>
      </c>
      <c r="H18" s="421" t="s">
        <v>2565</v>
      </c>
      <c r="I18" s="421" t="s">
        <v>2566</v>
      </c>
      <c r="J18" s="371"/>
    </row>
    <row r="19" spans="2:20" s="273" customFormat="1" ht="24.9" customHeight="1" x14ac:dyDescent="0.3">
      <c r="B19" s="421"/>
      <c r="C19" s="750" t="s">
        <v>6048</v>
      </c>
      <c r="D19" s="751"/>
      <c r="E19" s="752"/>
      <c r="F19" s="422"/>
      <c r="G19" s="421"/>
      <c r="H19" s="421"/>
      <c r="I19" s="421"/>
      <c r="J19" s="371"/>
    </row>
    <row r="20" spans="2:20" ht="35.1" customHeight="1" x14ac:dyDescent="0.3">
      <c r="B20" s="414" t="s">
        <v>2145</v>
      </c>
      <c r="C20" s="717" t="str">
        <f>VLOOKUP(B20,ENS.!$B$5:$F$242,2,FALSE)</f>
        <v>Pasante de la malla No.200  (*).</v>
      </c>
      <c r="D20" s="718"/>
      <c r="E20" s="719"/>
      <c r="F20" s="414" t="str">
        <f>VLOOKUP(B20,ENS.!$B$5:$F$242,3,FALSE)</f>
        <v>ASTM C117-23</v>
      </c>
      <c r="G20" s="455">
        <f>VLOOKUP(B20,ENS.!$B$5:$G$242,6,FALSE)</f>
        <v>120</v>
      </c>
      <c r="H20" s="414">
        <v>1</v>
      </c>
      <c r="I20" s="265">
        <f t="shared" ref="I20:I28" si="0">+G20*H20</f>
        <v>120</v>
      </c>
      <c r="J20" s="371"/>
    </row>
    <row r="21" spans="2:20" ht="35.1" customHeight="1" x14ac:dyDescent="0.3">
      <c r="B21" s="414" t="s">
        <v>2136</v>
      </c>
      <c r="C21" s="717" t="str">
        <f>VLOOKUP(B21,ENS.!$B$5:$F$242,2,FALSE)</f>
        <v>Análisis granulométrico por tamizado en agregado (*).</v>
      </c>
      <c r="D21" s="718"/>
      <c r="E21" s="719"/>
      <c r="F21" s="414" t="str">
        <f>VLOOKUP(B21,ENS.!$B$5:$F$242,3,FALSE)</f>
        <v>ASTM C136/C136M-19</v>
      </c>
      <c r="G21" s="455">
        <f>VLOOKUP(B21,ENS.!$B$5:$G$242,6,FALSE)</f>
        <v>100</v>
      </c>
      <c r="H21" s="414">
        <v>1</v>
      </c>
      <c r="I21" s="265">
        <f t="shared" ref="I21:I26" si="1">+G21*H21</f>
        <v>100</v>
      </c>
      <c r="J21" s="371"/>
    </row>
    <row r="22" spans="2:20" ht="35.1" customHeight="1" x14ac:dyDescent="0.3">
      <c r="B22" s="414" t="s">
        <v>2134</v>
      </c>
      <c r="C22" s="717" t="str">
        <f>VLOOKUP(B22,ENS.!$B$5:$F$242,2,FALSE)</f>
        <v>Gravedad específica y absorción del agregado fino (*).</v>
      </c>
      <c r="D22" s="718"/>
      <c r="E22" s="719"/>
      <c r="F22" s="414" t="str">
        <f>VLOOKUP(B22,ENS.!$B$5:$F$242,3,FALSE)</f>
        <v>ASTM C128-22</v>
      </c>
      <c r="G22" s="455">
        <f>VLOOKUP(B22,ENS.!$B$5:$G$242,6,FALSE)</f>
        <v>150</v>
      </c>
      <c r="H22" s="414">
        <v>1</v>
      </c>
      <c r="I22" s="265">
        <f t="shared" si="1"/>
        <v>150</v>
      </c>
      <c r="J22" s="371"/>
    </row>
    <row r="23" spans="2:20" ht="35.1" customHeight="1" x14ac:dyDescent="0.3">
      <c r="B23" s="414" t="s">
        <v>2142</v>
      </c>
      <c r="C23" s="717" t="str">
        <f>VLOOKUP(B23,ENS.!$B$5:$F$242,2,FALSE)</f>
        <v>Peso Unitario y Vacío de agregados (*).</v>
      </c>
      <c r="D23" s="718"/>
      <c r="E23" s="719"/>
      <c r="F23" s="414" t="str">
        <f>VLOOKUP(B23,ENS.!$B$5:$F$242,3,FALSE)</f>
        <v>ASTM C29/C29M-23</v>
      </c>
      <c r="G23" s="455">
        <f>VLOOKUP(B23,ENS.!$B$5:$G$242,6,FALSE)</f>
        <v>120</v>
      </c>
      <c r="H23" s="414">
        <v>1</v>
      </c>
      <c r="I23" s="265">
        <f t="shared" si="1"/>
        <v>120</v>
      </c>
      <c r="J23" s="371"/>
    </row>
    <row r="24" spans="2:20" ht="24.9" customHeight="1" x14ac:dyDescent="0.3">
      <c r="B24" s="414"/>
      <c r="C24" s="750" t="s">
        <v>6049</v>
      </c>
      <c r="D24" s="751"/>
      <c r="E24" s="752"/>
      <c r="F24" s="414"/>
      <c r="G24" s="455"/>
      <c r="H24" s="414"/>
      <c r="I24" s="265"/>
      <c r="J24" s="371"/>
    </row>
    <row r="25" spans="2:20" ht="35.1" customHeight="1" x14ac:dyDescent="0.3">
      <c r="B25" s="414" t="s">
        <v>2136</v>
      </c>
      <c r="C25" s="717" t="str">
        <f>VLOOKUP(B25,ENS.!$B$5:$F$242,2,FALSE)</f>
        <v>Análisis granulométrico por tamizado en agregado (*).</v>
      </c>
      <c r="D25" s="718"/>
      <c r="E25" s="719"/>
      <c r="F25" s="414" t="str">
        <f>VLOOKUP(B25,ENS.!$B$5:$F$242,3,FALSE)</f>
        <v>ASTM C136/C136M-19</v>
      </c>
      <c r="G25" s="455">
        <f>VLOOKUP(B25,ENS.!$B$5:$G$242,6,FALSE)</f>
        <v>100</v>
      </c>
      <c r="H25" s="414">
        <v>1</v>
      </c>
      <c r="I25" s="265">
        <f t="shared" ref="I25" si="2">+G25*H25</f>
        <v>100</v>
      </c>
      <c r="J25" s="371"/>
    </row>
    <row r="26" spans="2:20" ht="35.1" customHeight="1" x14ac:dyDescent="0.3">
      <c r="B26" s="414" t="s">
        <v>2480</v>
      </c>
      <c r="C26" s="717" t="str">
        <f>VLOOKUP(B26,ENS.!$B$5:$F$242,2,FALSE)</f>
        <v>Gravedad especifica y absorción de agregado grueso (*).</v>
      </c>
      <c r="D26" s="718"/>
      <c r="E26" s="719"/>
      <c r="F26" s="414" t="str">
        <f>VLOOKUP(B26,ENS.!$B$5:$F$242,3,FALSE)</f>
        <v>ASTM C127-24</v>
      </c>
      <c r="G26" s="455">
        <f>VLOOKUP(B26,ENS.!$B$5:$G$242,6,FALSE)</f>
        <v>120</v>
      </c>
      <c r="H26" s="414">
        <v>1</v>
      </c>
      <c r="I26" s="265">
        <f t="shared" si="1"/>
        <v>120</v>
      </c>
      <c r="J26" s="371"/>
    </row>
    <row r="27" spans="2:20" ht="35.1" customHeight="1" x14ac:dyDescent="0.3">
      <c r="B27" s="414" t="s">
        <v>2142</v>
      </c>
      <c r="C27" s="717" t="str">
        <f>VLOOKUP(B27,ENS.!$B$5:$F$242,2,FALSE)</f>
        <v>Peso Unitario y Vacío de agregados (*).</v>
      </c>
      <c r="D27" s="718"/>
      <c r="E27" s="719"/>
      <c r="F27" s="414" t="str">
        <f>VLOOKUP(B27,ENS.!$B$5:$F$242,3,FALSE)</f>
        <v>ASTM C29/C29M-23</v>
      </c>
      <c r="G27" s="455">
        <f>VLOOKUP(B27,ENS.!$B$5:$G$242,6,FALSE)</f>
        <v>120</v>
      </c>
      <c r="H27" s="414">
        <v>1</v>
      </c>
      <c r="I27" s="265">
        <f t="shared" ref="I27" si="3">+G27*H27</f>
        <v>120</v>
      </c>
      <c r="J27" s="371"/>
    </row>
    <row r="28" spans="2:20" ht="35.1" customHeight="1" x14ac:dyDescent="0.3">
      <c r="B28" s="414" t="s">
        <v>3659</v>
      </c>
      <c r="C28" s="717" t="str">
        <f>VLOOKUP(B28,ENS.!$B$5:$F$242,2,FALSE)</f>
        <v>Abrasión los Ángeles de agregado grueso de tamaño pequeño (*).</v>
      </c>
      <c r="D28" s="718"/>
      <c r="E28" s="719"/>
      <c r="F28" s="414" t="str">
        <f>VLOOKUP(B28,ENS.!$B$5:$F$242,3,FALSE)</f>
        <v>ASTM C131/C131M-20</v>
      </c>
      <c r="G28" s="455">
        <f>VLOOKUP(B28,ENS.!$B$5:$G$242,6,FALSE)</f>
        <v>250</v>
      </c>
      <c r="H28" s="414">
        <v>1</v>
      </c>
      <c r="I28" s="265">
        <f t="shared" si="0"/>
        <v>250</v>
      </c>
      <c r="J28" s="371"/>
    </row>
    <row r="29" spans="2:20" ht="19.95" customHeight="1" x14ac:dyDescent="0.3">
      <c r="B29" s="594" t="s">
        <v>2516</v>
      </c>
      <c r="C29" s="383"/>
      <c r="D29" s="373"/>
      <c r="E29" s="373"/>
      <c r="F29" s="373"/>
      <c r="G29" s="739" t="s">
        <v>3167</v>
      </c>
      <c r="H29" s="740"/>
      <c r="I29" s="369">
        <f>+SUM(I20:I28)</f>
        <v>1080</v>
      </c>
      <c r="J29" s="274"/>
      <c r="K29" s="538"/>
      <c r="L29" s="171"/>
      <c r="N29" s="171"/>
      <c r="O29" s="171"/>
      <c r="P29" s="171"/>
      <c r="Q29" s="171"/>
      <c r="R29" s="171"/>
      <c r="S29" s="171"/>
      <c r="T29" s="171"/>
    </row>
    <row r="30" spans="2:20" ht="19.95" customHeight="1" x14ac:dyDescent="0.3">
      <c r="B30" s="373"/>
      <c r="C30" s="373"/>
      <c r="D30" s="373"/>
      <c r="E30" s="373"/>
      <c r="F30" s="373"/>
      <c r="G30" s="735" t="s">
        <v>2568</v>
      </c>
      <c r="H30" s="736"/>
      <c r="I30" s="369">
        <f>+I29*0.18</f>
        <v>194.4</v>
      </c>
      <c r="J30" s="274"/>
      <c r="K30" s="538"/>
      <c r="L30" s="171"/>
      <c r="M30" s="171"/>
      <c r="N30" s="171"/>
      <c r="O30" s="171"/>
      <c r="P30" s="171"/>
      <c r="Q30" s="171"/>
      <c r="R30" s="171"/>
      <c r="S30" s="171"/>
      <c r="T30" s="171"/>
    </row>
    <row r="31" spans="2:20" ht="19.95" customHeight="1" x14ac:dyDescent="0.3">
      <c r="B31" s="373"/>
      <c r="C31" s="373"/>
      <c r="D31" s="373"/>
      <c r="E31" s="373"/>
      <c r="F31" s="373"/>
      <c r="G31" s="720" t="s">
        <v>2569</v>
      </c>
      <c r="H31" s="722"/>
      <c r="I31" s="272">
        <f>+I29+I30</f>
        <v>1274.4000000000001</v>
      </c>
      <c r="J31" s="274"/>
      <c r="K31" s="538"/>
      <c r="L31" s="302"/>
      <c r="M31" s="302"/>
      <c r="N31" s="302"/>
      <c r="O31" s="302"/>
      <c r="P31" s="302"/>
      <c r="Q31" s="302"/>
      <c r="R31" s="302"/>
      <c r="S31" s="302"/>
      <c r="T31" s="302"/>
    </row>
    <row r="32" spans="2:20" s="373" customFormat="1" ht="47.4" customHeight="1" x14ac:dyDescent="0.3">
      <c r="G32" s="386"/>
      <c r="H32" s="386"/>
      <c r="I32" s="387"/>
      <c r="J32" s="388"/>
      <c r="K32" s="554"/>
      <c r="L32" s="379"/>
      <c r="M32" s="379"/>
      <c r="N32" s="379"/>
      <c r="O32" s="379"/>
      <c r="P32" s="379"/>
      <c r="Q32" s="379"/>
      <c r="R32" s="379"/>
      <c r="S32" s="379"/>
      <c r="T32" s="379"/>
    </row>
    <row r="33" spans="2:20" s="373" customFormat="1" ht="19.2" customHeight="1" x14ac:dyDescent="0.3">
      <c r="B33" s="732" t="s">
        <v>4119</v>
      </c>
      <c r="C33" s="732"/>
      <c r="D33" s="732"/>
      <c r="E33" s="732"/>
      <c r="F33" s="732"/>
      <c r="G33" s="732"/>
      <c r="H33" s="732"/>
      <c r="I33" s="732"/>
      <c r="J33" s="388"/>
      <c r="K33" s="554"/>
      <c r="L33" s="379"/>
      <c r="M33" s="379"/>
      <c r="N33" s="379"/>
      <c r="O33" s="379"/>
      <c r="P33" s="379"/>
      <c r="Q33" s="379"/>
      <c r="R33" s="379"/>
      <c r="S33" s="379"/>
      <c r="T33" s="379"/>
    </row>
    <row r="34" spans="2:20" s="373" customFormat="1" ht="122.25" customHeight="1" x14ac:dyDescent="0.3">
      <c r="B34" s="714" t="s">
        <v>6045</v>
      </c>
      <c r="C34" s="714"/>
      <c r="D34" s="714"/>
      <c r="E34" s="714"/>
      <c r="F34" s="714"/>
      <c r="G34" s="714"/>
      <c r="H34" s="714"/>
      <c r="I34" s="714"/>
      <c r="J34" s="388"/>
      <c r="K34" s="554"/>
      <c r="L34" s="379"/>
      <c r="M34" s="379"/>
      <c r="N34" s="379"/>
      <c r="O34" s="379"/>
      <c r="P34" s="379"/>
      <c r="Q34" s="379"/>
      <c r="R34" s="379"/>
      <c r="S34" s="379"/>
      <c r="T34" s="379"/>
    </row>
    <row r="35" spans="2:20" s="373" customFormat="1" ht="73.2" customHeight="1" x14ac:dyDescent="0.3">
      <c r="B35" s="715" t="s">
        <v>5815</v>
      </c>
      <c r="C35" s="715"/>
      <c r="D35" s="715"/>
      <c r="E35" s="715"/>
      <c r="F35" s="715"/>
      <c r="G35" s="715"/>
      <c r="H35" s="715"/>
      <c r="I35" s="715"/>
      <c r="J35" s="388"/>
      <c r="K35" s="554"/>
      <c r="L35" s="379"/>
      <c r="M35" s="379"/>
      <c r="N35" s="379"/>
      <c r="O35" s="379"/>
      <c r="P35" s="379"/>
      <c r="Q35" s="379"/>
      <c r="R35" s="379"/>
      <c r="S35" s="379"/>
      <c r="T35" s="379"/>
    </row>
    <row r="36" spans="2:20" s="373" customFormat="1" ht="121.5" customHeight="1" x14ac:dyDescent="0.3">
      <c r="B36" s="714" t="s">
        <v>2571</v>
      </c>
      <c r="C36" s="714"/>
      <c r="D36" s="420"/>
      <c r="E36" s="420"/>
      <c r="F36" s="420"/>
      <c r="G36" s="420"/>
      <c r="H36" s="420"/>
      <c r="I36" s="420"/>
      <c r="J36" s="388"/>
      <c r="K36" s="554"/>
      <c r="L36" s="379"/>
      <c r="M36" s="379"/>
      <c r="N36" s="379"/>
      <c r="O36" s="379"/>
      <c r="P36" s="379"/>
      <c r="Q36" s="379"/>
      <c r="R36" s="379"/>
      <c r="S36" s="379"/>
      <c r="T36" s="379"/>
    </row>
    <row r="37" spans="2:20" s="373" customFormat="1" ht="7.5" customHeight="1" x14ac:dyDescent="0.3">
      <c r="J37" s="388"/>
      <c r="K37" s="554"/>
      <c r="L37" s="379"/>
      <c r="M37" s="379"/>
      <c r="N37" s="379"/>
      <c r="O37" s="379"/>
      <c r="P37" s="379"/>
      <c r="Q37" s="379"/>
      <c r="R37" s="379"/>
      <c r="S37" s="379"/>
      <c r="T37" s="379"/>
    </row>
    <row r="38" spans="2:20" s="406" customFormat="1" ht="81.599999999999994" customHeight="1" x14ac:dyDescent="0.3">
      <c r="B38" s="714" t="s">
        <v>4127</v>
      </c>
      <c r="C38" s="714"/>
      <c r="D38" s="714"/>
      <c r="E38" s="714"/>
      <c r="F38" s="714"/>
      <c r="G38" s="714"/>
      <c r="H38" s="714"/>
      <c r="I38" s="714"/>
      <c r="J38" s="442"/>
      <c r="K38" s="558"/>
      <c r="L38" s="558"/>
      <c r="M38" s="559"/>
      <c r="N38" s="560"/>
    </row>
    <row r="39" spans="2:20" s="406" customFormat="1" ht="73.95" customHeight="1" x14ac:dyDescent="0.3">
      <c r="B39" s="714" t="s">
        <v>4128</v>
      </c>
      <c r="C39" s="714"/>
      <c r="D39" s="714"/>
      <c r="E39" s="714"/>
      <c r="F39" s="714"/>
      <c r="G39" s="714"/>
      <c r="H39" s="714"/>
      <c r="I39" s="714"/>
      <c r="J39" s="404"/>
    </row>
    <row r="40" spans="2:20" s="406" customFormat="1" ht="70.2" customHeight="1" x14ac:dyDescent="0.3">
      <c r="B40" s="714" t="s">
        <v>4122</v>
      </c>
      <c r="C40" s="714"/>
      <c r="D40" s="714"/>
      <c r="E40" s="714"/>
      <c r="F40" s="714"/>
      <c r="G40" s="714"/>
      <c r="H40" s="714"/>
      <c r="I40" s="714"/>
      <c r="J40" s="404"/>
      <c r="K40" s="405"/>
    </row>
    <row r="41" spans="2:20" s="406" customFormat="1" ht="138" customHeight="1" x14ac:dyDescent="0.3">
      <c r="B41" s="715" t="s">
        <v>4129</v>
      </c>
      <c r="C41" s="715"/>
      <c r="D41" s="715"/>
      <c r="E41" s="715"/>
      <c r="F41" s="715"/>
      <c r="G41" s="715"/>
      <c r="H41" s="715"/>
      <c r="I41" s="715"/>
      <c r="J41" s="404"/>
      <c r="K41" s="405"/>
      <c r="L41" s="407"/>
      <c r="M41" s="408"/>
    </row>
    <row r="42" spans="2:20" s="406" customFormat="1" ht="55.95" customHeight="1" x14ac:dyDescent="0.3">
      <c r="B42" s="714" t="s">
        <v>4125</v>
      </c>
      <c r="C42" s="714"/>
      <c r="D42" s="714"/>
      <c r="E42" s="714"/>
      <c r="F42" s="714"/>
      <c r="G42" s="714"/>
      <c r="H42" s="714"/>
      <c r="I42" s="714"/>
      <c r="J42" s="404"/>
      <c r="K42" s="405"/>
      <c r="L42" s="407"/>
      <c r="M42" s="408"/>
    </row>
    <row r="43" spans="2:20" s="373" customFormat="1" ht="16.8" x14ac:dyDescent="0.3">
      <c r="B43" s="317"/>
      <c r="C43" s="317"/>
      <c r="D43" s="317"/>
      <c r="E43" s="317"/>
      <c r="F43" s="317"/>
      <c r="G43" s="317"/>
      <c r="H43" s="317"/>
      <c r="I43" s="317"/>
      <c r="N43" s="379"/>
      <c r="O43" s="379"/>
      <c r="P43" s="379"/>
      <c r="Q43" s="379"/>
      <c r="R43" s="379"/>
      <c r="S43" s="379"/>
      <c r="T43" s="379"/>
    </row>
    <row r="44" spans="2:20" s="373" customFormat="1" ht="18" customHeight="1" x14ac:dyDescent="0.3">
      <c r="B44" s="279"/>
      <c r="C44" s="279"/>
      <c r="D44" s="279"/>
      <c r="E44" s="279"/>
      <c r="F44" s="279"/>
      <c r="G44" s="279"/>
      <c r="H44" s="279"/>
      <c r="I44" s="279"/>
    </row>
    <row r="45" spans="2:20" s="406" customFormat="1" ht="18" customHeight="1" x14ac:dyDescent="0.3">
      <c r="B45" s="373" t="s">
        <v>3984</v>
      </c>
      <c r="C45" s="373"/>
      <c r="D45" s="373"/>
      <c r="E45" s="373"/>
      <c r="F45" s="373"/>
      <c r="G45" s="373"/>
      <c r="H45" s="373"/>
      <c r="I45" s="373"/>
      <c r="K45" s="406" t="s">
        <v>2574</v>
      </c>
    </row>
    <row r="46" spans="2:20" s="406" customFormat="1" ht="18" customHeight="1" x14ac:dyDescent="0.3">
      <c r="B46" s="373" t="s">
        <v>4126</v>
      </c>
      <c r="C46" s="373"/>
      <c r="D46" s="373"/>
      <c r="E46" s="373"/>
      <c r="F46" s="373"/>
      <c r="G46" s="373"/>
      <c r="H46" s="373"/>
      <c r="I46" s="373"/>
      <c r="K46" s="406" t="s">
        <v>4112</v>
      </c>
    </row>
    <row r="47" spans="2:20" s="406" customFormat="1" ht="18" customHeight="1" x14ac:dyDescent="0.3">
      <c r="B47" s="373" t="s">
        <v>2518</v>
      </c>
      <c r="C47" s="373"/>
      <c r="D47" s="373"/>
      <c r="E47" s="373"/>
      <c r="F47" s="373"/>
      <c r="G47" s="373"/>
      <c r="H47" s="373"/>
      <c r="I47" s="373"/>
      <c r="K47" s="406" t="s">
        <v>4111</v>
      </c>
    </row>
    <row r="48" spans="2:20" s="406" customFormat="1" ht="18" customHeight="1" x14ac:dyDescent="0.3">
      <c r="B48" s="380" t="s">
        <v>2519</v>
      </c>
      <c r="C48" s="373"/>
      <c r="D48" s="373"/>
      <c r="E48" s="373"/>
      <c r="F48" s="373"/>
      <c r="G48" s="373"/>
      <c r="H48" s="373"/>
      <c r="I48" s="373"/>
      <c r="K48" s="406" t="s">
        <v>4113</v>
      </c>
    </row>
    <row r="49" spans="2:13" s="406" customFormat="1" ht="18" customHeight="1" x14ac:dyDescent="0.3">
      <c r="B49" s="713" t="s">
        <v>2520</v>
      </c>
      <c r="C49" s="713"/>
      <c r="D49" s="713"/>
      <c r="E49" s="713"/>
      <c r="F49" s="713"/>
      <c r="G49" s="713"/>
      <c r="H49" s="713"/>
      <c r="I49" s="713"/>
      <c r="J49" s="410"/>
      <c r="K49" s="406" t="s">
        <v>4114</v>
      </c>
      <c r="M49" s="411"/>
    </row>
    <row r="50" spans="2:13" s="444" customFormat="1" ht="18" customHeight="1" x14ac:dyDescent="0.3">
      <c r="B50" s="380" t="s">
        <v>2578</v>
      </c>
      <c r="C50" s="373"/>
      <c r="D50" s="373"/>
      <c r="E50" s="373"/>
      <c r="F50" s="373"/>
      <c r="G50" s="373"/>
      <c r="H50" s="373"/>
      <c r="I50" s="373"/>
      <c r="J50" s="443"/>
      <c r="K50" s="444" t="s">
        <v>4115</v>
      </c>
      <c r="M50" s="445"/>
    </row>
    <row r="51" spans="2:13" s="444" customFormat="1" ht="18" customHeight="1" x14ac:dyDescent="0.3">
      <c r="B51" s="381" t="s">
        <v>2580</v>
      </c>
      <c r="C51" s="373"/>
      <c r="D51" s="373"/>
      <c r="E51" s="373"/>
      <c r="F51" s="373"/>
      <c r="G51" s="373"/>
      <c r="H51" s="373"/>
      <c r="I51" s="373"/>
      <c r="J51" s="443"/>
      <c r="K51" s="444" t="s">
        <v>4116</v>
      </c>
    </row>
    <row r="52" spans="2:13" s="444" customFormat="1" ht="18" customHeight="1" x14ac:dyDescent="0.3">
      <c r="B52" s="381" t="s">
        <v>2582</v>
      </c>
      <c r="C52" s="373"/>
      <c r="D52" s="373"/>
      <c r="E52" s="373"/>
      <c r="F52" s="373"/>
      <c r="G52" s="373"/>
      <c r="H52" s="373"/>
      <c r="I52" s="373"/>
      <c r="J52" s="443"/>
    </row>
    <row r="53" spans="2:13" s="444" customFormat="1" ht="18" customHeight="1" x14ac:dyDescent="0.3">
      <c r="B53" s="380" t="s">
        <v>2521</v>
      </c>
      <c r="C53" s="373"/>
      <c r="D53" s="373"/>
      <c r="E53" s="373"/>
      <c r="F53" s="373"/>
      <c r="G53" s="373"/>
      <c r="H53" s="373"/>
      <c r="I53" s="373"/>
      <c r="J53" s="443"/>
    </row>
    <row r="54" spans="2:13" s="444" customFormat="1" ht="18" customHeight="1" x14ac:dyDescent="0.3">
      <c r="B54" s="381" t="s">
        <v>3965</v>
      </c>
      <c r="C54" s="373"/>
      <c r="D54" s="373"/>
      <c r="E54" s="373"/>
      <c r="F54" s="373"/>
      <c r="G54" s="373"/>
      <c r="H54" s="373"/>
      <c r="I54" s="373"/>
      <c r="J54" s="443"/>
    </row>
    <row r="55" spans="2:13" s="444" customFormat="1" ht="18" customHeight="1" x14ac:dyDescent="0.3">
      <c r="B55" s="381" t="s">
        <v>3966</v>
      </c>
      <c r="C55" s="373"/>
      <c r="D55" s="373"/>
      <c r="E55" s="373"/>
      <c r="F55" s="373"/>
      <c r="G55" s="373"/>
      <c r="H55" s="373"/>
      <c r="I55" s="373"/>
      <c r="J55" s="443"/>
    </row>
    <row r="56" spans="2:13" s="444" customFormat="1" ht="18" customHeight="1" x14ac:dyDescent="0.3">
      <c r="B56" s="380" t="s">
        <v>4088</v>
      </c>
      <c r="C56" s="373"/>
      <c r="D56" s="373"/>
      <c r="E56" s="373"/>
      <c r="F56" s="373"/>
      <c r="G56" s="373"/>
      <c r="H56" s="373"/>
      <c r="I56" s="373"/>
      <c r="J56" s="443"/>
    </row>
    <row r="57" spans="2:13" s="444" customFormat="1" ht="18" customHeight="1" x14ac:dyDescent="0.3">
      <c r="B57" s="381" t="s">
        <v>4089</v>
      </c>
      <c r="C57" s="373"/>
      <c r="D57" s="373"/>
      <c r="E57" s="373"/>
      <c r="F57" s="373"/>
      <c r="G57" s="373"/>
      <c r="H57" s="373"/>
      <c r="I57" s="373"/>
      <c r="J57" s="443"/>
    </row>
    <row r="58" spans="2:13" s="444" customFormat="1" ht="18" customHeight="1" x14ac:dyDescent="0.3">
      <c r="B58" s="381" t="s">
        <v>4090</v>
      </c>
      <c r="C58" s="373"/>
      <c r="D58" s="373"/>
      <c r="E58" s="373"/>
      <c r="F58" s="373"/>
      <c r="G58" s="373"/>
      <c r="H58" s="373"/>
      <c r="I58" s="373"/>
      <c r="J58" s="443"/>
    </row>
    <row r="59" spans="2:13" s="390" customFormat="1" ht="3" customHeight="1" x14ac:dyDescent="0.3">
      <c r="B59" s="289"/>
      <c r="C59" s="279"/>
      <c r="D59" s="279"/>
      <c r="E59" s="279"/>
      <c r="F59" s="279"/>
      <c r="G59" s="279"/>
      <c r="H59" s="279"/>
      <c r="I59" s="279"/>
      <c r="J59" s="389"/>
    </row>
    <row r="60" spans="2:13" s="373" customFormat="1" ht="18.75" customHeight="1" x14ac:dyDescent="0.3">
      <c r="B60" s="279"/>
      <c r="C60" s="279"/>
      <c r="D60" s="279"/>
      <c r="E60" s="279"/>
      <c r="F60" s="279"/>
      <c r="G60" s="279"/>
      <c r="H60" s="279"/>
      <c r="I60" s="279"/>
      <c r="J60" s="382"/>
      <c r="K60" s="380"/>
    </row>
    <row r="61" spans="2:13" s="373" customFormat="1" ht="16.2" customHeight="1" x14ac:dyDescent="0.3">
      <c r="B61" s="279"/>
      <c r="C61" s="279"/>
      <c r="D61" s="279"/>
      <c r="E61" s="279"/>
      <c r="F61" s="279"/>
      <c r="G61" s="279"/>
      <c r="H61" s="279"/>
      <c r="I61" s="279"/>
      <c r="J61" s="382"/>
      <c r="K61" s="381"/>
    </row>
    <row r="62" spans="2:13" s="406" customFormat="1" ht="48" customHeight="1" x14ac:dyDescent="0.3">
      <c r="B62" s="714" t="s">
        <v>3173</v>
      </c>
      <c r="C62" s="714"/>
      <c r="D62" s="714"/>
      <c r="E62" s="714"/>
      <c r="F62" s="714"/>
      <c r="G62" s="714"/>
      <c r="H62" s="714"/>
      <c r="I62" s="714"/>
      <c r="J62" s="410"/>
      <c r="K62" s="446"/>
    </row>
    <row r="63" spans="2:13" s="406" customFormat="1" ht="13.5" customHeight="1" x14ac:dyDescent="0.3">
      <c r="B63" s="435" t="s">
        <v>2525</v>
      </c>
      <c r="C63" s="384"/>
      <c r="D63" s="373"/>
      <c r="E63" s="373"/>
      <c r="F63" s="373"/>
      <c r="G63" s="373"/>
      <c r="H63" s="373"/>
      <c r="I63" s="373"/>
      <c r="J63" s="410"/>
    </row>
    <row r="64" spans="2:13" s="406" customFormat="1" ht="4.95" customHeight="1" x14ac:dyDescent="0.3">
      <c r="B64" s="381"/>
      <c r="C64" s="373"/>
      <c r="D64" s="373"/>
      <c r="E64" s="373"/>
      <c r="F64" s="373"/>
      <c r="G64" s="373"/>
      <c r="H64" s="373"/>
      <c r="I64" s="373"/>
      <c r="J64" s="410"/>
    </row>
    <row r="65" spans="2:13" s="406" customFormat="1" ht="16.8" x14ac:dyDescent="0.3">
      <c r="B65" s="373" t="s">
        <v>2526</v>
      </c>
      <c r="C65" s="384"/>
      <c r="D65" s="373"/>
      <c r="E65" s="373"/>
      <c r="F65" s="373"/>
      <c r="G65" s="373"/>
      <c r="H65" s="373"/>
      <c r="I65" s="373"/>
      <c r="J65" s="542"/>
    </row>
    <row r="66" spans="2:13" s="406" customFormat="1" ht="27" customHeight="1" x14ac:dyDescent="0.3">
      <c r="B66" s="384"/>
      <c r="C66" s="384"/>
      <c r="D66" s="373"/>
      <c r="E66" s="373"/>
      <c r="F66" s="373"/>
      <c r="G66" s="373"/>
      <c r="H66" s="373"/>
      <c r="I66" s="373"/>
      <c r="J66" s="542"/>
    </row>
    <row r="67" spans="2:13" s="406" customFormat="1" ht="16.2" customHeight="1" x14ac:dyDescent="0.3">
      <c r="B67" s="373" t="s">
        <v>2583</v>
      </c>
      <c r="C67" s="373"/>
      <c r="D67" s="384"/>
      <c r="E67" s="384"/>
      <c r="F67" s="384"/>
      <c r="G67" s="384"/>
      <c r="H67" s="373"/>
      <c r="I67" s="373"/>
    </row>
    <row r="68" spans="2:13" s="406" customFormat="1" ht="16.2" customHeight="1" x14ac:dyDescent="0.3">
      <c r="B68" s="373" t="s">
        <v>2527</v>
      </c>
      <c r="C68" s="373"/>
      <c r="D68" s="373"/>
      <c r="E68" s="373"/>
      <c r="F68" s="373"/>
      <c r="G68" s="373"/>
      <c r="H68" s="373"/>
      <c r="I68" s="373"/>
    </row>
    <row r="69" spans="2:13" s="406" customFormat="1" ht="16.2" customHeight="1" x14ac:dyDescent="0.3">
      <c r="B69" s="373" t="s">
        <v>3982</v>
      </c>
      <c r="C69" s="373"/>
      <c r="D69" s="373"/>
      <c r="E69" s="373"/>
      <c r="F69" s="373"/>
      <c r="G69" s="373"/>
      <c r="H69" s="373"/>
      <c r="I69" s="373"/>
    </row>
    <row r="70" spans="2:13" s="406" customFormat="1" ht="16.2" customHeight="1" x14ac:dyDescent="0.3">
      <c r="B70" s="373" t="s">
        <v>2528</v>
      </c>
      <c r="C70" s="373"/>
      <c r="D70" s="373"/>
      <c r="E70" s="373"/>
      <c r="F70" s="373"/>
      <c r="G70" s="373"/>
      <c r="H70" s="373"/>
      <c r="I70" s="373"/>
      <c r="J70" s="409"/>
    </row>
    <row r="71" spans="2:13" s="373" customFormat="1" ht="1.2" customHeight="1" x14ac:dyDescent="0.3">
      <c r="B71" s="715"/>
      <c r="C71" s="715"/>
      <c r="H71" s="716"/>
      <c r="I71" s="716"/>
      <c r="L71" s="384"/>
      <c r="M71" s="384"/>
    </row>
    <row r="72" spans="2:13" ht="102.75" customHeight="1" x14ac:dyDescent="0.3">
      <c r="B72" s="747" t="s">
        <v>2584</v>
      </c>
      <c r="C72" s="747"/>
      <c r="D72" s="373"/>
      <c r="E72" s="373"/>
      <c r="F72" s="373"/>
      <c r="G72" s="373"/>
      <c r="H72" s="748" t="s">
        <v>2529</v>
      </c>
      <c r="I72" s="748"/>
    </row>
  </sheetData>
  <mergeCells count="46">
    <mergeCell ref="B49:I49"/>
    <mergeCell ref="B62:I62"/>
    <mergeCell ref="B71:C71"/>
    <mergeCell ref="H71:I71"/>
    <mergeCell ref="B72:C72"/>
    <mergeCell ref="H72:I72"/>
    <mergeCell ref="B42:I42"/>
    <mergeCell ref="G29:H29"/>
    <mergeCell ref="G30:H30"/>
    <mergeCell ref="G31:H31"/>
    <mergeCell ref="B33:I33"/>
    <mergeCell ref="B34:I34"/>
    <mergeCell ref="B35:I35"/>
    <mergeCell ref="B36:C36"/>
    <mergeCell ref="B38:I38"/>
    <mergeCell ref="B39:I39"/>
    <mergeCell ref="B40:I40"/>
    <mergeCell ref="B41:I41"/>
    <mergeCell ref="C28:E28"/>
    <mergeCell ref="B11:C11"/>
    <mergeCell ref="D11:E11"/>
    <mergeCell ref="G11:I11"/>
    <mergeCell ref="B15:I16"/>
    <mergeCell ref="C18:E18"/>
    <mergeCell ref="C20:E20"/>
    <mergeCell ref="C21:E21"/>
    <mergeCell ref="C26:E26"/>
    <mergeCell ref="C27:E27"/>
    <mergeCell ref="C19:E19"/>
    <mergeCell ref="C22:E22"/>
    <mergeCell ref="C23:E23"/>
    <mergeCell ref="C24:E24"/>
    <mergeCell ref="C25:E25"/>
    <mergeCell ref="E3:F3"/>
    <mergeCell ref="C5:E5"/>
    <mergeCell ref="G5:I5"/>
    <mergeCell ref="C7:E7"/>
    <mergeCell ref="G7:I7"/>
    <mergeCell ref="K5:L5"/>
    <mergeCell ref="C6:E6"/>
    <mergeCell ref="K6:L6"/>
    <mergeCell ref="C10:E10"/>
    <mergeCell ref="H10:I10"/>
    <mergeCell ref="K7:L7"/>
    <mergeCell ref="K8:L8"/>
    <mergeCell ref="C9:E9"/>
  </mergeCells>
  <hyperlinks>
    <hyperlink ref="B70" r:id="rId1" display="http://www.geofal.com.pe/" xr:uid="{2DED25C6-F39B-4783-AD1F-DB68A8284D0C}"/>
    <hyperlink ref="B40:I40" r:id="rId2" location="8LpXxWsZQWmIW0zmL4DJEGBD3MXzxqJtd8JNJD7mkXs" display="https://mega.nz/file/EWAjHIDa - 8LpXxWsZQWmIW0zmL4DJEGBD3MXzxqJtd8JNJD7mkXs" xr:uid="{E8432A88-7CE4-4B34-8B37-1F7CEF4EC40D}"/>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6" min="1" max="8" man="1"/>
  </rowBreaks>
  <drawing r:id="rId4"/>
  <legacyDrawingHF r:id="rId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F71CA-18C4-400F-B640-2E2EA4BD3A3A}">
  <sheetPr codeName="Hoja62">
    <tabColor rgb="FFFFFF00"/>
  </sheetPr>
  <dimension ref="B1:T170"/>
  <sheetViews>
    <sheetView view="pageBreakPreview" topLeftCell="A18" zoomScale="76" zoomScaleNormal="92" zoomScaleSheetLayoutView="76" workbookViewId="0">
      <selection activeCell="B21" sqref="B21"/>
    </sheetView>
  </sheetViews>
  <sheetFormatPr baseColWidth="10" defaultColWidth="11.44140625" defaultRowHeight="15" x14ac:dyDescent="0.3"/>
  <cols>
    <col min="1" max="1" width="2.44140625" style="279" customWidth="1"/>
    <col min="2" max="2" width="14.109375" style="279" customWidth="1"/>
    <col min="3" max="3" width="14.6640625" style="279" customWidth="1"/>
    <col min="4" max="4" width="12.6640625" style="279" customWidth="1"/>
    <col min="5" max="5" width="33.5546875" style="279" customWidth="1"/>
    <col min="6" max="6" width="34.88671875" style="279" customWidth="1"/>
    <col min="7" max="7" width="14.109375" style="279" customWidth="1"/>
    <col min="8" max="9" width="12.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979</v>
      </c>
    </row>
    <row r="2" spans="2:13" ht="9" customHeight="1" x14ac:dyDescent="0.3">
      <c r="K2" s="344"/>
      <c r="L2" s="344"/>
    </row>
    <row r="3" spans="2:13" ht="33.6" customHeight="1" x14ac:dyDescent="0.3">
      <c r="C3" s="255"/>
      <c r="D3" s="255"/>
      <c r="E3" s="746">
        <v>909</v>
      </c>
      <c r="F3" s="746"/>
      <c r="G3" s="255"/>
      <c r="H3" s="255"/>
      <c r="I3" s="256"/>
    </row>
    <row r="4" spans="2:13" ht="3.6" hidden="1" customHeight="1" x14ac:dyDescent="0.3">
      <c r="B4" s="257"/>
      <c r="C4" s="257"/>
      <c r="E4" s="252"/>
      <c r="F4" s="252"/>
      <c r="H4" s="395"/>
      <c r="I4" s="395"/>
      <c r="J4" s="252"/>
    </row>
    <row r="5" spans="2:13" ht="21" customHeight="1" x14ac:dyDescent="0.3">
      <c r="B5" s="270" t="s">
        <v>2545</v>
      </c>
      <c r="C5" s="710" t="str">
        <f>VLOOKUP($L$1,BD_Clientes,2,FALSE)</f>
        <v>NS ANDINA SAC</v>
      </c>
      <c r="D5" s="710"/>
      <c r="E5" s="710"/>
      <c r="F5" s="363" t="s">
        <v>2586</v>
      </c>
      <c r="G5" s="710" t="str">
        <f>VLOOKUP($L$1,BD_Clientes,9,FALSE)</f>
        <v>Parque Eólico Caravelí</v>
      </c>
      <c r="H5" s="710"/>
      <c r="I5" s="710"/>
      <c r="K5" s="746">
        <v>222</v>
      </c>
      <c r="L5" s="746"/>
    </row>
    <row r="6" spans="2:13" ht="17.399999999999999" customHeight="1" x14ac:dyDescent="0.3">
      <c r="B6" s="270" t="s">
        <v>2547</v>
      </c>
      <c r="C6" s="710">
        <f>VLOOKUP($L$1,BD_Clientes,3,FALSE)</f>
        <v>20613516124</v>
      </c>
      <c r="D6" s="710"/>
      <c r="E6" s="710"/>
      <c r="G6" s="395"/>
      <c r="H6" s="395"/>
      <c r="I6" s="395"/>
      <c r="K6" s="744">
        <v>222</v>
      </c>
      <c r="L6" s="744"/>
      <c r="M6" s="301"/>
    </row>
    <row r="7" spans="2:13" ht="20.399999999999999" customHeight="1" x14ac:dyDescent="0.3">
      <c r="B7" s="270" t="s">
        <v>2550</v>
      </c>
      <c r="C7" s="710" t="str">
        <f>VLOOKUP($L$1,BD_Clientes,5,FALSE)</f>
        <v>Ing. Jilberth Ovalles</v>
      </c>
      <c r="D7" s="710"/>
      <c r="E7" s="710"/>
      <c r="F7" s="363" t="s">
        <v>2589</v>
      </c>
      <c r="G7" s="710" t="str">
        <f>VLOOKUP($L$1,BD_Clientes,10,FALSE)</f>
        <v>San Juan de Marcona - Ica</v>
      </c>
      <c r="H7" s="710"/>
      <c r="I7" s="710"/>
      <c r="K7" s="742">
        <v>222</v>
      </c>
      <c r="L7" s="742"/>
    </row>
    <row r="8" spans="2:13" ht="1.95" customHeight="1" x14ac:dyDescent="0.3">
      <c r="B8" s="363"/>
      <c r="C8" s="396"/>
      <c r="D8" s="259"/>
      <c r="E8" s="259"/>
      <c r="G8" s="395"/>
      <c r="H8" s="395"/>
      <c r="I8" s="395"/>
      <c r="K8" s="743">
        <v>223</v>
      </c>
      <c r="L8" s="743"/>
    </row>
    <row r="9" spans="2:13" ht="20.399999999999999" customHeight="1" x14ac:dyDescent="0.3">
      <c r="B9" s="270" t="s">
        <v>2553</v>
      </c>
      <c r="C9" s="710">
        <f>VLOOKUP($L$1,BD_Clientes,7,FALSE)</f>
        <v>912548581</v>
      </c>
      <c r="D9" s="710"/>
      <c r="E9" s="710"/>
      <c r="F9" s="364" t="s">
        <v>4142</v>
      </c>
      <c r="G9" s="279" t="s">
        <v>3326</v>
      </c>
      <c r="K9" s="392"/>
      <c r="L9" s="392"/>
    </row>
    <row r="10" spans="2:13" ht="15" customHeight="1" x14ac:dyDescent="0.3">
      <c r="B10" s="270" t="s">
        <v>2557</v>
      </c>
      <c r="C10" s="710" t="str">
        <f>VLOOKUP($L$1,BD_Clientes,8,FALSE)</f>
        <v>jilberth.ovalles@grupo-asp.com</v>
      </c>
      <c r="D10" s="710"/>
      <c r="E10" s="710"/>
      <c r="F10" s="365" t="s">
        <v>2553</v>
      </c>
      <c r="G10" s="396">
        <v>982429895</v>
      </c>
      <c r="H10" s="724"/>
      <c r="I10" s="724"/>
    </row>
    <row r="11" spans="2:13" ht="19.95" customHeight="1" x14ac:dyDescent="0.3">
      <c r="B11" s="728" t="s">
        <v>2555</v>
      </c>
      <c r="C11" s="728"/>
      <c r="D11" s="727">
        <v>45821</v>
      </c>
      <c r="E11" s="727"/>
      <c r="F11" s="365" t="s">
        <v>2558</v>
      </c>
      <c r="G11" s="727">
        <v>45824</v>
      </c>
      <c r="H11" s="727"/>
      <c r="I11" s="727"/>
      <c r="L11" s="279" t="s">
        <v>2556</v>
      </c>
    </row>
    <row r="12" spans="2:13" ht="5.4" customHeight="1" x14ac:dyDescent="0.3">
      <c r="B12" s="363"/>
      <c r="C12" s="366"/>
      <c r="D12" s="395"/>
      <c r="E12" s="367"/>
    </row>
    <row r="13" spans="2:13" ht="14.4" customHeight="1" x14ac:dyDescent="0.3">
      <c r="B13" s="317" t="s">
        <v>3981</v>
      </c>
      <c r="C13" s="260"/>
      <c r="D13" s="259"/>
      <c r="E13" s="259"/>
      <c r="F13" s="259"/>
      <c r="G13" s="259"/>
    </row>
    <row r="14" spans="2:13" ht="2.4" hidden="1"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33" customHeight="1" x14ac:dyDescent="0.3">
      <c r="B16" s="726"/>
      <c r="C16" s="726"/>
      <c r="D16" s="726"/>
      <c r="E16" s="726"/>
      <c r="F16" s="726"/>
      <c r="G16" s="726"/>
      <c r="H16" s="726"/>
      <c r="I16" s="726"/>
      <c r="J16" s="261"/>
      <c r="K16" s="261"/>
    </row>
    <row r="17" spans="2:10" ht="4.2" hidden="1" customHeight="1" x14ac:dyDescent="0.3">
      <c r="B17" s="260"/>
      <c r="C17" s="260"/>
      <c r="D17" s="259"/>
      <c r="E17" s="259"/>
      <c r="F17" s="259"/>
    </row>
    <row r="18" spans="2:10" s="273" customFormat="1" ht="43.2" customHeight="1" x14ac:dyDescent="0.3">
      <c r="B18" s="319" t="s">
        <v>2561</v>
      </c>
      <c r="C18" s="853" t="s">
        <v>2562</v>
      </c>
      <c r="D18" s="853"/>
      <c r="E18" s="853"/>
      <c r="F18" s="249" t="s">
        <v>2563</v>
      </c>
      <c r="G18" s="319" t="s">
        <v>2564</v>
      </c>
      <c r="H18" s="319" t="s">
        <v>2565</v>
      </c>
      <c r="I18" s="319" t="s">
        <v>2566</v>
      </c>
      <c r="J18" s="371"/>
    </row>
    <row r="19" spans="2:10" s="596" customFormat="1" ht="15" customHeight="1" x14ac:dyDescent="0.3">
      <c r="B19" s="440"/>
      <c r="C19" s="846" t="s">
        <v>5689</v>
      </c>
      <c r="D19" s="847"/>
      <c r="E19" s="848"/>
      <c r="F19" s="440"/>
      <c r="G19" s="544"/>
      <c r="H19" s="440"/>
      <c r="I19" s="441"/>
      <c r="J19" s="576"/>
    </row>
    <row r="20" spans="2:10" s="596" customFormat="1" ht="15" customHeight="1" x14ac:dyDescent="0.3">
      <c r="B20" s="440" t="s">
        <v>2033</v>
      </c>
      <c r="C20" s="775" t="str">
        <f>VLOOKUP(B20,ENS.!$B$5:$F$242,2,FALSE)</f>
        <v>Análisis granulométrico por tamizado en Suelo (*).</v>
      </c>
      <c r="D20" s="776"/>
      <c r="E20" s="777"/>
      <c r="F20" s="440" t="str">
        <f>VLOOKUP(B20,ENS.!$B$5:$F$242,3,FALSE)</f>
        <v>ASTM D6913/D6913M-17</v>
      </c>
      <c r="G20" s="544">
        <f>VLOOKUP(B20,ENS.!$B$5:$G$242,6,FALSE)</f>
        <v>100</v>
      </c>
      <c r="H20" s="440">
        <v>1</v>
      </c>
      <c r="I20" s="441">
        <f t="shared" ref="I20:I27" si="0">+G20*H20</f>
        <v>100</v>
      </c>
      <c r="J20" s="576"/>
    </row>
    <row r="21" spans="2:10" s="596" customFormat="1" ht="15" customHeight="1" x14ac:dyDescent="0.3">
      <c r="B21" s="440" t="s">
        <v>2031</v>
      </c>
      <c r="C21" s="775" t="str">
        <f>VLOOKUP(B21,ENS.!$B$5:$F$242,2,FALSE)</f>
        <v>Límite líquido y Límite Plástico del Suelo (*).</v>
      </c>
      <c r="D21" s="776"/>
      <c r="E21" s="777"/>
      <c r="F21" s="440" t="str">
        <f>VLOOKUP(B21,ENS.!$B$5:$F$242,3,FALSE)</f>
        <v>ASTM D4318-17ε1</v>
      </c>
      <c r="G21" s="544">
        <v>80</v>
      </c>
      <c r="H21" s="440">
        <v>1</v>
      </c>
      <c r="I21" s="441">
        <f t="shared" si="0"/>
        <v>80</v>
      </c>
      <c r="J21" s="576"/>
    </row>
    <row r="22" spans="2:10" s="596" customFormat="1" ht="15" customHeight="1" x14ac:dyDescent="0.3">
      <c r="B22" s="440" t="s">
        <v>2002</v>
      </c>
      <c r="C22" s="775" t="str">
        <f>VLOOKUP(B22,ENS.!$B$5:$F$242,2,FALSE)</f>
        <v>Sales solubles en Suelos y Agua.</v>
      </c>
      <c r="D22" s="776"/>
      <c r="E22" s="777"/>
      <c r="F22" s="440" t="str">
        <f>VLOOKUP(B22,ENS.!$B$5:$F$242,3,FALSE)</f>
        <v>NTP 339.152</v>
      </c>
      <c r="G22" s="544">
        <f>VLOOKUP(B22,ENS.!$B$5:$G$242,6,FALSE)</f>
        <v>80</v>
      </c>
      <c r="H22" s="440">
        <v>1</v>
      </c>
      <c r="I22" s="441">
        <f t="shared" si="0"/>
        <v>80</v>
      </c>
      <c r="J22" s="576"/>
    </row>
    <row r="23" spans="2:10" s="596" customFormat="1" ht="15" customHeight="1" x14ac:dyDescent="0.3">
      <c r="B23" s="440" t="s">
        <v>2037</v>
      </c>
      <c r="C23" s="775" t="str">
        <f>VLOOKUP(B23,ENS.!$B$5:$F$242,2,FALSE)</f>
        <v>Contenido de materia orgánica.</v>
      </c>
      <c r="D23" s="776"/>
      <c r="E23" s="777"/>
      <c r="F23" s="440" t="str">
        <f>VLOOKUP(B23,ENS.!$B$5:$F$242,3,FALSE)</f>
        <v>AASHTO T267</v>
      </c>
      <c r="G23" s="544">
        <f>VLOOKUP(B23,ENS.!$B$5:$G$242,6,FALSE)</f>
        <v>120</v>
      </c>
      <c r="H23" s="440">
        <v>1</v>
      </c>
      <c r="I23" s="441">
        <f t="shared" si="0"/>
        <v>120</v>
      </c>
      <c r="J23" s="576"/>
    </row>
    <row r="24" spans="2:10" s="596" customFormat="1" ht="15" customHeight="1" x14ac:dyDescent="0.3">
      <c r="B24" s="440" t="s">
        <v>2019</v>
      </c>
      <c r="C24" s="775" t="s">
        <v>5455</v>
      </c>
      <c r="D24" s="776"/>
      <c r="E24" s="777"/>
      <c r="F24" s="440" t="str">
        <f>VLOOKUP(B24,ENS.!$B$5:$F$242,3,FALSE)</f>
        <v>ASTM D1557-12 (Reapproved 2021)</v>
      </c>
      <c r="G24" s="544">
        <f>VLOOKUP(B24,ENS.!$B$5:$G$242,6,FALSE)</f>
        <v>150</v>
      </c>
      <c r="H24" s="440">
        <v>2</v>
      </c>
      <c r="I24" s="441">
        <f t="shared" si="0"/>
        <v>300</v>
      </c>
      <c r="J24" s="576"/>
    </row>
    <row r="25" spans="2:10" s="596" customFormat="1" ht="15" customHeight="1" x14ac:dyDescent="0.3">
      <c r="B25" s="440" t="s">
        <v>2437</v>
      </c>
      <c r="C25" s="775" t="str">
        <f>VLOOKUP(B25,ENS.!$B$5:$F$242,2,FALSE)</f>
        <v>Gravedad específica de los sólidos del suelo.</v>
      </c>
      <c r="D25" s="776"/>
      <c r="E25" s="777"/>
      <c r="F25" s="440" t="str">
        <f>VLOOKUP(B25,ENS.!$B$5:$F$242,3,FALSE)</f>
        <v>ASTM D854-14</v>
      </c>
      <c r="G25" s="544">
        <v>80</v>
      </c>
      <c r="H25" s="440">
        <v>1</v>
      </c>
      <c r="I25" s="441">
        <f t="shared" si="0"/>
        <v>80</v>
      </c>
      <c r="J25" s="576"/>
    </row>
    <row r="26" spans="2:10" s="596" customFormat="1" ht="15" customHeight="1" x14ac:dyDescent="0.3">
      <c r="B26" s="440" t="s">
        <v>2480</v>
      </c>
      <c r="C26" s="775" t="str">
        <f>VLOOKUP(B26,ENS.!$B$5:$F$242,2,FALSE)</f>
        <v>Gravedad especifica y absorción de agregado grueso (*).</v>
      </c>
      <c r="D26" s="776"/>
      <c r="E26" s="777"/>
      <c r="F26" s="440" t="str">
        <f>VLOOKUP(B26,ENS.!$B$5:$F$242,3,FALSE)</f>
        <v>ASTM C127-24</v>
      </c>
      <c r="G26" s="544">
        <v>100</v>
      </c>
      <c r="H26" s="440">
        <v>1</v>
      </c>
      <c r="I26" s="441">
        <f t="shared" si="0"/>
        <v>100</v>
      </c>
      <c r="J26" s="576"/>
    </row>
    <row r="27" spans="2:10" s="596" customFormat="1" ht="15" customHeight="1" x14ac:dyDescent="0.3">
      <c r="B27" s="440" t="s">
        <v>2445</v>
      </c>
      <c r="C27" s="775" t="str">
        <f>VLOOKUP(B27,ENS.!$B$5:$F$242,2,FALSE)</f>
        <v>California Bearing Ratio (CBR) (*).</v>
      </c>
      <c r="D27" s="776"/>
      <c r="E27" s="777"/>
      <c r="F27" s="440" t="str">
        <f>VLOOKUP(B27,ENS.!$B$5:$F$242,3,FALSE)</f>
        <v>ASTM D1883-21</v>
      </c>
      <c r="G27" s="544">
        <v>250</v>
      </c>
      <c r="H27" s="440">
        <v>1</v>
      </c>
      <c r="I27" s="441">
        <f t="shared" si="0"/>
        <v>250</v>
      </c>
      <c r="J27" s="576"/>
    </row>
    <row r="28" spans="2:10" s="596" customFormat="1" ht="15" customHeight="1" x14ac:dyDescent="0.3">
      <c r="B28" s="440" t="s">
        <v>2456</v>
      </c>
      <c r="C28" s="775" t="str">
        <f>VLOOKUP(B28,ENS.!$B$5:$F$242,2,FALSE)</f>
        <v>Colapso.</v>
      </c>
      <c r="D28" s="776"/>
      <c r="E28" s="777"/>
      <c r="F28" s="440" t="str">
        <f>VLOOKUP(B28,ENS.!$B$5:$F$242,3,FALSE)</f>
        <v>ASTM D5333</v>
      </c>
      <c r="G28" s="544">
        <v>700</v>
      </c>
      <c r="H28" s="440">
        <v>1</v>
      </c>
      <c r="I28" s="441">
        <f t="shared" ref="I28" si="1">+G28*H28</f>
        <v>700</v>
      </c>
      <c r="J28" s="576"/>
    </row>
    <row r="29" spans="2:10" s="596" customFormat="1" ht="15" customHeight="1" x14ac:dyDescent="0.3">
      <c r="B29" s="440"/>
      <c r="C29" s="846" t="s">
        <v>5690</v>
      </c>
      <c r="D29" s="847"/>
      <c r="E29" s="848"/>
      <c r="F29" s="440"/>
      <c r="G29" s="544"/>
      <c r="H29" s="440"/>
      <c r="I29" s="441"/>
      <c r="J29" s="576"/>
    </row>
    <row r="30" spans="2:10" s="596" customFormat="1" ht="15" customHeight="1" x14ac:dyDescent="0.3">
      <c r="B30" s="440" t="s">
        <v>2033</v>
      </c>
      <c r="C30" s="775" t="str">
        <f>VLOOKUP(B30,ENS.!$B$5:$F$242,2,FALSE)</f>
        <v>Análisis granulométrico por tamizado en Suelo (*).</v>
      </c>
      <c r="D30" s="776"/>
      <c r="E30" s="777"/>
      <c r="F30" s="440" t="str">
        <f>VLOOKUP(B30,ENS.!$B$5:$F$242,3,FALSE)</f>
        <v>ASTM D6913/D6913M-17</v>
      </c>
      <c r="G30" s="544">
        <f>VLOOKUP(B30,ENS.!$B$5:$G$242,6,FALSE)</f>
        <v>100</v>
      </c>
      <c r="H30" s="440">
        <v>1</v>
      </c>
      <c r="I30" s="441">
        <f t="shared" ref="I30:I38" si="2">+G30*H30</f>
        <v>100</v>
      </c>
      <c r="J30" s="576"/>
    </row>
    <row r="31" spans="2:10" s="596" customFormat="1" ht="15" customHeight="1" x14ac:dyDescent="0.3">
      <c r="B31" s="440" t="s">
        <v>2031</v>
      </c>
      <c r="C31" s="775" t="str">
        <f>VLOOKUP(B31,ENS.!$B$5:$F$242,2,FALSE)</f>
        <v>Límite líquido y Límite Plástico del Suelo (*).</v>
      </c>
      <c r="D31" s="776"/>
      <c r="E31" s="777"/>
      <c r="F31" s="440" t="str">
        <f>VLOOKUP(B31,ENS.!$B$5:$F$242,3,FALSE)</f>
        <v>ASTM D4318-17ε1</v>
      </c>
      <c r="G31" s="544">
        <v>80</v>
      </c>
      <c r="H31" s="440">
        <v>1</v>
      </c>
      <c r="I31" s="441">
        <f t="shared" si="2"/>
        <v>80</v>
      </c>
      <c r="J31" s="576"/>
    </row>
    <row r="32" spans="2:10" s="596" customFormat="1" ht="15" customHeight="1" x14ac:dyDescent="0.3">
      <c r="B32" s="440" t="s">
        <v>2002</v>
      </c>
      <c r="C32" s="775" t="str">
        <f>VLOOKUP(B32,ENS.!$B$5:$F$242,2,FALSE)</f>
        <v>Sales solubles en Suelos y Agua.</v>
      </c>
      <c r="D32" s="776"/>
      <c r="E32" s="777"/>
      <c r="F32" s="440" t="str">
        <f>VLOOKUP(B32,ENS.!$B$5:$F$242,3,FALSE)</f>
        <v>NTP 339.152</v>
      </c>
      <c r="G32" s="544">
        <f>VLOOKUP(B32,ENS.!$B$5:$G$242,6,FALSE)</f>
        <v>80</v>
      </c>
      <c r="H32" s="440">
        <v>1</v>
      </c>
      <c r="I32" s="441">
        <f t="shared" si="2"/>
        <v>80</v>
      </c>
      <c r="J32" s="576"/>
    </row>
    <row r="33" spans="2:10" s="596" customFormat="1" ht="15" customHeight="1" x14ac:dyDescent="0.3">
      <c r="B33" s="440" t="s">
        <v>2037</v>
      </c>
      <c r="C33" s="775" t="str">
        <f>VLOOKUP(B33,ENS.!$B$5:$F$242,2,FALSE)</f>
        <v>Contenido de materia orgánica.</v>
      </c>
      <c r="D33" s="776"/>
      <c r="E33" s="777"/>
      <c r="F33" s="440" t="str">
        <f>VLOOKUP(B33,ENS.!$B$5:$F$242,3,FALSE)</f>
        <v>AASHTO T267</v>
      </c>
      <c r="G33" s="544">
        <f>VLOOKUP(B33,ENS.!$B$5:$G$242,6,FALSE)</f>
        <v>120</v>
      </c>
      <c r="H33" s="440">
        <v>1</v>
      </c>
      <c r="I33" s="441">
        <f t="shared" si="2"/>
        <v>120</v>
      </c>
      <c r="J33" s="576"/>
    </row>
    <row r="34" spans="2:10" s="596" customFormat="1" ht="15" customHeight="1" x14ac:dyDescent="0.3">
      <c r="B34" s="440" t="s">
        <v>2019</v>
      </c>
      <c r="C34" s="775" t="s">
        <v>5455</v>
      </c>
      <c r="D34" s="776"/>
      <c r="E34" s="777"/>
      <c r="F34" s="440" t="str">
        <f>VLOOKUP(B34,ENS.!$B$5:$F$242,3,FALSE)</f>
        <v>ASTM D1557-12 (Reapproved 2021)</v>
      </c>
      <c r="G34" s="544">
        <f>VLOOKUP(B34,ENS.!$B$5:$G$242,6,FALSE)</f>
        <v>150</v>
      </c>
      <c r="H34" s="440">
        <v>2</v>
      </c>
      <c r="I34" s="441">
        <f t="shared" si="2"/>
        <v>300</v>
      </c>
      <c r="J34" s="576"/>
    </row>
    <row r="35" spans="2:10" s="596" customFormat="1" ht="15" customHeight="1" x14ac:dyDescent="0.3">
      <c r="B35" s="440" t="s">
        <v>2437</v>
      </c>
      <c r="C35" s="775" t="str">
        <f>VLOOKUP(B35,ENS.!$B$5:$F$242,2,FALSE)</f>
        <v>Gravedad específica de los sólidos del suelo.</v>
      </c>
      <c r="D35" s="776"/>
      <c r="E35" s="777"/>
      <c r="F35" s="440" t="str">
        <f>VLOOKUP(B35,ENS.!$B$5:$F$242,3,FALSE)</f>
        <v>ASTM D854-14</v>
      </c>
      <c r="G35" s="544">
        <v>80</v>
      </c>
      <c r="H35" s="440">
        <v>1</v>
      </c>
      <c r="I35" s="441">
        <f t="shared" si="2"/>
        <v>80</v>
      </c>
      <c r="J35" s="576"/>
    </row>
    <row r="36" spans="2:10" s="596" customFormat="1" ht="15" customHeight="1" x14ac:dyDescent="0.3">
      <c r="B36" s="440" t="s">
        <v>2480</v>
      </c>
      <c r="C36" s="775" t="str">
        <f>VLOOKUP(B36,ENS.!$B$5:$F$242,2,FALSE)</f>
        <v>Gravedad especifica y absorción de agregado grueso (*).</v>
      </c>
      <c r="D36" s="776"/>
      <c r="E36" s="777"/>
      <c r="F36" s="440" t="str">
        <f>VLOOKUP(B36,ENS.!$B$5:$F$242,3,FALSE)</f>
        <v>ASTM C127-24</v>
      </c>
      <c r="G36" s="544">
        <v>100</v>
      </c>
      <c r="H36" s="440">
        <v>1</v>
      </c>
      <c r="I36" s="441">
        <f t="shared" si="2"/>
        <v>100</v>
      </c>
      <c r="J36" s="576"/>
    </row>
    <row r="37" spans="2:10" s="596" customFormat="1" ht="15" customHeight="1" x14ac:dyDescent="0.3">
      <c r="B37" s="440" t="s">
        <v>2445</v>
      </c>
      <c r="C37" s="775" t="str">
        <f>VLOOKUP(B37,ENS.!$B$5:$F$242,2,FALSE)</f>
        <v>California Bearing Ratio (CBR) (*).</v>
      </c>
      <c r="D37" s="776"/>
      <c r="E37" s="777"/>
      <c r="F37" s="440" t="str">
        <f>VLOOKUP(B37,ENS.!$B$5:$F$242,3,FALSE)</f>
        <v>ASTM D1883-21</v>
      </c>
      <c r="G37" s="544">
        <v>250</v>
      </c>
      <c r="H37" s="440">
        <v>1</v>
      </c>
      <c r="I37" s="441">
        <f t="shared" si="2"/>
        <v>250</v>
      </c>
      <c r="J37" s="576"/>
    </row>
    <row r="38" spans="2:10" s="596" customFormat="1" ht="15" customHeight="1" x14ac:dyDescent="0.3">
      <c r="B38" s="440" t="s">
        <v>2456</v>
      </c>
      <c r="C38" s="775" t="str">
        <f>VLOOKUP(B38,ENS.!$B$5:$F$242,2,FALSE)</f>
        <v>Colapso.</v>
      </c>
      <c r="D38" s="776"/>
      <c r="E38" s="777"/>
      <c r="F38" s="440" t="str">
        <f>VLOOKUP(B38,ENS.!$B$5:$F$242,3,FALSE)</f>
        <v>ASTM D5333</v>
      </c>
      <c r="G38" s="544">
        <v>700</v>
      </c>
      <c r="H38" s="440">
        <v>1</v>
      </c>
      <c r="I38" s="441">
        <f t="shared" si="2"/>
        <v>700</v>
      </c>
      <c r="J38" s="576"/>
    </row>
    <row r="39" spans="2:10" s="596" customFormat="1" ht="15" customHeight="1" x14ac:dyDescent="0.3">
      <c r="B39" s="440"/>
      <c r="C39" s="846" t="s">
        <v>5691</v>
      </c>
      <c r="D39" s="847"/>
      <c r="E39" s="848"/>
      <c r="F39" s="440"/>
      <c r="G39" s="544"/>
      <c r="H39" s="440"/>
      <c r="I39" s="441"/>
      <c r="J39" s="576"/>
    </row>
    <row r="40" spans="2:10" s="596" customFormat="1" ht="15" customHeight="1" x14ac:dyDescent="0.3">
      <c r="B40" s="440" t="s">
        <v>2033</v>
      </c>
      <c r="C40" s="775" t="str">
        <f>VLOOKUP(B40,ENS.!$B$5:$F$242,2,FALSE)</f>
        <v>Análisis granulométrico por tamizado en Suelo (*).</v>
      </c>
      <c r="D40" s="776"/>
      <c r="E40" s="777"/>
      <c r="F40" s="440" t="str">
        <f>VLOOKUP(B40,ENS.!$B$5:$F$242,3,FALSE)</f>
        <v>ASTM D6913/D6913M-17</v>
      </c>
      <c r="G40" s="544">
        <f>VLOOKUP(B40,ENS.!$B$5:$G$242,6,FALSE)</f>
        <v>100</v>
      </c>
      <c r="H40" s="440">
        <v>1</v>
      </c>
      <c r="I40" s="441">
        <f t="shared" ref="I40:I48" si="3">+G40*H40</f>
        <v>100</v>
      </c>
      <c r="J40" s="576"/>
    </row>
    <row r="41" spans="2:10" s="596" customFormat="1" ht="15" customHeight="1" x14ac:dyDescent="0.3">
      <c r="B41" s="440" t="s">
        <v>2031</v>
      </c>
      <c r="C41" s="775" t="str">
        <f>VLOOKUP(B41,ENS.!$B$5:$F$242,2,FALSE)</f>
        <v>Límite líquido y Límite Plástico del Suelo (*).</v>
      </c>
      <c r="D41" s="776"/>
      <c r="E41" s="777"/>
      <c r="F41" s="440" t="str">
        <f>VLOOKUP(B41,ENS.!$B$5:$F$242,3,FALSE)</f>
        <v>ASTM D4318-17ε1</v>
      </c>
      <c r="G41" s="544">
        <v>80</v>
      </c>
      <c r="H41" s="440">
        <v>1</v>
      </c>
      <c r="I41" s="441">
        <f t="shared" si="3"/>
        <v>80</v>
      </c>
      <c r="J41" s="576"/>
    </row>
    <row r="42" spans="2:10" s="596" customFormat="1" ht="15" customHeight="1" x14ac:dyDescent="0.3">
      <c r="B42" s="440" t="s">
        <v>2002</v>
      </c>
      <c r="C42" s="775" t="str">
        <f>VLOOKUP(B42,ENS.!$B$5:$F$242,2,FALSE)</f>
        <v>Sales solubles en Suelos y Agua.</v>
      </c>
      <c r="D42" s="776"/>
      <c r="E42" s="777"/>
      <c r="F42" s="440" t="str">
        <f>VLOOKUP(B42,ENS.!$B$5:$F$242,3,FALSE)</f>
        <v>NTP 339.152</v>
      </c>
      <c r="G42" s="544">
        <f>VLOOKUP(B42,ENS.!$B$5:$G$242,6,FALSE)</f>
        <v>80</v>
      </c>
      <c r="H42" s="440">
        <v>1</v>
      </c>
      <c r="I42" s="441">
        <f t="shared" si="3"/>
        <v>80</v>
      </c>
      <c r="J42" s="576"/>
    </row>
    <row r="43" spans="2:10" s="596" customFormat="1" ht="15" customHeight="1" x14ac:dyDescent="0.3">
      <c r="B43" s="440" t="s">
        <v>2037</v>
      </c>
      <c r="C43" s="775" t="str">
        <f>VLOOKUP(B43,ENS.!$B$5:$F$242,2,FALSE)</f>
        <v>Contenido de materia orgánica.</v>
      </c>
      <c r="D43" s="776"/>
      <c r="E43" s="777"/>
      <c r="F43" s="440" t="str">
        <f>VLOOKUP(B43,ENS.!$B$5:$F$242,3,FALSE)</f>
        <v>AASHTO T267</v>
      </c>
      <c r="G43" s="544">
        <f>VLOOKUP(B43,ENS.!$B$5:$G$242,6,FALSE)</f>
        <v>120</v>
      </c>
      <c r="H43" s="440">
        <v>1</v>
      </c>
      <c r="I43" s="441">
        <f t="shared" si="3"/>
        <v>120</v>
      </c>
      <c r="J43" s="576"/>
    </row>
    <row r="44" spans="2:10" s="596" customFormat="1" ht="15" customHeight="1" x14ac:dyDescent="0.3">
      <c r="B44" s="440" t="s">
        <v>2019</v>
      </c>
      <c r="C44" s="775" t="s">
        <v>5455</v>
      </c>
      <c r="D44" s="776"/>
      <c r="E44" s="777"/>
      <c r="F44" s="440" t="str">
        <f>VLOOKUP(B44,ENS.!$B$5:$F$242,3,FALSE)</f>
        <v>ASTM D1557-12 (Reapproved 2021)</v>
      </c>
      <c r="G44" s="544">
        <f>VLOOKUP(B44,ENS.!$B$5:$G$242,6,FALSE)</f>
        <v>150</v>
      </c>
      <c r="H44" s="440">
        <v>2</v>
      </c>
      <c r="I44" s="441">
        <f t="shared" si="3"/>
        <v>300</v>
      </c>
      <c r="J44" s="576"/>
    </row>
    <row r="45" spans="2:10" s="596" customFormat="1" ht="15" customHeight="1" x14ac:dyDescent="0.3">
      <c r="B45" s="440" t="s">
        <v>2437</v>
      </c>
      <c r="C45" s="775" t="str">
        <f>VLOOKUP(B45,ENS.!$B$5:$F$242,2,FALSE)</f>
        <v>Gravedad específica de los sólidos del suelo.</v>
      </c>
      <c r="D45" s="776"/>
      <c r="E45" s="777"/>
      <c r="F45" s="440" t="str">
        <f>VLOOKUP(B45,ENS.!$B$5:$F$242,3,FALSE)</f>
        <v>ASTM D854-14</v>
      </c>
      <c r="G45" s="544">
        <v>80</v>
      </c>
      <c r="H45" s="440">
        <v>1</v>
      </c>
      <c r="I45" s="441">
        <f t="shared" si="3"/>
        <v>80</v>
      </c>
      <c r="J45" s="576"/>
    </row>
    <row r="46" spans="2:10" s="596" customFormat="1" ht="15" customHeight="1" x14ac:dyDescent="0.3">
      <c r="B46" s="440" t="s">
        <v>2480</v>
      </c>
      <c r="C46" s="775" t="str">
        <f>VLOOKUP(B46,ENS.!$B$5:$F$242,2,FALSE)</f>
        <v>Gravedad especifica y absorción de agregado grueso (*).</v>
      </c>
      <c r="D46" s="776"/>
      <c r="E46" s="777"/>
      <c r="F46" s="440" t="str">
        <f>VLOOKUP(B46,ENS.!$B$5:$F$242,3,FALSE)</f>
        <v>ASTM C127-24</v>
      </c>
      <c r="G46" s="544">
        <v>100</v>
      </c>
      <c r="H46" s="440">
        <v>1</v>
      </c>
      <c r="I46" s="441">
        <f t="shared" si="3"/>
        <v>100</v>
      </c>
      <c r="J46" s="576"/>
    </row>
    <row r="47" spans="2:10" s="596" customFormat="1" ht="15" customHeight="1" x14ac:dyDescent="0.3">
      <c r="B47" s="440" t="s">
        <v>2445</v>
      </c>
      <c r="C47" s="775" t="str">
        <f>VLOOKUP(B47,ENS.!$B$5:$F$242,2,FALSE)</f>
        <v>California Bearing Ratio (CBR) (*).</v>
      </c>
      <c r="D47" s="776"/>
      <c r="E47" s="777"/>
      <c r="F47" s="440" t="str">
        <f>VLOOKUP(B47,ENS.!$B$5:$F$242,3,FALSE)</f>
        <v>ASTM D1883-21</v>
      </c>
      <c r="G47" s="544">
        <v>250</v>
      </c>
      <c r="H47" s="440">
        <v>1</v>
      </c>
      <c r="I47" s="441">
        <f t="shared" si="3"/>
        <v>250</v>
      </c>
      <c r="J47" s="576"/>
    </row>
    <row r="48" spans="2:10" s="596" customFormat="1" ht="15" customHeight="1" x14ac:dyDescent="0.3">
      <c r="B48" s="440" t="s">
        <v>2456</v>
      </c>
      <c r="C48" s="775" t="str">
        <f>VLOOKUP(B48,ENS.!$B$5:$F$242,2,FALSE)</f>
        <v>Colapso.</v>
      </c>
      <c r="D48" s="776"/>
      <c r="E48" s="777"/>
      <c r="F48" s="440" t="str">
        <f>VLOOKUP(B48,ENS.!$B$5:$F$242,3,FALSE)</f>
        <v>ASTM D5333</v>
      </c>
      <c r="G48" s="544">
        <v>700</v>
      </c>
      <c r="H48" s="440">
        <v>1</v>
      </c>
      <c r="I48" s="441">
        <f t="shared" si="3"/>
        <v>700</v>
      </c>
      <c r="J48" s="576"/>
    </row>
    <row r="49" spans="2:10" s="596" customFormat="1" ht="15" customHeight="1" x14ac:dyDescent="0.3">
      <c r="B49" s="440"/>
      <c r="C49" s="846" t="s">
        <v>5692</v>
      </c>
      <c r="D49" s="847"/>
      <c r="E49" s="848"/>
      <c r="F49" s="440"/>
      <c r="G49" s="544"/>
      <c r="H49" s="440"/>
      <c r="I49" s="441"/>
      <c r="J49" s="576"/>
    </row>
    <row r="50" spans="2:10" s="596" customFormat="1" ht="15" customHeight="1" x14ac:dyDescent="0.3">
      <c r="B50" s="440" t="s">
        <v>2033</v>
      </c>
      <c r="C50" s="775" t="str">
        <f>VLOOKUP(B50,ENS.!$B$5:$F$242,2,FALSE)</f>
        <v>Análisis granulométrico por tamizado en Suelo (*).</v>
      </c>
      <c r="D50" s="776"/>
      <c r="E50" s="777"/>
      <c r="F50" s="440" t="str">
        <f>VLOOKUP(B50,ENS.!$B$5:$F$242,3,FALSE)</f>
        <v>ASTM D6913/D6913M-17</v>
      </c>
      <c r="G50" s="544">
        <f>VLOOKUP(B50,ENS.!$B$5:$G$242,6,FALSE)</f>
        <v>100</v>
      </c>
      <c r="H50" s="440">
        <v>1</v>
      </c>
      <c r="I50" s="441">
        <f t="shared" ref="I50:I58" si="4">+G50*H50</f>
        <v>100</v>
      </c>
      <c r="J50" s="576"/>
    </row>
    <row r="51" spans="2:10" s="596" customFormat="1" ht="15" customHeight="1" x14ac:dyDescent="0.3">
      <c r="B51" s="440" t="s">
        <v>2031</v>
      </c>
      <c r="C51" s="775" t="str">
        <f>VLOOKUP(B51,ENS.!$B$5:$F$242,2,FALSE)</f>
        <v>Límite líquido y Límite Plástico del Suelo (*).</v>
      </c>
      <c r="D51" s="776"/>
      <c r="E51" s="777"/>
      <c r="F51" s="440" t="str">
        <f>VLOOKUP(B51,ENS.!$B$5:$F$242,3,FALSE)</f>
        <v>ASTM D4318-17ε1</v>
      </c>
      <c r="G51" s="544">
        <v>80</v>
      </c>
      <c r="H51" s="440">
        <v>1</v>
      </c>
      <c r="I51" s="441">
        <f t="shared" si="4"/>
        <v>80</v>
      </c>
      <c r="J51" s="576"/>
    </row>
    <row r="52" spans="2:10" s="596" customFormat="1" ht="15" customHeight="1" x14ac:dyDescent="0.3">
      <c r="B52" s="440" t="s">
        <v>2002</v>
      </c>
      <c r="C52" s="775" t="str">
        <f>VLOOKUP(B52,ENS.!$B$5:$F$242,2,FALSE)</f>
        <v>Sales solubles en Suelos y Agua.</v>
      </c>
      <c r="D52" s="776"/>
      <c r="E52" s="777"/>
      <c r="F52" s="440" t="str">
        <f>VLOOKUP(B52,ENS.!$B$5:$F$242,3,FALSE)</f>
        <v>NTP 339.152</v>
      </c>
      <c r="G52" s="544">
        <f>VLOOKUP(B52,ENS.!$B$5:$G$242,6,FALSE)</f>
        <v>80</v>
      </c>
      <c r="H52" s="440">
        <v>1</v>
      </c>
      <c r="I52" s="441">
        <f t="shared" si="4"/>
        <v>80</v>
      </c>
      <c r="J52" s="576"/>
    </row>
    <row r="53" spans="2:10" s="596" customFormat="1" ht="15" customHeight="1" x14ac:dyDescent="0.3">
      <c r="B53" s="440" t="s">
        <v>2037</v>
      </c>
      <c r="C53" s="775" t="str">
        <f>VLOOKUP(B53,ENS.!$B$5:$F$242,2,FALSE)</f>
        <v>Contenido de materia orgánica.</v>
      </c>
      <c r="D53" s="776"/>
      <c r="E53" s="777"/>
      <c r="F53" s="440" t="str">
        <f>VLOOKUP(B53,ENS.!$B$5:$F$242,3,FALSE)</f>
        <v>AASHTO T267</v>
      </c>
      <c r="G53" s="544">
        <f>VLOOKUP(B53,ENS.!$B$5:$G$242,6,FALSE)</f>
        <v>120</v>
      </c>
      <c r="H53" s="440">
        <v>1</v>
      </c>
      <c r="I53" s="441">
        <f t="shared" si="4"/>
        <v>120</v>
      </c>
      <c r="J53" s="576"/>
    </row>
    <row r="54" spans="2:10" s="596" customFormat="1" ht="15" customHeight="1" x14ac:dyDescent="0.3">
      <c r="B54" s="440" t="s">
        <v>2019</v>
      </c>
      <c r="C54" s="775" t="s">
        <v>5455</v>
      </c>
      <c r="D54" s="776"/>
      <c r="E54" s="777"/>
      <c r="F54" s="440" t="str">
        <f>VLOOKUP(B54,ENS.!$B$5:$F$242,3,FALSE)</f>
        <v>ASTM D1557-12 (Reapproved 2021)</v>
      </c>
      <c r="G54" s="544">
        <f>VLOOKUP(B54,ENS.!$B$5:$G$242,6,FALSE)</f>
        <v>150</v>
      </c>
      <c r="H54" s="440">
        <v>2</v>
      </c>
      <c r="I54" s="441">
        <f t="shared" si="4"/>
        <v>300</v>
      </c>
      <c r="J54" s="576"/>
    </row>
    <row r="55" spans="2:10" s="596" customFormat="1" ht="15" customHeight="1" x14ac:dyDescent="0.3">
      <c r="B55" s="440" t="s">
        <v>2437</v>
      </c>
      <c r="C55" s="775" t="str">
        <f>VLOOKUP(B55,ENS.!$B$5:$F$242,2,FALSE)</f>
        <v>Gravedad específica de los sólidos del suelo.</v>
      </c>
      <c r="D55" s="776"/>
      <c r="E55" s="777"/>
      <c r="F55" s="440" t="str">
        <f>VLOOKUP(B55,ENS.!$B$5:$F$242,3,FALSE)</f>
        <v>ASTM D854-14</v>
      </c>
      <c r="G55" s="544">
        <v>80</v>
      </c>
      <c r="H55" s="440">
        <v>1</v>
      </c>
      <c r="I55" s="441">
        <f t="shared" si="4"/>
        <v>80</v>
      </c>
      <c r="J55" s="576"/>
    </row>
    <row r="56" spans="2:10" s="596" customFormat="1" ht="15" customHeight="1" x14ac:dyDescent="0.3">
      <c r="B56" s="440" t="s">
        <v>2480</v>
      </c>
      <c r="C56" s="775" t="str">
        <f>VLOOKUP(B56,ENS.!$B$5:$F$242,2,FALSE)</f>
        <v>Gravedad especifica y absorción de agregado grueso (*).</v>
      </c>
      <c r="D56" s="776"/>
      <c r="E56" s="777"/>
      <c r="F56" s="440" t="str">
        <f>VLOOKUP(B56,ENS.!$B$5:$F$242,3,FALSE)</f>
        <v>ASTM C127-24</v>
      </c>
      <c r="G56" s="544">
        <v>100</v>
      </c>
      <c r="H56" s="440">
        <v>1</v>
      </c>
      <c r="I56" s="441">
        <f t="shared" si="4"/>
        <v>100</v>
      </c>
      <c r="J56" s="576"/>
    </row>
    <row r="57" spans="2:10" s="596" customFormat="1" ht="15" customHeight="1" x14ac:dyDescent="0.3">
      <c r="B57" s="440" t="s">
        <v>2445</v>
      </c>
      <c r="C57" s="775" t="str">
        <f>VLOOKUP(B57,ENS.!$B$5:$F$242,2,FALSE)</f>
        <v>California Bearing Ratio (CBR) (*).</v>
      </c>
      <c r="D57" s="776"/>
      <c r="E57" s="777"/>
      <c r="F57" s="440" t="str">
        <f>VLOOKUP(B57,ENS.!$B$5:$F$242,3,FALSE)</f>
        <v>ASTM D1883-21</v>
      </c>
      <c r="G57" s="544">
        <v>250</v>
      </c>
      <c r="H57" s="440">
        <v>1</v>
      </c>
      <c r="I57" s="441">
        <f t="shared" si="4"/>
        <v>250</v>
      </c>
      <c r="J57" s="576"/>
    </row>
    <row r="58" spans="2:10" s="596" customFormat="1" ht="15" customHeight="1" x14ac:dyDescent="0.3">
      <c r="B58" s="440" t="s">
        <v>2456</v>
      </c>
      <c r="C58" s="775" t="str">
        <f>VLOOKUP(B58,ENS.!$B$5:$F$242,2,FALSE)</f>
        <v>Colapso.</v>
      </c>
      <c r="D58" s="776"/>
      <c r="E58" s="777"/>
      <c r="F58" s="440" t="str">
        <f>VLOOKUP(B58,ENS.!$B$5:$F$242,3,FALSE)</f>
        <v>ASTM D5333</v>
      </c>
      <c r="G58" s="544">
        <v>700</v>
      </c>
      <c r="H58" s="440">
        <v>1</v>
      </c>
      <c r="I58" s="441">
        <f t="shared" si="4"/>
        <v>700</v>
      </c>
      <c r="J58" s="576"/>
    </row>
    <row r="59" spans="2:10" s="596" customFormat="1" ht="15" customHeight="1" x14ac:dyDescent="0.3">
      <c r="B59" s="440"/>
      <c r="C59" s="846" t="s">
        <v>5693</v>
      </c>
      <c r="D59" s="847"/>
      <c r="E59" s="848"/>
      <c r="F59" s="440"/>
      <c r="G59" s="544"/>
      <c r="H59" s="440"/>
      <c r="I59" s="441"/>
      <c r="J59" s="576"/>
    </row>
    <row r="60" spans="2:10" s="596" customFormat="1" ht="15" customHeight="1" x14ac:dyDescent="0.3">
      <c r="B60" s="440" t="s">
        <v>2033</v>
      </c>
      <c r="C60" s="775" t="str">
        <f>VLOOKUP(B60,ENS.!$B$5:$F$242,2,FALSE)</f>
        <v>Análisis granulométrico por tamizado en Suelo (*).</v>
      </c>
      <c r="D60" s="776"/>
      <c r="E60" s="777"/>
      <c r="F60" s="440" t="str">
        <f>VLOOKUP(B60,ENS.!$B$5:$F$242,3,FALSE)</f>
        <v>ASTM D6913/D6913M-17</v>
      </c>
      <c r="G60" s="544">
        <f>VLOOKUP(B60,ENS.!$B$5:$G$242,6,FALSE)</f>
        <v>100</v>
      </c>
      <c r="H60" s="440">
        <v>1</v>
      </c>
      <c r="I60" s="441">
        <f t="shared" ref="I60:I68" si="5">+G60*H60</f>
        <v>100</v>
      </c>
      <c r="J60" s="576"/>
    </row>
    <row r="61" spans="2:10" s="596" customFormat="1" ht="15" customHeight="1" x14ac:dyDescent="0.3">
      <c r="B61" s="440" t="s">
        <v>2031</v>
      </c>
      <c r="C61" s="775" t="str">
        <f>VLOOKUP(B61,ENS.!$B$5:$F$242,2,FALSE)</f>
        <v>Límite líquido y Límite Plástico del Suelo (*).</v>
      </c>
      <c r="D61" s="776"/>
      <c r="E61" s="777"/>
      <c r="F61" s="440" t="str">
        <f>VLOOKUP(B61,ENS.!$B$5:$F$242,3,FALSE)</f>
        <v>ASTM D4318-17ε1</v>
      </c>
      <c r="G61" s="544">
        <v>80</v>
      </c>
      <c r="H61" s="440">
        <v>1</v>
      </c>
      <c r="I61" s="441">
        <f t="shared" si="5"/>
        <v>80</v>
      </c>
      <c r="J61" s="576"/>
    </row>
    <row r="62" spans="2:10" s="596" customFormat="1" ht="15" customHeight="1" x14ac:dyDescent="0.3">
      <c r="B62" s="440" t="s">
        <v>2002</v>
      </c>
      <c r="C62" s="775" t="str">
        <f>VLOOKUP(B62,ENS.!$B$5:$F$242,2,FALSE)</f>
        <v>Sales solubles en Suelos y Agua.</v>
      </c>
      <c r="D62" s="776"/>
      <c r="E62" s="777"/>
      <c r="F62" s="440" t="str">
        <f>VLOOKUP(B62,ENS.!$B$5:$F$242,3,FALSE)</f>
        <v>NTP 339.152</v>
      </c>
      <c r="G62" s="544">
        <f>VLOOKUP(B62,ENS.!$B$5:$G$242,6,FALSE)</f>
        <v>80</v>
      </c>
      <c r="H62" s="440">
        <v>1</v>
      </c>
      <c r="I62" s="441">
        <f t="shared" si="5"/>
        <v>80</v>
      </c>
      <c r="J62" s="576"/>
    </row>
    <row r="63" spans="2:10" s="596" customFormat="1" ht="15" customHeight="1" x14ac:dyDescent="0.3">
      <c r="B63" s="440" t="s">
        <v>2037</v>
      </c>
      <c r="C63" s="775" t="str">
        <f>VLOOKUP(B63,ENS.!$B$5:$F$242,2,FALSE)</f>
        <v>Contenido de materia orgánica.</v>
      </c>
      <c r="D63" s="776"/>
      <c r="E63" s="777"/>
      <c r="F63" s="440" t="str">
        <f>VLOOKUP(B63,ENS.!$B$5:$F$242,3,FALSE)</f>
        <v>AASHTO T267</v>
      </c>
      <c r="G63" s="544">
        <f>VLOOKUP(B63,ENS.!$B$5:$G$242,6,FALSE)</f>
        <v>120</v>
      </c>
      <c r="H63" s="440">
        <v>1</v>
      </c>
      <c r="I63" s="441">
        <f t="shared" si="5"/>
        <v>120</v>
      </c>
      <c r="J63" s="576"/>
    </row>
    <row r="64" spans="2:10" s="596" customFormat="1" ht="15" customHeight="1" x14ac:dyDescent="0.3">
      <c r="B64" s="440" t="s">
        <v>2019</v>
      </c>
      <c r="C64" s="775" t="s">
        <v>5455</v>
      </c>
      <c r="D64" s="776"/>
      <c r="E64" s="777"/>
      <c r="F64" s="440" t="str">
        <f>VLOOKUP(B64,ENS.!$B$5:$F$242,3,FALSE)</f>
        <v>ASTM D1557-12 (Reapproved 2021)</v>
      </c>
      <c r="G64" s="544">
        <f>VLOOKUP(B64,ENS.!$B$5:$G$242,6,FALSE)</f>
        <v>150</v>
      </c>
      <c r="H64" s="440">
        <v>2</v>
      </c>
      <c r="I64" s="441">
        <f t="shared" si="5"/>
        <v>300</v>
      </c>
      <c r="J64" s="576"/>
    </row>
    <row r="65" spans="2:10" s="596" customFormat="1" ht="15" customHeight="1" x14ac:dyDescent="0.3">
      <c r="B65" s="440" t="s">
        <v>2437</v>
      </c>
      <c r="C65" s="775" t="str">
        <f>VLOOKUP(B65,ENS.!$B$5:$F$242,2,FALSE)</f>
        <v>Gravedad específica de los sólidos del suelo.</v>
      </c>
      <c r="D65" s="776"/>
      <c r="E65" s="777"/>
      <c r="F65" s="440" t="str">
        <f>VLOOKUP(B65,ENS.!$B$5:$F$242,3,FALSE)</f>
        <v>ASTM D854-14</v>
      </c>
      <c r="G65" s="544">
        <v>80</v>
      </c>
      <c r="H65" s="440">
        <v>1</v>
      </c>
      <c r="I65" s="441">
        <f t="shared" si="5"/>
        <v>80</v>
      </c>
      <c r="J65" s="576"/>
    </row>
    <row r="66" spans="2:10" s="596" customFormat="1" ht="15" customHeight="1" x14ac:dyDescent="0.3">
      <c r="B66" s="440" t="s">
        <v>2480</v>
      </c>
      <c r="C66" s="775" t="str">
        <f>VLOOKUP(B66,ENS.!$B$5:$F$242,2,FALSE)</f>
        <v>Gravedad especifica y absorción de agregado grueso (*).</v>
      </c>
      <c r="D66" s="776"/>
      <c r="E66" s="777"/>
      <c r="F66" s="440" t="str">
        <f>VLOOKUP(B66,ENS.!$B$5:$F$242,3,FALSE)</f>
        <v>ASTM C127-24</v>
      </c>
      <c r="G66" s="544">
        <v>100</v>
      </c>
      <c r="H66" s="440">
        <v>1</v>
      </c>
      <c r="I66" s="441">
        <f t="shared" si="5"/>
        <v>100</v>
      </c>
      <c r="J66" s="576"/>
    </row>
    <row r="67" spans="2:10" s="596" customFormat="1" ht="15" customHeight="1" x14ac:dyDescent="0.3">
      <c r="B67" s="440" t="s">
        <v>2445</v>
      </c>
      <c r="C67" s="775" t="str">
        <f>VLOOKUP(B67,ENS.!$B$5:$F$242,2,FALSE)</f>
        <v>California Bearing Ratio (CBR) (*).</v>
      </c>
      <c r="D67" s="776"/>
      <c r="E67" s="777"/>
      <c r="F67" s="440" t="str">
        <f>VLOOKUP(B67,ENS.!$B$5:$F$242,3,FALSE)</f>
        <v>ASTM D1883-21</v>
      </c>
      <c r="G67" s="544">
        <v>250</v>
      </c>
      <c r="H67" s="440">
        <v>1</v>
      </c>
      <c r="I67" s="441">
        <f t="shared" si="5"/>
        <v>250</v>
      </c>
      <c r="J67" s="576"/>
    </row>
    <row r="68" spans="2:10" s="596" customFormat="1" ht="15" customHeight="1" x14ac:dyDescent="0.3">
      <c r="B68" s="440" t="s">
        <v>2456</v>
      </c>
      <c r="C68" s="775" t="str">
        <f>VLOOKUP(B68,ENS.!$B$5:$F$242,2,FALSE)</f>
        <v>Colapso.</v>
      </c>
      <c r="D68" s="776"/>
      <c r="E68" s="777"/>
      <c r="F68" s="440" t="str">
        <f>VLOOKUP(B68,ENS.!$B$5:$F$242,3,FALSE)</f>
        <v>ASTM D5333</v>
      </c>
      <c r="G68" s="544">
        <v>700</v>
      </c>
      <c r="H68" s="440">
        <v>1</v>
      </c>
      <c r="I68" s="441">
        <f t="shared" si="5"/>
        <v>700</v>
      </c>
      <c r="J68" s="576"/>
    </row>
    <row r="69" spans="2:10" s="596" customFormat="1" ht="15" customHeight="1" x14ac:dyDescent="0.3">
      <c r="B69" s="440"/>
      <c r="C69" s="846" t="s">
        <v>5694</v>
      </c>
      <c r="D69" s="847"/>
      <c r="E69" s="848"/>
      <c r="F69" s="440"/>
      <c r="G69" s="544"/>
      <c r="H69" s="440"/>
      <c r="I69" s="441"/>
      <c r="J69" s="576"/>
    </row>
    <row r="70" spans="2:10" s="596" customFormat="1" ht="15" customHeight="1" x14ac:dyDescent="0.3">
      <c r="B70" s="440" t="s">
        <v>2033</v>
      </c>
      <c r="C70" s="775" t="str">
        <f>VLOOKUP(B70,ENS.!$B$5:$F$242,2,FALSE)</f>
        <v>Análisis granulométrico por tamizado en Suelo (*).</v>
      </c>
      <c r="D70" s="776"/>
      <c r="E70" s="777"/>
      <c r="F70" s="440" t="str">
        <f>VLOOKUP(B70,ENS.!$B$5:$F$242,3,FALSE)</f>
        <v>ASTM D6913/D6913M-17</v>
      </c>
      <c r="G70" s="544">
        <f>VLOOKUP(B70,ENS.!$B$5:$G$242,6,FALSE)</f>
        <v>100</v>
      </c>
      <c r="H70" s="440">
        <v>1</v>
      </c>
      <c r="I70" s="441">
        <f t="shared" ref="I70:I78" si="6">+G70*H70</f>
        <v>100</v>
      </c>
      <c r="J70" s="576"/>
    </row>
    <row r="71" spans="2:10" s="596" customFormat="1" ht="15" customHeight="1" x14ac:dyDescent="0.3">
      <c r="B71" s="440" t="s">
        <v>2031</v>
      </c>
      <c r="C71" s="775" t="str">
        <f>VLOOKUP(B71,ENS.!$B$5:$F$242,2,FALSE)</f>
        <v>Límite líquido y Límite Plástico del Suelo (*).</v>
      </c>
      <c r="D71" s="776"/>
      <c r="E71" s="777"/>
      <c r="F71" s="440" t="str">
        <f>VLOOKUP(B71,ENS.!$B$5:$F$242,3,FALSE)</f>
        <v>ASTM D4318-17ε1</v>
      </c>
      <c r="G71" s="544">
        <v>80</v>
      </c>
      <c r="H71" s="440">
        <v>1</v>
      </c>
      <c r="I71" s="441">
        <f t="shared" si="6"/>
        <v>80</v>
      </c>
      <c r="J71" s="576"/>
    </row>
    <row r="72" spans="2:10" s="596" customFormat="1" ht="15" customHeight="1" x14ac:dyDescent="0.3">
      <c r="B72" s="440" t="s">
        <v>2002</v>
      </c>
      <c r="C72" s="775" t="str">
        <f>VLOOKUP(B72,ENS.!$B$5:$F$242,2,FALSE)</f>
        <v>Sales solubles en Suelos y Agua.</v>
      </c>
      <c r="D72" s="776"/>
      <c r="E72" s="777"/>
      <c r="F72" s="440" t="str">
        <f>VLOOKUP(B72,ENS.!$B$5:$F$242,3,FALSE)</f>
        <v>NTP 339.152</v>
      </c>
      <c r="G72" s="544">
        <f>VLOOKUP(B72,ENS.!$B$5:$G$242,6,FALSE)</f>
        <v>80</v>
      </c>
      <c r="H72" s="440">
        <v>1</v>
      </c>
      <c r="I72" s="441">
        <f t="shared" si="6"/>
        <v>80</v>
      </c>
      <c r="J72" s="576"/>
    </row>
    <row r="73" spans="2:10" s="596" customFormat="1" ht="15" customHeight="1" x14ac:dyDescent="0.3">
      <c r="B73" s="440" t="s">
        <v>2037</v>
      </c>
      <c r="C73" s="775" t="str">
        <f>VLOOKUP(B73,ENS.!$B$5:$F$242,2,FALSE)</f>
        <v>Contenido de materia orgánica.</v>
      </c>
      <c r="D73" s="776"/>
      <c r="E73" s="777"/>
      <c r="F73" s="440" t="str">
        <f>VLOOKUP(B73,ENS.!$B$5:$F$242,3,FALSE)</f>
        <v>AASHTO T267</v>
      </c>
      <c r="G73" s="544">
        <f>VLOOKUP(B73,ENS.!$B$5:$G$242,6,FALSE)</f>
        <v>120</v>
      </c>
      <c r="H73" s="440">
        <v>1</v>
      </c>
      <c r="I73" s="441">
        <f t="shared" si="6"/>
        <v>120</v>
      </c>
      <c r="J73" s="576"/>
    </row>
    <row r="74" spans="2:10" s="596" customFormat="1" ht="15" customHeight="1" x14ac:dyDescent="0.3">
      <c r="B74" s="440" t="s">
        <v>2019</v>
      </c>
      <c r="C74" s="775" t="s">
        <v>5455</v>
      </c>
      <c r="D74" s="776"/>
      <c r="E74" s="777"/>
      <c r="F74" s="440" t="str">
        <f>VLOOKUP(B74,ENS.!$B$5:$F$242,3,FALSE)</f>
        <v>ASTM D1557-12 (Reapproved 2021)</v>
      </c>
      <c r="G74" s="544">
        <f>VLOOKUP(B74,ENS.!$B$5:$G$242,6,FALSE)</f>
        <v>150</v>
      </c>
      <c r="H74" s="440">
        <v>2</v>
      </c>
      <c r="I74" s="441">
        <f t="shared" si="6"/>
        <v>300</v>
      </c>
      <c r="J74" s="576"/>
    </row>
    <row r="75" spans="2:10" s="596" customFormat="1" ht="15" customHeight="1" x14ac:dyDescent="0.3">
      <c r="B75" s="440" t="s">
        <v>2437</v>
      </c>
      <c r="C75" s="775" t="str">
        <f>VLOOKUP(B75,ENS.!$B$5:$F$242,2,FALSE)</f>
        <v>Gravedad específica de los sólidos del suelo.</v>
      </c>
      <c r="D75" s="776"/>
      <c r="E75" s="777"/>
      <c r="F75" s="440" t="str">
        <f>VLOOKUP(B75,ENS.!$B$5:$F$242,3,FALSE)</f>
        <v>ASTM D854-14</v>
      </c>
      <c r="G75" s="544">
        <v>80</v>
      </c>
      <c r="H75" s="440">
        <v>1</v>
      </c>
      <c r="I75" s="441">
        <f t="shared" si="6"/>
        <v>80</v>
      </c>
      <c r="J75" s="576"/>
    </row>
    <row r="76" spans="2:10" s="596" customFormat="1" ht="15" customHeight="1" x14ac:dyDescent="0.3">
      <c r="B76" s="440" t="s">
        <v>2480</v>
      </c>
      <c r="C76" s="775" t="str">
        <f>VLOOKUP(B76,ENS.!$B$5:$F$242,2,FALSE)</f>
        <v>Gravedad especifica y absorción de agregado grueso (*).</v>
      </c>
      <c r="D76" s="776"/>
      <c r="E76" s="777"/>
      <c r="F76" s="440" t="str">
        <f>VLOOKUP(B76,ENS.!$B$5:$F$242,3,FALSE)</f>
        <v>ASTM C127-24</v>
      </c>
      <c r="G76" s="544">
        <v>100</v>
      </c>
      <c r="H76" s="440">
        <v>1</v>
      </c>
      <c r="I76" s="441">
        <f t="shared" si="6"/>
        <v>100</v>
      </c>
      <c r="J76" s="576"/>
    </row>
    <row r="77" spans="2:10" s="596" customFormat="1" ht="15" customHeight="1" x14ac:dyDescent="0.3">
      <c r="B77" s="440" t="s">
        <v>2445</v>
      </c>
      <c r="C77" s="775" t="str">
        <f>VLOOKUP(B77,ENS.!$B$5:$F$242,2,FALSE)</f>
        <v>California Bearing Ratio (CBR) (*).</v>
      </c>
      <c r="D77" s="776"/>
      <c r="E77" s="777"/>
      <c r="F77" s="440" t="str">
        <f>VLOOKUP(B77,ENS.!$B$5:$F$242,3,FALSE)</f>
        <v>ASTM D1883-21</v>
      </c>
      <c r="G77" s="544">
        <v>250</v>
      </c>
      <c r="H77" s="440">
        <v>1</v>
      </c>
      <c r="I77" s="441">
        <f t="shared" si="6"/>
        <v>250</v>
      </c>
      <c r="J77" s="576"/>
    </row>
    <row r="78" spans="2:10" s="596" customFormat="1" ht="15" customHeight="1" x14ac:dyDescent="0.3">
      <c r="B78" s="440" t="s">
        <v>2456</v>
      </c>
      <c r="C78" s="775" t="str">
        <f>VLOOKUP(B78,ENS.!$B$5:$F$242,2,FALSE)</f>
        <v>Colapso.</v>
      </c>
      <c r="D78" s="776"/>
      <c r="E78" s="777"/>
      <c r="F78" s="440" t="str">
        <f>VLOOKUP(B78,ENS.!$B$5:$F$242,3,FALSE)</f>
        <v>ASTM D5333</v>
      </c>
      <c r="G78" s="544">
        <v>700</v>
      </c>
      <c r="H78" s="440">
        <v>1</v>
      </c>
      <c r="I78" s="441">
        <f t="shared" si="6"/>
        <v>700</v>
      </c>
      <c r="J78" s="576"/>
    </row>
    <row r="79" spans="2:10" s="596" customFormat="1" ht="15" customHeight="1" x14ac:dyDescent="0.3">
      <c r="B79" s="440"/>
      <c r="C79" s="846" t="s">
        <v>5695</v>
      </c>
      <c r="D79" s="847"/>
      <c r="E79" s="848"/>
      <c r="F79" s="440"/>
      <c r="G79" s="544"/>
      <c r="H79" s="440"/>
      <c r="I79" s="441"/>
      <c r="J79" s="576"/>
    </row>
    <row r="80" spans="2:10" s="596" customFormat="1" ht="15" customHeight="1" x14ac:dyDescent="0.3">
      <c r="B80" s="440" t="s">
        <v>2033</v>
      </c>
      <c r="C80" s="775" t="str">
        <f>VLOOKUP(B80,ENS.!$B$5:$F$242,2,FALSE)</f>
        <v>Análisis granulométrico por tamizado en Suelo (*).</v>
      </c>
      <c r="D80" s="776"/>
      <c r="E80" s="777"/>
      <c r="F80" s="440" t="str">
        <f>VLOOKUP(B80,ENS.!$B$5:$F$242,3,FALSE)</f>
        <v>ASTM D6913/D6913M-17</v>
      </c>
      <c r="G80" s="544">
        <f>VLOOKUP(B80,ENS.!$B$5:$G$242,6,FALSE)</f>
        <v>100</v>
      </c>
      <c r="H80" s="440">
        <v>1</v>
      </c>
      <c r="I80" s="441">
        <f t="shared" ref="I80:I88" si="7">+G80*H80</f>
        <v>100</v>
      </c>
      <c r="J80" s="576"/>
    </row>
    <row r="81" spans="2:10" s="596" customFormat="1" ht="15" customHeight="1" x14ac:dyDescent="0.3">
      <c r="B81" s="440" t="s">
        <v>2031</v>
      </c>
      <c r="C81" s="775" t="str">
        <f>VLOOKUP(B81,ENS.!$B$5:$F$242,2,FALSE)</f>
        <v>Límite líquido y Límite Plástico del Suelo (*).</v>
      </c>
      <c r="D81" s="776"/>
      <c r="E81" s="777"/>
      <c r="F81" s="440" t="str">
        <f>VLOOKUP(B81,ENS.!$B$5:$F$242,3,FALSE)</f>
        <v>ASTM D4318-17ε1</v>
      </c>
      <c r="G81" s="544">
        <v>80</v>
      </c>
      <c r="H81" s="440">
        <v>1</v>
      </c>
      <c r="I81" s="441">
        <f t="shared" si="7"/>
        <v>80</v>
      </c>
      <c r="J81" s="576"/>
    </row>
    <row r="82" spans="2:10" s="596" customFormat="1" ht="15" customHeight="1" x14ac:dyDescent="0.3">
      <c r="B82" s="440" t="s">
        <v>2002</v>
      </c>
      <c r="C82" s="775" t="str">
        <f>VLOOKUP(B82,ENS.!$B$5:$F$242,2,FALSE)</f>
        <v>Sales solubles en Suelos y Agua.</v>
      </c>
      <c r="D82" s="776"/>
      <c r="E82" s="777"/>
      <c r="F82" s="440" t="str">
        <f>VLOOKUP(B82,ENS.!$B$5:$F$242,3,FALSE)</f>
        <v>NTP 339.152</v>
      </c>
      <c r="G82" s="544">
        <f>VLOOKUP(B82,ENS.!$B$5:$G$242,6,FALSE)</f>
        <v>80</v>
      </c>
      <c r="H82" s="440">
        <v>1</v>
      </c>
      <c r="I82" s="441">
        <f t="shared" si="7"/>
        <v>80</v>
      </c>
      <c r="J82" s="576"/>
    </row>
    <row r="83" spans="2:10" s="596" customFormat="1" ht="15" customHeight="1" x14ac:dyDescent="0.3">
      <c r="B83" s="440" t="s">
        <v>2037</v>
      </c>
      <c r="C83" s="775" t="str">
        <f>VLOOKUP(B83,ENS.!$B$5:$F$242,2,FALSE)</f>
        <v>Contenido de materia orgánica.</v>
      </c>
      <c r="D83" s="776"/>
      <c r="E83" s="777"/>
      <c r="F83" s="440" t="str">
        <f>VLOOKUP(B83,ENS.!$B$5:$F$242,3,FALSE)</f>
        <v>AASHTO T267</v>
      </c>
      <c r="G83" s="544">
        <f>VLOOKUP(B83,ENS.!$B$5:$G$242,6,FALSE)</f>
        <v>120</v>
      </c>
      <c r="H83" s="440">
        <v>1</v>
      </c>
      <c r="I83" s="441">
        <f t="shared" si="7"/>
        <v>120</v>
      </c>
      <c r="J83" s="576"/>
    </row>
    <row r="84" spans="2:10" s="596" customFormat="1" ht="15" customHeight="1" x14ac:dyDescent="0.3">
      <c r="B84" s="440" t="s">
        <v>2019</v>
      </c>
      <c r="C84" s="775" t="s">
        <v>5455</v>
      </c>
      <c r="D84" s="776"/>
      <c r="E84" s="777"/>
      <c r="F84" s="440" t="str">
        <f>VLOOKUP(B84,ENS.!$B$5:$F$242,3,FALSE)</f>
        <v>ASTM D1557-12 (Reapproved 2021)</v>
      </c>
      <c r="G84" s="544">
        <f>VLOOKUP(B84,ENS.!$B$5:$G$242,6,FALSE)</f>
        <v>150</v>
      </c>
      <c r="H84" s="440">
        <v>2</v>
      </c>
      <c r="I84" s="441">
        <f t="shared" si="7"/>
        <v>300</v>
      </c>
      <c r="J84" s="576"/>
    </row>
    <row r="85" spans="2:10" s="596" customFormat="1" ht="15" customHeight="1" x14ac:dyDescent="0.3">
      <c r="B85" s="440" t="s">
        <v>2437</v>
      </c>
      <c r="C85" s="775" t="str">
        <f>VLOOKUP(B85,ENS.!$B$5:$F$242,2,FALSE)</f>
        <v>Gravedad específica de los sólidos del suelo.</v>
      </c>
      <c r="D85" s="776"/>
      <c r="E85" s="777"/>
      <c r="F85" s="440" t="str">
        <f>VLOOKUP(B85,ENS.!$B$5:$F$242,3,FALSE)</f>
        <v>ASTM D854-14</v>
      </c>
      <c r="G85" s="544">
        <v>80</v>
      </c>
      <c r="H85" s="440">
        <v>1</v>
      </c>
      <c r="I85" s="441">
        <f t="shared" si="7"/>
        <v>80</v>
      </c>
      <c r="J85" s="576"/>
    </row>
    <row r="86" spans="2:10" s="596" customFormat="1" ht="15" customHeight="1" x14ac:dyDescent="0.3">
      <c r="B86" s="440" t="s">
        <v>2480</v>
      </c>
      <c r="C86" s="775" t="str">
        <f>VLOOKUP(B86,ENS.!$B$5:$F$242,2,FALSE)</f>
        <v>Gravedad especifica y absorción de agregado grueso (*).</v>
      </c>
      <c r="D86" s="776"/>
      <c r="E86" s="777"/>
      <c r="F86" s="440" t="str">
        <f>VLOOKUP(B86,ENS.!$B$5:$F$242,3,FALSE)</f>
        <v>ASTM C127-24</v>
      </c>
      <c r="G86" s="544">
        <v>100</v>
      </c>
      <c r="H86" s="440">
        <v>1</v>
      </c>
      <c r="I86" s="441">
        <f t="shared" si="7"/>
        <v>100</v>
      </c>
      <c r="J86" s="576"/>
    </row>
    <row r="87" spans="2:10" s="596" customFormat="1" ht="15" customHeight="1" x14ac:dyDescent="0.3">
      <c r="B87" s="440" t="s">
        <v>2445</v>
      </c>
      <c r="C87" s="775" t="str">
        <f>VLOOKUP(B87,ENS.!$B$5:$F$242,2,FALSE)</f>
        <v>California Bearing Ratio (CBR) (*).</v>
      </c>
      <c r="D87" s="776"/>
      <c r="E87" s="777"/>
      <c r="F87" s="440" t="str">
        <f>VLOOKUP(B87,ENS.!$B$5:$F$242,3,FALSE)</f>
        <v>ASTM D1883-21</v>
      </c>
      <c r="G87" s="544">
        <v>250</v>
      </c>
      <c r="H87" s="440">
        <v>1</v>
      </c>
      <c r="I87" s="441">
        <f t="shared" si="7"/>
        <v>250</v>
      </c>
      <c r="J87" s="576"/>
    </row>
    <row r="88" spans="2:10" s="596" customFormat="1" ht="15" customHeight="1" x14ac:dyDescent="0.3">
      <c r="B88" s="440" t="s">
        <v>2456</v>
      </c>
      <c r="C88" s="775" t="str">
        <f>VLOOKUP(B88,ENS.!$B$5:$F$242,2,FALSE)</f>
        <v>Colapso.</v>
      </c>
      <c r="D88" s="776"/>
      <c r="E88" s="777"/>
      <c r="F88" s="440" t="str">
        <f>VLOOKUP(B88,ENS.!$B$5:$F$242,3,FALSE)</f>
        <v>ASTM D5333</v>
      </c>
      <c r="G88" s="544">
        <v>700</v>
      </c>
      <c r="H88" s="440">
        <v>1</v>
      </c>
      <c r="I88" s="441">
        <f t="shared" si="7"/>
        <v>700</v>
      </c>
      <c r="J88" s="576"/>
    </row>
    <row r="89" spans="2:10" s="596" customFormat="1" ht="15" customHeight="1" x14ac:dyDescent="0.3">
      <c r="B89" s="440"/>
      <c r="C89" s="846" t="s">
        <v>5696</v>
      </c>
      <c r="D89" s="847"/>
      <c r="E89" s="848"/>
      <c r="F89" s="440"/>
      <c r="G89" s="544"/>
      <c r="H89" s="440"/>
      <c r="I89" s="441"/>
      <c r="J89" s="576"/>
    </row>
    <row r="90" spans="2:10" s="596" customFormat="1" ht="15" customHeight="1" x14ac:dyDescent="0.3">
      <c r="B90" s="440" t="s">
        <v>2033</v>
      </c>
      <c r="C90" s="775" t="str">
        <f>VLOOKUP(B90,ENS.!$B$5:$F$242,2,FALSE)</f>
        <v>Análisis granulométrico por tamizado en Suelo (*).</v>
      </c>
      <c r="D90" s="776"/>
      <c r="E90" s="777"/>
      <c r="F90" s="440" t="str">
        <f>VLOOKUP(B90,ENS.!$B$5:$F$242,3,FALSE)</f>
        <v>ASTM D6913/D6913M-17</v>
      </c>
      <c r="G90" s="544">
        <f>VLOOKUP(B90,ENS.!$B$5:$G$242,6,FALSE)</f>
        <v>100</v>
      </c>
      <c r="H90" s="440">
        <v>1</v>
      </c>
      <c r="I90" s="441">
        <f t="shared" ref="I90:I98" si="8">+G90*H90</f>
        <v>100</v>
      </c>
      <c r="J90" s="576"/>
    </row>
    <row r="91" spans="2:10" s="596" customFormat="1" ht="15" customHeight="1" x14ac:dyDescent="0.3">
      <c r="B91" s="440" t="s">
        <v>2031</v>
      </c>
      <c r="C91" s="775" t="str">
        <f>VLOOKUP(B91,ENS.!$B$5:$F$242,2,FALSE)</f>
        <v>Límite líquido y Límite Plástico del Suelo (*).</v>
      </c>
      <c r="D91" s="776"/>
      <c r="E91" s="777"/>
      <c r="F91" s="440" t="str">
        <f>VLOOKUP(B91,ENS.!$B$5:$F$242,3,FALSE)</f>
        <v>ASTM D4318-17ε1</v>
      </c>
      <c r="G91" s="544">
        <v>80</v>
      </c>
      <c r="H91" s="440">
        <v>1</v>
      </c>
      <c r="I91" s="441">
        <f t="shared" si="8"/>
        <v>80</v>
      </c>
      <c r="J91" s="576"/>
    </row>
    <row r="92" spans="2:10" s="596" customFormat="1" ht="15" customHeight="1" x14ac:dyDescent="0.3">
      <c r="B92" s="440" t="s">
        <v>2002</v>
      </c>
      <c r="C92" s="775" t="str">
        <f>VLOOKUP(B92,ENS.!$B$5:$F$242,2,FALSE)</f>
        <v>Sales solubles en Suelos y Agua.</v>
      </c>
      <c r="D92" s="776"/>
      <c r="E92" s="777"/>
      <c r="F92" s="440" t="str">
        <f>VLOOKUP(B92,ENS.!$B$5:$F$242,3,FALSE)</f>
        <v>NTP 339.152</v>
      </c>
      <c r="G92" s="544">
        <f>VLOOKUP(B92,ENS.!$B$5:$G$242,6,FALSE)</f>
        <v>80</v>
      </c>
      <c r="H92" s="440">
        <v>1</v>
      </c>
      <c r="I92" s="441">
        <f t="shared" si="8"/>
        <v>80</v>
      </c>
      <c r="J92" s="576"/>
    </row>
    <row r="93" spans="2:10" s="596" customFormat="1" ht="15" customHeight="1" x14ac:dyDescent="0.3">
      <c r="B93" s="440" t="s">
        <v>2037</v>
      </c>
      <c r="C93" s="775" t="str">
        <f>VLOOKUP(B93,ENS.!$B$5:$F$242,2,FALSE)</f>
        <v>Contenido de materia orgánica.</v>
      </c>
      <c r="D93" s="776"/>
      <c r="E93" s="777"/>
      <c r="F93" s="440" t="str">
        <f>VLOOKUP(B93,ENS.!$B$5:$F$242,3,FALSE)</f>
        <v>AASHTO T267</v>
      </c>
      <c r="G93" s="544">
        <f>VLOOKUP(B93,ENS.!$B$5:$G$242,6,FALSE)</f>
        <v>120</v>
      </c>
      <c r="H93" s="440">
        <v>1</v>
      </c>
      <c r="I93" s="441">
        <f t="shared" si="8"/>
        <v>120</v>
      </c>
      <c r="J93" s="576"/>
    </row>
    <row r="94" spans="2:10" s="596" customFormat="1" ht="15" customHeight="1" x14ac:dyDescent="0.3">
      <c r="B94" s="440" t="s">
        <v>2019</v>
      </c>
      <c r="C94" s="775" t="s">
        <v>5455</v>
      </c>
      <c r="D94" s="776"/>
      <c r="E94" s="777"/>
      <c r="F94" s="440" t="str">
        <f>VLOOKUP(B94,ENS.!$B$5:$F$242,3,FALSE)</f>
        <v>ASTM D1557-12 (Reapproved 2021)</v>
      </c>
      <c r="G94" s="544">
        <f>VLOOKUP(B94,ENS.!$B$5:$G$242,6,FALSE)</f>
        <v>150</v>
      </c>
      <c r="H94" s="440">
        <v>2</v>
      </c>
      <c r="I94" s="441">
        <f t="shared" si="8"/>
        <v>300</v>
      </c>
      <c r="J94" s="576"/>
    </row>
    <row r="95" spans="2:10" s="596" customFormat="1" ht="15" customHeight="1" x14ac:dyDescent="0.3">
      <c r="B95" s="440" t="s">
        <v>2437</v>
      </c>
      <c r="C95" s="775" t="str">
        <f>VLOOKUP(B95,ENS.!$B$5:$F$242,2,FALSE)</f>
        <v>Gravedad específica de los sólidos del suelo.</v>
      </c>
      <c r="D95" s="776"/>
      <c r="E95" s="777"/>
      <c r="F95" s="440" t="str">
        <f>VLOOKUP(B95,ENS.!$B$5:$F$242,3,FALSE)</f>
        <v>ASTM D854-14</v>
      </c>
      <c r="G95" s="544">
        <v>80</v>
      </c>
      <c r="H95" s="440">
        <v>1</v>
      </c>
      <c r="I95" s="441">
        <f t="shared" si="8"/>
        <v>80</v>
      </c>
      <c r="J95" s="576"/>
    </row>
    <row r="96" spans="2:10" s="596" customFormat="1" ht="15" customHeight="1" x14ac:dyDescent="0.3">
      <c r="B96" s="440" t="s">
        <v>2480</v>
      </c>
      <c r="C96" s="775" t="str">
        <f>VLOOKUP(B96,ENS.!$B$5:$F$242,2,FALSE)</f>
        <v>Gravedad especifica y absorción de agregado grueso (*).</v>
      </c>
      <c r="D96" s="776"/>
      <c r="E96" s="777"/>
      <c r="F96" s="440" t="str">
        <f>VLOOKUP(B96,ENS.!$B$5:$F$242,3,FALSE)</f>
        <v>ASTM C127-24</v>
      </c>
      <c r="G96" s="544">
        <v>100</v>
      </c>
      <c r="H96" s="440">
        <v>1</v>
      </c>
      <c r="I96" s="441">
        <f t="shared" si="8"/>
        <v>100</v>
      </c>
      <c r="J96" s="576"/>
    </row>
    <row r="97" spans="2:10" s="596" customFormat="1" ht="15" customHeight="1" x14ac:dyDescent="0.3">
      <c r="B97" s="440" t="s">
        <v>2445</v>
      </c>
      <c r="C97" s="775" t="str">
        <f>VLOOKUP(B97,ENS.!$B$5:$F$242,2,FALSE)</f>
        <v>California Bearing Ratio (CBR) (*).</v>
      </c>
      <c r="D97" s="776"/>
      <c r="E97" s="777"/>
      <c r="F97" s="440" t="str">
        <f>VLOOKUP(B97,ENS.!$B$5:$F$242,3,FALSE)</f>
        <v>ASTM D1883-21</v>
      </c>
      <c r="G97" s="544">
        <v>250</v>
      </c>
      <c r="H97" s="440">
        <v>1</v>
      </c>
      <c r="I97" s="441">
        <f t="shared" si="8"/>
        <v>250</v>
      </c>
      <c r="J97" s="576"/>
    </row>
    <row r="98" spans="2:10" s="596" customFormat="1" ht="15" customHeight="1" x14ac:dyDescent="0.3">
      <c r="B98" s="440" t="s">
        <v>2456</v>
      </c>
      <c r="C98" s="775" t="str">
        <f>VLOOKUP(B98,ENS.!$B$5:$F$242,2,FALSE)</f>
        <v>Colapso.</v>
      </c>
      <c r="D98" s="776"/>
      <c r="E98" s="777"/>
      <c r="F98" s="440" t="str">
        <f>VLOOKUP(B98,ENS.!$B$5:$F$242,3,FALSE)</f>
        <v>ASTM D5333</v>
      </c>
      <c r="G98" s="544">
        <v>700</v>
      </c>
      <c r="H98" s="440">
        <v>1</v>
      </c>
      <c r="I98" s="441">
        <f t="shared" si="8"/>
        <v>700</v>
      </c>
      <c r="J98" s="576"/>
    </row>
    <row r="99" spans="2:10" s="596" customFormat="1" ht="15" customHeight="1" x14ac:dyDescent="0.3">
      <c r="B99" s="440"/>
      <c r="C99" s="846" t="s">
        <v>5697</v>
      </c>
      <c r="D99" s="847"/>
      <c r="E99" s="848"/>
      <c r="F99" s="440"/>
      <c r="G99" s="544"/>
      <c r="H99" s="440"/>
      <c r="I99" s="441"/>
      <c r="J99" s="576"/>
    </row>
    <row r="100" spans="2:10" s="596" customFormat="1" ht="15" customHeight="1" x14ac:dyDescent="0.3">
      <c r="B100" s="440" t="s">
        <v>2033</v>
      </c>
      <c r="C100" s="775" t="str">
        <f>VLOOKUP(B100,ENS.!$B$5:$F$242,2,FALSE)</f>
        <v>Análisis granulométrico por tamizado en Suelo (*).</v>
      </c>
      <c r="D100" s="776"/>
      <c r="E100" s="777"/>
      <c r="F100" s="440" t="str">
        <f>VLOOKUP(B100,ENS.!$B$5:$F$242,3,FALSE)</f>
        <v>ASTM D6913/D6913M-17</v>
      </c>
      <c r="G100" s="544">
        <f>VLOOKUP(B100,ENS.!$B$5:$G$242,6,FALSE)</f>
        <v>100</v>
      </c>
      <c r="H100" s="440">
        <v>1</v>
      </c>
      <c r="I100" s="441">
        <f t="shared" ref="I100:I108" si="9">+G100*H100</f>
        <v>100</v>
      </c>
      <c r="J100" s="576"/>
    </row>
    <row r="101" spans="2:10" s="596" customFormat="1" ht="15" customHeight="1" x14ac:dyDescent="0.3">
      <c r="B101" s="440" t="s">
        <v>2031</v>
      </c>
      <c r="C101" s="775" t="str">
        <f>VLOOKUP(B101,ENS.!$B$5:$F$242,2,FALSE)</f>
        <v>Límite líquido y Límite Plástico del Suelo (*).</v>
      </c>
      <c r="D101" s="776"/>
      <c r="E101" s="777"/>
      <c r="F101" s="440" t="str">
        <f>VLOOKUP(B101,ENS.!$B$5:$F$242,3,FALSE)</f>
        <v>ASTM D4318-17ε1</v>
      </c>
      <c r="G101" s="544">
        <v>80</v>
      </c>
      <c r="H101" s="440">
        <v>1</v>
      </c>
      <c r="I101" s="441">
        <f t="shared" si="9"/>
        <v>80</v>
      </c>
      <c r="J101" s="576"/>
    </row>
    <row r="102" spans="2:10" s="596" customFormat="1" ht="15" customHeight="1" x14ac:dyDescent="0.3">
      <c r="B102" s="440" t="s">
        <v>2002</v>
      </c>
      <c r="C102" s="775" t="str">
        <f>VLOOKUP(B102,ENS.!$B$5:$F$242,2,FALSE)</f>
        <v>Sales solubles en Suelos y Agua.</v>
      </c>
      <c r="D102" s="776"/>
      <c r="E102" s="777"/>
      <c r="F102" s="440" t="str">
        <f>VLOOKUP(B102,ENS.!$B$5:$F$242,3,FALSE)</f>
        <v>NTP 339.152</v>
      </c>
      <c r="G102" s="544">
        <f>VLOOKUP(B102,ENS.!$B$5:$G$242,6,FALSE)</f>
        <v>80</v>
      </c>
      <c r="H102" s="440">
        <v>1</v>
      </c>
      <c r="I102" s="441">
        <f t="shared" si="9"/>
        <v>80</v>
      </c>
      <c r="J102" s="576"/>
    </row>
    <row r="103" spans="2:10" s="596" customFormat="1" ht="15" customHeight="1" x14ac:dyDescent="0.3">
      <c r="B103" s="440" t="s">
        <v>2037</v>
      </c>
      <c r="C103" s="775" t="str">
        <f>VLOOKUP(B103,ENS.!$B$5:$F$242,2,FALSE)</f>
        <v>Contenido de materia orgánica.</v>
      </c>
      <c r="D103" s="776"/>
      <c r="E103" s="777"/>
      <c r="F103" s="440" t="str">
        <f>VLOOKUP(B103,ENS.!$B$5:$F$242,3,FALSE)</f>
        <v>AASHTO T267</v>
      </c>
      <c r="G103" s="544">
        <f>VLOOKUP(B103,ENS.!$B$5:$G$242,6,FALSE)</f>
        <v>120</v>
      </c>
      <c r="H103" s="440">
        <v>1</v>
      </c>
      <c r="I103" s="441">
        <f t="shared" si="9"/>
        <v>120</v>
      </c>
      <c r="J103" s="576"/>
    </row>
    <row r="104" spans="2:10" s="596" customFormat="1" ht="15" customHeight="1" x14ac:dyDescent="0.3">
      <c r="B104" s="440" t="s">
        <v>2019</v>
      </c>
      <c r="C104" s="775" t="s">
        <v>5455</v>
      </c>
      <c r="D104" s="776"/>
      <c r="E104" s="777"/>
      <c r="F104" s="440" t="str">
        <f>VLOOKUP(B104,ENS.!$B$5:$F$242,3,FALSE)</f>
        <v>ASTM D1557-12 (Reapproved 2021)</v>
      </c>
      <c r="G104" s="544">
        <f>VLOOKUP(B104,ENS.!$B$5:$G$242,6,FALSE)</f>
        <v>150</v>
      </c>
      <c r="H104" s="440">
        <v>2</v>
      </c>
      <c r="I104" s="441">
        <f t="shared" si="9"/>
        <v>300</v>
      </c>
      <c r="J104" s="576"/>
    </row>
    <row r="105" spans="2:10" s="596" customFormat="1" ht="15" customHeight="1" x14ac:dyDescent="0.3">
      <c r="B105" s="440" t="s">
        <v>2437</v>
      </c>
      <c r="C105" s="775" t="str">
        <f>VLOOKUP(B105,ENS.!$B$5:$F$242,2,FALSE)</f>
        <v>Gravedad específica de los sólidos del suelo.</v>
      </c>
      <c r="D105" s="776"/>
      <c r="E105" s="777"/>
      <c r="F105" s="440" t="str">
        <f>VLOOKUP(B105,ENS.!$B$5:$F$242,3,FALSE)</f>
        <v>ASTM D854-14</v>
      </c>
      <c r="G105" s="544">
        <v>80</v>
      </c>
      <c r="H105" s="440">
        <v>1</v>
      </c>
      <c r="I105" s="441">
        <f t="shared" si="9"/>
        <v>80</v>
      </c>
      <c r="J105" s="576"/>
    </row>
    <row r="106" spans="2:10" s="596" customFormat="1" ht="15" customHeight="1" x14ac:dyDescent="0.3">
      <c r="B106" s="440" t="s">
        <v>2480</v>
      </c>
      <c r="C106" s="775" t="str">
        <f>VLOOKUP(B106,ENS.!$B$5:$F$242,2,FALSE)</f>
        <v>Gravedad especifica y absorción de agregado grueso (*).</v>
      </c>
      <c r="D106" s="776"/>
      <c r="E106" s="777"/>
      <c r="F106" s="440" t="str">
        <f>VLOOKUP(B106,ENS.!$B$5:$F$242,3,FALSE)</f>
        <v>ASTM C127-24</v>
      </c>
      <c r="G106" s="544">
        <v>100</v>
      </c>
      <c r="H106" s="440">
        <v>1</v>
      </c>
      <c r="I106" s="441">
        <f t="shared" si="9"/>
        <v>100</v>
      </c>
      <c r="J106" s="576"/>
    </row>
    <row r="107" spans="2:10" s="596" customFormat="1" ht="15" customHeight="1" x14ac:dyDescent="0.3">
      <c r="B107" s="440" t="s">
        <v>2445</v>
      </c>
      <c r="C107" s="775" t="str">
        <f>VLOOKUP(B107,ENS.!$B$5:$F$242,2,FALSE)</f>
        <v>California Bearing Ratio (CBR) (*).</v>
      </c>
      <c r="D107" s="776"/>
      <c r="E107" s="777"/>
      <c r="F107" s="440" t="str">
        <f>VLOOKUP(B107,ENS.!$B$5:$F$242,3,FALSE)</f>
        <v>ASTM D1883-21</v>
      </c>
      <c r="G107" s="544">
        <v>250</v>
      </c>
      <c r="H107" s="440">
        <v>1</v>
      </c>
      <c r="I107" s="441">
        <f t="shared" si="9"/>
        <v>250</v>
      </c>
      <c r="J107" s="576"/>
    </row>
    <row r="108" spans="2:10" s="596" customFormat="1" ht="15" customHeight="1" x14ac:dyDescent="0.3">
      <c r="B108" s="440" t="s">
        <v>2456</v>
      </c>
      <c r="C108" s="775" t="str">
        <f>VLOOKUP(B108,ENS.!$B$5:$F$242,2,FALSE)</f>
        <v>Colapso.</v>
      </c>
      <c r="D108" s="776"/>
      <c r="E108" s="777"/>
      <c r="F108" s="440" t="str">
        <f>VLOOKUP(B108,ENS.!$B$5:$F$242,3,FALSE)</f>
        <v>ASTM D5333</v>
      </c>
      <c r="G108" s="544">
        <v>700</v>
      </c>
      <c r="H108" s="440">
        <v>1</v>
      </c>
      <c r="I108" s="441">
        <f t="shared" si="9"/>
        <v>700</v>
      </c>
      <c r="J108" s="576"/>
    </row>
    <row r="109" spans="2:10" s="596" customFormat="1" ht="15" customHeight="1" x14ac:dyDescent="0.3">
      <c r="B109" s="440"/>
      <c r="C109" s="846" t="s">
        <v>5698</v>
      </c>
      <c r="D109" s="847"/>
      <c r="E109" s="848"/>
      <c r="F109" s="440"/>
      <c r="G109" s="544"/>
      <c r="H109" s="440"/>
      <c r="I109" s="441"/>
      <c r="J109" s="576"/>
    </row>
    <row r="110" spans="2:10" s="596" customFormat="1" ht="15" customHeight="1" x14ac:dyDescent="0.3">
      <c r="B110" s="440" t="s">
        <v>2033</v>
      </c>
      <c r="C110" s="775" t="str">
        <f>VLOOKUP(B110,ENS.!$B$5:$F$242,2,FALSE)</f>
        <v>Análisis granulométrico por tamizado en Suelo (*).</v>
      </c>
      <c r="D110" s="776"/>
      <c r="E110" s="777"/>
      <c r="F110" s="440" t="str">
        <f>VLOOKUP(B110,ENS.!$B$5:$F$242,3,FALSE)</f>
        <v>ASTM D6913/D6913M-17</v>
      </c>
      <c r="G110" s="544">
        <f>VLOOKUP(B110,ENS.!$B$5:$G$242,6,FALSE)</f>
        <v>100</v>
      </c>
      <c r="H110" s="440">
        <v>1</v>
      </c>
      <c r="I110" s="441">
        <f t="shared" ref="I110:I118" si="10">+G110*H110</f>
        <v>100</v>
      </c>
      <c r="J110" s="576"/>
    </row>
    <row r="111" spans="2:10" s="596" customFormat="1" ht="15" customHeight="1" x14ac:dyDescent="0.3">
      <c r="B111" s="440" t="s">
        <v>2031</v>
      </c>
      <c r="C111" s="775" t="str">
        <f>VLOOKUP(B111,ENS.!$B$5:$F$242,2,FALSE)</f>
        <v>Límite líquido y Límite Plástico del Suelo (*).</v>
      </c>
      <c r="D111" s="776"/>
      <c r="E111" s="777"/>
      <c r="F111" s="440" t="str">
        <f>VLOOKUP(B111,ENS.!$B$5:$F$242,3,FALSE)</f>
        <v>ASTM D4318-17ε1</v>
      </c>
      <c r="G111" s="544">
        <v>80</v>
      </c>
      <c r="H111" s="440">
        <v>1</v>
      </c>
      <c r="I111" s="441">
        <f t="shared" si="10"/>
        <v>80</v>
      </c>
      <c r="J111" s="576"/>
    </row>
    <row r="112" spans="2:10" s="596" customFormat="1" ht="15" customHeight="1" x14ac:dyDescent="0.3">
      <c r="B112" s="440" t="s">
        <v>2002</v>
      </c>
      <c r="C112" s="775" t="str">
        <f>VLOOKUP(B112,ENS.!$B$5:$F$242,2,FALSE)</f>
        <v>Sales solubles en Suelos y Agua.</v>
      </c>
      <c r="D112" s="776"/>
      <c r="E112" s="777"/>
      <c r="F112" s="440" t="str">
        <f>VLOOKUP(B112,ENS.!$B$5:$F$242,3,FALSE)</f>
        <v>NTP 339.152</v>
      </c>
      <c r="G112" s="544">
        <f>VLOOKUP(B112,ENS.!$B$5:$G$242,6,FALSE)</f>
        <v>80</v>
      </c>
      <c r="H112" s="440">
        <v>1</v>
      </c>
      <c r="I112" s="441">
        <f t="shared" si="10"/>
        <v>80</v>
      </c>
      <c r="J112" s="576"/>
    </row>
    <row r="113" spans="2:10" s="596" customFormat="1" ht="15" customHeight="1" x14ac:dyDescent="0.3">
      <c r="B113" s="440" t="s">
        <v>2037</v>
      </c>
      <c r="C113" s="775" t="str">
        <f>VLOOKUP(B113,ENS.!$B$5:$F$242,2,FALSE)</f>
        <v>Contenido de materia orgánica.</v>
      </c>
      <c r="D113" s="776"/>
      <c r="E113" s="777"/>
      <c r="F113" s="440" t="str">
        <f>VLOOKUP(B113,ENS.!$B$5:$F$242,3,FALSE)</f>
        <v>AASHTO T267</v>
      </c>
      <c r="G113" s="544">
        <f>VLOOKUP(B113,ENS.!$B$5:$G$242,6,FALSE)</f>
        <v>120</v>
      </c>
      <c r="H113" s="440">
        <v>1</v>
      </c>
      <c r="I113" s="441">
        <f t="shared" si="10"/>
        <v>120</v>
      </c>
      <c r="J113" s="576"/>
    </row>
    <row r="114" spans="2:10" s="596" customFormat="1" ht="15" customHeight="1" x14ac:dyDescent="0.3">
      <c r="B114" s="440" t="s">
        <v>2019</v>
      </c>
      <c r="C114" s="775" t="s">
        <v>5455</v>
      </c>
      <c r="D114" s="776"/>
      <c r="E114" s="777"/>
      <c r="F114" s="440" t="str">
        <f>VLOOKUP(B114,ENS.!$B$5:$F$242,3,FALSE)</f>
        <v>ASTM D1557-12 (Reapproved 2021)</v>
      </c>
      <c r="G114" s="544">
        <f>VLOOKUP(B114,ENS.!$B$5:$G$242,6,FALSE)</f>
        <v>150</v>
      </c>
      <c r="H114" s="440">
        <v>2</v>
      </c>
      <c r="I114" s="441">
        <f t="shared" si="10"/>
        <v>300</v>
      </c>
      <c r="J114" s="576"/>
    </row>
    <row r="115" spans="2:10" s="596" customFormat="1" ht="15" customHeight="1" x14ac:dyDescent="0.3">
      <c r="B115" s="440" t="s">
        <v>2437</v>
      </c>
      <c r="C115" s="775" t="str">
        <f>VLOOKUP(B115,ENS.!$B$5:$F$242,2,FALSE)</f>
        <v>Gravedad específica de los sólidos del suelo.</v>
      </c>
      <c r="D115" s="776"/>
      <c r="E115" s="777"/>
      <c r="F115" s="440" t="str">
        <f>VLOOKUP(B115,ENS.!$B$5:$F$242,3,FALSE)</f>
        <v>ASTM D854-14</v>
      </c>
      <c r="G115" s="544">
        <v>80</v>
      </c>
      <c r="H115" s="440">
        <v>1</v>
      </c>
      <c r="I115" s="441">
        <f t="shared" si="10"/>
        <v>80</v>
      </c>
      <c r="J115" s="576"/>
    </row>
    <row r="116" spans="2:10" s="596" customFormat="1" ht="15" customHeight="1" x14ac:dyDescent="0.3">
      <c r="B116" s="440" t="s">
        <v>2480</v>
      </c>
      <c r="C116" s="775" t="str">
        <f>VLOOKUP(B116,ENS.!$B$5:$F$242,2,FALSE)</f>
        <v>Gravedad especifica y absorción de agregado grueso (*).</v>
      </c>
      <c r="D116" s="776"/>
      <c r="E116" s="777"/>
      <c r="F116" s="440" t="str">
        <f>VLOOKUP(B116,ENS.!$B$5:$F$242,3,FALSE)</f>
        <v>ASTM C127-24</v>
      </c>
      <c r="G116" s="544">
        <v>100</v>
      </c>
      <c r="H116" s="440">
        <v>1</v>
      </c>
      <c r="I116" s="441">
        <f t="shared" si="10"/>
        <v>100</v>
      </c>
      <c r="J116" s="576"/>
    </row>
    <row r="117" spans="2:10" s="596" customFormat="1" ht="15" customHeight="1" x14ac:dyDescent="0.3">
      <c r="B117" s="440" t="s">
        <v>2445</v>
      </c>
      <c r="C117" s="775" t="str">
        <f>VLOOKUP(B117,ENS.!$B$5:$F$242,2,FALSE)</f>
        <v>California Bearing Ratio (CBR) (*).</v>
      </c>
      <c r="D117" s="776"/>
      <c r="E117" s="777"/>
      <c r="F117" s="440" t="str">
        <f>VLOOKUP(B117,ENS.!$B$5:$F$242,3,FALSE)</f>
        <v>ASTM D1883-21</v>
      </c>
      <c r="G117" s="544">
        <v>250</v>
      </c>
      <c r="H117" s="440">
        <v>1</v>
      </c>
      <c r="I117" s="441">
        <f t="shared" si="10"/>
        <v>250</v>
      </c>
      <c r="J117" s="576"/>
    </row>
    <row r="118" spans="2:10" s="596" customFormat="1" ht="15" customHeight="1" x14ac:dyDescent="0.3">
      <c r="B118" s="440" t="s">
        <v>2456</v>
      </c>
      <c r="C118" s="775" t="str">
        <f>VLOOKUP(B118,ENS.!$B$5:$F$242,2,FALSE)</f>
        <v>Colapso.</v>
      </c>
      <c r="D118" s="776"/>
      <c r="E118" s="777"/>
      <c r="F118" s="440" t="str">
        <f>VLOOKUP(B118,ENS.!$B$5:$F$242,3,FALSE)</f>
        <v>ASTM D5333</v>
      </c>
      <c r="G118" s="544">
        <v>700</v>
      </c>
      <c r="H118" s="440">
        <v>1</v>
      </c>
      <c r="I118" s="441">
        <f t="shared" si="10"/>
        <v>700</v>
      </c>
      <c r="J118" s="576"/>
    </row>
    <row r="119" spans="2:10" s="596" customFormat="1" ht="15" customHeight="1" x14ac:dyDescent="0.3">
      <c r="B119" s="440"/>
      <c r="C119" s="846" t="s">
        <v>5699</v>
      </c>
      <c r="D119" s="847"/>
      <c r="E119" s="848"/>
      <c r="F119" s="440"/>
      <c r="G119" s="544"/>
      <c r="H119" s="440"/>
      <c r="I119" s="441"/>
      <c r="J119" s="576"/>
    </row>
    <row r="120" spans="2:10" s="596" customFormat="1" ht="15" customHeight="1" x14ac:dyDescent="0.3">
      <c r="B120" s="440" t="s">
        <v>2033</v>
      </c>
      <c r="C120" s="775" t="str">
        <f>VLOOKUP(B120,ENS.!$B$5:$F$242,2,FALSE)</f>
        <v>Análisis granulométrico por tamizado en Suelo (*).</v>
      </c>
      <c r="D120" s="776"/>
      <c r="E120" s="777"/>
      <c r="F120" s="440" t="str">
        <f>VLOOKUP(B120,ENS.!$B$5:$F$242,3,FALSE)</f>
        <v>ASTM D6913/D6913M-17</v>
      </c>
      <c r="G120" s="544">
        <f>VLOOKUP(B120,ENS.!$B$5:$G$242,6,FALSE)</f>
        <v>100</v>
      </c>
      <c r="H120" s="440">
        <v>1</v>
      </c>
      <c r="I120" s="441">
        <f t="shared" ref="I120:I128" si="11">+G120*H120</f>
        <v>100</v>
      </c>
      <c r="J120" s="576"/>
    </row>
    <row r="121" spans="2:10" s="596" customFormat="1" ht="15" customHeight="1" x14ac:dyDescent="0.3">
      <c r="B121" s="440" t="s">
        <v>2031</v>
      </c>
      <c r="C121" s="775" t="str">
        <f>VLOOKUP(B121,ENS.!$B$5:$F$242,2,FALSE)</f>
        <v>Límite líquido y Límite Plástico del Suelo (*).</v>
      </c>
      <c r="D121" s="776"/>
      <c r="E121" s="777"/>
      <c r="F121" s="440" t="str">
        <f>VLOOKUP(B121,ENS.!$B$5:$F$242,3,FALSE)</f>
        <v>ASTM D4318-17ε1</v>
      </c>
      <c r="G121" s="544">
        <v>80</v>
      </c>
      <c r="H121" s="440">
        <v>1</v>
      </c>
      <c r="I121" s="441">
        <f t="shared" si="11"/>
        <v>80</v>
      </c>
      <c r="J121" s="576"/>
    </row>
    <row r="122" spans="2:10" s="596" customFormat="1" ht="15" customHeight="1" x14ac:dyDescent="0.3">
      <c r="B122" s="440" t="s">
        <v>2002</v>
      </c>
      <c r="C122" s="775" t="str">
        <f>VLOOKUP(B122,ENS.!$B$5:$F$242,2,FALSE)</f>
        <v>Sales solubles en Suelos y Agua.</v>
      </c>
      <c r="D122" s="776"/>
      <c r="E122" s="777"/>
      <c r="F122" s="440" t="str">
        <f>VLOOKUP(B122,ENS.!$B$5:$F$242,3,FALSE)</f>
        <v>NTP 339.152</v>
      </c>
      <c r="G122" s="544">
        <f>VLOOKUP(B122,ENS.!$B$5:$G$242,6,FALSE)</f>
        <v>80</v>
      </c>
      <c r="H122" s="440">
        <v>1</v>
      </c>
      <c r="I122" s="441">
        <f t="shared" si="11"/>
        <v>80</v>
      </c>
      <c r="J122" s="576"/>
    </row>
    <row r="123" spans="2:10" s="596" customFormat="1" ht="15" customHeight="1" x14ac:dyDescent="0.3">
      <c r="B123" s="440" t="s">
        <v>2037</v>
      </c>
      <c r="C123" s="775" t="str">
        <f>VLOOKUP(B123,ENS.!$B$5:$F$242,2,FALSE)</f>
        <v>Contenido de materia orgánica.</v>
      </c>
      <c r="D123" s="776"/>
      <c r="E123" s="777"/>
      <c r="F123" s="440" t="str">
        <f>VLOOKUP(B123,ENS.!$B$5:$F$242,3,FALSE)</f>
        <v>AASHTO T267</v>
      </c>
      <c r="G123" s="544">
        <f>VLOOKUP(B123,ENS.!$B$5:$G$242,6,FALSE)</f>
        <v>120</v>
      </c>
      <c r="H123" s="440">
        <v>1</v>
      </c>
      <c r="I123" s="441">
        <f t="shared" si="11"/>
        <v>120</v>
      </c>
      <c r="J123" s="576"/>
    </row>
    <row r="124" spans="2:10" s="596" customFormat="1" ht="15" customHeight="1" x14ac:dyDescent="0.3">
      <c r="B124" s="440" t="s">
        <v>2019</v>
      </c>
      <c r="C124" s="775" t="s">
        <v>5455</v>
      </c>
      <c r="D124" s="776"/>
      <c r="E124" s="777"/>
      <c r="F124" s="440" t="str">
        <f>VLOOKUP(B124,ENS.!$B$5:$F$242,3,FALSE)</f>
        <v>ASTM D1557-12 (Reapproved 2021)</v>
      </c>
      <c r="G124" s="544">
        <f>VLOOKUP(B124,ENS.!$B$5:$G$242,6,FALSE)</f>
        <v>150</v>
      </c>
      <c r="H124" s="440">
        <v>2</v>
      </c>
      <c r="I124" s="441">
        <f t="shared" si="11"/>
        <v>300</v>
      </c>
      <c r="J124" s="576"/>
    </row>
    <row r="125" spans="2:10" s="596" customFormat="1" ht="15" customHeight="1" x14ac:dyDescent="0.3">
      <c r="B125" s="440" t="s">
        <v>2437</v>
      </c>
      <c r="C125" s="775" t="str">
        <f>VLOOKUP(B125,ENS.!$B$5:$F$242,2,FALSE)</f>
        <v>Gravedad específica de los sólidos del suelo.</v>
      </c>
      <c r="D125" s="776"/>
      <c r="E125" s="777"/>
      <c r="F125" s="440" t="str">
        <f>VLOOKUP(B125,ENS.!$B$5:$F$242,3,FALSE)</f>
        <v>ASTM D854-14</v>
      </c>
      <c r="G125" s="544">
        <v>80</v>
      </c>
      <c r="H125" s="440">
        <v>1</v>
      </c>
      <c r="I125" s="441">
        <f t="shared" si="11"/>
        <v>80</v>
      </c>
      <c r="J125" s="576"/>
    </row>
    <row r="126" spans="2:10" s="596" customFormat="1" ht="15" customHeight="1" x14ac:dyDescent="0.3">
      <c r="B126" s="440" t="s">
        <v>2480</v>
      </c>
      <c r="C126" s="775" t="str">
        <f>VLOOKUP(B126,ENS.!$B$5:$F$242,2,FALSE)</f>
        <v>Gravedad especifica y absorción de agregado grueso (*).</v>
      </c>
      <c r="D126" s="776"/>
      <c r="E126" s="777"/>
      <c r="F126" s="440" t="str">
        <f>VLOOKUP(B126,ENS.!$B$5:$F$242,3,FALSE)</f>
        <v>ASTM C127-24</v>
      </c>
      <c r="G126" s="544">
        <v>100</v>
      </c>
      <c r="H126" s="440">
        <v>1</v>
      </c>
      <c r="I126" s="441">
        <f t="shared" si="11"/>
        <v>100</v>
      </c>
      <c r="J126" s="576"/>
    </row>
    <row r="127" spans="2:10" s="596" customFormat="1" ht="15" customHeight="1" x14ac:dyDescent="0.3">
      <c r="B127" s="440" t="s">
        <v>2445</v>
      </c>
      <c r="C127" s="775" t="str">
        <f>VLOOKUP(B127,ENS.!$B$5:$F$242,2,FALSE)</f>
        <v>California Bearing Ratio (CBR) (*).</v>
      </c>
      <c r="D127" s="776"/>
      <c r="E127" s="777"/>
      <c r="F127" s="440" t="str">
        <f>VLOOKUP(B127,ENS.!$B$5:$F$242,3,FALSE)</f>
        <v>ASTM D1883-21</v>
      </c>
      <c r="G127" s="544">
        <v>250</v>
      </c>
      <c r="H127" s="440">
        <v>1</v>
      </c>
      <c r="I127" s="441">
        <f t="shared" si="11"/>
        <v>250</v>
      </c>
      <c r="J127" s="576"/>
    </row>
    <row r="128" spans="2:10" s="596" customFormat="1" ht="15" customHeight="1" x14ac:dyDescent="0.3">
      <c r="B128" s="440" t="s">
        <v>2456</v>
      </c>
      <c r="C128" s="775" t="str">
        <f>VLOOKUP(B128,ENS.!$B$5:$F$242,2,FALSE)</f>
        <v>Colapso.</v>
      </c>
      <c r="D128" s="776"/>
      <c r="E128" s="777"/>
      <c r="F128" s="440" t="str">
        <f>VLOOKUP(B128,ENS.!$B$5:$F$242,3,FALSE)</f>
        <v>ASTM D5333</v>
      </c>
      <c r="G128" s="544">
        <v>700</v>
      </c>
      <c r="H128" s="440">
        <v>1</v>
      </c>
      <c r="I128" s="441">
        <f t="shared" si="11"/>
        <v>700</v>
      </c>
      <c r="J128" s="576"/>
    </row>
    <row r="129" spans="2:20" ht="18" customHeight="1" x14ac:dyDescent="0.3">
      <c r="B129" s="363" t="s">
        <v>2516</v>
      </c>
      <c r="C129" s="270"/>
      <c r="G129" s="851" t="s">
        <v>3167</v>
      </c>
      <c r="H129" s="852"/>
      <c r="I129" s="294">
        <f>+SUM(I19:I128)</f>
        <v>19910</v>
      </c>
      <c r="J129" s="274"/>
      <c r="K129" s="538"/>
      <c r="L129" s="171"/>
      <c r="N129" s="171"/>
      <c r="O129" s="171"/>
      <c r="P129" s="171"/>
      <c r="Q129" s="171"/>
      <c r="R129" s="171"/>
      <c r="S129" s="171"/>
      <c r="T129" s="171"/>
    </row>
    <row r="130" spans="2:20" ht="18" customHeight="1" x14ac:dyDescent="0.3">
      <c r="G130" s="735" t="s">
        <v>2568</v>
      </c>
      <c r="H130" s="736"/>
      <c r="I130" s="369">
        <f>+I129*0.18</f>
        <v>3583.7999999999997</v>
      </c>
      <c r="J130" s="274"/>
      <c r="K130" s="538"/>
      <c r="L130" s="171"/>
      <c r="M130" s="171"/>
      <c r="N130" s="171"/>
      <c r="O130" s="171"/>
      <c r="P130" s="171"/>
      <c r="Q130" s="171"/>
      <c r="R130" s="171"/>
      <c r="S130" s="171"/>
      <c r="T130" s="171"/>
    </row>
    <row r="131" spans="2:20" ht="18" customHeight="1" x14ac:dyDescent="0.3">
      <c r="G131" s="720" t="s">
        <v>2569</v>
      </c>
      <c r="H131" s="722"/>
      <c r="I131" s="272">
        <f>+I129+I130</f>
        <v>23493.8</v>
      </c>
      <c r="J131" s="274"/>
      <c r="K131" s="538"/>
      <c r="L131" s="302"/>
      <c r="M131" s="302"/>
      <c r="N131" s="302"/>
      <c r="O131" s="302"/>
      <c r="P131" s="302"/>
      <c r="Q131" s="302"/>
      <c r="R131" s="302"/>
      <c r="S131" s="302"/>
      <c r="T131" s="302"/>
    </row>
    <row r="132" spans="2:20" ht="42.6" customHeight="1" x14ac:dyDescent="0.25">
      <c r="B132" s="763" t="s">
        <v>2928</v>
      </c>
      <c r="C132" s="763"/>
      <c r="G132" s="371"/>
      <c r="H132" s="371"/>
      <c r="I132" s="372"/>
      <c r="J132" s="274"/>
      <c r="K132" s="538"/>
      <c r="L132" s="302"/>
      <c r="M132" s="302"/>
      <c r="N132" s="302"/>
      <c r="O132" s="302"/>
      <c r="P132" s="302"/>
      <c r="Q132" s="302"/>
      <c r="R132" s="302"/>
      <c r="S132" s="302"/>
      <c r="T132" s="302"/>
    </row>
    <row r="133" spans="2:20" s="373" customFormat="1" ht="47.4" customHeight="1" x14ac:dyDescent="0.3">
      <c r="G133" s="386"/>
      <c r="H133" s="386"/>
      <c r="I133" s="387"/>
      <c r="J133" s="388"/>
      <c r="K133" s="554"/>
      <c r="L133" s="379"/>
      <c r="M133" s="379"/>
      <c r="N133" s="379"/>
      <c r="O133" s="379"/>
      <c r="P133" s="379"/>
      <c r="Q133" s="379"/>
      <c r="R133" s="379"/>
      <c r="S133" s="379"/>
      <c r="T133" s="379"/>
    </row>
    <row r="134" spans="2:20" s="373" customFormat="1" ht="14.4" customHeight="1" x14ac:dyDescent="0.3">
      <c r="B134" s="850" t="s">
        <v>5367</v>
      </c>
      <c r="C134" s="850"/>
      <c r="D134" s="850"/>
      <c r="E134" s="850"/>
      <c r="F134" s="850"/>
      <c r="G134" s="850"/>
      <c r="H134" s="850"/>
      <c r="I134" s="850"/>
      <c r="J134" s="388"/>
      <c r="K134" s="554"/>
      <c r="L134" s="379"/>
      <c r="M134" s="379"/>
      <c r="N134" s="379"/>
      <c r="O134" s="379"/>
      <c r="P134" s="379"/>
      <c r="Q134" s="379"/>
      <c r="R134" s="379"/>
      <c r="S134" s="379"/>
      <c r="T134" s="379"/>
    </row>
    <row r="135" spans="2:20" s="373" customFormat="1" ht="84" customHeight="1" x14ac:dyDescent="0.3">
      <c r="B135" s="738" t="s">
        <v>5373</v>
      </c>
      <c r="C135" s="738"/>
      <c r="D135" s="738"/>
      <c r="E135" s="738"/>
      <c r="F135" s="738"/>
      <c r="G135" s="738"/>
      <c r="H135" s="738"/>
      <c r="I135" s="738"/>
      <c r="J135" s="388"/>
      <c r="K135" s="554"/>
      <c r="L135" s="379"/>
      <c r="M135" s="379"/>
      <c r="N135" s="379"/>
      <c r="O135" s="379"/>
      <c r="P135" s="379"/>
      <c r="Q135" s="379"/>
      <c r="R135" s="379"/>
      <c r="S135" s="379"/>
      <c r="T135" s="379"/>
    </row>
    <row r="136" spans="2:20" ht="57" customHeight="1" x14ac:dyDescent="0.3">
      <c r="B136" s="765" t="s">
        <v>5700</v>
      </c>
      <c r="C136" s="765"/>
      <c r="D136" s="765"/>
      <c r="E136" s="765"/>
      <c r="F136" s="765"/>
      <c r="G136" s="765"/>
      <c r="H136" s="765"/>
      <c r="I136" s="765"/>
      <c r="J136" s="274"/>
      <c r="K136" s="538"/>
      <c r="L136" s="302"/>
      <c r="M136" s="302"/>
      <c r="N136" s="302"/>
      <c r="O136" s="302"/>
      <c r="P136" s="302"/>
      <c r="Q136" s="302"/>
      <c r="R136" s="302"/>
      <c r="S136" s="302"/>
      <c r="T136" s="302"/>
    </row>
    <row r="137" spans="2:20" ht="52.95" customHeight="1" x14ac:dyDescent="0.3">
      <c r="B137" s="738" t="s">
        <v>4252</v>
      </c>
      <c r="C137" s="738"/>
      <c r="D137" s="738"/>
      <c r="E137" s="738"/>
      <c r="F137" s="738"/>
      <c r="G137" s="738"/>
      <c r="H137" s="738"/>
      <c r="I137" s="738"/>
      <c r="J137" s="274"/>
      <c r="K137" s="538"/>
      <c r="L137" s="302"/>
      <c r="M137" s="302"/>
      <c r="N137" s="302"/>
      <c r="O137" s="302"/>
      <c r="P137" s="302"/>
      <c r="Q137" s="302"/>
      <c r="R137" s="302"/>
      <c r="S137" s="302"/>
      <c r="T137" s="302"/>
    </row>
    <row r="138" spans="2:20" ht="66.599999999999994" customHeight="1" x14ac:dyDescent="0.3">
      <c r="B138" s="738" t="s">
        <v>4253</v>
      </c>
      <c r="C138" s="738"/>
      <c r="D138" s="738"/>
      <c r="E138" s="738"/>
      <c r="F138" s="738"/>
      <c r="G138" s="738"/>
      <c r="H138" s="738"/>
      <c r="I138" s="738"/>
      <c r="J138" s="274"/>
      <c r="K138" s="538"/>
      <c r="L138" s="302"/>
      <c r="M138" s="302"/>
      <c r="N138" s="302"/>
      <c r="O138" s="302"/>
      <c r="P138" s="302"/>
      <c r="Q138" s="302"/>
      <c r="R138" s="302"/>
      <c r="S138" s="302"/>
      <c r="T138" s="302"/>
    </row>
    <row r="139" spans="2:20" s="373" customFormat="1" ht="51.6" customHeight="1" x14ac:dyDescent="0.3">
      <c r="B139" s="738" t="s">
        <v>4174</v>
      </c>
      <c r="C139" s="738"/>
      <c r="D139" s="738"/>
      <c r="E139" s="738"/>
      <c r="F139" s="738"/>
      <c r="G139" s="738"/>
      <c r="H139" s="738"/>
      <c r="I139" s="738"/>
      <c r="J139" s="375"/>
      <c r="K139" s="376"/>
    </row>
    <row r="140" spans="2:20" s="373" customFormat="1" ht="123.6" customHeight="1" x14ac:dyDescent="0.3">
      <c r="B140" s="765" t="s">
        <v>4254</v>
      </c>
      <c r="C140" s="765"/>
      <c r="D140" s="765"/>
      <c r="E140" s="765"/>
      <c r="F140" s="765"/>
      <c r="G140" s="765"/>
      <c r="H140" s="765"/>
      <c r="I140" s="765"/>
      <c r="J140" s="375"/>
      <c r="K140" s="376"/>
      <c r="L140" s="377"/>
      <c r="M140" s="378"/>
    </row>
    <row r="141" spans="2:20" s="373" customFormat="1" ht="31.2" customHeight="1" x14ac:dyDescent="0.3">
      <c r="B141" s="738" t="s">
        <v>4175</v>
      </c>
      <c r="C141" s="738"/>
      <c r="D141" s="738"/>
      <c r="E141" s="738"/>
      <c r="F141" s="738"/>
      <c r="G141" s="738"/>
      <c r="H141" s="738"/>
      <c r="I141" s="738"/>
      <c r="J141" s="375"/>
      <c r="K141" s="376"/>
      <c r="L141" s="377"/>
      <c r="M141" s="378"/>
    </row>
    <row r="142" spans="2:20" s="373" customFormat="1" ht="16.8" x14ac:dyDescent="0.3">
      <c r="B142" s="435"/>
      <c r="C142" s="435"/>
      <c r="D142" s="435"/>
      <c r="E142" s="435"/>
      <c r="F142" s="435"/>
      <c r="G142" s="435"/>
      <c r="H142" s="435"/>
      <c r="I142" s="435"/>
      <c r="N142" s="379"/>
      <c r="O142" s="379"/>
      <c r="P142" s="379"/>
      <c r="Q142" s="379"/>
      <c r="R142" s="379"/>
      <c r="S142" s="379"/>
      <c r="T142" s="379"/>
    </row>
    <row r="143" spans="2:20" s="373" customFormat="1" ht="21.75" customHeight="1" x14ac:dyDescent="0.3"/>
    <row r="144" spans="2:20" s="373" customFormat="1" ht="15" customHeight="1" x14ac:dyDescent="0.3">
      <c r="B144" s="297" t="s">
        <v>3290</v>
      </c>
      <c r="C144" s="297"/>
      <c r="D144" s="297"/>
      <c r="E144" s="297"/>
      <c r="F144" s="297"/>
      <c r="G144" s="297"/>
      <c r="H144" s="297"/>
      <c r="I144" s="297"/>
      <c r="K144" s="373" t="s">
        <v>2574</v>
      </c>
    </row>
    <row r="145" spans="2:13" s="373" customFormat="1" ht="15" customHeight="1" x14ac:dyDescent="0.3">
      <c r="B145" s="297" t="s">
        <v>4176</v>
      </c>
      <c r="C145" s="297"/>
      <c r="D145" s="297"/>
      <c r="E145" s="297"/>
      <c r="F145" s="297"/>
      <c r="G145" s="297"/>
      <c r="H145" s="297"/>
      <c r="I145" s="297"/>
      <c r="K145" s="373" t="s">
        <v>3983</v>
      </c>
    </row>
    <row r="146" spans="2:13" s="373" customFormat="1" ht="15" customHeight="1" x14ac:dyDescent="0.3">
      <c r="B146" s="297" t="s">
        <v>2518</v>
      </c>
      <c r="C146" s="297"/>
      <c r="D146" s="297"/>
      <c r="E146" s="297"/>
      <c r="F146" s="297"/>
      <c r="G146" s="297"/>
      <c r="H146" s="297"/>
      <c r="I146" s="297"/>
      <c r="K146" s="373" t="s">
        <v>3984</v>
      </c>
    </row>
    <row r="147" spans="2:13" s="373" customFormat="1" ht="15" customHeight="1" x14ac:dyDescent="0.3">
      <c r="B147" s="345" t="s">
        <v>2519</v>
      </c>
      <c r="C147" s="297"/>
      <c r="D147" s="297"/>
      <c r="E147" s="297"/>
      <c r="F147" s="297"/>
      <c r="G147" s="297"/>
      <c r="H147" s="297"/>
      <c r="I147" s="297"/>
      <c r="K147" s="373" t="s">
        <v>3985</v>
      </c>
    </row>
    <row r="148" spans="2:13" s="373" customFormat="1" ht="15" customHeight="1" x14ac:dyDescent="0.3">
      <c r="B148" s="849" t="s">
        <v>2520</v>
      </c>
      <c r="C148" s="849"/>
      <c r="D148" s="849"/>
      <c r="E148" s="849"/>
      <c r="F148" s="849"/>
      <c r="G148" s="849"/>
      <c r="H148" s="849"/>
      <c r="I148" s="849"/>
      <c r="J148" s="382"/>
      <c r="K148" s="373" t="s">
        <v>3986</v>
      </c>
      <c r="M148" s="383"/>
    </row>
    <row r="149" spans="2:13" s="390" customFormat="1" ht="15" customHeight="1" x14ac:dyDescent="0.3">
      <c r="B149" s="345" t="s">
        <v>2578</v>
      </c>
      <c r="C149" s="297"/>
      <c r="D149" s="297"/>
      <c r="E149" s="297"/>
      <c r="F149" s="297"/>
      <c r="G149" s="297"/>
      <c r="H149" s="297"/>
      <c r="I149" s="297"/>
      <c r="J149" s="389"/>
      <c r="K149" s="390" t="s">
        <v>3987</v>
      </c>
      <c r="M149" s="391"/>
    </row>
    <row r="150" spans="2:13" s="390" customFormat="1" ht="15" customHeight="1" x14ac:dyDescent="0.3">
      <c r="B150" s="346" t="s">
        <v>2580</v>
      </c>
      <c r="C150" s="297"/>
      <c r="D150" s="297"/>
      <c r="E150" s="297"/>
      <c r="F150" s="297"/>
      <c r="G150" s="297"/>
      <c r="H150" s="297"/>
      <c r="I150" s="297"/>
      <c r="J150" s="389"/>
      <c r="K150" s="390" t="s">
        <v>3988</v>
      </c>
    </row>
    <row r="151" spans="2:13" s="390" customFormat="1" ht="15" customHeight="1" x14ac:dyDescent="0.3">
      <c r="B151" s="346" t="s">
        <v>2582</v>
      </c>
      <c r="C151" s="297"/>
      <c r="D151" s="297"/>
      <c r="E151" s="297"/>
      <c r="F151" s="297"/>
      <c r="G151" s="297"/>
      <c r="H151" s="297"/>
      <c r="I151" s="297"/>
      <c r="J151" s="389"/>
    </row>
    <row r="152" spans="2:13" s="390" customFormat="1" ht="15" customHeight="1" x14ac:dyDescent="0.3">
      <c r="B152" s="345" t="s">
        <v>2521</v>
      </c>
      <c r="C152" s="297"/>
      <c r="D152" s="297"/>
      <c r="E152" s="297"/>
      <c r="F152" s="297"/>
      <c r="G152" s="297"/>
      <c r="H152" s="297"/>
      <c r="I152" s="297"/>
      <c r="J152" s="389"/>
    </row>
    <row r="153" spans="2:13" s="390" customFormat="1" ht="15" customHeight="1" x14ac:dyDescent="0.3">
      <c r="B153" s="346" t="s">
        <v>3965</v>
      </c>
      <c r="C153" s="297"/>
      <c r="D153" s="297"/>
      <c r="E153" s="297"/>
      <c r="F153" s="297"/>
      <c r="G153" s="297"/>
      <c r="H153" s="297"/>
      <c r="I153" s="297"/>
      <c r="J153" s="389"/>
    </row>
    <row r="154" spans="2:13" s="390" customFormat="1" ht="15" customHeight="1" x14ac:dyDescent="0.3">
      <c r="B154" s="346" t="s">
        <v>3966</v>
      </c>
      <c r="C154" s="297"/>
      <c r="D154" s="297"/>
      <c r="E154" s="297"/>
      <c r="F154" s="297"/>
      <c r="G154" s="297"/>
      <c r="H154" s="297"/>
      <c r="I154" s="297"/>
      <c r="J154" s="389"/>
    </row>
    <row r="155" spans="2:13" s="390" customFormat="1" ht="15" customHeight="1" x14ac:dyDescent="0.3">
      <c r="B155" s="345" t="s">
        <v>4088</v>
      </c>
      <c r="C155" s="297"/>
      <c r="D155" s="297"/>
      <c r="E155" s="297"/>
      <c r="F155" s="297"/>
      <c r="G155" s="297"/>
      <c r="H155" s="297"/>
      <c r="I155" s="297"/>
      <c r="J155" s="389"/>
    </row>
    <row r="156" spans="2:13" s="390" customFormat="1" ht="15" customHeight="1" x14ac:dyDescent="0.3">
      <c r="B156" s="346" t="s">
        <v>4089</v>
      </c>
      <c r="C156" s="297"/>
      <c r="D156" s="297"/>
      <c r="E156" s="297"/>
      <c r="F156" s="297"/>
      <c r="G156" s="297"/>
      <c r="H156" s="297"/>
      <c r="I156" s="297"/>
      <c r="J156" s="389"/>
    </row>
    <row r="157" spans="2:13" s="390" customFormat="1" ht="15" customHeight="1" x14ac:dyDescent="0.3">
      <c r="B157" s="346" t="s">
        <v>4090</v>
      </c>
      <c r="C157" s="297"/>
      <c r="D157" s="297"/>
      <c r="E157" s="297"/>
      <c r="F157" s="297"/>
      <c r="G157" s="297"/>
      <c r="H157" s="297"/>
      <c r="I157" s="297"/>
      <c r="J157" s="389"/>
    </row>
    <row r="158" spans="2:13" s="390" customFormat="1" ht="6.6" customHeight="1" x14ac:dyDescent="0.3">
      <c r="B158" s="289"/>
      <c r="C158" s="279"/>
      <c r="D158" s="279"/>
      <c r="E158" s="279"/>
      <c r="F158" s="279"/>
      <c r="G158" s="279"/>
      <c r="H158" s="279"/>
      <c r="I158" s="279"/>
      <c r="J158" s="389"/>
    </row>
    <row r="159" spans="2:13" s="373" customFormat="1" ht="18.75" customHeight="1" x14ac:dyDescent="0.3">
      <c r="J159" s="382"/>
      <c r="K159" s="380"/>
    </row>
    <row r="160" spans="2:13" s="373" customFormat="1" ht="16.2" customHeight="1" x14ac:dyDescent="0.3">
      <c r="J160" s="382"/>
      <c r="K160" s="381"/>
    </row>
    <row r="161" spans="2:11" s="373" customFormat="1" ht="33.6" customHeight="1" x14ac:dyDescent="0.3">
      <c r="B161" s="738" t="s">
        <v>3173</v>
      </c>
      <c r="C161" s="738"/>
      <c r="D161" s="738"/>
      <c r="E161" s="738"/>
      <c r="F161" s="738"/>
      <c r="G161" s="738"/>
      <c r="H161" s="738"/>
      <c r="I161" s="738"/>
      <c r="J161" s="382"/>
      <c r="K161" s="381"/>
    </row>
    <row r="162" spans="2:11" s="373" customFormat="1" ht="15.6" customHeight="1" x14ac:dyDescent="0.3">
      <c r="B162" s="399" t="s">
        <v>2525</v>
      </c>
      <c r="C162" s="347"/>
      <c r="D162" s="297"/>
      <c r="E162" s="297"/>
      <c r="F162" s="297"/>
      <c r="G162" s="297"/>
      <c r="H162" s="297"/>
      <c r="I162" s="297"/>
      <c r="J162" s="382"/>
    </row>
    <row r="163" spans="2:11" s="373" customFormat="1" ht="12.75" customHeight="1" x14ac:dyDescent="0.3">
      <c r="B163" s="346"/>
      <c r="C163" s="297"/>
      <c r="D163" s="297"/>
      <c r="E163" s="297"/>
      <c r="F163" s="297"/>
      <c r="G163" s="297"/>
      <c r="H163" s="297"/>
      <c r="I163" s="297"/>
      <c r="J163" s="382"/>
    </row>
    <row r="164" spans="2:11" s="373" customFormat="1" ht="16.8" x14ac:dyDescent="0.3">
      <c r="B164" s="297" t="s">
        <v>2526</v>
      </c>
      <c r="C164" s="347"/>
      <c r="D164" s="297"/>
      <c r="E164" s="297"/>
      <c r="F164" s="297"/>
      <c r="G164" s="297"/>
      <c r="H164" s="297"/>
      <c r="I164" s="297"/>
      <c r="J164" s="385"/>
    </row>
    <row r="165" spans="2:11" s="373" customFormat="1" ht="12.75" customHeight="1" x14ac:dyDescent="0.3">
      <c r="B165" s="347"/>
      <c r="C165" s="347"/>
      <c r="D165" s="297"/>
      <c r="E165" s="297"/>
      <c r="F165" s="297"/>
      <c r="G165" s="297"/>
      <c r="H165" s="297"/>
      <c r="I165" s="297"/>
      <c r="J165" s="385"/>
    </row>
    <row r="166" spans="2:11" s="373" customFormat="1" ht="16.2" customHeight="1" x14ac:dyDescent="0.3">
      <c r="B166" s="297" t="s">
        <v>2583</v>
      </c>
      <c r="C166" s="297"/>
      <c r="D166" s="347"/>
      <c r="E166" s="347"/>
      <c r="F166" s="347"/>
      <c r="G166" s="347"/>
      <c r="H166" s="297"/>
      <c r="I166" s="297"/>
    </row>
    <row r="167" spans="2:11" s="373" customFormat="1" ht="16.2" customHeight="1" x14ac:dyDescent="0.3">
      <c r="B167" s="297" t="s">
        <v>2527</v>
      </c>
      <c r="C167" s="297"/>
      <c r="D167" s="297"/>
      <c r="E167" s="297"/>
      <c r="F167" s="297"/>
      <c r="G167" s="297"/>
      <c r="H167" s="297"/>
      <c r="I167" s="297"/>
    </row>
    <row r="168" spans="2:11" s="373" customFormat="1" ht="16.2" customHeight="1" x14ac:dyDescent="0.3">
      <c r="B168" s="297" t="s">
        <v>3982</v>
      </c>
      <c r="C168" s="297"/>
      <c r="D168" s="297"/>
      <c r="E168" s="297"/>
      <c r="F168" s="297"/>
      <c r="G168" s="297"/>
      <c r="H168" s="297"/>
      <c r="I168" s="297"/>
    </row>
    <row r="169" spans="2:11" s="373" customFormat="1" ht="16.2" customHeight="1" x14ac:dyDescent="0.3">
      <c r="B169" s="297" t="s">
        <v>2528</v>
      </c>
      <c r="C169" s="297"/>
      <c r="D169" s="297"/>
      <c r="E169" s="297"/>
      <c r="F169" s="297"/>
      <c r="G169" s="297"/>
      <c r="H169" s="297"/>
      <c r="I169" s="297"/>
      <c r="J169" s="379"/>
    </row>
    <row r="170" spans="2:11" ht="48" customHeight="1" x14ac:dyDescent="0.25">
      <c r="B170" s="763" t="s">
        <v>2929</v>
      </c>
      <c r="C170" s="763"/>
      <c r="D170" s="573"/>
      <c r="E170" s="573"/>
      <c r="F170" s="573"/>
      <c r="G170" s="573"/>
      <c r="H170" s="833" t="s">
        <v>2529</v>
      </c>
      <c r="I170" s="833"/>
    </row>
  </sheetData>
  <mergeCells count="144">
    <mergeCell ref="C124:E124"/>
    <mergeCell ref="C125:E125"/>
    <mergeCell ref="C126:E126"/>
    <mergeCell ref="C127:E127"/>
    <mergeCell ref="C28:E28"/>
    <mergeCell ref="C38:E38"/>
    <mergeCell ref="C48:E48"/>
    <mergeCell ref="C58:E58"/>
    <mergeCell ref="C68:E68"/>
    <mergeCell ref="C78:E78"/>
    <mergeCell ref="C88:E88"/>
    <mergeCell ref="C98:E98"/>
    <mergeCell ref="C108:E108"/>
    <mergeCell ref="C118:E118"/>
    <mergeCell ref="C119:E119"/>
    <mergeCell ref="C120:E120"/>
    <mergeCell ref="C121:E121"/>
    <mergeCell ref="C122:E122"/>
    <mergeCell ref="C123:E123"/>
    <mergeCell ref="C113:E113"/>
    <mergeCell ref="C114:E114"/>
    <mergeCell ref="C115:E115"/>
    <mergeCell ref="C116:E116"/>
    <mergeCell ref="C117:E117"/>
    <mergeCell ref="C107:E107"/>
    <mergeCell ref="C109:E109"/>
    <mergeCell ref="C110:E110"/>
    <mergeCell ref="C111:E111"/>
    <mergeCell ref="C112:E112"/>
    <mergeCell ref="C102:E102"/>
    <mergeCell ref="C103:E103"/>
    <mergeCell ref="C104:E104"/>
    <mergeCell ref="C105:E105"/>
    <mergeCell ref="C106:E106"/>
    <mergeCell ref="C82:E82"/>
    <mergeCell ref="C83:E83"/>
    <mergeCell ref="C84:E84"/>
    <mergeCell ref="C96:E96"/>
    <mergeCell ref="C97:E97"/>
    <mergeCell ref="C99:E99"/>
    <mergeCell ref="C100:E100"/>
    <mergeCell ref="C101:E101"/>
    <mergeCell ref="C91:E91"/>
    <mergeCell ref="C92:E92"/>
    <mergeCell ref="C93:E93"/>
    <mergeCell ref="C94:E94"/>
    <mergeCell ref="C95:E95"/>
    <mergeCell ref="C21:E21"/>
    <mergeCell ref="C22:E22"/>
    <mergeCell ref="C23:E23"/>
    <mergeCell ref="C24:E24"/>
    <mergeCell ref="C25:E25"/>
    <mergeCell ref="C60:E60"/>
    <mergeCell ref="C61:E61"/>
    <mergeCell ref="C62:E62"/>
    <mergeCell ref="C74:E74"/>
    <mergeCell ref="C69:E69"/>
    <mergeCell ref="C70:E70"/>
    <mergeCell ref="C71:E71"/>
    <mergeCell ref="C72:E72"/>
    <mergeCell ref="C73:E73"/>
    <mergeCell ref="E3:F3"/>
    <mergeCell ref="C5:E5"/>
    <mergeCell ref="G5:I5"/>
    <mergeCell ref="C7:E7"/>
    <mergeCell ref="G7:I7"/>
    <mergeCell ref="B15:I16"/>
    <mergeCell ref="C18:E18"/>
    <mergeCell ref="C19:E19"/>
    <mergeCell ref="C20:E20"/>
    <mergeCell ref="K5:L5"/>
    <mergeCell ref="C6:E6"/>
    <mergeCell ref="K6:L6"/>
    <mergeCell ref="B11:C11"/>
    <mergeCell ref="D11:E11"/>
    <mergeCell ref="G11:I11"/>
    <mergeCell ref="C10:E10"/>
    <mergeCell ref="H10:I10"/>
    <mergeCell ref="K7:L7"/>
    <mergeCell ref="K8:L8"/>
    <mergeCell ref="C9:E9"/>
    <mergeCell ref="G129:H129"/>
    <mergeCell ref="C26:E26"/>
    <mergeCell ref="C27:E27"/>
    <mergeCell ref="C29:E29"/>
    <mergeCell ref="C30:E30"/>
    <mergeCell ref="C31:E31"/>
    <mergeCell ref="C32:E32"/>
    <mergeCell ref="C33:E33"/>
    <mergeCell ref="C34:E34"/>
    <mergeCell ref="C44:E44"/>
    <mergeCell ref="C45:E45"/>
    <mergeCell ref="C46:E46"/>
    <mergeCell ref="C47:E47"/>
    <mergeCell ref="C49:E49"/>
    <mergeCell ref="C50:E50"/>
    <mergeCell ref="C57:E57"/>
    <mergeCell ref="C51:E51"/>
    <mergeCell ref="C52:E52"/>
    <mergeCell ref="C53:E53"/>
    <mergeCell ref="C54:E54"/>
    <mergeCell ref="C55:E55"/>
    <mergeCell ref="C56:E56"/>
    <mergeCell ref="C59:E59"/>
    <mergeCell ref="C63:E63"/>
    <mergeCell ref="B170:C170"/>
    <mergeCell ref="H170:I170"/>
    <mergeCell ref="B139:I139"/>
    <mergeCell ref="B140:I140"/>
    <mergeCell ref="B141:I141"/>
    <mergeCell ref="B148:I148"/>
    <mergeCell ref="B138:I138"/>
    <mergeCell ref="G130:H130"/>
    <mergeCell ref="G131:H131"/>
    <mergeCell ref="B132:C132"/>
    <mergeCell ref="B134:I134"/>
    <mergeCell ref="B135:I135"/>
    <mergeCell ref="B136:I136"/>
    <mergeCell ref="B161:I161"/>
    <mergeCell ref="B137:I137"/>
    <mergeCell ref="C128:E128"/>
    <mergeCell ref="C41:E41"/>
    <mergeCell ref="C42:E42"/>
    <mergeCell ref="C43:E43"/>
    <mergeCell ref="C35:E35"/>
    <mergeCell ref="C36:E36"/>
    <mergeCell ref="C37:E37"/>
    <mergeCell ref="C39:E39"/>
    <mergeCell ref="C40:E40"/>
    <mergeCell ref="C64:E64"/>
    <mergeCell ref="C65:E65"/>
    <mergeCell ref="C66:E66"/>
    <mergeCell ref="C67:E67"/>
    <mergeCell ref="C75:E75"/>
    <mergeCell ref="C76:E76"/>
    <mergeCell ref="C77:E77"/>
    <mergeCell ref="C79:E79"/>
    <mergeCell ref="C85:E85"/>
    <mergeCell ref="C86:E86"/>
    <mergeCell ref="C87:E87"/>
    <mergeCell ref="C89:E89"/>
    <mergeCell ref="C90:E90"/>
    <mergeCell ref="C80:E80"/>
    <mergeCell ref="C81:E81"/>
  </mergeCells>
  <hyperlinks>
    <hyperlink ref="B169" r:id="rId1" display="http://www.geofal.com.pe/" xr:uid="{0A1D9D00-6487-4CE9-BD00-1588A78836A6}"/>
    <hyperlink ref="B139:I139" r:id="rId2" location="8LpXxWsZQWmIW0zmL4DJEGBD3MXzxqJtd8JNJD7mkXs" display="https://mega.nz/file/EWAjHIDa - 8LpXxWsZQWmIW0zmL4DJEGBD3MXzxqJtd8JNJD7mkXs" xr:uid="{9D51731D-19E8-48F5-A693-6385C9EF911C}"/>
  </hyperlinks>
  <printOptions horizontalCentered="1"/>
  <pageMargins left="0" right="0" top="1.6535433070866143" bottom="0" header="0" footer="0"/>
  <pageSetup paperSize="9" scale="64" fitToWidth="0" fitToHeight="0" orientation="portrait" r:id="rId3"/>
  <headerFooter>
    <oddHeader>&amp;L
                  &amp;G</oddHeader>
    <oddFooter>&amp;C&amp;G</oddFooter>
  </headerFooter>
  <rowBreaks count="2" manualBreakCount="2">
    <brk id="68" min="1" max="8" man="1"/>
    <brk id="132" min="1" max="8" man="1"/>
  </rowBreaks>
  <drawing r:id="rId4"/>
  <legacyDrawingHF r:id="rId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1C337-FD16-457D-AEC8-D44BC718DA18}">
  <sheetPr codeName="Hoja63">
    <tabColor rgb="FFFFFF00"/>
  </sheetPr>
  <dimension ref="B1:T90"/>
  <sheetViews>
    <sheetView view="pageBreakPreview" topLeftCell="A9" zoomScale="76" zoomScaleNormal="92" zoomScaleSheetLayoutView="76" workbookViewId="0">
      <selection activeCell="B20" sqref="B20"/>
    </sheetView>
  </sheetViews>
  <sheetFormatPr baseColWidth="10" defaultColWidth="11.44140625" defaultRowHeight="15" x14ac:dyDescent="0.3"/>
  <cols>
    <col min="1" max="1" width="2.44140625" style="279" customWidth="1"/>
    <col min="2" max="2" width="14.109375" style="279" customWidth="1"/>
    <col min="3" max="3" width="14.6640625" style="279" customWidth="1"/>
    <col min="4" max="4" width="12.6640625" style="279" customWidth="1"/>
    <col min="5" max="5" width="27.5546875" style="279" customWidth="1"/>
    <col min="6" max="6" width="34.88671875" style="279" customWidth="1"/>
    <col min="7" max="7" width="14.109375" style="279" customWidth="1"/>
    <col min="8" max="9" width="12.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979</v>
      </c>
    </row>
    <row r="2" spans="2:13" ht="9" customHeight="1" x14ac:dyDescent="0.3">
      <c r="K2" s="344"/>
      <c r="L2" s="344"/>
    </row>
    <row r="3" spans="2:13" ht="33.6" customHeight="1" x14ac:dyDescent="0.3">
      <c r="C3" s="255"/>
      <c r="D3" s="255"/>
      <c r="E3" s="746">
        <v>951</v>
      </c>
      <c r="F3" s="746"/>
      <c r="G3" s="255"/>
      <c r="H3" s="255"/>
      <c r="I3" s="256"/>
    </row>
    <row r="4" spans="2:13" ht="3.6" hidden="1" customHeight="1" x14ac:dyDescent="0.3">
      <c r="B4" s="257"/>
      <c r="C4" s="257"/>
      <c r="E4" s="252"/>
      <c r="F4" s="252"/>
      <c r="H4" s="395"/>
      <c r="I4" s="395"/>
      <c r="J4" s="252"/>
    </row>
    <row r="5" spans="2:13" ht="22.5" customHeight="1" x14ac:dyDescent="0.3">
      <c r="B5" s="270" t="s">
        <v>2545</v>
      </c>
      <c r="C5" s="710" t="str">
        <f>VLOOKUP($L$1,BD_Clientes,2,FALSE)</f>
        <v>NS ANDINA SAC</v>
      </c>
      <c r="D5" s="710"/>
      <c r="E5" s="710"/>
      <c r="F5" s="363" t="s">
        <v>2586</v>
      </c>
      <c r="G5" s="710" t="str">
        <f>VLOOKUP($L$1,BD_Clientes,9,FALSE)</f>
        <v>Parque Eólico Caravelí</v>
      </c>
      <c r="H5" s="710"/>
      <c r="I5" s="710"/>
      <c r="K5" s="746">
        <v>222</v>
      </c>
      <c r="L5" s="746"/>
    </row>
    <row r="6" spans="2:13" ht="24" customHeight="1" x14ac:dyDescent="0.3">
      <c r="B6" s="270" t="s">
        <v>2547</v>
      </c>
      <c r="C6" s="710">
        <f>VLOOKUP($L$1,BD_Clientes,3,FALSE)</f>
        <v>20613516124</v>
      </c>
      <c r="D6" s="710"/>
      <c r="E6" s="710"/>
      <c r="G6" s="395"/>
      <c r="H6" s="395"/>
      <c r="I6" s="395"/>
      <c r="K6" s="744">
        <v>222</v>
      </c>
      <c r="L6" s="744"/>
      <c r="M6" s="301"/>
    </row>
    <row r="7" spans="2:13" ht="25.5" customHeight="1" x14ac:dyDescent="0.3">
      <c r="B7" s="270" t="s">
        <v>2550</v>
      </c>
      <c r="C7" s="710" t="str">
        <f>VLOOKUP($L$1,BD_Clientes,5,FALSE)</f>
        <v>Ing. Jilberth Ovalles</v>
      </c>
      <c r="D7" s="710"/>
      <c r="E7" s="710"/>
      <c r="F7" s="363" t="s">
        <v>2589</v>
      </c>
      <c r="G7" s="710" t="str">
        <f>VLOOKUP($L$1,BD_Clientes,10,FALSE)</f>
        <v>San Juan de Marcona - Ica</v>
      </c>
      <c r="H7" s="710"/>
      <c r="I7" s="710"/>
      <c r="K7" s="742">
        <v>222</v>
      </c>
      <c r="L7" s="742"/>
    </row>
    <row r="8" spans="2:13" ht="8.25" hidden="1" customHeight="1" x14ac:dyDescent="0.3">
      <c r="B8" s="363"/>
      <c r="C8" s="396"/>
      <c r="D8" s="259"/>
      <c r="E8" s="259"/>
      <c r="G8" s="395"/>
      <c r="H8" s="395"/>
      <c r="I8" s="395"/>
      <c r="K8" s="743">
        <v>223</v>
      </c>
      <c r="L8" s="743"/>
    </row>
    <row r="9" spans="2:13" ht="22.5" customHeight="1" x14ac:dyDescent="0.3">
      <c r="B9" s="270" t="s">
        <v>2553</v>
      </c>
      <c r="C9" s="710">
        <f>VLOOKUP($L$1,BD_Clientes,7,FALSE)</f>
        <v>912548581</v>
      </c>
      <c r="D9" s="710"/>
      <c r="E9" s="710"/>
      <c r="F9" s="364" t="s">
        <v>4142</v>
      </c>
      <c r="G9" s="279" t="s">
        <v>3326</v>
      </c>
      <c r="K9" s="392"/>
      <c r="L9" s="392"/>
    </row>
    <row r="10" spans="2:13" ht="26.25" customHeight="1" x14ac:dyDescent="0.3">
      <c r="B10" s="270" t="s">
        <v>2557</v>
      </c>
      <c r="C10" s="710" t="str">
        <f>VLOOKUP($L$1,BD_Clientes,8,FALSE)</f>
        <v>jilberth.ovalles@grupo-asp.com</v>
      </c>
      <c r="D10" s="710"/>
      <c r="E10" s="710"/>
      <c r="F10" s="365" t="s">
        <v>2553</v>
      </c>
      <c r="G10" s="396">
        <v>982429895</v>
      </c>
      <c r="H10" s="724"/>
      <c r="I10" s="724"/>
    </row>
    <row r="11" spans="2:13" ht="26.25" customHeight="1" x14ac:dyDescent="0.3">
      <c r="B11" s="728" t="s">
        <v>2555</v>
      </c>
      <c r="C11" s="728"/>
      <c r="D11" s="727">
        <v>45829</v>
      </c>
      <c r="E11" s="727"/>
      <c r="F11" s="365" t="s">
        <v>2558</v>
      </c>
      <c r="G11" s="727">
        <v>45831</v>
      </c>
      <c r="H11" s="727"/>
      <c r="I11" s="727"/>
      <c r="L11" s="279" t="s">
        <v>2556</v>
      </c>
    </row>
    <row r="12" spans="2:13" ht="5.4" customHeight="1" x14ac:dyDescent="0.3">
      <c r="B12" s="363"/>
      <c r="C12" s="366"/>
      <c r="D12" s="395"/>
      <c r="E12" s="367"/>
    </row>
    <row r="13" spans="2:13" ht="14.4" customHeight="1" x14ac:dyDescent="0.3">
      <c r="B13" s="317" t="s">
        <v>3981</v>
      </c>
      <c r="C13" s="260"/>
      <c r="D13" s="259"/>
      <c r="E13" s="259"/>
      <c r="F13" s="259"/>
      <c r="G13" s="259"/>
    </row>
    <row r="14" spans="2:13" ht="2.4" hidden="1"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33" customHeight="1" x14ac:dyDescent="0.3">
      <c r="B16" s="726"/>
      <c r="C16" s="726"/>
      <c r="D16" s="726"/>
      <c r="E16" s="726"/>
      <c r="F16" s="726"/>
      <c r="G16" s="726"/>
      <c r="H16" s="726"/>
      <c r="I16" s="726"/>
      <c r="J16" s="261"/>
      <c r="K16" s="261"/>
    </row>
    <row r="17" spans="2:10" ht="4.2" hidden="1" customHeight="1" x14ac:dyDescent="0.3">
      <c r="B17" s="260"/>
      <c r="C17" s="260"/>
      <c r="D17" s="259"/>
      <c r="E17" s="259"/>
      <c r="F17" s="259"/>
    </row>
    <row r="18" spans="2:10" s="273" customFormat="1" ht="50.25" customHeight="1" x14ac:dyDescent="0.3">
      <c r="B18" s="393" t="s">
        <v>2561</v>
      </c>
      <c r="C18" s="725" t="s">
        <v>2562</v>
      </c>
      <c r="D18" s="725"/>
      <c r="E18" s="725"/>
      <c r="F18" s="368" t="s">
        <v>2563</v>
      </c>
      <c r="G18" s="393" t="s">
        <v>2564</v>
      </c>
      <c r="H18" s="393" t="s">
        <v>2565</v>
      </c>
      <c r="I18" s="393" t="s">
        <v>2566</v>
      </c>
      <c r="J18" s="371"/>
    </row>
    <row r="19" spans="2:10" s="596" customFormat="1" ht="15.9" customHeight="1" x14ac:dyDescent="0.3">
      <c r="B19" s="440"/>
      <c r="C19" s="846" t="s">
        <v>5728</v>
      </c>
      <c r="D19" s="847"/>
      <c r="E19" s="848"/>
      <c r="F19" s="440"/>
      <c r="G19" s="544"/>
      <c r="H19" s="440"/>
      <c r="I19" s="441"/>
      <c r="J19" s="576"/>
    </row>
    <row r="20" spans="2:10" s="596" customFormat="1" ht="15.9" customHeight="1" x14ac:dyDescent="0.3">
      <c r="B20" s="440" t="s">
        <v>2033</v>
      </c>
      <c r="C20" s="775" t="str">
        <f>VLOOKUP(B20,ENS.!$B$5:$F$242,2,FALSE)</f>
        <v>Análisis granulométrico por tamizado en Suelo (*).</v>
      </c>
      <c r="D20" s="776"/>
      <c r="E20" s="777"/>
      <c r="F20" s="440" t="str">
        <f>VLOOKUP(B20,ENS.!$B$5:$F$242,3,FALSE)</f>
        <v>ASTM D6913/D6913M-17</v>
      </c>
      <c r="G20" s="544">
        <f>VLOOKUP(B20,ENS.!$B$5:$G$242,6,FALSE)</f>
        <v>100</v>
      </c>
      <c r="H20" s="440">
        <v>1</v>
      </c>
      <c r="I20" s="441">
        <f t="shared" ref="I20:I28" si="0">+G20*H20</f>
        <v>100</v>
      </c>
      <c r="J20" s="576"/>
    </row>
    <row r="21" spans="2:10" s="596" customFormat="1" ht="15.9" customHeight="1" x14ac:dyDescent="0.3">
      <c r="B21" s="440" t="s">
        <v>2031</v>
      </c>
      <c r="C21" s="775" t="str">
        <f>VLOOKUP(B21,ENS.!$B$5:$F$242,2,FALSE)</f>
        <v>Límite líquido y Límite Plástico del Suelo (*).</v>
      </c>
      <c r="D21" s="776"/>
      <c r="E21" s="777"/>
      <c r="F21" s="440" t="str">
        <f>VLOOKUP(B21,ENS.!$B$5:$F$242,3,FALSE)</f>
        <v>ASTM D4318-17ε1</v>
      </c>
      <c r="G21" s="544">
        <v>80</v>
      </c>
      <c r="H21" s="440">
        <v>1</v>
      </c>
      <c r="I21" s="441">
        <f t="shared" si="0"/>
        <v>80</v>
      </c>
      <c r="J21" s="576"/>
    </row>
    <row r="22" spans="2:10" s="596" customFormat="1" ht="15.9" customHeight="1" x14ac:dyDescent="0.3">
      <c r="B22" s="440" t="s">
        <v>2002</v>
      </c>
      <c r="C22" s="775" t="str">
        <f>VLOOKUP(B22,ENS.!$B$5:$F$242,2,FALSE)</f>
        <v>Sales solubles en Suelos y Agua.</v>
      </c>
      <c r="D22" s="776"/>
      <c r="E22" s="777"/>
      <c r="F22" s="440" t="str">
        <f>VLOOKUP(B22,ENS.!$B$5:$F$242,3,FALSE)</f>
        <v>NTP 339.152</v>
      </c>
      <c r="G22" s="544">
        <f>VLOOKUP(B22,ENS.!$B$5:$G$242,6,FALSE)</f>
        <v>80</v>
      </c>
      <c r="H22" s="440">
        <v>1</v>
      </c>
      <c r="I22" s="441">
        <f t="shared" si="0"/>
        <v>80</v>
      </c>
      <c r="J22" s="576"/>
    </row>
    <row r="23" spans="2:10" s="596" customFormat="1" ht="15.9" customHeight="1" x14ac:dyDescent="0.3">
      <c r="B23" s="440" t="s">
        <v>2037</v>
      </c>
      <c r="C23" s="775" t="str">
        <f>VLOOKUP(B23,ENS.!$B$5:$F$242,2,FALSE)</f>
        <v>Contenido de materia orgánica.</v>
      </c>
      <c r="D23" s="776"/>
      <c r="E23" s="777"/>
      <c r="F23" s="440" t="str">
        <f>VLOOKUP(B23,ENS.!$B$5:$F$242,3,FALSE)</f>
        <v>AASHTO T267</v>
      </c>
      <c r="G23" s="544">
        <f>VLOOKUP(B23,ENS.!$B$5:$G$242,6,FALSE)</f>
        <v>120</v>
      </c>
      <c r="H23" s="440">
        <v>1</v>
      </c>
      <c r="I23" s="441">
        <f t="shared" si="0"/>
        <v>120</v>
      </c>
      <c r="J23" s="576"/>
    </row>
    <row r="24" spans="2:10" s="596" customFormat="1" ht="15.9" customHeight="1" x14ac:dyDescent="0.3">
      <c r="B24" s="440" t="s">
        <v>2019</v>
      </c>
      <c r="C24" s="775" t="s">
        <v>5455</v>
      </c>
      <c r="D24" s="776"/>
      <c r="E24" s="777"/>
      <c r="F24" s="440" t="str">
        <f>VLOOKUP(B24,ENS.!$B$5:$F$242,3,FALSE)</f>
        <v>ASTM D1557-12 (Reapproved 2021)</v>
      </c>
      <c r="G24" s="544">
        <f>VLOOKUP(B24,ENS.!$B$5:$G$242,6,FALSE)</f>
        <v>150</v>
      </c>
      <c r="H24" s="440">
        <v>2</v>
      </c>
      <c r="I24" s="441">
        <f t="shared" si="0"/>
        <v>300</v>
      </c>
      <c r="J24" s="576"/>
    </row>
    <row r="25" spans="2:10" s="596" customFormat="1" ht="15.9" customHeight="1" x14ac:dyDescent="0.3">
      <c r="B25" s="440" t="s">
        <v>2437</v>
      </c>
      <c r="C25" s="775" t="str">
        <f>VLOOKUP(B25,ENS.!$B$5:$F$242,2,FALSE)</f>
        <v>Gravedad específica de los sólidos del suelo.</v>
      </c>
      <c r="D25" s="776"/>
      <c r="E25" s="777"/>
      <c r="F25" s="440" t="str">
        <f>VLOOKUP(B25,ENS.!$B$5:$F$242,3,FALSE)</f>
        <v>ASTM D854-14</v>
      </c>
      <c r="G25" s="544">
        <v>80</v>
      </c>
      <c r="H25" s="440">
        <v>1</v>
      </c>
      <c r="I25" s="441">
        <f t="shared" si="0"/>
        <v>80</v>
      </c>
      <c r="J25" s="576"/>
    </row>
    <row r="26" spans="2:10" s="596" customFormat="1" ht="15.9" customHeight="1" x14ac:dyDescent="0.3">
      <c r="B26" s="440" t="s">
        <v>2480</v>
      </c>
      <c r="C26" s="775" t="str">
        <f>VLOOKUP(B26,ENS.!$B$5:$F$242,2,FALSE)</f>
        <v>Gravedad especifica y absorción de agregado grueso (*).</v>
      </c>
      <c r="D26" s="776"/>
      <c r="E26" s="777"/>
      <c r="F26" s="440" t="str">
        <f>VLOOKUP(B26,ENS.!$B$5:$F$242,3,FALSE)</f>
        <v>ASTM C127-24</v>
      </c>
      <c r="G26" s="544">
        <v>100</v>
      </c>
      <c r="H26" s="440">
        <v>1</v>
      </c>
      <c r="I26" s="441">
        <f t="shared" si="0"/>
        <v>100</v>
      </c>
      <c r="J26" s="576"/>
    </row>
    <row r="27" spans="2:10" s="596" customFormat="1" ht="15.9" customHeight="1" x14ac:dyDescent="0.3">
      <c r="B27" s="440" t="s">
        <v>2445</v>
      </c>
      <c r="C27" s="775" t="str">
        <f>VLOOKUP(B27,ENS.!$B$5:$F$242,2,FALSE)</f>
        <v>California Bearing Ratio (CBR) (*).</v>
      </c>
      <c r="D27" s="776"/>
      <c r="E27" s="777"/>
      <c r="F27" s="440" t="str">
        <f>VLOOKUP(B27,ENS.!$B$5:$F$242,3,FALSE)</f>
        <v>ASTM D1883-21</v>
      </c>
      <c r="G27" s="544">
        <v>250</v>
      </c>
      <c r="H27" s="440">
        <v>1</v>
      </c>
      <c r="I27" s="441">
        <f t="shared" si="0"/>
        <v>250</v>
      </c>
      <c r="J27" s="576"/>
    </row>
    <row r="28" spans="2:10" s="596" customFormat="1" ht="15.9" customHeight="1" x14ac:dyDescent="0.3">
      <c r="B28" s="440" t="s">
        <v>2456</v>
      </c>
      <c r="C28" s="775" t="str">
        <f>VLOOKUP(B28,ENS.!$B$5:$F$242,2,FALSE)</f>
        <v>Colapso.</v>
      </c>
      <c r="D28" s="776"/>
      <c r="E28" s="777"/>
      <c r="F28" s="440" t="str">
        <f>VLOOKUP(B28,ENS.!$B$5:$F$242,3,FALSE)</f>
        <v>ASTM D5333</v>
      </c>
      <c r="G28" s="544">
        <v>700</v>
      </c>
      <c r="H28" s="440">
        <v>1</v>
      </c>
      <c r="I28" s="441">
        <f t="shared" si="0"/>
        <v>700</v>
      </c>
      <c r="J28" s="576"/>
    </row>
    <row r="29" spans="2:10" s="596" customFormat="1" ht="15.9" customHeight="1" x14ac:dyDescent="0.3">
      <c r="B29" s="440"/>
      <c r="C29" s="846" t="s">
        <v>5729</v>
      </c>
      <c r="D29" s="847"/>
      <c r="E29" s="848"/>
      <c r="F29" s="440"/>
      <c r="G29" s="544"/>
      <c r="H29" s="440"/>
      <c r="I29" s="441"/>
      <c r="J29" s="576"/>
    </row>
    <row r="30" spans="2:10" s="596" customFormat="1" ht="15.9" customHeight="1" x14ac:dyDescent="0.3">
      <c r="B30" s="440" t="s">
        <v>2033</v>
      </c>
      <c r="C30" s="775" t="str">
        <f>VLOOKUP(B30,ENS.!$B$5:$F$242,2,FALSE)</f>
        <v>Análisis granulométrico por tamizado en Suelo (*).</v>
      </c>
      <c r="D30" s="776"/>
      <c r="E30" s="777"/>
      <c r="F30" s="440" t="str">
        <f>VLOOKUP(B30,ENS.!$B$5:$F$242,3,FALSE)</f>
        <v>ASTM D6913/D6913M-17</v>
      </c>
      <c r="G30" s="544">
        <f>VLOOKUP(B30,ENS.!$B$5:$G$242,6,FALSE)</f>
        <v>100</v>
      </c>
      <c r="H30" s="440">
        <v>1</v>
      </c>
      <c r="I30" s="441">
        <f t="shared" ref="I30:I38" si="1">+G30*H30</f>
        <v>100</v>
      </c>
      <c r="J30" s="576"/>
    </row>
    <row r="31" spans="2:10" s="596" customFormat="1" ht="15.9" customHeight="1" x14ac:dyDescent="0.3">
      <c r="B31" s="440" t="s">
        <v>2031</v>
      </c>
      <c r="C31" s="775" t="str">
        <f>VLOOKUP(B31,ENS.!$B$5:$F$242,2,FALSE)</f>
        <v>Límite líquido y Límite Plástico del Suelo (*).</v>
      </c>
      <c r="D31" s="776"/>
      <c r="E31" s="777"/>
      <c r="F31" s="440" t="str">
        <f>VLOOKUP(B31,ENS.!$B$5:$F$242,3,FALSE)</f>
        <v>ASTM D4318-17ε1</v>
      </c>
      <c r="G31" s="544">
        <v>80</v>
      </c>
      <c r="H31" s="440">
        <v>1</v>
      </c>
      <c r="I31" s="441">
        <f t="shared" si="1"/>
        <v>80</v>
      </c>
      <c r="J31" s="576"/>
    </row>
    <row r="32" spans="2:10" s="596" customFormat="1" ht="15.9" customHeight="1" x14ac:dyDescent="0.3">
      <c r="B32" s="440" t="s">
        <v>2002</v>
      </c>
      <c r="C32" s="775" t="str">
        <f>VLOOKUP(B32,ENS.!$B$5:$F$242,2,FALSE)</f>
        <v>Sales solubles en Suelos y Agua.</v>
      </c>
      <c r="D32" s="776"/>
      <c r="E32" s="777"/>
      <c r="F32" s="440" t="str">
        <f>VLOOKUP(B32,ENS.!$B$5:$F$242,3,FALSE)</f>
        <v>NTP 339.152</v>
      </c>
      <c r="G32" s="544">
        <f>VLOOKUP(B32,ENS.!$B$5:$G$242,6,FALSE)</f>
        <v>80</v>
      </c>
      <c r="H32" s="440">
        <v>1</v>
      </c>
      <c r="I32" s="441">
        <f t="shared" si="1"/>
        <v>80</v>
      </c>
      <c r="J32" s="576"/>
    </row>
    <row r="33" spans="2:10" s="596" customFormat="1" ht="15.9" customHeight="1" x14ac:dyDescent="0.3">
      <c r="B33" s="440" t="s">
        <v>2037</v>
      </c>
      <c r="C33" s="775" t="str">
        <f>VLOOKUP(B33,ENS.!$B$5:$F$242,2,FALSE)</f>
        <v>Contenido de materia orgánica.</v>
      </c>
      <c r="D33" s="776"/>
      <c r="E33" s="777"/>
      <c r="F33" s="440" t="str">
        <f>VLOOKUP(B33,ENS.!$B$5:$F$242,3,FALSE)</f>
        <v>AASHTO T267</v>
      </c>
      <c r="G33" s="544">
        <f>VLOOKUP(B33,ENS.!$B$5:$G$242,6,FALSE)</f>
        <v>120</v>
      </c>
      <c r="H33" s="440">
        <v>1</v>
      </c>
      <c r="I33" s="441">
        <f t="shared" si="1"/>
        <v>120</v>
      </c>
      <c r="J33" s="576"/>
    </row>
    <row r="34" spans="2:10" s="596" customFormat="1" ht="15.9" customHeight="1" x14ac:dyDescent="0.3">
      <c r="B34" s="440" t="s">
        <v>2019</v>
      </c>
      <c r="C34" s="775" t="s">
        <v>5455</v>
      </c>
      <c r="D34" s="776"/>
      <c r="E34" s="777"/>
      <c r="F34" s="440" t="str">
        <f>VLOOKUP(B34,ENS.!$B$5:$F$242,3,FALSE)</f>
        <v>ASTM D1557-12 (Reapproved 2021)</v>
      </c>
      <c r="G34" s="544">
        <f>VLOOKUP(B34,ENS.!$B$5:$G$242,6,FALSE)</f>
        <v>150</v>
      </c>
      <c r="H34" s="440">
        <v>2</v>
      </c>
      <c r="I34" s="441">
        <f t="shared" si="1"/>
        <v>300</v>
      </c>
      <c r="J34" s="576"/>
    </row>
    <row r="35" spans="2:10" s="596" customFormat="1" ht="15.9" customHeight="1" x14ac:dyDescent="0.3">
      <c r="B35" s="440" t="s">
        <v>2437</v>
      </c>
      <c r="C35" s="775" t="str">
        <f>VLOOKUP(B35,ENS.!$B$5:$F$242,2,FALSE)</f>
        <v>Gravedad específica de los sólidos del suelo.</v>
      </c>
      <c r="D35" s="776"/>
      <c r="E35" s="777"/>
      <c r="F35" s="440" t="str">
        <f>VLOOKUP(B35,ENS.!$B$5:$F$242,3,FALSE)</f>
        <v>ASTM D854-14</v>
      </c>
      <c r="G35" s="544">
        <v>80</v>
      </c>
      <c r="H35" s="440">
        <v>1</v>
      </c>
      <c r="I35" s="441">
        <f t="shared" si="1"/>
        <v>80</v>
      </c>
      <c r="J35" s="576"/>
    </row>
    <row r="36" spans="2:10" s="596" customFormat="1" ht="15.9" customHeight="1" x14ac:dyDescent="0.3">
      <c r="B36" s="440" t="s">
        <v>2480</v>
      </c>
      <c r="C36" s="775" t="str">
        <f>VLOOKUP(B36,ENS.!$B$5:$F$242,2,FALSE)</f>
        <v>Gravedad especifica y absorción de agregado grueso (*).</v>
      </c>
      <c r="D36" s="776"/>
      <c r="E36" s="777"/>
      <c r="F36" s="440" t="str">
        <f>VLOOKUP(B36,ENS.!$B$5:$F$242,3,FALSE)</f>
        <v>ASTM C127-24</v>
      </c>
      <c r="G36" s="544">
        <v>100</v>
      </c>
      <c r="H36" s="440">
        <v>1</v>
      </c>
      <c r="I36" s="441">
        <f t="shared" si="1"/>
        <v>100</v>
      </c>
      <c r="J36" s="576"/>
    </row>
    <row r="37" spans="2:10" s="596" customFormat="1" ht="15.9" customHeight="1" x14ac:dyDescent="0.3">
      <c r="B37" s="440" t="s">
        <v>2445</v>
      </c>
      <c r="C37" s="775" t="str">
        <f>VLOOKUP(B37,ENS.!$B$5:$F$242,2,FALSE)</f>
        <v>California Bearing Ratio (CBR) (*).</v>
      </c>
      <c r="D37" s="776"/>
      <c r="E37" s="777"/>
      <c r="F37" s="440" t="str">
        <f>VLOOKUP(B37,ENS.!$B$5:$F$242,3,FALSE)</f>
        <v>ASTM D1883-21</v>
      </c>
      <c r="G37" s="544">
        <v>250</v>
      </c>
      <c r="H37" s="440">
        <v>1</v>
      </c>
      <c r="I37" s="441">
        <f t="shared" si="1"/>
        <v>250</v>
      </c>
      <c r="J37" s="576"/>
    </row>
    <row r="38" spans="2:10" s="596" customFormat="1" ht="15.9" customHeight="1" x14ac:dyDescent="0.3">
      <c r="B38" s="440" t="s">
        <v>2456</v>
      </c>
      <c r="C38" s="775" t="str">
        <f>VLOOKUP(B38,ENS.!$B$5:$F$242,2,FALSE)</f>
        <v>Colapso.</v>
      </c>
      <c r="D38" s="776"/>
      <c r="E38" s="777"/>
      <c r="F38" s="440" t="str">
        <f>VLOOKUP(B38,ENS.!$B$5:$F$242,3,FALSE)</f>
        <v>ASTM D5333</v>
      </c>
      <c r="G38" s="544">
        <v>700</v>
      </c>
      <c r="H38" s="440">
        <v>1</v>
      </c>
      <c r="I38" s="441">
        <f t="shared" si="1"/>
        <v>700</v>
      </c>
      <c r="J38" s="576"/>
    </row>
    <row r="39" spans="2:10" s="596" customFormat="1" ht="15.9" customHeight="1" x14ac:dyDescent="0.3">
      <c r="B39" s="440"/>
      <c r="C39" s="846" t="s">
        <v>5730</v>
      </c>
      <c r="D39" s="847"/>
      <c r="E39" s="848"/>
      <c r="F39" s="440"/>
      <c r="G39" s="544"/>
      <c r="H39" s="440"/>
      <c r="I39" s="441"/>
      <c r="J39" s="576"/>
    </row>
    <row r="40" spans="2:10" s="596" customFormat="1" ht="15.9" customHeight="1" x14ac:dyDescent="0.3">
      <c r="B40" s="440" t="s">
        <v>2033</v>
      </c>
      <c r="C40" s="775" t="str">
        <f>VLOOKUP(B40,ENS.!$B$5:$F$242,2,FALSE)</f>
        <v>Análisis granulométrico por tamizado en Suelo (*).</v>
      </c>
      <c r="D40" s="776"/>
      <c r="E40" s="777"/>
      <c r="F40" s="440" t="str">
        <f>VLOOKUP(B40,ENS.!$B$5:$F$242,3,FALSE)</f>
        <v>ASTM D6913/D6913M-17</v>
      </c>
      <c r="G40" s="544">
        <f>VLOOKUP(B40,ENS.!$B$5:$G$242,6,FALSE)</f>
        <v>100</v>
      </c>
      <c r="H40" s="440">
        <v>1</v>
      </c>
      <c r="I40" s="441">
        <f t="shared" ref="I40:I47" si="2">+G40*H40</f>
        <v>100</v>
      </c>
      <c r="J40" s="576"/>
    </row>
    <row r="41" spans="2:10" s="596" customFormat="1" ht="15.9" customHeight="1" x14ac:dyDescent="0.3">
      <c r="B41" s="440" t="s">
        <v>2031</v>
      </c>
      <c r="C41" s="775" t="str">
        <f>VLOOKUP(B41,ENS.!$B$5:$F$242,2,FALSE)</f>
        <v>Límite líquido y Límite Plástico del Suelo (*).</v>
      </c>
      <c r="D41" s="776"/>
      <c r="E41" s="777"/>
      <c r="F41" s="440" t="str">
        <f>VLOOKUP(B41,ENS.!$B$5:$F$242,3,FALSE)</f>
        <v>ASTM D4318-17ε1</v>
      </c>
      <c r="G41" s="544">
        <v>80</v>
      </c>
      <c r="H41" s="440">
        <v>1</v>
      </c>
      <c r="I41" s="441">
        <f t="shared" si="2"/>
        <v>80</v>
      </c>
      <c r="J41" s="576"/>
    </row>
    <row r="42" spans="2:10" s="596" customFormat="1" ht="15.9" customHeight="1" x14ac:dyDescent="0.3">
      <c r="B42" s="440" t="s">
        <v>2002</v>
      </c>
      <c r="C42" s="775" t="str">
        <f>VLOOKUP(B42,ENS.!$B$5:$F$242,2,FALSE)</f>
        <v>Sales solubles en Suelos y Agua.</v>
      </c>
      <c r="D42" s="776"/>
      <c r="E42" s="777"/>
      <c r="F42" s="440" t="str">
        <f>VLOOKUP(B42,ENS.!$B$5:$F$242,3,FALSE)</f>
        <v>NTP 339.152</v>
      </c>
      <c r="G42" s="544">
        <f>VLOOKUP(B42,ENS.!$B$5:$G$242,6,FALSE)</f>
        <v>80</v>
      </c>
      <c r="H42" s="440">
        <v>1</v>
      </c>
      <c r="I42" s="441">
        <f t="shared" si="2"/>
        <v>80</v>
      </c>
      <c r="J42" s="576"/>
    </row>
    <row r="43" spans="2:10" s="596" customFormat="1" ht="15.9" customHeight="1" x14ac:dyDescent="0.3">
      <c r="B43" s="440" t="s">
        <v>2037</v>
      </c>
      <c r="C43" s="775" t="str">
        <f>VLOOKUP(B43,ENS.!$B$5:$F$242,2,FALSE)</f>
        <v>Contenido de materia orgánica.</v>
      </c>
      <c r="D43" s="776"/>
      <c r="E43" s="777"/>
      <c r="F43" s="440" t="str">
        <f>VLOOKUP(B43,ENS.!$B$5:$F$242,3,FALSE)</f>
        <v>AASHTO T267</v>
      </c>
      <c r="G43" s="544">
        <f>VLOOKUP(B43,ENS.!$B$5:$G$242,6,FALSE)</f>
        <v>120</v>
      </c>
      <c r="H43" s="440">
        <v>1</v>
      </c>
      <c r="I43" s="441">
        <f t="shared" si="2"/>
        <v>120</v>
      </c>
      <c r="J43" s="576"/>
    </row>
    <row r="44" spans="2:10" s="596" customFormat="1" ht="15.9" customHeight="1" x14ac:dyDescent="0.3">
      <c r="B44" s="440" t="s">
        <v>2019</v>
      </c>
      <c r="C44" s="775" t="s">
        <v>5455</v>
      </c>
      <c r="D44" s="776"/>
      <c r="E44" s="777"/>
      <c r="F44" s="440" t="str">
        <f>VLOOKUP(B44,ENS.!$B$5:$F$242,3,FALSE)</f>
        <v>ASTM D1557-12 (Reapproved 2021)</v>
      </c>
      <c r="G44" s="544">
        <f>VLOOKUP(B44,ENS.!$B$5:$G$242,6,FALSE)</f>
        <v>150</v>
      </c>
      <c r="H44" s="440">
        <v>2</v>
      </c>
      <c r="I44" s="441">
        <f t="shared" si="2"/>
        <v>300</v>
      </c>
      <c r="J44" s="576"/>
    </row>
    <row r="45" spans="2:10" s="596" customFormat="1" ht="15.9" customHeight="1" x14ac:dyDescent="0.3">
      <c r="B45" s="440" t="s">
        <v>2437</v>
      </c>
      <c r="C45" s="775" t="str">
        <f>VLOOKUP(B45,ENS.!$B$5:$F$242,2,FALSE)</f>
        <v>Gravedad específica de los sólidos del suelo.</v>
      </c>
      <c r="D45" s="776"/>
      <c r="E45" s="777"/>
      <c r="F45" s="440" t="str">
        <f>VLOOKUP(B45,ENS.!$B$5:$F$242,3,FALSE)</f>
        <v>ASTM D854-14</v>
      </c>
      <c r="G45" s="544">
        <v>80</v>
      </c>
      <c r="H45" s="440">
        <v>1</v>
      </c>
      <c r="I45" s="441">
        <f t="shared" si="2"/>
        <v>80</v>
      </c>
      <c r="J45" s="576"/>
    </row>
    <row r="46" spans="2:10" s="596" customFormat="1" ht="15.9" customHeight="1" x14ac:dyDescent="0.3">
      <c r="B46" s="440" t="s">
        <v>2480</v>
      </c>
      <c r="C46" s="775" t="str">
        <f>VLOOKUP(B46,ENS.!$B$5:$F$242,2,FALSE)</f>
        <v>Gravedad especifica y absorción de agregado grueso (*).</v>
      </c>
      <c r="D46" s="776"/>
      <c r="E46" s="777"/>
      <c r="F46" s="440" t="str">
        <f>VLOOKUP(B46,ENS.!$B$5:$F$242,3,FALSE)</f>
        <v>ASTM C127-24</v>
      </c>
      <c r="G46" s="544">
        <v>100</v>
      </c>
      <c r="H46" s="440">
        <v>1</v>
      </c>
      <c r="I46" s="441">
        <f t="shared" si="2"/>
        <v>100</v>
      </c>
      <c r="J46" s="576"/>
    </row>
    <row r="47" spans="2:10" s="596" customFormat="1" ht="15.9" customHeight="1" x14ac:dyDescent="0.3">
      <c r="B47" s="440" t="s">
        <v>2445</v>
      </c>
      <c r="C47" s="775" t="str">
        <f>VLOOKUP(B47,ENS.!$B$5:$F$242,2,FALSE)</f>
        <v>California Bearing Ratio (CBR) (*).</v>
      </c>
      <c r="D47" s="776"/>
      <c r="E47" s="777"/>
      <c r="F47" s="440" t="str">
        <f>VLOOKUP(B47,ENS.!$B$5:$F$242,3,FALSE)</f>
        <v>ASTM D1883-21</v>
      </c>
      <c r="G47" s="544">
        <v>250</v>
      </c>
      <c r="H47" s="440">
        <v>1</v>
      </c>
      <c r="I47" s="441">
        <f t="shared" si="2"/>
        <v>250</v>
      </c>
      <c r="J47" s="576"/>
    </row>
    <row r="48" spans="2:10" s="596" customFormat="1" ht="15.9" customHeight="1" x14ac:dyDescent="0.3">
      <c r="B48" s="440" t="s">
        <v>2456</v>
      </c>
      <c r="C48" s="775" t="str">
        <f>VLOOKUP(B48,ENS.!$B$5:$F$242,2,FALSE)</f>
        <v>Colapso.</v>
      </c>
      <c r="D48" s="776"/>
      <c r="E48" s="777"/>
      <c r="F48" s="440" t="str">
        <f>VLOOKUP(B48,ENS.!$B$5:$F$242,3,FALSE)</f>
        <v>ASTM D5333</v>
      </c>
      <c r="G48" s="544">
        <v>700</v>
      </c>
      <c r="H48" s="440">
        <v>1</v>
      </c>
      <c r="I48" s="441">
        <f t="shared" ref="I48" si="3">+G48*H48</f>
        <v>700</v>
      </c>
      <c r="J48" s="576"/>
    </row>
    <row r="49" spans="2:20" ht="18" customHeight="1" x14ac:dyDescent="0.3">
      <c r="B49" s="363" t="s">
        <v>2516</v>
      </c>
      <c r="C49" s="309"/>
      <c r="D49" s="297"/>
      <c r="E49" s="297"/>
      <c r="F49" s="297"/>
      <c r="G49" s="851" t="s">
        <v>3167</v>
      </c>
      <c r="H49" s="852"/>
      <c r="I49" s="294">
        <f>+SUM(I19:I48)</f>
        <v>5430</v>
      </c>
      <c r="J49" s="274"/>
      <c r="K49" s="538"/>
      <c r="L49" s="171"/>
      <c r="N49" s="171"/>
      <c r="O49" s="171"/>
      <c r="P49" s="171"/>
      <c r="Q49" s="171"/>
      <c r="R49" s="171"/>
      <c r="S49" s="171"/>
      <c r="T49" s="171"/>
    </row>
    <row r="50" spans="2:20" ht="18" customHeight="1" x14ac:dyDescent="0.3">
      <c r="B50" s="297"/>
      <c r="C50" s="297"/>
      <c r="D50" s="297"/>
      <c r="E50" s="297"/>
      <c r="F50" s="297"/>
      <c r="G50" s="735" t="s">
        <v>2568</v>
      </c>
      <c r="H50" s="736"/>
      <c r="I50" s="369">
        <f>+I49*0.18</f>
        <v>977.4</v>
      </c>
      <c r="J50" s="274"/>
      <c r="K50" s="538"/>
      <c r="L50" s="171"/>
      <c r="M50" s="171"/>
      <c r="N50" s="171"/>
      <c r="O50" s="171"/>
      <c r="P50" s="171"/>
      <c r="Q50" s="171"/>
      <c r="R50" s="171"/>
      <c r="S50" s="171"/>
      <c r="T50" s="171"/>
    </row>
    <row r="51" spans="2:20" ht="18" customHeight="1" x14ac:dyDescent="0.3">
      <c r="B51" s="297"/>
      <c r="C51" s="297"/>
      <c r="D51" s="297"/>
      <c r="E51" s="297"/>
      <c r="F51" s="297"/>
      <c r="G51" s="720" t="s">
        <v>2569</v>
      </c>
      <c r="H51" s="722"/>
      <c r="I51" s="272">
        <f>+I49+I50</f>
        <v>6407.4</v>
      </c>
      <c r="J51" s="274"/>
      <c r="K51" s="538"/>
      <c r="L51" s="302"/>
      <c r="M51" s="302"/>
      <c r="N51" s="302"/>
      <c r="O51" s="302"/>
      <c r="P51" s="302"/>
      <c r="Q51" s="302"/>
      <c r="R51" s="302"/>
      <c r="S51" s="302"/>
      <c r="T51" s="302"/>
    </row>
    <row r="52" spans="2:20" s="373" customFormat="1" ht="47.4" customHeight="1" x14ac:dyDescent="0.3">
      <c r="G52" s="386"/>
      <c r="H52" s="386"/>
      <c r="I52" s="387"/>
      <c r="J52" s="388"/>
      <c r="K52" s="554"/>
      <c r="L52" s="379"/>
      <c r="M52" s="379"/>
      <c r="N52" s="379"/>
      <c r="O52" s="379"/>
      <c r="P52" s="379"/>
      <c r="Q52" s="379"/>
      <c r="R52" s="379"/>
      <c r="S52" s="379"/>
      <c r="T52" s="379"/>
    </row>
    <row r="53" spans="2:20" s="373" customFormat="1" ht="30" customHeight="1" x14ac:dyDescent="0.3">
      <c r="B53" s="741" t="s">
        <v>4093</v>
      </c>
      <c r="C53" s="741"/>
      <c r="D53" s="741"/>
      <c r="E53" s="741"/>
      <c r="F53" s="741"/>
      <c r="G53" s="741"/>
      <c r="H53" s="741"/>
      <c r="I53" s="741"/>
      <c r="J53" s="388"/>
      <c r="K53" s="554"/>
      <c r="L53" s="379"/>
      <c r="M53" s="379"/>
      <c r="N53" s="379"/>
      <c r="O53" s="379"/>
      <c r="P53" s="379"/>
      <c r="Q53" s="379"/>
      <c r="R53" s="379"/>
      <c r="S53" s="379"/>
      <c r="T53" s="379"/>
    </row>
    <row r="54" spans="2:20" s="373" customFormat="1" ht="94.5" customHeight="1" x14ac:dyDescent="0.3">
      <c r="B54" s="712" t="s">
        <v>5719</v>
      </c>
      <c r="C54" s="712"/>
      <c r="D54" s="712"/>
      <c r="E54" s="712"/>
      <c r="F54" s="712"/>
      <c r="G54" s="712"/>
      <c r="H54" s="712"/>
      <c r="I54" s="712"/>
      <c r="J54" s="388"/>
      <c r="K54" s="554"/>
      <c r="L54" s="379"/>
      <c r="M54" s="379"/>
      <c r="N54" s="379"/>
      <c r="O54" s="379"/>
      <c r="P54" s="379"/>
      <c r="Q54" s="379"/>
      <c r="R54" s="379"/>
      <c r="S54" s="379"/>
      <c r="T54" s="379"/>
    </row>
    <row r="55" spans="2:20" ht="69" customHeight="1" x14ac:dyDescent="0.25">
      <c r="B55" s="763" t="s">
        <v>2928</v>
      </c>
      <c r="C55" s="763"/>
      <c r="D55" s="337"/>
      <c r="E55" s="337"/>
      <c r="F55" s="337"/>
      <c r="G55" s="337"/>
      <c r="H55" s="337"/>
      <c r="I55" s="337"/>
      <c r="J55" s="274"/>
      <c r="K55" s="538"/>
      <c r="L55" s="302"/>
      <c r="M55" s="302"/>
      <c r="N55" s="302"/>
      <c r="O55" s="302"/>
      <c r="P55" s="302"/>
      <c r="Q55" s="302"/>
      <c r="R55" s="302"/>
      <c r="S55" s="302"/>
      <c r="T55" s="302"/>
    </row>
    <row r="56" spans="2:20" ht="78.75" customHeight="1" x14ac:dyDescent="0.3">
      <c r="B56" s="726" t="s">
        <v>5720</v>
      </c>
      <c r="C56" s="726"/>
      <c r="D56" s="726"/>
      <c r="E56" s="726"/>
      <c r="F56" s="726"/>
      <c r="G56" s="726"/>
      <c r="H56" s="726"/>
      <c r="I56" s="726"/>
      <c r="J56" s="274"/>
      <c r="K56" s="538"/>
      <c r="L56" s="302"/>
      <c r="M56" s="302"/>
      <c r="N56" s="302"/>
      <c r="O56" s="302"/>
      <c r="P56" s="302"/>
      <c r="Q56" s="302"/>
      <c r="R56" s="302"/>
      <c r="S56" s="302"/>
      <c r="T56" s="302"/>
    </row>
    <row r="57" spans="2:20" ht="69" customHeight="1" x14ac:dyDescent="0.3">
      <c r="B57" s="712" t="s">
        <v>2926</v>
      </c>
      <c r="C57" s="712"/>
      <c r="D57" s="712"/>
      <c r="E57" s="712"/>
      <c r="F57" s="712"/>
      <c r="G57" s="712"/>
      <c r="H57" s="712"/>
      <c r="I57" s="712"/>
      <c r="J57" s="274"/>
      <c r="K57" s="538"/>
      <c r="L57" s="302"/>
      <c r="M57" s="302"/>
      <c r="N57" s="302"/>
      <c r="O57" s="302"/>
      <c r="P57" s="302"/>
      <c r="Q57" s="302"/>
      <c r="R57" s="302"/>
      <c r="S57" s="302"/>
      <c r="T57" s="302"/>
    </row>
    <row r="58" spans="2:20" ht="82.5" customHeight="1" x14ac:dyDescent="0.3">
      <c r="B58" s="712" t="s">
        <v>2925</v>
      </c>
      <c r="C58" s="712"/>
      <c r="D58" s="712"/>
      <c r="E58" s="712"/>
      <c r="F58" s="712"/>
      <c r="G58" s="712"/>
      <c r="H58" s="712"/>
      <c r="I58" s="712"/>
      <c r="J58" s="274"/>
      <c r="K58" s="538"/>
      <c r="L58" s="302"/>
      <c r="M58" s="302"/>
      <c r="N58" s="302"/>
      <c r="O58" s="302"/>
      <c r="P58" s="302"/>
      <c r="Q58" s="302"/>
      <c r="R58" s="302"/>
      <c r="S58" s="302"/>
      <c r="T58" s="302"/>
    </row>
    <row r="59" spans="2:20" s="373" customFormat="1" ht="75.75" customHeight="1" x14ac:dyDescent="0.3">
      <c r="B59" s="712" t="s">
        <v>3065</v>
      </c>
      <c r="C59" s="712"/>
      <c r="D59" s="712"/>
      <c r="E59" s="712"/>
      <c r="F59" s="712"/>
      <c r="G59" s="712"/>
      <c r="H59" s="712"/>
      <c r="I59" s="712"/>
      <c r="J59" s="375"/>
      <c r="K59" s="376"/>
    </row>
    <row r="60" spans="2:20" s="373" customFormat="1" ht="123.6" customHeight="1" x14ac:dyDescent="0.3">
      <c r="B60" s="726" t="s">
        <v>2927</v>
      </c>
      <c r="C60" s="726"/>
      <c r="D60" s="726"/>
      <c r="E60" s="726"/>
      <c r="F60" s="726"/>
      <c r="G60" s="726"/>
      <c r="H60" s="726"/>
      <c r="I60" s="726"/>
      <c r="J60" s="375"/>
      <c r="K60" s="376"/>
      <c r="L60" s="377"/>
      <c r="M60" s="378"/>
    </row>
    <row r="61" spans="2:20" s="373" customFormat="1" ht="58.5" customHeight="1" x14ac:dyDescent="0.3">
      <c r="B61" s="712" t="s">
        <v>2572</v>
      </c>
      <c r="C61" s="712"/>
      <c r="D61" s="712"/>
      <c r="E61" s="712"/>
      <c r="F61" s="712"/>
      <c r="G61" s="712"/>
      <c r="H61" s="712"/>
      <c r="I61" s="712"/>
      <c r="J61" s="375"/>
      <c r="K61" s="376"/>
      <c r="L61" s="377"/>
      <c r="M61" s="378"/>
    </row>
    <row r="62" spans="2:20" s="373" customFormat="1" ht="16.8" x14ac:dyDescent="0.3">
      <c r="B62" s="435"/>
      <c r="C62" s="435"/>
      <c r="D62" s="435"/>
      <c r="E62" s="435"/>
      <c r="F62" s="435"/>
      <c r="G62" s="435"/>
      <c r="H62" s="435"/>
      <c r="I62" s="435"/>
      <c r="N62" s="379"/>
      <c r="O62" s="379"/>
      <c r="P62" s="379"/>
      <c r="Q62" s="379"/>
      <c r="R62" s="379"/>
      <c r="S62" s="379"/>
      <c r="T62" s="379"/>
    </row>
    <row r="63" spans="2:20" s="373" customFormat="1" ht="21.75" customHeight="1" x14ac:dyDescent="0.3"/>
    <row r="64" spans="2:20" s="373" customFormat="1" ht="17.100000000000001" customHeight="1" x14ac:dyDescent="0.3">
      <c r="B64" s="279" t="s">
        <v>2576</v>
      </c>
      <c r="C64" s="279"/>
      <c r="D64" s="279"/>
      <c r="E64" s="279"/>
      <c r="F64" s="279"/>
      <c r="G64" s="279"/>
      <c r="H64" s="279"/>
      <c r="I64" s="279"/>
      <c r="K64" s="373" t="s">
        <v>2574</v>
      </c>
    </row>
    <row r="65" spans="2:13" s="373" customFormat="1" ht="17.100000000000001" customHeight="1" x14ac:dyDescent="0.3">
      <c r="B65" s="279" t="s">
        <v>2517</v>
      </c>
      <c r="C65" s="279"/>
      <c r="D65" s="279"/>
      <c r="E65" s="279"/>
      <c r="F65" s="279"/>
      <c r="G65" s="279"/>
      <c r="H65" s="279"/>
      <c r="I65" s="279"/>
      <c r="K65" s="373" t="s">
        <v>3983</v>
      </c>
    </row>
    <row r="66" spans="2:13" s="373" customFormat="1" ht="17.100000000000001" customHeight="1" x14ac:dyDescent="0.3">
      <c r="B66" s="279" t="s">
        <v>2518</v>
      </c>
      <c r="C66" s="279"/>
      <c r="D66" s="279"/>
      <c r="E66" s="279"/>
      <c r="F66" s="279"/>
      <c r="G66" s="279"/>
      <c r="H66" s="279"/>
      <c r="I66" s="279"/>
      <c r="K66" s="373" t="s">
        <v>3984</v>
      </c>
    </row>
    <row r="67" spans="2:13" s="373" customFormat="1" ht="17.100000000000001" customHeight="1" x14ac:dyDescent="0.3">
      <c r="B67" s="288" t="s">
        <v>2519</v>
      </c>
      <c r="C67" s="279"/>
      <c r="D67" s="279"/>
      <c r="E67" s="279"/>
      <c r="F67" s="279"/>
      <c r="G67" s="279"/>
      <c r="H67" s="279"/>
      <c r="I67" s="279"/>
      <c r="K67" s="373" t="s">
        <v>3985</v>
      </c>
    </row>
    <row r="68" spans="2:13" s="373" customFormat="1" ht="17.100000000000001" customHeight="1" x14ac:dyDescent="0.3">
      <c r="B68" s="737" t="s">
        <v>2520</v>
      </c>
      <c r="C68" s="737"/>
      <c r="D68" s="737"/>
      <c r="E68" s="737"/>
      <c r="F68" s="737"/>
      <c r="G68" s="737"/>
      <c r="H68" s="737"/>
      <c r="I68" s="737"/>
      <c r="J68" s="382"/>
      <c r="K68" s="373" t="s">
        <v>3986</v>
      </c>
      <c r="M68" s="383"/>
    </row>
    <row r="69" spans="2:13" s="390" customFormat="1" ht="17.100000000000001" customHeight="1" x14ac:dyDescent="0.3">
      <c r="B69" s="288" t="s">
        <v>2578</v>
      </c>
      <c r="C69" s="279"/>
      <c r="D69" s="279"/>
      <c r="E69" s="279"/>
      <c r="F69" s="279"/>
      <c r="G69" s="279"/>
      <c r="H69" s="279"/>
      <c r="I69" s="279"/>
      <c r="J69" s="389"/>
      <c r="K69" s="390" t="s">
        <v>3987</v>
      </c>
      <c r="M69" s="391"/>
    </row>
    <row r="70" spans="2:13" s="390" customFormat="1" ht="17.100000000000001" customHeight="1" x14ac:dyDescent="0.3">
      <c r="B70" s="289" t="s">
        <v>2580</v>
      </c>
      <c r="C70" s="279"/>
      <c r="D70" s="279"/>
      <c r="E70" s="279"/>
      <c r="F70" s="279"/>
      <c r="G70" s="279"/>
      <c r="H70" s="279"/>
      <c r="I70" s="279"/>
      <c r="J70" s="389"/>
      <c r="K70" s="390" t="s">
        <v>3988</v>
      </c>
    </row>
    <row r="71" spans="2:13" s="390" customFormat="1" ht="17.100000000000001" customHeight="1" x14ac:dyDescent="0.3">
      <c r="B71" s="289" t="s">
        <v>2582</v>
      </c>
      <c r="C71" s="279"/>
      <c r="D71" s="279"/>
      <c r="E71" s="279"/>
      <c r="F71" s="279"/>
      <c r="G71" s="279"/>
      <c r="H71" s="279"/>
      <c r="I71" s="279"/>
      <c r="J71" s="389"/>
    </row>
    <row r="72" spans="2:13" s="390" customFormat="1" ht="17.100000000000001" customHeight="1" x14ac:dyDescent="0.3">
      <c r="B72" s="288" t="s">
        <v>2521</v>
      </c>
      <c r="C72" s="279"/>
      <c r="D72" s="279"/>
      <c r="E72" s="279"/>
      <c r="F72" s="279"/>
      <c r="G72" s="279"/>
      <c r="H72" s="279"/>
      <c r="I72" s="279"/>
      <c r="J72" s="389"/>
    </row>
    <row r="73" spans="2:13" s="390" customFormat="1" ht="17.100000000000001" customHeight="1" x14ac:dyDescent="0.3">
      <c r="B73" s="289" t="s">
        <v>3965</v>
      </c>
      <c r="C73" s="279"/>
      <c r="D73" s="279"/>
      <c r="E73" s="279"/>
      <c r="F73" s="279"/>
      <c r="G73" s="279"/>
      <c r="H73" s="279"/>
      <c r="I73" s="279"/>
      <c r="J73" s="389"/>
    </row>
    <row r="74" spans="2:13" s="390" customFormat="1" ht="17.100000000000001" customHeight="1" x14ac:dyDescent="0.3">
      <c r="B74" s="289" t="s">
        <v>3966</v>
      </c>
      <c r="C74" s="279"/>
      <c r="D74" s="279"/>
      <c r="E74" s="279"/>
      <c r="F74" s="279"/>
      <c r="G74" s="279"/>
      <c r="H74" s="279"/>
      <c r="I74" s="279"/>
      <c r="J74" s="389"/>
    </row>
    <row r="75" spans="2:13" s="390" customFormat="1" ht="17.100000000000001" customHeight="1" x14ac:dyDescent="0.3">
      <c r="B75" s="288" t="s">
        <v>4088</v>
      </c>
      <c r="C75" s="279"/>
      <c r="D75" s="279"/>
      <c r="E75" s="279"/>
      <c r="F75" s="279"/>
      <c r="G75" s="279"/>
      <c r="H75" s="279"/>
      <c r="I75" s="279"/>
      <c r="J75" s="389"/>
    </row>
    <row r="76" spans="2:13" s="390" customFormat="1" ht="17.100000000000001" customHeight="1" x14ac:dyDescent="0.3">
      <c r="B76" s="289" t="s">
        <v>4089</v>
      </c>
      <c r="C76" s="279"/>
      <c r="D76" s="279"/>
      <c r="E76" s="279"/>
      <c r="F76" s="279"/>
      <c r="G76" s="279"/>
      <c r="H76" s="279"/>
      <c r="I76" s="279"/>
      <c r="J76" s="389"/>
    </row>
    <row r="77" spans="2:13" s="390" customFormat="1" ht="17.100000000000001" customHeight="1" x14ac:dyDescent="0.3">
      <c r="B77" s="289" t="s">
        <v>4090</v>
      </c>
      <c r="C77" s="279"/>
      <c r="D77" s="279"/>
      <c r="E77" s="279"/>
      <c r="F77" s="279"/>
      <c r="G77" s="279"/>
      <c r="H77" s="279"/>
      <c r="I77" s="279"/>
      <c r="J77" s="389"/>
    </row>
    <row r="78" spans="2:13" s="390" customFormat="1" ht="6.6" customHeight="1" x14ac:dyDescent="0.3">
      <c r="B78" s="289"/>
      <c r="C78" s="279"/>
      <c r="D78" s="279"/>
      <c r="E78" s="279"/>
      <c r="F78" s="279"/>
      <c r="G78" s="279"/>
      <c r="H78" s="279"/>
      <c r="I78" s="279"/>
      <c r="J78" s="389"/>
    </row>
    <row r="79" spans="2:13" s="373" customFormat="1" ht="18.75" customHeight="1" x14ac:dyDescent="0.3">
      <c r="J79" s="382"/>
      <c r="K79" s="380"/>
    </row>
    <row r="80" spans="2:13" s="373" customFormat="1" ht="16.2" customHeight="1" x14ac:dyDescent="0.3">
      <c r="J80" s="382"/>
      <c r="K80" s="381"/>
    </row>
    <row r="81" spans="2:11" s="373" customFormat="1" ht="56.25" customHeight="1" x14ac:dyDescent="0.3">
      <c r="B81" s="712" t="s">
        <v>3173</v>
      </c>
      <c r="C81" s="712"/>
      <c r="D81" s="712"/>
      <c r="E81" s="712"/>
      <c r="F81" s="712"/>
      <c r="G81" s="712"/>
      <c r="H81" s="712"/>
      <c r="I81" s="712"/>
      <c r="J81" s="382"/>
      <c r="K81" s="381"/>
    </row>
    <row r="82" spans="2:11" s="373" customFormat="1" ht="15.6" customHeight="1" x14ac:dyDescent="0.3">
      <c r="B82" s="317" t="s">
        <v>2525</v>
      </c>
      <c r="C82" s="292"/>
      <c r="D82" s="279"/>
      <c r="E82" s="279"/>
      <c r="F82" s="279"/>
      <c r="G82" s="279"/>
      <c r="H82" s="279"/>
      <c r="I82" s="279"/>
      <c r="J82" s="382"/>
    </row>
    <row r="83" spans="2:11" s="373" customFormat="1" ht="12.75" customHeight="1" x14ac:dyDescent="0.3">
      <c r="B83" s="289"/>
      <c r="C83" s="279"/>
      <c r="D83" s="279"/>
      <c r="E83" s="279"/>
      <c r="F83" s="279"/>
      <c r="G83" s="279"/>
      <c r="H83" s="279"/>
      <c r="I83" s="279"/>
      <c r="J83" s="382"/>
    </row>
    <row r="84" spans="2:11" s="373" customFormat="1" ht="16.8" x14ac:dyDescent="0.3">
      <c r="B84" s="279" t="s">
        <v>2526</v>
      </c>
      <c r="C84" s="292"/>
      <c r="D84" s="279"/>
      <c r="E84" s="279"/>
      <c r="F84" s="279"/>
      <c r="G84" s="279"/>
      <c r="H84" s="279"/>
      <c r="I84" s="279"/>
      <c r="J84" s="385"/>
    </row>
    <row r="85" spans="2:11" s="373" customFormat="1" ht="12.75" customHeight="1" x14ac:dyDescent="0.3">
      <c r="B85" s="292"/>
      <c r="C85" s="292"/>
      <c r="D85" s="279"/>
      <c r="E85" s="279"/>
      <c r="F85" s="279"/>
      <c r="G85" s="279"/>
      <c r="H85" s="279"/>
      <c r="I85" s="279"/>
      <c r="J85" s="385"/>
    </row>
    <row r="86" spans="2:11" s="373" customFormat="1" ht="16.2" customHeight="1" x14ac:dyDescent="0.3">
      <c r="B86" s="279" t="s">
        <v>2583</v>
      </c>
      <c r="C86" s="279"/>
      <c r="D86" s="292"/>
      <c r="E86" s="292"/>
      <c r="F86" s="292"/>
      <c r="G86" s="292"/>
      <c r="H86" s="279"/>
      <c r="I86" s="279"/>
    </row>
    <row r="87" spans="2:11" s="373" customFormat="1" ht="16.2" customHeight="1" x14ac:dyDescent="0.3">
      <c r="B87" s="279" t="s">
        <v>2527</v>
      </c>
      <c r="C87" s="279"/>
      <c r="D87" s="279"/>
      <c r="E87" s="279"/>
      <c r="F87" s="279"/>
      <c r="G87" s="279"/>
      <c r="H87" s="279"/>
      <c r="I87" s="279"/>
    </row>
    <row r="88" spans="2:11" s="373" customFormat="1" ht="16.2" customHeight="1" x14ac:dyDescent="0.3">
      <c r="B88" s="279" t="s">
        <v>3982</v>
      </c>
      <c r="C88" s="279"/>
      <c r="D88" s="279"/>
      <c r="E88" s="279"/>
      <c r="F88" s="279"/>
      <c r="G88" s="279"/>
      <c r="H88" s="279"/>
      <c r="I88" s="279"/>
    </row>
    <row r="89" spans="2:11" s="373" customFormat="1" ht="16.2" customHeight="1" x14ac:dyDescent="0.3">
      <c r="B89" s="279" t="s">
        <v>2528</v>
      </c>
      <c r="C89" s="279"/>
      <c r="D89" s="279"/>
      <c r="E89" s="279"/>
      <c r="F89" s="279"/>
      <c r="G89" s="279"/>
      <c r="H89" s="279"/>
      <c r="I89" s="279"/>
      <c r="J89" s="379"/>
    </row>
    <row r="90" spans="2:11" ht="91.5" customHeight="1" x14ac:dyDescent="0.25">
      <c r="B90" s="763" t="s">
        <v>2929</v>
      </c>
      <c r="C90" s="763"/>
      <c r="D90" s="251"/>
      <c r="E90" s="251"/>
      <c r="F90" s="251"/>
      <c r="G90" s="251"/>
      <c r="H90" s="764" t="s">
        <v>2529</v>
      </c>
      <c r="I90" s="764"/>
    </row>
  </sheetData>
  <mergeCells count="64">
    <mergeCell ref="C38:E38"/>
    <mergeCell ref="C33:E33"/>
    <mergeCell ref="C34:E34"/>
    <mergeCell ref="C35:E35"/>
    <mergeCell ref="C36:E36"/>
    <mergeCell ref="C37:E37"/>
    <mergeCell ref="K5:L5"/>
    <mergeCell ref="C6:E6"/>
    <mergeCell ref="K6:L6"/>
    <mergeCell ref="C10:E10"/>
    <mergeCell ref="H10:I10"/>
    <mergeCell ref="K7:L7"/>
    <mergeCell ref="K8:L8"/>
    <mergeCell ref="C9:E9"/>
    <mergeCell ref="E3:F3"/>
    <mergeCell ref="C5:E5"/>
    <mergeCell ref="G5:I5"/>
    <mergeCell ref="C7:E7"/>
    <mergeCell ref="G7:I7"/>
    <mergeCell ref="C25:E25"/>
    <mergeCell ref="B11:C11"/>
    <mergeCell ref="D11:E11"/>
    <mergeCell ref="G11:I11"/>
    <mergeCell ref="B15:I16"/>
    <mergeCell ref="C18:E18"/>
    <mergeCell ref="C19:E19"/>
    <mergeCell ref="C20:E20"/>
    <mergeCell ref="C21:E21"/>
    <mergeCell ref="C22:E22"/>
    <mergeCell ref="C23:E23"/>
    <mergeCell ref="C24:E24"/>
    <mergeCell ref="C47:E47"/>
    <mergeCell ref="C26:E26"/>
    <mergeCell ref="C27:E27"/>
    <mergeCell ref="C28:E28"/>
    <mergeCell ref="C39:E39"/>
    <mergeCell ref="C40:E40"/>
    <mergeCell ref="C41:E41"/>
    <mergeCell ref="C42:E42"/>
    <mergeCell ref="C43:E43"/>
    <mergeCell ref="C44:E44"/>
    <mergeCell ref="C45:E45"/>
    <mergeCell ref="C46:E46"/>
    <mergeCell ref="C29:E29"/>
    <mergeCell ref="C30:E30"/>
    <mergeCell ref="C31:E31"/>
    <mergeCell ref="C32:E32"/>
    <mergeCell ref="B59:I59"/>
    <mergeCell ref="B60:I60"/>
    <mergeCell ref="C48:E48"/>
    <mergeCell ref="G49:H49"/>
    <mergeCell ref="G50:H50"/>
    <mergeCell ref="G51:H51"/>
    <mergeCell ref="B53:I53"/>
    <mergeCell ref="B55:C55"/>
    <mergeCell ref="B54:I54"/>
    <mergeCell ref="B56:I56"/>
    <mergeCell ref="B57:I57"/>
    <mergeCell ref="B58:I58"/>
    <mergeCell ref="B61:I61"/>
    <mergeCell ref="B68:I68"/>
    <mergeCell ref="B81:I81"/>
    <mergeCell ref="B90:C90"/>
    <mergeCell ref="H90:I90"/>
  </mergeCells>
  <hyperlinks>
    <hyperlink ref="B89" r:id="rId1" display="http://www.geofal.com.pe/" xr:uid="{7159330E-0B14-4D49-B044-EB12C0185163}"/>
    <hyperlink ref="B59:I59" r:id="rId2" location="8LpXxWsZQWmIW0zmL4DJEGBD3MXzxqJtd8JNJD7mkXs" display="https://mega.nz/file/EWAjHIDa - 8LpXxWsZQWmIW0zmL4DJEGBD3MXzxqJtd8JNJD7mkXs" xr:uid="{E5ACF53B-C961-42A7-B300-71A914B11116}"/>
  </hyperlinks>
  <printOptions horizontalCentered="1"/>
  <pageMargins left="0" right="0" top="1.6535433070866143" bottom="0" header="0" footer="0"/>
  <pageSetup paperSize="9" scale="64" fitToWidth="0" fitToHeight="0" orientation="portrait" r:id="rId3"/>
  <headerFooter>
    <oddHeader>&amp;L
                  &amp;G</oddHeader>
    <oddFooter>&amp;C&amp;G</oddFooter>
  </headerFooter>
  <rowBreaks count="1" manualBreakCount="1">
    <brk id="55" min="1" max="8" man="1"/>
  </rowBreaks>
  <drawing r:id="rId4"/>
  <legacyDrawingHF r:id="rId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A3669-3260-44F3-B431-A0ED0F9E163B}">
  <sheetPr codeName="Hoja32">
    <tabColor rgb="FFFFFF00"/>
  </sheetPr>
  <dimension ref="B1:T98"/>
  <sheetViews>
    <sheetView view="pageBreakPreview" topLeftCell="A18" zoomScale="96" zoomScaleNormal="92" zoomScaleSheetLayoutView="96" workbookViewId="0">
      <selection activeCell="J64" sqref="J64"/>
    </sheetView>
  </sheetViews>
  <sheetFormatPr baseColWidth="10" defaultColWidth="11.44140625" defaultRowHeight="15" x14ac:dyDescent="0.3"/>
  <cols>
    <col min="1" max="1" width="2.44140625" style="279" customWidth="1"/>
    <col min="2" max="2" width="14.109375" style="279" customWidth="1"/>
    <col min="3" max="3" width="14.6640625" style="279" customWidth="1"/>
    <col min="4" max="4" width="12.6640625" style="279" customWidth="1"/>
    <col min="5" max="5" width="29.5546875" style="279" customWidth="1"/>
    <col min="6" max="6" width="36.109375" style="279" customWidth="1"/>
    <col min="7" max="7" width="14.109375" style="279" customWidth="1"/>
    <col min="8" max="9" width="12.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979</v>
      </c>
    </row>
    <row r="2" spans="2:13" ht="9" customHeight="1" x14ac:dyDescent="0.3">
      <c r="K2" s="344"/>
      <c r="L2" s="344"/>
    </row>
    <row r="3" spans="2:13" ht="33.6" customHeight="1" x14ac:dyDescent="0.3">
      <c r="C3" s="255"/>
      <c r="D3" s="255"/>
      <c r="E3" s="746">
        <v>1362</v>
      </c>
      <c r="F3" s="746"/>
      <c r="G3" s="255"/>
      <c r="H3" s="255"/>
      <c r="I3" s="256"/>
    </row>
    <row r="4" spans="2:13" ht="3.6" hidden="1" customHeight="1" x14ac:dyDescent="0.3">
      <c r="B4" s="257"/>
      <c r="C4" s="257"/>
      <c r="E4" s="252"/>
      <c r="F4" s="252"/>
      <c r="H4" s="395"/>
      <c r="I4" s="395"/>
      <c r="J4" s="252"/>
    </row>
    <row r="5" spans="2:13" ht="30" customHeight="1" x14ac:dyDescent="0.3">
      <c r="B5" s="270" t="s">
        <v>2545</v>
      </c>
      <c r="C5" s="710" t="str">
        <f>VLOOKUP($L$1,BD_Clientes,2,FALSE)</f>
        <v>NS ANDINA SAC</v>
      </c>
      <c r="D5" s="710"/>
      <c r="E5" s="710"/>
      <c r="F5" s="363" t="s">
        <v>2586</v>
      </c>
      <c r="G5" s="710" t="str">
        <f>VLOOKUP($L$1,BD_Clientes,9,FALSE)</f>
        <v>Parque Eólico Caravelí</v>
      </c>
      <c r="H5" s="710"/>
      <c r="I5" s="710"/>
      <c r="K5" s="746">
        <v>222</v>
      </c>
      <c r="L5" s="746"/>
    </row>
    <row r="6" spans="2:13" ht="17.399999999999999" customHeight="1" x14ac:dyDescent="0.3">
      <c r="B6" s="270" t="s">
        <v>2547</v>
      </c>
      <c r="C6" s="710">
        <f>VLOOKUP($L$1,BD_Clientes,3,FALSE)</f>
        <v>20613516124</v>
      </c>
      <c r="D6" s="710"/>
      <c r="E6" s="710"/>
      <c r="G6" s="395"/>
      <c r="H6" s="395"/>
      <c r="I6" s="395"/>
      <c r="K6" s="744">
        <v>222</v>
      </c>
      <c r="L6" s="744"/>
      <c r="M6" s="301"/>
    </row>
    <row r="7" spans="2:13" ht="27.75" customHeight="1" x14ac:dyDescent="0.3">
      <c r="B7" s="270" t="s">
        <v>2550</v>
      </c>
      <c r="C7" s="710" t="str">
        <f>VLOOKUP($L$1,BD_Clientes,5,FALSE)</f>
        <v>Ing. Jilberth Ovalles</v>
      </c>
      <c r="D7" s="710"/>
      <c r="E7" s="710"/>
      <c r="F7" s="363" t="s">
        <v>2589</v>
      </c>
      <c r="G7" s="710" t="str">
        <f>VLOOKUP($L$1,BD_Clientes,10,FALSE)</f>
        <v>San Juan de Marcona - Ica</v>
      </c>
      <c r="H7" s="710"/>
      <c r="I7" s="710"/>
      <c r="K7" s="742">
        <v>222</v>
      </c>
      <c r="L7" s="742"/>
    </row>
    <row r="8" spans="2:13" ht="1.95" customHeight="1" x14ac:dyDescent="0.3">
      <c r="B8" s="363"/>
      <c r="C8" s="396"/>
      <c r="D8" s="259"/>
      <c r="E8" s="259"/>
      <c r="G8" s="395"/>
      <c r="H8" s="395"/>
      <c r="I8" s="395"/>
      <c r="K8" s="743">
        <v>223</v>
      </c>
      <c r="L8" s="743"/>
    </row>
    <row r="9" spans="2:13" ht="17.25" customHeight="1" x14ac:dyDescent="0.3">
      <c r="B9" s="270" t="s">
        <v>2553</v>
      </c>
      <c r="C9" s="710">
        <f>VLOOKUP($L$1,BD_Clientes,7,FALSE)</f>
        <v>912548581</v>
      </c>
      <c r="D9" s="710"/>
      <c r="E9" s="710"/>
      <c r="F9" s="364" t="s">
        <v>4142</v>
      </c>
      <c r="G9" s="279" t="s">
        <v>3326</v>
      </c>
      <c r="K9" s="392"/>
      <c r="L9" s="392"/>
    </row>
    <row r="10" spans="2:13" ht="24" customHeight="1" x14ac:dyDescent="0.3">
      <c r="B10" s="270" t="s">
        <v>2557</v>
      </c>
      <c r="C10" s="710" t="str">
        <f>VLOOKUP($L$1,BD_Clientes,8,FALSE)</f>
        <v>jilberth.ovalles@grupo-asp.com</v>
      </c>
      <c r="D10" s="710"/>
      <c r="E10" s="710"/>
      <c r="F10" s="365" t="s">
        <v>2553</v>
      </c>
      <c r="G10" s="396">
        <v>982429895</v>
      </c>
      <c r="H10" s="724"/>
      <c r="I10" s="724"/>
    </row>
    <row r="11" spans="2:13" ht="19.5" customHeight="1" x14ac:dyDescent="0.3">
      <c r="B11" s="728" t="s">
        <v>2555</v>
      </c>
      <c r="C11" s="728"/>
      <c r="D11" s="727">
        <v>45901</v>
      </c>
      <c r="E11" s="727"/>
      <c r="F11" s="365" t="s">
        <v>2558</v>
      </c>
      <c r="G11" s="727">
        <v>45901</v>
      </c>
      <c r="H11" s="727"/>
      <c r="I11" s="727"/>
      <c r="L11" s="279" t="s">
        <v>2556</v>
      </c>
    </row>
    <row r="12" spans="2:13" ht="5.4" customHeight="1" x14ac:dyDescent="0.3">
      <c r="B12" s="363"/>
      <c r="C12" s="366"/>
      <c r="D12" s="395"/>
      <c r="E12" s="367"/>
    </row>
    <row r="13" spans="2:13" ht="14.4" customHeight="1" x14ac:dyDescent="0.3">
      <c r="B13" s="317" t="s">
        <v>3981</v>
      </c>
      <c r="C13" s="260"/>
      <c r="D13" s="259"/>
      <c r="E13" s="259"/>
      <c r="F13" s="259"/>
      <c r="G13" s="259"/>
    </row>
    <row r="14" spans="2:13" ht="2.4" hidden="1" customHeight="1" x14ac:dyDescent="0.3">
      <c r="B14" s="317"/>
      <c r="C14" s="260"/>
      <c r="D14" s="259"/>
      <c r="E14" s="259"/>
      <c r="F14" s="259"/>
      <c r="G14" s="259"/>
    </row>
    <row r="15" spans="2:13" ht="3" customHeight="1" x14ac:dyDescent="0.3">
      <c r="B15" s="726" t="s">
        <v>2560</v>
      </c>
      <c r="C15" s="726"/>
      <c r="D15" s="726"/>
      <c r="E15" s="726"/>
      <c r="F15" s="726"/>
      <c r="G15" s="726"/>
      <c r="H15" s="726"/>
      <c r="I15" s="726"/>
    </row>
    <row r="16" spans="2:13" ht="45.75" customHeight="1" x14ac:dyDescent="0.3">
      <c r="B16" s="726"/>
      <c r="C16" s="726"/>
      <c r="D16" s="726"/>
      <c r="E16" s="726"/>
      <c r="F16" s="726"/>
      <c r="G16" s="726"/>
      <c r="H16" s="726"/>
      <c r="I16" s="726"/>
      <c r="J16" s="261"/>
      <c r="K16" s="261"/>
    </row>
    <row r="17" spans="2:10" ht="4.2" hidden="1" customHeight="1" x14ac:dyDescent="0.3">
      <c r="B17" s="260"/>
      <c r="C17" s="260"/>
      <c r="D17" s="259"/>
      <c r="E17" s="259"/>
      <c r="F17" s="259"/>
    </row>
    <row r="18" spans="2:10" s="273" customFormat="1" ht="48" customHeight="1" x14ac:dyDescent="0.3">
      <c r="B18" s="319" t="s">
        <v>2561</v>
      </c>
      <c r="C18" s="853" t="s">
        <v>2562</v>
      </c>
      <c r="D18" s="853"/>
      <c r="E18" s="853"/>
      <c r="F18" s="249" t="s">
        <v>2563</v>
      </c>
      <c r="G18" s="319" t="s">
        <v>2564</v>
      </c>
      <c r="H18" s="319" t="s">
        <v>2565</v>
      </c>
      <c r="I18" s="319" t="s">
        <v>2566</v>
      </c>
      <c r="J18" s="371"/>
    </row>
    <row r="19" spans="2:10" s="596" customFormat="1" ht="18.899999999999999" customHeight="1" x14ac:dyDescent="0.3">
      <c r="B19" s="440"/>
      <c r="C19" s="836" t="s">
        <v>6070</v>
      </c>
      <c r="D19" s="837"/>
      <c r="E19" s="838"/>
      <c r="F19" s="440"/>
      <c r="G19" s="544"/>
      <c r="H19" s="440"/>
      <c r="I19" s="441"/>
      <c r="J19" s="576"/>
    </row>
    <row r="20" spans="2:10" s="596" customFormat="1" ht="18.899999999999999" customHeight="1" x14ac:dyDescent="0.3">
      <c r="B20" s="440" t="s">
        <v>2033</v>
      </c>
      <c r="C20" s="775" t="str">
        <f>VLOOKUP(B20,ENS.!$B$5:$F$242,2,FALSE)</f>
        <v>Análisis granulométrico por tamizado en Suelo (*).</v>
      </c>
      <c r="D20" s="776"/>
      <c r="E20" s="777"/>
      <c r="F20" s="440" t="str">
        <f>VLOOKUP(B20,ENS.!$B$5:$F$242,3,FALSE)</f>
        <v>ASTM D6913/D6913M-17</v>
      </c>
      <c r="G20" s="544">
        <f>VLOOKUP(B20,ENS.!$B$5:$G$242,6,FALSE)</f>
        <v>100</v>
      </c>
      <c r="H20" s="440">
        <v>1</v>
      </c>
      <c r="I20" s="441">
        <f t="shared" ref="I20:I28" si="0">+G20*H20</f>
        <v>100</v>
      </c>
      <c r="J20" s="576"/>
    </row>
    <row r="21" spans="2:10" s="596" customFormat="1" ht="18.899999999999999" customHeight="1" x14ac:dyDescent="0.3">
      <c r="B21" s="440" t="s">
        <v>2031</v>
      </c>
      <c r="C21" s="775" t="str">
        <f>VLOOKUP(B21,ENS.!$B$5:$F$242,2,FALSE)</f>
        <v>Límite líquido y Límite Plástico del Suelo (*).</v>
      </c>
      <c r="D21" s="776"/>
      <c r="E21" s="777"/>
      <c r="F21" s="440" t="str">
        <f>VLOOKUP(B21,ENS.!$B$5:$F$242,3,FALSE)</f>
        <v>ASTM D4318-17ε1</v>
      </c>
      <c r="G21" s="544">
        <v>80</v>
      </c>
      <c r="H21" s="440">
        <v>1</v>
      </c>
      <c r="I21" s="441">
        <f t="shared" si="0"/>
        <v>80</v>
      </c>
      <c r="J21" s="576"/>
    </row>
    <row r="22" spans="2:10" s="596" customFormat="1" ht="18.899999999999999" customHeight="1" x14ac:dyDescent="0.3">
      <c r="B22" s="440" t="s">
        <v>2002</v>
      </c>
      <c r="C22" s="775" t="str">
        <f>VLOOKUP(B22,ENS.!$B$5:$F$242,2,FALSE)</f>
        <v>Sales solubles en Suelos y Agua.</v>
      </c>
      <c r="D22" s="776"/>
      <c r="E22" s="777"/>
      <c r="F22" s="440" t="str">
        <f>VLOOKUP(B22,ENS.!$B$5:$F$242,3,FALSE)</f>
        <v>NTP 339.152</v>
      </c>
      <c r="G22" s="544">
        <f>VLOOKUP(B22,ENS.!$B$5:$G$242,6,FALSE)</f>
        <v>80</v>
      </c>
      <c r="H22" s="440">
        <v>1</v>
      </c>
      <c r="I22" s="441">
        <f t="shared" si="0"/>
        <v>80</v>
      </c>
      <c r="J22" s="576"/>
    </row>
    <row r="23" spans="2:10" s="596" customFormat="1" ht="18.899999999999999" customHeight="1" x14ac:dyDescent="0.3">
      <c r="B23" s="440" t="s">
        <v>2037</v>
      </c>
      <c r="C23" s="775" t="str">
        <f>VLOOKUP(B23,ENS.!$B$5:$F$242,2,FALSE)</f>
        <v>Contenido de materia orgánica.</v>
      </c>
      <c r="D23" s="776"/>
      <c r="E23" s="777"/>
      <c r="F23" s="440" t="str">
        <f>VLOOKUP(B23,ENS.!$B$5:$F$242,3,FALSE)</f>
        <v>AASHTO T267</v>
      </c>
      <c r="G23" s="544">
        <f>VLOOKUP(B23,ENS.!$B$5:$G$242,6,FALSE)</f>
        <v>120</v>
      </c>
      <c r="H23" s="440">
        <v>1</v>
      </c>
      <c r="I23" s="441">
        <f t="shared" si="0"/>
        <v>120</v>
      </c>
      <c r="J23" s="576"/>
    </row>
    <row r="24" spans="2:10" s="596" customFormat="1" ht="18.899999999999999" customHeight="1" x14ac:dyDescent="0.3">
      <c r="B24" s="440" t="s">
        <v>2019</v>
      </c>
      <c r="C24" s="775" t="s">
        <v>5455</v>
      </c>
      <c r="D24" s="776"/>
      <c r="E24" s="777"/>
      <c r="F24" s="440" t="str">
        <f>VLOOKUP(B24,ENS.!$B$5:$F$242,3,FALSE)</f>
        <v>ASTM D1557-12 (Reapproved 2021)</v>
      </c>
      <c r="G24" s="544">
        <f>VLOOKUP(B24,ENS.!$B$5:$G$242,6,FALSE)</f>
        <v>150</v>
      </c>
      <c r="H24" s="440">
        <v>2</v>
      </c>
      <c r="I24" s="441">
        <f t="shared" si="0"/>
        <v>300</v>
      </c>
      <c r="J24" s="576"/>
    </row>
    <row r="25" spans="2:10" s="596" customFormat="1" ht="18.899999999999999" customHeight="1" x14ac:dyDescent="0.3">
      <c r="B25" s="440" t="s">
        <v>2437</v>
      </c>
      <c r="C25" s="775" t="str">
        <f>VLOOKUP(B25,ENS.!$B$5:$F$242,2,FALSE)</f>
        <v>Gravedad específica de los sólidos del suelo.</v>
      </c>
      <c r="D25" s="776"/>
      <c r="E25" s="777"/>
      <c r="F25" s="440" t="str">
        <f>VLOOKUP(B25,ENS.!$B$5:$F$242,3,FALSE)</f>
        <v>ASTM D854-14</v>
      </c>
      <c r="G25" s="544">
        <v>80</v>
      </c>
      <c r="H25" s="440">
        <v>1</v>
      </c>
      <c r="I25" s="441">
        <f t="shared" si="0"/>
        <v>80</v>
      </c>
      <c r="J25" s="576"/>
    </row>
    <row r="26" spans="2:10" s="596" customFormat="1" ht="18.899999999999999" customHeight="1" x14ac:dyDescent="0.3">
      <c r="B26" s="440" t="s">
        <v>2480</v>
      </c>
      <c r="C26" s="775" t="str">
        <f>VLOOKUP(B26,ENS.!$B$5:$F$242,2,FALSE)</f>
        <v>Gravedad especifica y absorción de agregado grueso (*).</v>
      </c>
      <c r="D26" s="776"/>
      <c r="E26" s="777"/>
      <c r="F26" s="440" t="str">
        <f>VLOOKUP(B26,ENS.!$B$5:$F$242,3,FALSE)</f>
        <v>ASTM C127-24</v>
      </c>
      <c r="G26" s="544">
        <v>100</v>
      </c>
      <c r="H26" s="440">
        <v>1</v>
      </c>
      <c r="I26" s="441">
        <f t="shared" si="0"/>
        <v>100</v>
      </c>
      <c r="J26" s="576"/>
    </row>
    <row r="27" spans="2:10" s="596" customFormat="1" ht="18.899999999999999" customHeight="1" x14ac:dyDescent="0.3">
      <c r="B27" s="440" t="s">
        <v>2445</v>
      </c>
      <c r="C27" s="775" t="str">
        <f>VLOOKUP(B27,ENS.!$B$5:$F$242,2,FALSE)</f>
        <v>California Bearing Ratio (CBR) (*).</v>
      </c>
      <c r="D27" s="776"/>
      <c r="E27" s="777"/>
      <c r="F27" s="440" t="str">
        <f>VLOOKUP(B27,ENS.!$B$5:$F$242,3,FALSE)</f>
        <v>ASTM D1883-21</v>
      </c>
      <c r="G27" s="544">
        <v>250</v>
      </c>
      <c r="H27" s="440">
        <v>1</v>
      </c>
      <c r="I27" s="441">
        <f t="shared" si="0"/>
        <v>250</v>
      </c>
      <c r="J27" s="576"/>
    </row>
    <row r="28" spans="2:10" s="596" customFormat="1" ht="18.899999999999999" customHeight="1" x14ac:dyDescent="0.3">
      <c r="B28" s="440" t="s">
        <v>2456</v>
      </c>
      <c r="C28" s="775" t="str">
        <f>VLOOKUP(B28,ENS.!$B$5:$F$242,2,FALSE)</f>
        <v>Colapso.</v>
      </c>
      <c r="D28" s="776"/>
      <c r="E28" s="777"/>
      <c r="F28" s="440" t="str">
        <f>VLOOKUP(B28,ENS.!$B$5:$F$242,3,FALSE)</f>
        <v>ASTM D5333</v>
      </c>
      <c r="G28" s="544">
        <v>700</v>
      </c>
      <c r="H28" s="440">
        <v>1</v>
      </c>
      <c r="I28" s="441">
        <f t="shared" si="0"/>
        <v>700</v>
      </c>
      <c r="J28" s="576"/>
    </row>
    <row r="29" spans="2:10" s="596" customFormat="1" ht="18.899999999999999" customHeight="1" x14ac:dyDescent="0.3">
      <c r="B29" s="440"/>
      <c r="C29" s="836" t="s">
        <v>6071</v>
      </c>
      <c r="D29" s="837"/>
      <c r="E29" s="838"/>
      <c r="F29" s="440"/>
      <c r="G29" s="544"/>
      <c r="H29" s="440"/>
      <c r="I29" s="441"/>
      <c r="J29" s="576"/>
    </row>
    <row r="30" spans="2:10" s="596" customFormat="1" ht="18.899999999999999" customHeight="1" x14ac:dyDescent="0.3">
      <c r="B30" s="440" t="s">
        <v>2033</v>
      </c>
      <c r="C30" s="775" t="str">
        <f>VLOOKUP(B30,ENS.!$B$5:$F$242,2,FALSE)</f>
        <v>Análisis granulométrico por tamizado en Suelo (*).</v>
      </c>
      <c r="D30" s="776"/>
      <c r="E30" s="777"/>
      <c r="F30" s="440" t="str">
        <f>VLOOKUP(B30,ENS.!$B$5:$F$242,3,FALSE)</f>
        <v>ASTM D6913/D6913M-17</v>
      </c>
      <c r="G30" s="544">
        <f>VLOOKUP(B30,ENS.!$B$5:$G$242,6,FALSE)</f>
        <v>100</v>
      </c>
      <c r="H30" s="440">
        <v>1</v>
      </c>
      <c r="I30" s="441">
        <f t="shared" ref="I30:I38" si="1">+G30*H30</f>
        <v>100</v>
      </c>
      <c r="J30" s="576"/>
    </row>
    <row r="31" spans="2:10" s="596" customFormat="1" ht="18.899999999999999" customHeight="1" x14ac:dyDescent="0.3">
      <c r="B31" s="440" t="s">
        <v>2031</v>
      </c>
      <c r="C31" s="775" t="str">
        <f>VLOOKUP(B31,ENS.!$B$5:$F$242,2,FALSE)</f>
        <v>Límite líquido y Límite Plástico del Suelo (*).</v>
      </c>
      <c r="D31" s="776"/>
      <c r="E31" s="777"/>
      <c r="F31" s="440" t="str">
        <f>VLOOKUP(B31,ENS.!$B$5:$F$242,3,FALSE)</f>
        <v>ASTM D4318-17ε1</v>
      </c>
      <c r="G31" s="544">
        <v>80</v>
      </c>
      <c r="H31" s="440">
        <v>1</v>
      </c>
      <c r="I31" s="441">
        <f t="shared" si="1"/>
        <v>80</v>
      </c>
      <c r="J31" s="576"/>
    </row>
    <row r="32" spans="2:10" s="596" customFormat="1" ht="18.899999999999999" customHeight="1" x14ac:dyDescent="0.3">
      <c r="B32" s="440" t="s">
        <v>2002</v>
      </c>
      <c r="C32" s="775" t="str">
        <f>VLOOKUP(B32,ENS.!$B$5:$F$242,2,FALSE)</f>
        <v>Sales solubles en Suelos y Agua.</v>
      </c>
      <c r="D32" s="776"/>
      <c r="E32" s="777"/>
      <c r="F32" s="440" t="str">
        <f>VLOOKUP(B32,ENS.!$B$5:$F$242,3,FALSE)</f>
        <v>NTP 339.152</v>
      </c>
      <c r="G32" s="544">
        <f>VLOOKUP(B32,ENS.!$B$5:$G$242,6,FALSE)</f>
        <v>80</v>
      </c>
      <c r="H32" s="440">
        <v>1</v>
      </c>
      <c r="I32" s="441">
        <f t="shared" si="1"/>
        <v>80</v>
      </c>
      <c r="J32" s="576"/>
    </row>
    <row r="33" spans="2:10" s="596" customFormat="1" ht="18.899999999999999" customHeight="1" x14ac:dyDescent="0.3">
      <c r="B33" s="440" t="s">
        <v>2037</v>
      </c>
      <c r="C33" s="775" t="str">
        <f>VLOOKUP(B33,ENS.!$B$5:$F$242,2,FALSE)</f>
        <v>Contenido de materia orgánica.</v>
      </c>
      <c r="D33" s="776"/>
      <c r="E33" s="777"/>
      <c r="F33" s="440" t="str">
        <f>VLOOKUP(B33,ENS.!$B$5:$F$242,3,FALSE)</f>
        <v>AASHTO T267</v>
      </c>
      <c r="G33" s="544">
        <f>VLOOKUP(B33,ENS.!$B$5:$G$242,6,FALSE)</f>
        <v>120</v>
      </c>
      <c r="H33" s="440">
        <v>1</v>
      </c>
      <c r="I33" s="441">
        <f t="shared" si="1"/>
        <v>120</v>
      </c>
      <c r="J33" s="576"/>
    </row>
    <row r="34" spans="2:10" s="596" customFormat="1" ht="18.899999999999999" customHeight="1" x14ac:dyDescent="0.3">
      <c r="B34" s="440" t="s">
        <v>2019</v>
      </c>
      <c r="C34" s="775" t="s">
        <v>5455</v>
      </c>
      <c r="D34" s="776"/>
      <c r="E34" s="777"/>
      <c r="F34" s="440" t="str">
        <f>VLOOKUP(B34,ENS.!$B$5:$F$242,3,FALSE)</f>
        <v>ASTM D1557-12 (Reapproved 2021)</v>
      </c>
      <c r="G34" s="544">
        <f>VLOOKUP(B34,ENS.!$B$5:$G$242,6,FALSE)</f>
        <v>150</v>
      </c>
      <c r="H34" s="440">
        <v>2</v>
      </c>
      <c r="I34" s="441">
        <f t="shared" si="1"/>
        <v>300</v>
      </c>
      <c r="J34" s="576"/>
    </row>
    <row r="35" spans="2:10" s="596" customFormat="1" ht="18.899999999999999" customHeight="1" x14ac:dyDescent="0.3">
      <c r="B35" s="440" t="s">
        <v>2437</v>
      </c>
      <c r="C35" s="775" t="str">
        <f>VLOOKUP(B35,ENS.!$B$5:$F$242,2,FALSE)</f>
        <v>Gravedad específica de los sólidos del suelo.</v>
      </c>
      <c r="D35" s="776"/>
      <c r="E35" s="777"/>
      <c r="F35" s="440" t="str">
        <f>VLOOKUP(B35,ENS.!$B$5:$F$242,3,FALSE)</f>
        <v>ASTM D854-14</v>
      </c>
      <c r="G35" s="544">
        <v>80</v>
      </c>
      <c r="H35" s="440">
        <v>1</v>
      </c>
      <c r="I35" s="441">
        <f t="shared" si="1"/>
        <v>80</v>
      </c>
      <c r="J35" s="576"/>
    </row>
    <row r="36" spans="2:10" s="596" customFormat="1" ht="18.899999999999999" customHeight="1" x14ac:dyDescent="0.3">
      <c r="B36" s="440" t="s">
        <v>2480</v>
      </c>
      <c r="C36" s="775" t="str">
        <f>VLOOKUP(B36,ENS.!$B$5:$F$242,2,FALSE)</f>
        <v>Gravedad especifica y absorción de agregado grueso (*).</v>
      </c>
      <c r="D36" s="776"/>
      <c r="E36" s="777"/>
      <c r="F36" s="440" t="str">
        <f>VLOOKUP(B36,ENS.!$B$5:$F$242,3,FALSE)</f>
        <v>ASTM C127-24</v>
      </c>
      <c r="G36" s="544">
        <v>100</v>
      </c>
      <c r="H36" s="440">
        <v>1</v>
      </c>
      <c r="I36" s="441">
        <f t="shared" si="1"/>
        <v>100</v>
      </c>
      <c r="J36" s="576"/>
    </row>
    <row r="37" spans="2:10" s="596" customFormat="1" ht="18.899999999999999" customHeight="1" x14ac:dyDescent="0.3">
      <c r="B37" s="440" t="s">
        <v>2445</v>
      </c>
      <c r="C37" s="775" t="str">
        <f>VLOOKUP(B37,ENS.!$B$5:$F$242,2,FALSE)</f>
        <v>California Bearing Ratio (CBR) (*).</v>
      </c>
      <c r="D37" s="776"/>
      <c r="E37" s="777"/>
      <c r="F37" s="440" t="str">
        <f>VLOOKUP(B37,ENS.!$B$5:$F$242,3,FALSE)</f>
        <v>ASTM D1883-21</v>
      </c>
      <c r="G37" s="544">
        <v>250</v>
      </c>
      <c r="H37" s="440">
        <v>1</v>
      </c>
      <c r="I37" s="441">
        <f t="shared" si="1"/>
        <v>250</v>
      </c>
      <c r="J37" s="576"/>
    </row>
    <row r="38" spans="2:10" s="596" customFormat="1" ht="18.899999999999999" customHeight="1" x14ac:dyDescent="0.3">
      <c r="B38" s="440" t="s">
        <v>2456</v>
      </c>
      <c r="C38" s="775" t="str">
        <f>VLOOKUP(B38,ENS.!$B$5:$F$242,2,FALSE)</f>
        <v>Colapso.</v>
      </c>
      <c r="D38" s="776"/>
      <c r="E38" s="777"/>
      <c r="F38" s="440" t="str">
        <f>VLOOKUP(B38,ENS.!$B$5:$F$242,3,FALSE)</f>
        <v>ASTM D5333</v>
      </c>
      <c r="G38" s="544">
        <v>700</v>
      </c>
      <c r="H38" s="440">
        <v>1</v>
      </c>
      <c r="I38" s="441">
        <f t="shared" si="1"/>
        <v>700</v>
      </c>
      <c r="J38" s="576"/>
    </row>
    <row r="39" spans="2:10" s="596" customFormat="1" ht="18.899999999999999" customHeight="1" x14ac:dyDescent="0.3">
      <c r="B39" s="440"/>
      <c r="C39" s="836" t="s">
        <v>6072</v>
      </c>
      <c r="D39" s="837"/>
      <c r="E39" s="838"/>
      <c r="F39" s="440"/>
      <c r="G39" s="544"/>
      <c r="H39" s="440"/>
      <c r="I39" s="441"/>
      <c r="J39" s="576"/>
    </row>
    <row r="40" spans="2:10" s="596" customFormat="1" ht="18.899999999999999" customHeight="1" x14ac:dyDescent="0.3">
      <c r="B40" s="440" t="s">
        <v>2033</v>
      </c>
      <c r="C40" s="775" t="str">
        <f>VLOOKUP(B40,ENS.!$B$5:$F$242,2,FALSE)</f>
        <v>Análisis granulométrico por tamizado en Suelo (*).</v>
      </c>
      <c r="D40" s="776"/>
      <c r="E40" s="777"/>
      <c r="F40" s="440" t="str">
        <f>VLOOKUP(B40,ENS.!$B$5:$F$242,3,FALSE)</f>
        <v>ASTM D6913/D6913M-17</v>
      </c>
      <c r="G40" s="544">
        <f>VLOOKUP(B40,ENS.!$B$5:$G$242,6,FALSE)</f>
        <v>100</v>
      </c>
      <c r="H40" s="440">
        <v>1</v>
      </c>
      <c r="I40" s="441">
        <f t="shared" ref="I40:I48" si="2">+G40*H40</f>
        <v>100</v>
      </c>
      <c r="J40" s="576"/>
    </row>
    <row r="41" spans="2:10" s="596" customFormat="1" ht="18.899999999999999" customHeight="1" x14ac:dyDescent="0.3">
      <c r="B41" s="440" t="s">
        <v>2031</v>
      </c>
      <c r="C41" s="775" t="str">
        <f>VLOOKUP(B41,ENS.!$B$5:$F$242,2,FALSE)</f>
        <v>Límite líquido y Límite Plástico del Suelo (*).</v>
      </c>
      <c r="D41" s="776"/>
      <c r="E41" s="777"/>
      <c r="F41" s="440" t="str">
        <f>VLOOKUP(B41,ENS.!$B$5:$F$242,3,FALSE)</f>
        <v>ASTM D4318-17ε1</v>
      </c>
      <c r="G41" s="544">
        <v>80</v>
      </c>
      <c r="H41" s="440">
        <v>1</v>
      </c>
      <c r="I41" s="441">
        <f t="shared" si="2"/>
        <v>80</v>
      </c>
      <c r="J41" s="576"/>
    </row>
    <row r="42" spans="2:10" s="596" customFormat="1" ht="18.899999999999999" customHeight="1" x14ac:dyDescent="0.3">
      <c r="B42" s="440" t="s">
        <v>2002</v>
      </c>
      <c r="C42" s="775" t="str">
        <f>VLOOKUP(B42,ENS.!$B$5:$F$242,2,FALSE)</f>
        <v>Sales solubles en Suelos y Agua.</v>
      </c>
      <c r="D42" s="776"/>
      <c r="E42" s="777"/>
      <c r="F42" s="440" t="str">
        <f>VLOOKUP(B42,ENS.!$B$5:$F$242,3,FALSE)</f>
        <v>NTP 339.152</v>
      </c>
      <c r="G42" s="544">
        <f>VLOOKUP(B42,ENS.!$B$5:$G$242,6,FALSE)</f>
        <v>80</v>
      </c>
      <c r="H42" s="440">
        <v>1</v>
      </c>
      <c r="I42" s="441">
        <f t="shared" si="2"/>
        <v>80</v>
      </c>
      <c r="J42" s="576"/>
    </row>
    <row r="43" spans="2:10" s="596" customFormat="1" ht="18.899999999999999" customHeight="1" x14ac:dyDescent="0.3">
      <c r="B43" s="440" t="s">
        <v>2037</v>
      </c>
      <c r="C43" s="775" t="str">
        <f>VLOOKUP(B43,ENS.!$B$5:$F$242,2,FALSE)</f>
        <v>Contenido de materia orgánica.</v>
      </c>
      <c r="D43" s="776"/>
      <c r="E43" s="777"/>
      <c r="F43" s="440" t="str">
        <f>VLOOKUP(B43,ENS.!$B$5:$F$242,3,FALSE)</f>
        <v>AASHTO T267</v>
      </c>
      <c r="G43" s="544">
        <f>VLOOKUP(B43,ENS.!$B$5:$G$242,6,FALSE)</f>
        <v>120</v>
      </c>
      <c r="H43" s="440">
        <v>1</v>
      </c>
      <c r="I43" s="441">
        <f t="shared" si="2"/>
        <v>120</v>
      </c>
      <c r="J43" s="576"/>
    </row>
    <row r="44" spans="2:10" s="596" customFormat="1" ht="18.899999999999999" customHeight="1" x14ac:dyDescent="0.3">
      <c r="B44" s="440" t="s">
        <v>2019</v>
      </c>
      <c r="C44" s="775" t="s">
        <v>5455</v>
      </c>
      <c r="D44" s="776"/>
      <c r="E44" s="777"/>
      <c r="F44" s="440" t="str">
        <f>VLOOKUP(B44,ENS.!$B$5:$F$242,3,FALSE)</f>
        <v>ASTM D1557-12 (Reapproved 2021)</v>
      </c>
      <c r="G44" s="544">
        <f>VLOOKUP(B44,ENS.!$B$5:$G$242,6,FALSE)</f>
        <v>150</v>
      </c>
      <c r="H44" s="440">
        <v>2</v>
      </c>
      <c r="I44" s="441">
        <f t="shared" si="2"/>
        <v>300</v>
      </c>
      <c r="J44" s="576"/>
    </row>
    <row r="45" spans="2:10" s="596" customFormat="1" ht="18.899999999999999" customHeight="1" x14ac:dyDescent="0.3">
      <c r="B45" s="440" t="s">
        <v>2437</v>
      </c>
      <c r="C45" s="775" t="str">
        <f>VLOOKUP(B45,ENS.!$B$5:$F$242,2,FALSE)</f>
        <v>Gravedad específica de los sólidos del suelo.</v>
      </c>
      <c r="D45" s="776"/>
      <c r="E45" s="777"/>
      <c r="F45" s="440" t="str">
        <f>VLOOKUP(B45,ENS.!$B$5:$F$242,3,FALSE)</f>
        <v>ASTM D854-14</v>
      </c>
      <c r="G45" s="544">
        <v>80</v>
      </c>
      <c r="H45" s="440">
        <v>1</v>
      </c>
      <c r="I45" s="441">
        <f t="shared" si="2"/>
        <v>80</v>
      </c>
      <c r="J45" s="576"/>
    </row>
    <row r="46" spans="2:10" s="596" customFormat="1" ht="18.899999999999999" customHeight="1" x14ac:dyDescent="0.3">
      <c r="B46" s="440" t="s">
        <v>2480</v>
      </c>
      <c r="C46" s="775" t="str">
        <f>VLOOKUP(B46,ENS.!$B$5:$F$242,2,FALSE)</f>
        <v>Gravedad especifica y absorción de agregado grueso (*).</v>
      </c>
      <c r="D46" s="776"/>
      <c r="E46" s="777"/>
      <c r="F46" s="440" t="str">
        <f>VLOOKUP(B46,ENS.!$B$5:$F$242,3,FALSE)</f>
        <v>ASTM C127-24</v>
      </c>
      <c r="G46" s="544">
        <v>100</v>
      </c>
      <c r="H46" s="440">
        <v>1</v>
      </c>
      <c r="I46" s="441">
        <f t="shared" si="2"/>
        <v>100</v>
      </c>
      <c r="J46" s="576"/>
    </row>
    <row r="47" spans="2:10" s="596" customFormat="1" ht="18.899999999999999" customHeight="1" x14ac:dyDescent="0.3">
      <c r="B47" s="440" t="s">
        <v>2445</v>
      </c>
      <c r="C47" s="775" t="str">
        <f>VLOOKUP(B47,ENS.!$B$5:$F$242,2,FALSE)</f>
        <v>California Bearing Ratio (CBR) (*).</v>
      </c>
      <c r="D47" s="776"/>
      <c r="E47" s="777"/>
      <c r="F47" s="440" t="str">
        <f>VLOOKUP(B47,ENS.!$B$5:$F$242,3,FALSE)</f>
        <v>ASTM D1883-21</v>
      </c>
      <c r="G47" s="544">
        <v>250</v>
      </c>
      <c r="H47" s="440">
        <v>1</v>
      </c>
      <c r="I47" s="441">
        <f t="shared" si="2"/>
        <v>250</v>
      </c>
      <c r="J47" s="576"/>
    </row>
    <row r="48" spans="2:10" s="596" customFormat="1" ht="18.899999999999999" customHeight="1" x14ac:dyDescent="0.3">
      <c r="B48" s="440" t="s">
        <v>2456</v>
      </c>
      <c r="C48" s="775" t="str">
        <f>VLOOKUP(B48,ENS.!$B$5:$F$242,2,FALSE)</f>
        <v>Colapso.</v>
      </c>
      <c r="D48" s="776"/>
      <c r="E48" s="777"/>
      <c r="F48" s="440" t="str">
        <f>VLOOKUP(B48,ENS.!$B$5:$F$242,3,FALSE)</f>
        <v>ASTM D5333</v>
      </c>
      <c r="G48" s="544">
        <v>700</v>
      </c>
      <c r="H48" s="440">
        <v>1</v>
      </c>
      <c r="I48" s="441">
        <f t="shared" si="2"/>
        <v>700</v>
      </c>
      <c r="J48" s="576"/>
    </row>
    <row r="49" spans="2:20" s="596" customFormat="1" ht="18.899999999999999" customHeight="1" x14ac:dyDescent="0.3">
      <c r="B49" s="440"/>
      <c r="C49" s="836" t="s">
        <v>6073</v>
      </c>
      <c r="D49" s="837"/>
      <c r="E49" s="838"/>
      <c r="F49" s="440"/>
      <c r="G49" s="544"/>
      <c r="H49" s="440"/>
      <c r="I49" s="441"/>
      <c r="J49" s="576"/>
    </row>
    <row r="50" spans="2:20" s="596" customFormat="1" ht="18.899999999999999" customHeight="1" x14ac:dyDescent="0.3">
      <c r="B50" s="440" t="s">
        <v>2136</v>
      </c>
      <c r="C50" s="775" t="str">
        <f>VLOOKUP(B50,ENS.!$B$5:$F$242,2,FALSE)</f>
        <v>Análisis granulométrico por tamizado en agregado (*).</v>
      </c>
      <c r="D50" s="776"/>
      <c r="E50" s="777"/>
      <c r="F50" s="440" t="str">
        <f>VLOOKUP(B50,ENS.!$B$5:$F$242,3,FALSE)</f>
        <v>ASTM C136/C136M-19</v>
      </c>
      <c r="G50" s="544">
        <f>VLOOKUP(B50,ENS.!$B$5:$G$242,6,FALSE)</f>
        <v>100</v>
      </c>
      <c r="H50" s="440">
        <v>1</v>
      </c>
      <c r="I50" s="441">
        <f t="shared" ref="I50:I52" si="3">+G50*H50</f>
        <v>100</v>
      </c>
      <c r="J50" s="576"/>
    </row>
    <row r="51" spans="2:20" s="596" customFormat="1" ht="18.899999999999999" customHeight="1" x14ac:dyDescent="0.3">
      <c r="B51" s="440" t="s">
        <v>2037</v>
      </c>
      <c r="C51" s="775" t="str">
        <f>VLOOKUP(B51,ENS.!$B$5:$F$242,2,FALSE)</f>
        <v>Contenido de materia orgánica.</v>
      </c>
      <c r="D51" s="776"/>
      <c r="E51" s="777"/>
      <c r="F51" s="440" t="str">
        <f>VLOOKUP(B51,ENS.!$B$5:$F$242,3,FALSE)</f>
        <v>AASHTO T267</v>
      </c>
      <c r="G51" s="544">
        <f>VLOOKUP(B51,ENS.!$B$5:$G$242,6,FALSE)</f>
        <v>120</v>
      </c>
      <c r="H51" s="440">
        <v>1</v>
      </c>
      <c r="I51" s="441">
        <f t="shared" si="3"/>
        <v>120</v>
      </c>
      <c r="J51" s="576"/>
    </row>
    <row r="52" spans="2:20" s="596" customFormat="1" ht="18.899999999999999" customHeight="1" x14ac:dyDescent="0.3">
      <c r="B52" s="440" t="s">
        <v>125</v>
      </c>
      <c r="C52" s="775" t="s">
        <v>6074</v>
      </c>
      <c r="D52" s="776"/>
      <c r="E52" s="777"/>
      <c r="F52" s="440" t="s">
        <v>6075</v>
      </c>
      <c r="G52" s="544">
        <v>1300</v>
      </c>
      <c r="H52" s="440">
        <v>1</v>
      </c>
      <c r="I52" s="441">
        <f t="shared" si="3"/>
        <v>1300</v>
      </c>
      <c r="J52" s="576"/>
    </row>
    <row r="53" spans="2:20" s="596" customFormat="1" ht="18.899999999999999" customHeight="1" x14ac:dyDescent="0.3">
      <c r="B53" s="440"/>
      <c r="C53" s="836" t="s">
        <v>6076</v>
      </c>
      <c r="D53" s="837"/>
      <c r="E53" s="838"/>
      <c r="F53" s="440"/>
      <c r="G53" s="544"/>
      <c r="H53" s="440"/>
      <c r="I53" s="441"/>
      <c r="J53" s="576"/>
    </row>
    <row r="54" spans="2:20" s="596" customFormat="1" ht="18.899999999999999" customHeight="1" x14ac:dyDescent="0.3">
      <c r="B54" s="440" t="s">
        <v>2136</v>
      </c>
      <c r="C54" s="775" t="str">
        <f>VLOOKUP(B54,ENS.!$B$5:$F$242,2,FALSE)</f>
        <v>Análisis granulométrico por tamizado en agregado (*).</v>
      </c>
      <c r="D54" s="776"/>
      <c r="E54" s="777"/>
      <c r="F54" s="440" t="str">
        <f>VLOOKUP(B54,ENS.!$B$5:$F$242,3,FALSE)</f>
        <v>ASTM C136/C136M-19</v>
      </c>
      <c r="G54" s="544">
        <f>VLOOKUP(B54,ENS.!$B$5:$G$242,6,FALSE)</f>
        <v>100</v>
      </c>
      <c r="H54" s="440">
        <v>1</v>
      </c>
      <c r="I54" s="441">
        <f t="shared" ref="I54:I56" si="4">+G54*H54</f>
        <v>100</v>
      </c>
      <c r="J54" s="576"/>
    </row>
    <row r="55" spans="2:20" s="596" customFormat="1" ht="18.899999999999999" customHeight="1" x14ac:dyDescent="0.3">
      <c r="B55" s="440" t="s">
        <v>2037</v>
      </c>
      <c r="C55" s="775" t="str">
        <f>VLOOKUP(B55,ENS.!$B$5:$F$242,2,FALSE)</f>
        <v>Contenido de materia orgánica.</v>
      </c>
      <c r="D55" s="776"/>
      <c r="E55" s="777"/>
      <c r="F55" s="440" t="str">
        <f>VLOOKUP(B55,ENS.!$B$5:$F$242,3,FALSE)</f>
        <v>AASHTO T267</v>
      </c>
      <c r="G55" s="544">
        <f>VLOOKUP(B55,ENS.!$B$5:$G$242,6,FALSE)</f>
        <v>120</v>
      </c>
      <c r="H55" s="440">
        <v>1</v>
      </c>
      <c r="I55" s="441">
        <f t="shared" si="4"/>
        <v>120</v>
      </c>
      <c r="J55" s="576"/>
    </row>
    <row r="56" spans="2:20" s="596" customFormat="1" ht="18.899999999999999" customHeight="1" x14ac:dyDescent="0.3">
      <c r="B56" s="440" t="s">
        <v>125</v>
      </c>
      <c r="C56" s="775" t="s">
        <v>6074</v>
      </c>
      <c r="D56" s="776"/>
      <c r="E56" s="777"/>
      <c r="F56" s="440" t="s">
        <v>6075</v>
      </c>
      <c r="G56" s="544">
        <v>1300</v>
      </c>
      <c r="H56" s="440">
        <v>1</v>
      </c>
      <c r="I56" s="441">
        <f t="shared" si="4"/>
        <v>1300</v>
      </c>
      <c r="J56" s="576"/>
    </row>
    <row r="57" spans="2:20" ht="18" customHeight="1" x14ac:dyDescent="0.3">
      <c r="B57" s="363" t="s">
        <v>2516</v>
      </c>
      <c r="C57" s="270"/>
      <c r="G57" s="851" t="s">
        <v>3167</v>
      </c>
      <c r="H57" s="852"/>
      <c r="I57" s="294">
        <f>+SUM(I19:I56)</f>
        <v>8470</v>
      </c>
      <c r="J57" s="274"/>
      <c r="K57" s="538"/>
      <c r="L57" s="171"/>
      <c r="N57" s="171"/>
      <c r="O57" s="171"/>
      <c r="P57" s="171"/>
      <c r="Q57" s="171"/>
      <c r="R57" s="171"/>
      <c r="S57" s="171"/>
      <c r="T57" s="171"/>
    </row>
    <row r="58" spans="2:20" ht="18" customHeight="1" x14ac:dyDescent="0.3">
      <c r="G58" s="735" t="s">
        <v>2568</v>
      </c>
      <c r="H58" s="736"/>
      <c r="I58" s="369">
        <f>+I57*0.18</f>
        <v>1524.6</v>
      </c>
      <c r="J58" s="274"/>
      <c r="K58" s="538"/>
      <c r="L58" s="171"/>
      <c r="M58" s="171"/>
      <c r="N58" s="171"/>
      <c r="O58" s="171"/>
      <c r="P58" s="171"/>
      <c r="Q58" s="171"/>
      <c r="R58" s="171"/>
      <c r="S58" s="171"/>
      <c r="T58" s="171"/>
    </row>
    <row r="59" spans="2:20" ht="18" customHeight="1" x14ac:dyDescent="0.3">
      <c r="G59" s="720" t="s">
        <v>2569</v>
      </c>
      <c r="H59" s="722"/>
      <c r="I59" s="272">
        <f>+I57+I58</f>
        <v>9994.6</v>
      </c>
      <c r="J59" s="274"/>
      <c r="K59" s="538"/>
      <c r="L59" s="302"/>
      <c r="M59" s="302"/>
      <c r="N59" s="302"/>
      <c r="O59" s="302"/>
      <c r="P59" s="302"/>
      <c r="Q59" s="302"/>
      <c r="R59" s="302"/>
      <c r="S59" s="302"/>
      <c r="T59" s="302"/>
    </row>
    <row r="60" spans="2:20" ht="42.6" customHeight="1" x14ac:dyDescent="0.25">
      <c r="B60" s="763" t="s">
        <v>2928</v>
      </c>
      <c r="C60" s="763"/>
      <c r="G60" s="371"/>
      <c r="H60" s="371"/>
      <c r="I60" s="372"/>
      <c r="J60" s="274"/>
      <c r="K60" s="538"/>
      <c r="L60" s="302"/>
      <c r="M60" s="302"/>
      <c r="N60" s="302"/>
      <c r="O60" s="302"/>
      <c r="P60" s="302"/>
      <c r="Q60" s="302"/>
      <c r="R60" s="302"/>
      <c r="S60" s="302"/>
      <c r="T60" s="302"/>
    </row>
    <row r="61" spans="2:20" s="373" customFormat="1" ht="47.4" customHeight="1" x14ac:dyDescent="0.3">
      <c r="G61" s="386"/>
      <c r="H61" s="386"/>
      <c r="I61" s="387"/>
      <c r="J61" s="388"/>
      <c r="K61" s="554"/>
      <c r="L61" s="379"/>
      <c r="M61" s="379"/>
      <c r="N61" s="379"/>
      <c r="O61" s="379"/>
      <c r="P61" s="379"/>
      <c r="Q61" s="379"/>
      <c r="R61" s="379"/>
      <c r="S61" s="379"/>
      <c r="T61" s="379"/>
    </row>
    <row r="62" spans="2:20" s="373" customFormat="1" ht="14.4" customHeight="1" x14ac:dyDescent="0.3">
      <c r="B62" s="850" t="s">
        <v>5367</v>
      </c>
      <c r="C62" s="850"/>
      <c r="D62" s="850"/>
      <c r="E62" s="850"/>
      <c r="F62" s="850"/>
      <c r="G62" s="850"/>
      <c r="H62" s="850"/>
      <c r="I62" s="850"/>
      <c r="J62" s="388"/>
      <c r="K62" s="554"/>
      <c r="L62" s="379"/>
      <c r="M62" s="379"/>
      <c r="N62" s="379"/>
      <c r="O62" s="379"/>
      <c r="P62" s="379"/>
      <c r="Q62" s="379"/>
      <c r="R62" s="379"/>
      <c r="S62" s="379"/>
      <c r="T62" s="379"/>
    </row>
    <row r="63" spans="2:20" s="373" customFormat="1" ht="91.5" customHeight="1" x14ac:dyDescent="0.3">
      <c r="B63" s="738" t="s">
        <v>5373</v>
      </c>
      <c r="C63" s="738"/>
      <c r="D63" s="738"/>
      <c r="E63" s="738"/>
      <c r="F63" s="738"/>
      <c r="G63" s="738"/>
      <c r="H63" s="738"/>
      <c r="I63" s="738"/>
      <c r="J63" s="388"/>
      <c r="K63" s="554"/>
      <c r="L63" s="379"/>
      <c r="M63" s="379"/>
      <c r="N63" s="379"/>
      <c r="O63" s="379"/>
      <c r="P63" s="379"/>
      <c r="Q63" s="379"/>
      <c r="R63" s="379"/>
      <c r="S63" s="379"/>
      <c r="T63" s="379"/>
    </row>
    <row r="64" spans="2:20" ht="60" customHeight="1" x14ac:dyDescent="0.3">
      <c r="B64" s="765" t="s">
        <v>6077</v>
      </c>
      <c r="C64" s="765"/>
      <c r="D64" s="765"/>
      <c r="E64" s="765"/>
      <c r="F64" s="765"/>
      <c r="G64" s="765"/>
      <c r="H64" s="765"/>
      <c r="I64" s="765"/>
      <c r="J64" s="274"/>
      <c r="K64" s="538"/>
      <c r="L64" s="302"/>
      <c r="M64" s="302"/>
      <c r="N64" s="302"/>
      <c r="O64" s="302"/>
      <c r="P64" s="302"/>
      <c r="Q64" s="302"/>
      <c r="R64" s="302"/>
      <c r="S64" s="302"/>
      <c r="T64" s="302"/>
    </row>
    <row r="65" spans="2:20" ht="52.95" customHeight="1" x14ac:dyDescent="0.3">
      <c r="B65" s="738" t="s">
        <v>4252</v>
      </c>
      <c r="C65" s="738"/>
      <c r="D65" s="738"/>
      <c r="E65" s="738"/>
      <c r="F65" s="738"/>
      <c r="G65" s="738"/>
      <c r="H65" s="738"/>
      <c r="I65" s="738"/>
      <c r="J65" s="274"/>
      <c r="K65" s="538"/>
      <c r="L65" s="302"/>
      <c r="M65" s="302"/>
      <c r="N65" s="302"/>
      <c r="O65" s="302"/>
      <c r="P65" s="302"/>
      <c r="Q65" s="302"/>
      <c r="R65" s="302"/>
      <c r="S65" s="302"/>
      <c r="T65" s="302"/>
    </row>
    <row r="66" spans="2:20" ht="66.599999999999994" customHeight="1" x14ac:dyDescent="0.3">
      <c r="B66" s="738" t="s">
        <v>4253</v>
      </c>
      <c r="C66" s="738"/>
      <c r="D66" s="738"/>
      <c r="E66" s="738"/>
      <c r="F66" s="738"/>
      <c r="G66" s="738"/>
      <c r="H66" s="738"/>
      <c r="I66" s="738"/>
      <c r="J66" s="274"/>
      <c r="K66" s="538"/>
      <c r="L66" s="302"/>
      <c r="M66" s="302"/>
      <c r="N66" s="302"/>
      <c r="O66" s="302"/>
      <c r="P66" s="302"/>
      <c r="Q66" s="302"/>
      <c r="R66" s="302"/>
      <c r="S66" s="302"/>
      <c r="T66" s="302"/>
    </row>
    <row r="67" spans="2:20" s="373" customFormat="1" ht="51.6" customHeight="1" x14ac:dyDescent="0.3">
      <c r="B67" s="738" t="s">
        <v>4174</v>
      </c>
      <c r="C67" s="738"/>
      <c r="D67" s="738"/>
      <c r="E67" s="738"/>
      <c r="F67" s="738"/>
      <c r="G67" s="738"/>
      <c r="H67" s="738"/>
      <c r="I67" s="738"/>
      <c r="J67" s="375"/>
      <c r="K67" s="376"/>
    </row>
    <row r="68" spans="2:20" s="373" customFormat="1" ht="123.6" customHeight="1" x14ac:dyDescent="0.3">
      <c r="B68" s="765" t="s">
        <v>4254</v>
      </c>
      <c r="C68" s="765"/>
      <c r="D68" s="765"/>
      <c r="E68" s="765"/>
      <c r="F68" s="765"/>
      <c r="G68" s="765"/>
      <c r="H68" s="765"/>
      <c r="I68" s="765"/>
      <c r="J68" s="375"/>
      <c r="K68" s="376"/>
      <c r="L68" s="377"/>
      <c r="M68" s="378"/>
    </row>
    <row r="69" spans="2:20" s="373" customFormat="1" ht="51" customHeight="1" x14ac:dyDescent="0.3">
      <c r="B69" s="738" t="s">
        <v>4175</v>
      </c>
      <c r="C69" s="738"/>
      <c r="D69" s="738"/>
      <c r="E69" s="738"/>
      <c r="F69" s="738"/>
      <c r="G69" s="738"/>
      <c r="H69" s="738"/>
      <c r="I69" s="738"/>
      <c r="J69" s="375"/>
      <c r="K69" s="376"/>
      <c r="L69" s="377"/>
      <c r="M69" s="378"/>
    </row>
    <row r="70" spans="2:20" s="373" customFormat="1" ht="16.8" x14ac:dyDescent="0.3">
      <c r="B70" s="435"/>
      <c r="C70" s="435"/>
      <c r="D70" s="435"/>
      <c r="E70" s="435"/>
      <c r="F70" s="435"/>
      <c r="G70" s="435"/>
      <c r="H70" s="435"/>
      <c r="I70" s="435"/>
      <c r="N70" s="379"/>
      <c r="O70" s="379"/>
      <c r="P70" s="379"/>
      <c r="Q70" s="379"/>
      <c r="R70" s="379"/>
      <c r="S70" s="379"/>
      <c r="T70" s="379"/>
    </row>
    <row r="71" spans="2:20" s="373" customFormat="1" ht="21.75" customHeight="1" x14ac:dyDescent="0.3"/>
    <row r="72" spans="2:20" s="373" customFormat="1" ht="15" customHeight="1" x14ac:dyDescent="0.3">
      <c r="B72" s="297" t="s">
        <v>3290</v>
      </c>
      <c r="C72" s="297"/>
      <c r="D72" s="297"/>
      <c r="E72" s="297"/>
      <c r="F72" s="297"/>
      <c r="G72" s="297"/>
      <c r="H72" s="297"/>
      <c r="I72" s="297"/>
      <c r="K72" s="373" t="s">
        <v>2574</v>
      </c>
    </row>
    <row r="73" spans="2:20" s="373" customFormat="1" ht="15" customHeight="1" x14ac:dyDescent="0.3">
      <c r="B73" s="297" t="s">
        <v>4176</v>
      </c>
      <c r="C73" s="297"/>
      <c r="D73" s="297"/>
      <c r="E73" s="297"/>
      <c r="F73" s="297"/>
      <c r="G73" s="297"/>
      <c r="H73" s="297"/>
      <c r="I73" s="297"/>
      <c r="K73" s="373" t="s">
        <v>3983</v>
      </c>
    </row>
    <row r="74" spans="2:20" s="373" customFormat="1" ht="15" customHeight="1" x14ac:dyDescent="0.3">
      <c r="B74" s="297" t="s">
        <v>2518</v>
      </c>
      <c r="C74" s="297"/>
      <c r="D74" s="297"/>
      <c r="E74" s="297"/>
      <c r="F74" s="297"/>
      <c r="G74" s="297"/>
      <c r="H74" s="297"/>
      <c r="I74" s="297"/>
      <c r="K74" s="373" t="s">
        <v>3984</v>
      </c>
    </row>
    <row r="75" spans="2:20" s="373" customFormat="1" ht="15" customHeight="1" x14ac:dyDescent="0.3">
      <c r="B75" s="345" t="s">
        <v>2519</v>
      </c>
      <c r="C75" s="297"/>
      <c r="D75" s="297"/>
      <c r="E75" s="297"/>
      <c r="F75" s="297"/>
      <c r="G75" s="297"/>
      <c r="H75" s="297"/>
      <c r="I75" s="297"/>
      <c r="K75" s="373" t="s">
        <v>3985</v>
      </c>
    </row>
    <row r="76" spans="2:20" s="373" customFormat="1" ht="15" customHeight="1" x14ac:dyDescent="0.3">
      <c r="B76" s="849" t="s">
        <v>2520</v>
      </c>
      <c r="C76" s="849"/>
      <c r="D76" s="849"/>
      <c r="E76" s="849"/>
      <c r="F76" s="849"/>
      <c r="G76" s="849"/>
      <c r="H76" s="849"/>
      <c r="I76" s="849"/>
      <c r="J76" s="382"/>
      <c r="K76" s="373" t="s">
        <v>3986</v>
      </c>
      <c r="M76" s="383"/>
    </row>
    <row r="77" spans="2:20" s="390" customFormat="1" ht="15" customHeight="1" x14ac:dyDescent="0.3">
      <c r="B77" s="345" t="s">
        <v>2578</v>
      </c>
      <c r="C77" s="297"/>
      <c r="D77" s="297"/>
      <c r="E77" s="297"/>
      <c r="F77" s="297"/>
      <c r="G77" s="297"/>
      <c r="H77" s="297"/>
      <c r="I77" s="297"/>
      <c r="J77" s="389"/>
      <c r="K77" s="390" t="s">
        <v>3987</v>
      </c>
      <c r="M77" s="391"/>
    </row>
    <row r="78" spans="2:20" s="390" customFormat="1" ht="15" customHeight="1" x14ac:dyDescent="0.3">
      <c r="B78" s="346" t="s">
        <v>2580</v>
      </c>
      <c r="C78" s="297"/>
      <c r="D78" s="297"/>
      <c r="E78" s="297"/>
      <c r="F78" s="297"/>
      <c r="G78" s="297"/>
      <c r="H78" s="297"/>
      <c r="I78" s="297"/>
      <c r="J78" s="389"/>
      <c r="K78" s="390" t="s">
        <v>3988</v>
      </c>
    </row>
    <row r="79" spans="2:20" s="390" customFormat="1" ht="15" customHeight="1" x14ac:dyDescent="0.3">
      <c r="B79" s="346" t="s">
        <v>2582</v>
      </c>
      <c r="C79" s="297"/>
      <c r="D79" s="297"/>
      <c r="E79" s="297"/>
      <c r="F79" s="297"/>
      <c r="G79" s="297"/>
      <c r="H79" s="297"/>
      <c r="I79" s="297"/>
      <c r="J79" s="389"/>
    </row>
    <row r="80" spans="2:20" s="390" customFormat="1" ht="15" customHeight="1" x14ac:dyDescent="0.3">
      <c r="B80" s="345" t="s">
        <v>2521</v>
      </c>
      <c r="C80" s="297"/>
      <c r="D80" s="297"/>
      <c r="E80" s="297"/>
      <c r="F80" s="297"/>
      <c r="G80" s="297"/>
      <c r="H80" s="297"/>
      <c r="I80" s="297"/>
      <c r="J80" s="389"/>
    </row>
    <row r="81" spans="2:11" s="390" customFormat="1" ht="15" customHeight="1" x14ac:dyDescent="0.3">
      <c r="B81" s="346" t="s">
        <v>3965</v>
      </c>
      <c r="C81" s="297"/>
      <c r="D81" s="297"/>
      <c r="E81" s="297"/>
      <c r="F81" s="297"/>
      <c r="G81" s="297"/>
      <c r="H81" s="297"/>
      <c r="I81" s="297"/>
      <c r="J81" s="389"/>
    </row>
    <row r="82" spans="2:11" s="390" customFormat="1" ht="15" customHeight="1" x14ac:dyDescent="0.3">
      <c r="B82" s="346" t="s">
        <v>3966</v>
      </c>
      <c r="C82" s="297"/>
      <c r="D82" s="297"/>
      <c r="E82" s="297"/>
      <c r="F82" s="297"/>
      <c r="G82" s="297"/>
      <c r="H82" s="297"/>
      <c r="I82" s="297"/>
      <c r="J82" s="389"/>
    </row>
    <row r="83" spans="2:11" s="390" customFormat="1" ht="15" customHeight="1" x14ac:dyDescent="0.3">
      <c r="B83" s="345" t="s">
        <v>4088</v>
      </c>
      <c r="C83" s="297"/>
      <c r="D83" s="297"/>
      <c r="E83" s="297"/>
      <c r="F83" s="297"/>
      <c r="G83" s="297"/>
      <c r="H83" s="297"/>
      <c r="I83" s="297"/>
      <c r="J83" s="389"/>
    </row>
    <row r="84" spans="2:11" s="390" customFormat="1" ht="15" customHeight="1" x14ac:dyDescent="0.3">
      <c r="B84" s="346" t="s">
        <v>4089</v>
      </c>
      <c r="C84" s="297"/>
      <c r="D84" s="297"/>
      <c r="E84" s="297"/>
      <c r="F84" s="297"/>
      <c r="G84" s="297"/>
      <c r="H84" s="297"/>
      <c r="I84" s="297"/>
      <c r="J84" s="389"/>
    </row>
    <row r="85" spans="2:11" s="390" customFormat="1" ht="15" customHeight="1" x14ac:dyDescent="0.3">
      <c r="B85" s="346" t="s">
        <v>4090</v>
      </c>
      <c r="C85" s="297"/>
      <c r="D85" s="297"/>
      <c r="E85" s="297"/>
      <c r="F85" s="297"/>
      <c r="G85" s="297"/>
      <c r="H85" s="297"/>
      <c r="I85" s="297"/>
      <c r="J85" s="389"/>
    </row>
    <row r="86" spans="2:11" s="390" customFormat="1" ht="6.6" customHeight="1" x14ac:dyDescent="0.3">
      <c r="B86" s="289"/>
      <c r="C86" s="279"/>
      <c r="D86" s="279"/>
      <c r="E86" s="279"/>
      <c r="F86" s="279"/>
      <c r="G86" s="279"/>
      <c r="H86" s="279"/>
      <c r="I86" s="279"/>
      <c r="J86" s="389"/>
    </row>
    <row r="87" spans="2:11" s="373" customFormat="1" ht="18.75" customHeight="1" x14ac:dyDescent="0.3">
      <c r="J87" s="382"/>
      <c r="K87" s="380"/>
    </row>
    <row r="88" spans="2:11" s="373" customFormat="1" ht="16.2" customHeight="1" x14ac:dyDescent="0.3">
      <c r="J88" s="382"/>
      <c r="K88" s="381"/>
    </row>
    <row r="89" spans="2:11" s="373" customFormat="1" ht="33.6" customHeight="1" x14ac:dyDescent="0.3">
      <c r="B89" s="738" t="s">
        <v>3173</v>
      </c>
      <c r="C89" s="738"/>
      <c r="D89" s="738"/>
      <c r="E89" s="738"/>
      <c r="F89" s="738"/>
      <c r="G89" s="738"/>
      <c r="H89" s="738"/>
      <c r="I89" s="738"/>
      <c r="J89" s="382"/>
      <c r="K89" s="381"/>
    </row>
    <row r="90" spans="2:11" s="373" customFormat="1" ht="15.6" customHeight="1" x14ac:dyDescent="0.3">
      <c r="B90" s="399" t="s">
        <v>2525</v>
      </c>
      <c r="C90" s="347"/>
      <c r="D90" s="297"/>
      <c r="E90" s="297"/>
      <c r="F90" s="297"/>
      <c r="G90" s="297"/>
      <c r="H90" s="297"/>
      <c r="I90" s="297"/>
      <c r="J90" s="382"/>
    </row>
    <row r="91" spans="2:11" s="373" customFormat="1" ht="12.75" customHeight="1" x14ac:dyDescent="0.3">
      <c r="B91" s="346"/>
      <c r="C91" s="297"/>
      <c r="D91" s="297"/>
      <c r="E91" s="297"/>
      <c r="F91" s="297"/>
      <c r="G91" s="297"/>
      <c r="H91" s="297"/>
      <c r="I91" s="297"/>
      <c r="J91" s="382"/>
    </row>
    <row r="92" spans="2:11" s="373" customFormat="1" ht="16.8" x14ac:dyDescent="0.3">
      <c r="B92" s="297" t="s">
        <v>2526</v>
      </c>
      <c r="C92" s="347"/>
      <c r="D92" s="297"/>
      <c r="E92" s="297"/>
      <c r="F92" s="297"/>
      <c r="G92" s="297"/>
      <c r="H92" s="297"/>
      <c r="I92" s="297"/>
      <c r="J92" s="385"/>
    </row>
    <row r="93" spans="2:11" s="373" customFormat="1" ht="12.75" customHeight="1" x14ac:dyDescent="0.3">
      <c r="B93" s="347"/>
      <c r="C93" s="347"/>
      <c r="D93" s="297"/>
      <c r="E93" s="297"/>
      <c r="F93" s="297"/>
      <c r="G93" s="297"/>
      <c r="H93" s="297"/>
      <c r="I93" s="297"/>
      <c r="J93" s="385"/>
    </row>
    <row r="94" spans="2:11" s="373" customFormat="1" ht="16.2" customHeight="1" x14ac:dyDescent="0.3">
      <c r="B94" s="297" t="s">
        <v>2583</v>
      </c>
      <c r="C94" s="297"/>
      <c r="D94" s="347"/>
      <c r="E94" s="347"/>
      <c r="F94" s="347"/>
      <c r="G94" s="347"/>
      <c r="H94" s="297"/>
      <c r="I94" s="297"/>
    </row>
    <row r="95" spans="2:11" s="373" customFormat="1" ht="16.2" customHeight="1" x14ac:dyDescent="0.3">
      <c r="B95" s="297" t="s">
        <v>2527</v>
      </c>
      <c r="C95" s="297"/>
      <c r="D95" s="297"/>
      <c r="E95" s="297"/>
      <c r="F95" s="297"/>
      <c r="G95" s="297"/>
      <c r="H95" s="297"/>
      <c r="I95" s="297"/>
    </row>
    <row r="96" spans="2:11" s="373" customFormat="1" ht="16.2" customHeight="1" x14ac:dyDescent="0.3">
      <c r="B96" s="297" t="s">
        <v>3982</v>
      </c>
      <c r="C96" s="297"/>
      <c r="D96" s="297"/>
      <c r="E96" s="297"/>
      <c r="F96" s="297"/>
      <c r="G96" s="297"/>
      <c r="H96" s="297"/>
      <c r="I96" s="297"/>
    </row>
    <row r="97" spans="2:10" s="373" customFormat="1" ht="16.2" customHeight="1" x14ac:dyDescent="0.3">
      <c r="B97" s="297" t="s">
        <v>2528</v>
      </c>
      <c r="C97" s="297"/>
      <c r="D97" s="297"/>
      <c r="E97" s="297"/>
      <c r="F97" s="297"/>
      <c r="G97" s="297"/>
      <c r="H97" s="297"/>
      <c r="I97" s="297"/>
      <c r="J97" s="379"/>
    </row>
    <row r="98" spans="2:10" ht="96" customHeight="1" x14ac:dyDescent="0.25">
      <c r="B98" s="763" t="s">
        <v>2929</v>
      </c>
      <c r="C98" s="763"/>
      <c r="D98" s="573"/>
      <c r="E98" s="573"/>
      <c r="F98" s="573"/>
      <c r="G98" s="573"/>
      <c r="H98" s="833" t="s">
        <v>2529</v>
      </c>
      <c r="I98" s="833"/>
    </row>
  </sheetData>
  <mergeCells count="72">
    <mergeCell ref="B69:I69"/>
    <mergeCell ref="B76:I76"/>
    <mergeCell ref="B89:I89"/>
    <mergeCell ref="B98:C98"/>
    <mergeCell ref="H98:I98"/>
    <mergeCell ref="B68:I68"/>
    <mergeCell ref="G57:H57"/>
    <mergeCell ref="G58:H58"/>
    <mergeCell ref="G59:H59"/>
    <mergeCell ref="B60:C60"/>
    <mergeCell ref="B62:I62"/>
    <mergeCell ref="B63:I63"/>
    <mergeCell ref="B64:I64"/>
    <mergeCell ref="B65:I65"/>
    <mergeCell ref="B66:I66"/>
    <mergeCell ref="B67:I67"/>
    <mergeCell ref="C37:E37"/>
    <mergeCell ref="C56:E56"/>
    <mergeCell ref="C53:E53"/>
    <mergeCell ref="C54:E54"/>
    <mergeCell ref="C55:E55"/>
    <mergeCell ref="C50:E50"/>
    <mergeCell ref="C51:E51"/>
    <mergeCell ref="C52:E52"/>
    <mergeCell ref="C27:E27"/>
    <mergeCell ref="C28:E28"/>
    <mergeCell ref="C35:E35"/>
    <mergeCell ref="C36:E36"/>
    <mergeCell ref="C49:E49"/>
    <mergeCell ref="C38:E38"/>
    <mergeCell ref="C39:E39"/>
    <mergeCell ref="C40:E40"/>
    <mergeCell ref="C41:E41"/>
    <mergeCell ref="C42:E42"/>
    <mergeCell ref="C43:E43"/>
    <mergeCell ref="C44:E44"/>
    <mergeCell ref="C45:E45"/>
    <mergeCell ref="C46:E46"/>
    <mergeCell ref="C47:E47"/>
    <mergeCell ref="C48:E48"/>
    <mergeCell ref="C32:E32"/>
    <mergeCell ref="C33:E33"/>
    <mergeCell ref="C34:E34"/>
    <mergeCell ref="E3:F3"/>
    <mergeCell ref="C5:E5"/>
    <mergeCell ref="C18:E18"/>
    <mergeCell ref="C29:E29"/>
    <mergeCell ref="C30:E30"/>
    <mergeCell ref="C31:E31"/>
    <mergeCell ref="C20:E20"/>
    <mergeCell ref="C21:E21"/>
    <mergeCell ref="C22:E22"/>
    <mergeCell ref="C23:E23"/>
    <mergeCell ref="C24:E24"/>
    <mergeCell ref="C25:E25"/>
    <mergeCell ref="C26:E26"/>
    <mergeCell ref="G5:I5"/>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s>
  <hyperlinks>
    <hyperlink ref="B97" r:id="rId1" display="http://www.geofal.com.pe/" xr:uid="{E1D3BF6F-A0C4-4640-9E1D-C71DEA90D535}"/>
    <hyperlink ref="B67:I67" r:id="rId2" location="8LpXxWsZQWmIW0zmL4DJEGBD3MXzxqJtd8JNJD7mkXs" display="https://mega.nz/file/EWAjHIDa - 8LpXxWsZQWmIW0zmL4DJEGBD3MXzxqJtd8JNJD7mkXs" xr:uid="{D1BA6CC4-F746-46DC-838D-E980ABD20E17}"/>
  </hyperlinks>
  <printOptions horizontalCentered="1"/>
  <pageMargins left="0" right="0" top="1.6535433070866143" bottom="0" header="0" footer="0"/>
  <pageSetup paperSize="9" scale="62" fitToWidth="0" fitToHeight="0" orientation="portrait" r:id="rId3"/>
  <headerFooter>
    <oddHeader>&amp;L
                  &amp;G</oddHeader>
    <oddFooter>&amp;C&amp;G</oddFooter>
  </headerFooter>
  <rowBreaks count="1" manualBreakCount="1">
    <brk id="60" min="1" max="8" man="1"/>
  </rowBreaks>
  <drawing r:id="rId4"/>
  <legacyDrawingHF r:id="rId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0F3D-A690-47CE-8373-015CE3DEB157}">
  <sheetPr codeName="Hoja34">
    <tabColor rgb="FFFFFF00"/>
  </sheetPr>
  <dimension ref="B1:U75"/>
  <sheetViews>
    <sheetView view="pageBreakPreview" topLeftCell="A34" zoomScale="90" zoomScaleNormal="90" zoomScaleSheetLayoutView="90" workbookViewId="0">
      <selection activeCell="C26" sqref="C26:E26"/>
    </sheetView>
  </sheetViews>
  <sheetFormatPr baseColWidth="10" defaultColWidth="11.44140625" defaultRowHeight="15" x14ac:dyDescent="0.3"/>
  <cols>
    <col min="1" max="1" width="2.44140625" style="279" customWidth="1"/>
    <col min="2" max="2" width="13.44140625" style="279" customWidth="1"/>
    <col min="3" max="3" width="14.6640625" style="279" customWidth="1"/>
    <col min="4" max="4" width="13" style="279" customWidth="1"/>
    <col min="5" max="5" width="32" style="279" customWidth="1"/>
    <col min="6" max="6" width="24.33203125" style="279" customWidth="1"/>
    <col min="7" max="7" width="13.6640625" style="279" customWidth="1"/>
    <col min="8" max="8" width="12.5546875" style="279" customWidth="1"/>
    <col min="9" max="9" width="11.88671875" style="279" customWidth="1"/>
    <col min="10" max="10" width="12.88671875" style="279" customWidth="1"/>
    <col min="11" max="11" width="14.6640625" style="279" bestFit="1" customWidth="1"/>
    <col min="12" max="12" width="13.6640625" style="279" customWidth="1"/>
    <col min="13" max="13" width="21.109375" style="279" customWidth="1"/>
    <col min="14" max="16384" width="11.44140625" style="279"/>
  </cols>
  <sheetData>
    <row r="1" spans="2:14" ht="18.75" customHeight="1" x14ac:dyDescent="0.3">
      <c r="L1" s="298" t="s">
        <v>230</v>
      </c>
      <c r="M1" s="298">
        <v>1094</v>
      </c>
    </row>
    <row r="2" spans="2:14" ht="2.4" customHeight="1" x14ac:dyDescent="0.3">
      <c r="L2" s="298"/>
      <c r="M2" s="298"/>
    </row>
    <row r="3" spans="2:14" ht="33" customHeight="1" x14ac:dyDescent="0.3">
      <c r="C3" s="255"/>
      <c r="D3" s="255"/>
      <c r="E3" s="746">
        <v>1462</v>
      </c>
      <c r="F3" s="746"/>
      <c r="G3" s="619"/>
      <c r="H3" s="255"/>
      <c r="I3" s="255"/>
      <c r="J3" s="256"/>
      <c r="L3" s="298"/>
      <c r="M3" s="298"/>
    </row>
    <row r="4" spans="2:14" ht="6.75" customHeight="1" x14ac:dyDescent="0.3">
      <c r="B4" s="257"/>
      <c r="C4" s="257"/>
      <c r="E4" s="252"/>
      <c r="F4" s="252"/>
      <c r="G4" s="252"/>
      <c r="I4" s="395"/>
      <c r="J4" s="395"/>
      <c r="K4" s="252"/>
    </row>
    <row r="5" spans="2:14" ht="28.5" customHeight="1" x14ac:dyDescent="0.3">
      <c r="B5" s="270" t="s">
        <v>2545</v>
      </c>
      <c r="C5" s="710" t="str">
        <f>VLOOKUP($M$1,BD_Clientes,2,FALSE)</f>
        <v>CONSORCIO ALEJANDRINO S.A.</v>
      </c>
      <c r="D5" s="710"/>
      <c r="E5" s="710"/>
      <c r="F5" s="363" t="s">
        <v>2586</v>
      </c>
      <c r="G5" s="710" t="str">
        <f>VLOOKUP($M$1,BD_Clientes,9,FALSE)</f>
        <v>IE 0171-01 Juan Velasco Alvarado</v>
      </c>
      <c r="H5" s="710"/>
      <c r="I5" s="710"/>
      <c r="J5" s="710"/>
      <c r="L5" s="746">
        <v>222</v>
      </c>
      <c r="M5" s="746"/>
      <c r="N5" s="392"/>
    </row>
    <row r="6" spans="2:14" ht="29.25" customHeight="1" x14ac:dyDescent="0.3">
      <c r="B6" s="270" t="s">
        <v>2547</v>
      </c>
      <c r="C6" s="710">
        <f>VLOOKUP($M$1,BD_Clientes,3,FALSE)</f>
        <v>20501519481</v>
      </c>
      <c r="D6" s="710"/>
      <c r="E6" s="710"/>
      <c r="H6" s="395"/>
      <c r="I6" s="395"/>
      <c r="J6" s="395"/>
      <c r="L6" s="744">
        <v>222</v>
      </c>
      <c r="M6" s="744"/>
      <c r="N6" s="553"/>
    </row>
    <row r="7" spans="2:14" ht="21" customHeight="1" x14ac:dyDescent="0.3">
      <c r="B7" s="270" t="s">
        <v>2550</v>
      </c>
      <c r="C7" s="710" t="str">
        <f>VLOOKUP($M$1,BD_Clientes,5,FALSE)</f>
        <v>Ing. Luis Eduardo Cevallos Ortiz</v>
      </c>
      <c r="D7" s="710"/>
      <c r="E7" s="710"/>
      <c r="F7" s="363" t="s">
        <v>2589</v>
      </c>
      <c r="G7" s="710" t="str">
        <f>VLOOKUP($M$1,BD_Clientes,10,FALSE)</f>
        <v>San Juan de Lurigancho</v>
      </c>
      <c r="H7" s="710"/>
      <c r="I7" s="710"/>
      <c r="J7" s="710"/>
      <c r="L7" s="742">
        <v>222</v>
      </c>
      <c r="M7" s="742"/>
      <c r="N7" s="392"/>
    </row>
    <row r="8" spans="2:14" ht="12.75" customHeight="1" x14ac:dyDescent="0.3">
      <c r="B8" s="363"/>
      <c r="C8" s="396"/>
      <c r="D8" s="259"/>
      <c r="E8" s="259"/>
      <c r="H8" s="395"/>
      <c r="I8" s="395"/>
      <c r="J8" s="395"/>
      <c r="L8" s="793">
        <v>223</v>
      </c>
      <c r="M8" s="793"/>
      <c r="N8" s="392"/>
    </row>
    <row r="9" spans="2:14" ht="17.25" customHeight="1" x14ac:dyDescent="0.3">
      <c r="B9" s="270" t="s">
        <v>2553</v>
      </c>
      <c r="C9" s="710">
        <f>VLOOKUP($M$1,BD_Clientes,7,FALSE)</f>
        <v>961564899</v>
      </c>
      <c r="D9" s="710"/>
      <c r="E9" s="710"/>
      <c r="F9" s="364" t="s">
        <v>2551</v>
      </c>
      <c r="G9" s="741" t="s">
        <v>3326</v>
      </c>
      <c r="H9" s="741"/>
      <c r="I9" s="741"/>
      <c r="J9" s="741"/>
      <c r="L9" s="392"/>
      <c r="M9" s="392"/>
      <c r="N9" s="392"/>
    </row>
    <row r="10" spans="2:14" ht="32.25" customHeight="1" x14ac:dyDescent="0.3">
      <c r="B10" s="270" t="s">
        <v>2557</v>
      </c>
      <c r="C10" s="710" t="str">
        <f>VLOOKUP($M$1,BD_Clientes,8,FALSE)</f>
        <v>eduardo@consorcioalejandrino.com</v>
      </c>
      <c r="D10" s="710"/>
      <c r="E10" s="710"/>
      <c r="F10" s="365" t="s">
        <v>2553</v>
      </c>
      <c r="G10" s="724">
        <v>982429895</v>
      </c>
      <c r="H10" s="724"/>
      <c r="I10" s="724"/>
      <c r="J10" s="724"/>
    </row>
    <row r="11" spans="2:14" ht="39.75" customHeight="1" x14ac:dyDescent="0.3">
      <c r="B11" s="728" t="s">
        <v>2555</v>
      </c>
      <c r="C11" s="728"/>
      <c r="D11" s="727">
        <v>45916</v>
      </c>
      <c r="E11" s="727"/>
      <c r="F11" s="365" t="s">
        <v>2558</v>
      </c>
      <c r="G11" s="727">
        <v>45916</v>
      </c>
      <c r="H11" s="727"/>
      <c r="I11" s="727"/>
      <c r="J11" s="727"/>
      <c r="M11" s="279" t="s">
        <v>2556</v>
      </c>
    </row>
    <row r="12" spans="2:14" ht="1.5" hidden="1" customHeight="1" x14ac:dyDescent="0.3">
      <c r="B12" s="363"/>
      <c r="C12" s="366"/>
      <c r="D12" s="395"/>
      <c r="E12" s="367"/>
    </row>
    <row r="13" spans="2:14" ht="20.25" customHeight="1" x14ac:dyDescent="0.3">
      <c r="B13" s="317" t="s">
        <v>3981</v>
      </c>
      <c r="C13" s="260"/>
      <c r="D13" s="259"/>
      <c r="E13" s="259"/>
      <c r="F13" s="259"/>
      <c r="G13" s="259"/>
      <c r="H13" s="259"/>
    </row>
    <row r="14" spans="2:14" ht="5.25" customHeight="1" x14ac:dyDescent="0.3">
      <c r="B14" s="317"/>
      <c r="C14" s="260"/>
      <c r="D14" s="259"/>
      <c r="E14" s="259"/>
      <c r="F14" s="259"/>
      <c r="G14" s="259"/>
      <c r="H14" s="259"/>
    </row>
    <row r="15" spans="2:14" ht="19.5" customHeight="1" x14ac:dyDescent="0.3">
      <c r="B15" s="726" t="s">
        <v>2560</v>
      </c>
      <c r="C15" s="726"/>
      <c r="D15" s="726"/>
      <c r="E15" s="726"/>
      <c r="F15" s="726"/>
      <c r="G15" s="726"/>
      <c r="H15" s="726"/>
      <c r="I15" s="726"/>
      <c r="J15" s="726"/>
    </row>
    <row r="16" spans="2:14" ht="10.5" customHeight="1" x14ac:dyDescent="0.3">
      <c r="B16" s="726"/>
      <c r="C16" s="726"/>
      <c r="D16" s="726"/>
      <c r="E16" s="726"/>
      <c r="F16" s="726"/>
      <c r="G16" s="726"/>
      <c r="H16" s="726"/>
      <c r="I16" s="726"/>
      <c r="J16" s="726"/>
      <c r="K16" s="261"/>
      <c r="L16" s="261"/>
    </row>
    <row r="17" spans="2:15" ht="13.5" customHeight="1" x14ac:dyDescent="0.3">
      <c r="B17" s="260"/>
      <c r="C17" s="260"/>
      <c r="D17" s="259"/>
      <c r="E17" s="259"/>
      <c r="F17" s="259"/>
      <c r="G17" s="259"/>
    </row>
    <row r="18" spans="2:15" ht="53.4" customHeight="1" x14ac:dyDescent="0.3">
      <c r="B18" s="393" t="s">
        <v>2561</v>
      </c>
      <c r="C18" s="725" t="s">
        <v>2562</v>
      </c>
      <c r="D18" s="725"/>
      <c r="E18" s="725"/>
      <c r="F18" s="368" t="s">
        <v>2563</v>
      </c>
      <c r="G18" s="368" t="s">
        <v>5901</v>
      </c>
      <c r="H18" s="393" t="s">
        <v>2564</v>
      </c>
      <c r="I18" s="393" t="s">
        <v>2565</v>
      </c>
      <c r="J18" s="393" t="s">
        <v>2566</v>
      </c>
      <c r="K18" s="371"/>
    </row>
    <row r="19" spans="2:15" s="171" customFormat="1" ht="30" customHeight="1" x14ac:dyDescent="0.3">
      <c r="B19" s="414"/>
      <c r="C19" s="792" t="s">
        <v>5661</v>
      </c>
      <c r="D19" s="792"/>
      <c r="E19" s="792"/>
      <c r="F19" s="263"/>
      <c r="G19" s="658"/>
      <c r="H19" s="397"/>
      <c r="I19" s="263"/>
      <c r="J19" s="265"/>
      <c r="K19" s="621"/>
    </row>
    <row r="20" spans="2:15" s="171" customFormat="1" ht="42.75" customHeight="1" x14ac:dyDescent="0.3">
      <c r="B20" s="414" t="s">
        <v>2136</v>
      </c>
      <c r="C20" s="717" t="str">
        <f>VLOOKUP(B20,ENS.!$B$5:$F$242,2,FALSE)</f>
        <v>Análisis granulométrico por tamizado en agregado (*).</v>
      </c>
      <c r="D20" s="718"/>
      <c r="E20" s="719"/>
      <c r="F20" s="414" t="str">
        <f>VLOOKUP(B20,ENS.!$B$5:$F$242,3,FALSE)</f>
        <v>ASTM C136/C136M-19</v>
      </c>
      <c r="G20" s="414" t="s">
        <v>1962</v>
      </c>
      <c r="H20" s="455">
        <f>VLOOKUP(B20,ENS.!$B$5:$G$242,6,FALSE)</f>
        <v>100</v>
      </c>
      <c r="I20" s="263">
        <v>1</v>
      </c>
      <c r="J20" s="265">
        <f t="shared" ref="J20:J24" si="0">+H20*I20</f>
        <v>100</v>
      </c>
      <c r="K20" s="621"/>
    </row>
    <row r="21" spans="2:15" s="171" customFormat="1" ht="42.75" customHeight="1" x14ac:dyDescent="0.3">
      <c r="B21" s="414" t="s">
        <v>2031</v>
      </c>
      <c r="C21" s="717" t="str">
        <f>VLOOKUP(B21,ENS.!$B$5:$F$242,2,FALSE)</f>
        <v>Límite líquido y Límite Plástico del Suelo (*).</v>
      </c>
      <c r="D21" s="718"/>
      <c r="E21" s="719"/>
      <c r="F21" s="414" t="str">
        <f>VLOOKUP(B21,ENS.!$B$5:$F$242,3,FALSE)</f>
        <v>ASTM D4318-17ε1</v>
      </c>
      <c r="G21" s="414" t="s">
        <v>1962</v>
      </c>
      <c r="H21" s="455">
        <f>VLOOKUP(B21,ENS.!$B$5:$G$242,6,FALSE)</f>
        <v>90</v>
      </c>
      <c r="I21" s="263">
        <v>1</v>
      </c>
      <c r="J21" s="265">
        <f t="shared" si="0"/>
        <v>90</v>
      </c>
      <c r="K21" s="621"/>
    </row>
    <row r="22" spans="2:15" s="171" customFormat="1" ht="42.75" customHeight="1" x14ac:dyDescent="0.3">
      <c r="B22" s="414" t="s">
        <v>2037</v>
      </c>
      <c r="C22" s="717" t="str">
        <f>VLOOKUP(B22,ENS.!$B$5:$F$242,2,FALSE)</f>
        <v>Contenido de materia orgánica.</v>
      </c>
      <c r="D22" s="718"/>
      <c r="E22" s="719"/>
      <c r="F22" s="414" t="str">
        <f>VLOOKUP(B22,ENS.!$B$5:$F$242,3,FALSE)</f>
        <v>AASHTO T267</v>
      </c>
      <c r="G22" s="414" t="s">
        <v>5902</v>
      </c>
      <c r="H22" s="455">
        <f>VLOOKUP(B22,ENS.!$B$5:$G$242,6,FALSE)</f>
        <v>120</v>
      </c>
      <c r="I22" s="263">
        <v>1</v>
      </c>
      <c r="J22" s="265">
        <f t="shared" si="0"/>
        <v>120</v>
      </c>
      <c r="K22" s="621"/>
    </row>
    <row r="23" spans="2:15" s="171" customFormat="1" ht="42.75" customHeight="1" x14ac:dyDescent="0.3">
      <c r="B23" s="414" t="s">
        <v>3659</v>
      </c>
      <c r="C23" s="717" t="str">
        <f>VLOOKUP(B23,ENS.!$B$5:$F$242,2,FALSE)</f>
        <v>Abrasión los Ángeles de agregado grueso de tamaño pequeño (*).</v>
      </c>
      <c r="D23" s="718"/>
      <c r="E23" s="719"/>
      <c r="F23" s="414" t="str">
        <f>VLOOKUP(B23,ENS.!$B$5:$F$242,3,FALSE)</f>
        <v>ASTM C131/C131M-20</v>
      </c>
      <c r="G23" s="414" t="s">
        <v>1962</v>
      </c>
      <c r="H23" s="455">
        <f>VLOOKUP(B23,ENS.!$B$5:$G$242,6,FALSE)</f>
        <v>250</v>
      </c>
      <c r="I23" s="263">
        <v>1</v>
      </c>
      <c r="J23" s="265">
        <f t="shared" si="0"/>
        <v>250</v>
      </c>
      <c r="K23" s="621"/>
    </row>
    <row r="24" spans="2:15" s="171" customFormat="1" ht="42.75" customHeight="1" x14ac:dyDescent="0.3">
      <c r="B24" s="414" t="s">
        <v>2028</v>
      </c>
      <c r="C24" s="717" t="str">
        <f>VLOOKUP(B24,ENS.!$B$5:$F$242,2,FALSE)</f>
        <v>Clasificación suelo SUCS - AASHTO (*).</v>
      </c>
      <c r="D24" s="718"/>
      <c r="E24" s="719"/>
      <c r="F24" s="414" t="str">
        <f>VLOOKUP(B24,ENS.!$B$5:$F$242,3,FALSE)</f>
        <v>ASTM D2487-17 (Reapproved 2025) / ASTM D3282-24</v>
      </c>
      <c r="G24" s="414" t="s">
        <v>1962</v>
      </c>
      <c r="H24" s="455">
        <f>VLOOKUP(B24,ENS.!$B$5:$G$242,6,FALSE)</f>
        <v>20</v>
      </c>
      <c r="I24" s="263">
        <v>1</v>
      </c>
      <c r="J24" s="265">
        <f t="shared" si="0"/>
        <v>20</v>
      </c>
      <c r="K24" s="621"/>
    </row>
    <row r="25" spans="2:15" s="171" customFormat="1" ht="42.75" customHeight="1" x14ac:dyDescent="0.3">
      <c r="B25" s="414" t="s">
        <v>2019</v>
      </c>
      <c r="C25" s="717" t="str">
        <f>VLOOKUP(B25,ENS.!$B$5:$F$242,2,FALSE)</f>
        <v>Próctor modificado (*).</v>
      </c>
      <c r="D25" s="718"/>
      <c r="E25" s="719"/>
      <c r="F25" s="414" t="str">
        <f>VLOOKUP(B25,ENS.!$B$5:$F$242,3,FALSE)</f>
        <v>ASTM D1557-12 (Reapproved 2021)</v>
      </c>
      <c r="G25" s="414" t="s">
        <v>1962</v>
      </c>
      <c r="H25" s="455">
        <f>VLOOKUP(B25,ENS.!$B$5:$G$242,6,FALSE)</f>
        <v>150</v>
      </c>
      <c r="I25" s="263">
        <v>1</v>
      </c>
      <c r="J25" s="265">
        <f t="shared" ref="J25" si="1">+H25*I25</f>
        <v>150</v>
      </c>
      <c r="K25" s="621"/>
    </row>
    <row r="26" spans="2:15" s="171" customFormat="1" ht="42.75" customHeight="1" x14ac:dyDescent="0.3">
      <c r="B26" s="414" t="s">
        <v>2437</v>
      </c>
      <c r="C26" s="717" t="str">
        <f>VLOOKUP(B26,ENS.!$B$5:$F$242,2,FALSE)</f>
        <v>Gravedad específica de los sólidos del suelo.</v>
      </c>
      <c r="D26" s="718"/>
      <c r="E26" s="719"/>
      <c r="F26" s="414" t="str">
        <f>VLOOKUP(B26,ENS.!$B$5:$F$242,3,FALSE)</f>
        <v>ASTM D854-14</v>
      </c>
      <c r="G26" s="414" t="s">
        <v>5902</v>
      </c>
      <c r="H26" s="455">
        <f>VLOOKUP(B26,ENS.!$B$5:$G$242,6,FALSE)</f>
        <v>120</v>
      </c>
      <c r="I26" s="263">
        <v>1</v>
      </c>
      <c r="J26" s="265">
        <f t="shared" ref="J26:J29" si="2">+H26*I26</f>
        <v>120</v>
      </c>
      <c r="K26" s="621"/>
    </row>
    <row r="27" spans="2:15" s="171" customFormat="1" ht="42.75" customHeight="1" x14ac:dyDescent="0.3">
      <c r="B27" s="414" t="s">
        <v>2480</v>
      </c>
      <c r="C27" s="717" t="str">
        <f>VLOOKUP(B27,ENS.!$B$5:$F$242,2,FALSE)</f>
        <v>Gravedad especifica y absorción de agregado grueso (*).</v>
      </c>
      <c r="D27" s="718"/>
      <c r="E27" s="719"/>
      <c r="F27" s="414" t="str">
        <f>VLOOKUP(B27,ENS.!$B$5:$F$242,3,FALSE)</f>
        <v>ASTM C127-24</v>
      </c>
      <c r="G27" s="414" t="s">
        <v>1962</v>
      </c>
      <c r="H27" s="455">
        <f>VLOOKUP(B27,ENS.!$B$5:$G$242,6,FALSE)</f>
        <v>120</v>
      </c>
      <c r="I27" s="263">
        <v>1</v>
      </c>
      <c r="J27" s="265">
        <f t="shared" si="2"/>
        <v>120</v>
      </c>
      <c r="K27" s="621"/>
    </row>
    <row r="28" spans="2:15" s="171" customFormat="1" ht="42.75" customHeight="1" x14ac:dyDescent="0.3">
      <c r="B28" s="414" t="s">
        <v>2139</v>
      </c>
      <c r="C28" s="717" t="str">
        <f>VLOOKUP(B28,ENS.!$B$5:$F$242,2,FALSE)</f>
        <v>Contenido de humedad  en agregado (*).</v>
      </c>
      <c r="D28" s="718"/>
      <c r="E28" s="719"/>
      <c r="F28" s="414" t="str">
        <f>VLOOKUP(B28,ENS.!$B$5:$F$242,3,FALSE)</f>
        <v>ASTM C566-19</v>
      </c>
      <c r="G28" s="414" t="s">
        <v>1962</v>
      </c>
      <c r="H28" s="455">
        <f>VLOOKUP(B28,ENS.!$B$5:$G$242,6,FALSE)</f>
        <v>30</v>
      </c>
      <c r="I28" s="263">
        <v>1</v>
      </c>
      <c r="J28" s="265">
        <f t="shared" si="2"/>
        <v>30</v>
      </c>
      <c r="K28" s="621"/>
    </row>
    <row r="29" spans="2:15" s="171" customFormat="1" ht="42.75" customHeight="1" x14ac:dyDescent="0.3">
      <c r="B29" s="414" t="s">
        <v>2445</v>
      </c>
      <c r="C29" s="717" t="str">
        <f>VLOOKUP(B29,ENS.!$B$5:$F$242,2,FALSE)</f>
        <v>California Bearing Ratio (CBR) (*).</v>
      </c>
      <c r="D29" s="718"/>
      <c r="E29" s="719"/>
      <c r="F29" s="414" t="str">
        <f>VLOOKUP(B29,ENS.!$B$5:$F$242,3,FALSE)</f>
        <v>ASTM D1883-21</v>
      </c>
      <c r="G29" s="414" t="s">
        <v>1962</v>
      </c>
      <c r="H29" s="455">
        <f>VLOOKUP(B29,ENS.!$B$5:$G$242,6,FALSE)</f>
        <v>300</v>
      </c>
      <c r="I29" s="263">
        <v>1</v>
      </c>
      <c r="J29" s="265">
        <f t="shared" si="2"/>
        <v>300</v>
      </c>
      <c r="K29" s="621"/>
      <c r="L29" s="623"/>
    </row>
    <row r="30" spans="2:15" s="171" customFormat="1" ht="42.75" customHeight="1" x14ac:dyDescent="0.3">
      <c r="B30" s="414" t="s">
        <v>2025</v>
      </c>
      <c r="C30" s="717" t="str">
        <f>VLOOKUP(B30,ENS.!$B$5:$F$242,2,FALSE)</f>
        <v>Equivalente de arena (*).</v>
      </c>
      <c r="D30" s="718"/>
      <c r="E30" s="719"/>
      <c r="F30" s="414" t="str">
        <f>VLOOKUP(B30,ENS.!$B$5:$F$242,3,FALSE)</f>
        <v>ASTM D2419-22</v>
      </c>
      <c r="G30" s="414" t="s">
        <v>1962</v>
      </c>
      <c r="H30" s="455">
        <f>VLOOKUP(B30,ENS.!$B$5:$G$242,6,FALSE)</f>
        <v>150</v>
      </c>
      <c r="I30" s="263">
        <v>1</v>
      </c>
      <c r="J30" s="265">
        <f t="shared" ref="J30:J31" si="3">+H30*I30</f>
        <v>150</v>
      </c>
      <c r="K30" s="621"/>
      <c r="L30" s="623"/>
    </row>
    <row r="31" spans="2:15" s="171" customFormat="1" ht="42.75" customHeight="1" x14ac:dyDescent="0.3">
      <c r="B31" s="414" t="s">
        <v>2118</v>
      </c>
      <c r="C31" s="717" t="str">
        <f>VLOOKUP(B31,ENS.!$B$5:$F$242,2,FALSE)</f>
        <v>Contenido Sales solubles, fino o grueso.</v>
      </c>
      <c r="D31" s="718"/>
      <c r="E31" s="719"/>
      <c r="F31" s="414" t="str">
        <f>VLOOKUP(B31,ENS.!$B$5:$F$242,3,FALSE)</f>
        <v>MTC E-219</v>
      </c>
      <c r="G31" s="414" t="s">
        <v>5902</v>
      </c>
      <c r="H31" s="455">
        <f>VLOOKUP(B31,ENS.!$B$5:$G$242,6,FALSE)</f>
        <v>150</v>
      </c>
      <c r="I31" s="263">
        <v>2</v>
      </c>
      <c r="J31" s="265">
        <f t="shared" si="3"/>
        <v>300</v>
      </c>
      <c r="K31" s="621"/>
      <c r="L31" s="854"/>
      <c r="M31" s="854"/>
      <c r="N31" s="854"/>
      <c r="O31" s="854"/>
    </row>
    <row r="32" spans="2:15" s="171" customFormat="1" ht="20.100000000000001" customHeight="1" x14ac:dyDescent="0.3">
      <c r="B32" s="551" t="s">
        <v>2516</v>
      </c>
      <c r="C32" s="270"/>
      <c r="D32" s="279"/>
      <c r="E32" s="279"/>
      <c r="F32" s="279"/>
      <c r="G32" s="279"/>
      <c r="H32" s="739" t="s">
        <v>3167</v>
      </c>
      <c r="I32" s="740"/>
      <c r="J32" s="369">
        <f>+SUM(J19:J31)</f>
        <v>1750</v>
      </c>
      <c r="K32" s="625"/>
      <c r="L32" s="626"/>
    </row>
    <row r="33" spans="2:21" s="171" customFormat="1" ht="20.100000000000001" customHeight="1" x14ac:dyDescent="0.3">
      <c r="B33" s="279"/>
      <c r="C33" s="279"/>
      <c r="D33" s="279"/>
      <c r="E33" s="279"/>
      <c r="F33" s="279"/>
      <c r="G33" s="279"/>
      <c r="H33" s="735" t="s">
        <v>2568</v>
      </c>
      <c r="I33" s="736"/>
      <c r="J33" s="369">
        <f>+J32*0.18</f>
        <v>315</v>
      </c>
      <c r="K33" s="625"/>
      <c r="L33" s="626"/>
    </row>
    <row r="34" spans="2:21" s="171" customFormat="1" ht="20.100000000000001" customHeight="1" x14ac:dyDescent="0.3">
      <c r="B34" s="659"/>
      <c r="C34" s="660"/>
      <c r="D34" s="660"/>
      <c r="E34" s="279"/>
      <c r="F34" s="279"/>
      <c r="G34" s="279"/>
      <c r="H34" s="720" t="s">
        <v>2569</v>
      </c>
      <c r="I34" s="722"/>
      <c r="J34" s="272">
        <f>+J32+J33</f>
        <v>2065</v>
      </c>
      <c r="K34" s="625"/>
      <c r="L34" s="626"/>
      <c r="M34" s="302"/>
      <c r="N34" s="302"/>
      <c r="O34" s="302"/>
      <c r="P34" s="302"/>
      <c r="Q34" s="302"/>
      <c r="R34" s="302"/>
      <c r="S34" s="302"/>
      <c r="T34" s="302"/>
      <c r="U34" s="302"/>
    </row>
    <row r="35" spans="2:21" ht="5.25" customHeight="1" x14ac:dyDescent="0.3">
      <c r="B35" s="399"/>
      <c r="C35" s="399"/>
      <c r="D35" s="399"/>
      <c r="H35" s="371"/>
      <c r="I35" s="371"/>
      <c r="J35" s="372"/>
      <c r="K35" s="274"/>
      <c r="L35" s="538"/>
      <c r="M35" s="302"/>
      <c r="N35" s="302"/>
      <c r="O35" s="302"/>
      <c r="P35" s="302"/>
      <c r="Q35" s="302"/>
      <c r="R35" s="302"/>
      <c r="S35" s="302"/>
      <c r="T35" s="302"/>
      <c r="U35" s="302"/>
    </row>
    <row r="36" spans="2:21" s="373" customFormat="1" ht="25.5" customHeight="1" x14ac:dyDescent="0.3">
      <c r="B36" s="279"/>
      <c r="C36" s="279"/>
      <c r="D36" s="279"/>
      <c r="E36" s="279"/>
      <c r="F36" s="279"/>
      <c r="G36" s="279"/>
      <c r="H36" s="371"/>
      <c r="I36" s="371"/>
      <c r="J36" s="372"/>
      <c r="K36" s="388"/>
      <c r="L36" s="554"/>
      <c r="M36" s="379"/>
      <c r="N36" s="379"/>
      <c r="O36" s="379"/>
      <c r="P36" s="379"/>
      <c r="Q36" s="379"/>
      <c r="R36" s="379"/>
      <c r="S36" s="379"/>
      <c r="T36" s="379"/>
      <c r="U36" s="379"/>
    </row>
    <row r="37" spans="2:21" s="373" customFormat="1" ht="20.25" customHeight="1" x14ac:dyDescent="0.3">
      <c r="B37" s="741" t="s">
        <v>4093</v>
      </c>
      <c r="C37" s="741"/>
      <c r="D37" s="741"/>
      <c r="E37" s="741"/>
      <c r="F37" s="741"/>
      <c r="G37" s="741"/>
      <c r="H37" s="741"/>
      <c r="I37" s="741"/>
      <c r="J37" s="741"/>
      <c r="K37" s="388"/>
      <c r="L37" s="554"/>
      <c r="M37" s="379"/>
      <c r="N37" s="379"/>
      <c r="O37" s="379"/>
      <c r="P37" s="379"/>
      <c r="Q37" s="379"/>
      <c r="R37" s="379"/>
      <c r="S37" s="379"/>
      <c r="T37" s="379"/>
      <c r="U37" s="379"/>
    </row>
    <row r="38" spans="2:21" s="373" customFormat="1" ht="111" customHeight="1" x14ac:dyDescent="0.3">
      <c r="B38" s="712" t="s">
        <v>6254</v>
      </c>
      <c r="C38" s="712"/>
      <c r="D38" s="712"/>
      <c r="E38" s="712"/>
      <c r="F38" s="712"/>
      <c r="G38" s="712"/>
      <c r="H38" s="712"/>
      <c r="I38" s="712"/>
      <c r="J38" s="712"/>
      <c r="K38" s="388"/>
      <c r="L38" s="554"/>
      <c r="M38" s="379"/>
      <c r="N38" s="379"/>
      <c r="O38" s="379"/>
      <c r="P38" s="379"/>
      <c r="Q38" s="379"/>
      <c r="R38" s="379"/>
      <c r="S38" s="379"/>
      <c r="T38" s="379"/>
      <c r="U38" s="379"/>
    </row>
    <row r="39" spans="2:21" s="373" customFormat="1" ht="67.5" customHeight="1" x14ac:dyDescent="0.3">
      <c r="B39" s="726" t="s">
        <v>2571</v>
      </c>
      <c r="C39" s="726"/>
      <c r="D39" s="316"/>
      <c r="E39" s="316"/>
      <c r="F39" s="316"/>
      <c r="G39" s="316"/>
      <c r="H39" s="316"/>
      <c r="I39" s="316"/>
      <c r="J39" s="316"/>
      <c r="K39" s="388"/>
      <c r="L39" s="554"/>
      <c r="M39" s="379"/>
      <c r="N39" s="379"/>
      <c r="O39" s="379"/>
      <c r="P39" s="379"/>
      <c r="Q39" s="379"/>
      <c r="R39" s="379"/>
      <c r="S39" s="379"/>
      <c r="T39" s="379"/>
      <c r="U39" s="379"/>
    </row>
    <row r="40" spans="2:21" s="373" customFormat="1" ht="74.25" customHeight="1" x14ac:dyDescent="0.3">
      <c r="B40" s="726" t="s">
        <v>6255</v>
      </c>
      <c r="C40" s="726"/>
      <c r="D40" s="726"/>
      <c r="E40" s="726"/>
      <c r="F40" s="726"/>
      <c r="G40" s="726"/>
      <c r="H40" s="726"/>
      <c r="I40" s="726"/>
      <c r="J40" s="726"/>
      <c r="K40" s="388"/>
      <c r="L40" s="554"/>
      <c r="M40" s="379"/>
      <c r="N40" s="379"/>
      <c r="O40" s="379"/>
      <c r="P40" s="379"/>
      <c r="Q40" s="379"/>
      <c r="R40" s="379"/>
      <c r="S40" s="379"/>
      <c r="T40" s="379"/>
      <c r="U40" s="379"/>
    </row>
    <row r="41" spans="2:21" ht="67.5" customHeight="1" x14ac:dyDescent="0.3">
      <c r="B41" s="712" t="s">
        <v>2926</v>
      </c>
      <c r="C41" s="712"/>
      <c r="D41" s="712"/>
      <c r="E41" s="712"/>
      <c r="F41" s="712"/>
      <c r="G41" s="712"/>
      <c r="H41" s="712"/>
      <c r="I41" s="712"/>
      <c r="J41" s="712"/>
      <c r="K41" s="274"/>
      <c r="L41" s="538"/>
      <c r="M41" s="261"/>
      <c r="N41" s="261"/>
      <c r="O41" s="261"/>
      <c r="P41" s="261"/>
      <c r="Q41" s="261"/>
      <c r="R41" s="261"/>
      <c r="S41" s="261"/>
      <c r="T41" s="261"/>
      <c r="U41" s="261"/>
    </row>
    <row r="42" spans="2:21" ht="68.25" customHeight="1" x14ac:dyDescent="0.3">
      <c r="B42" s="712" t="s">
        <v>2925</v>
      </c>
      <c r="C42" s="712"/>
      <c r="D42" s="712"/>
      <c r="E42" s="712"/>
      <c r="F42" s="712"/>
      <c r="G42" s="712"/>
      <c r="H42" s="712"/>
      <c r="I42" s="712"/>
      <c r="J42" s="712"/>
      <c r="K42" s="274"/>
      <c r="L42" s="538"/>
      <c r="M42" s="302"/>
      <c r="N42" s="302"/>
      <c r="O42" s="302"/>
      <c r="P42" s="302"/>
      <c r="Q42" s="302"/>
      <c r="R42" s="302"/>
      <c r="S42" s="302"/>
      <c r="T42" s="302"/>
      <c r="U42" s="302"/>
    </row>
    <row r="43" spans="2:21" ht="83.25" customHeight="1" x14ac:dyDescent="0.3">
      <c r="B43" s="712" t="s">
        <v>3065</v>
      </c>
      <c r="C43" s="712"/>
      <c r="D43" s="712"/>
      <c r="E43" s="712"/>
      <c r="F43" s="712"/>
      <c r="G43" s="712"/>
      <c r="H43" s="712"/>
      <c r="I43" s="712"/>
      <c r="J43" s="712"/>
      <c r="K43" s="304"/>
      <c r="L43" s="305"/>
    </row>
    <row r="44" spans="2:21" ht="130.5" customHeight="1" x14ac:dyDescent="0.3">
      <c r="B44" s="726" t="s">
        <v>2927</v>
      </c>
      <c r="C44" s="726"/>
      <c r="D44" s="726"/>
      <c r="E44" s="726"/>
      <c r="F44" s="726"/>
      <c r="G44" s="726"/>
      <c r="H44" s="726"/>
      <c r="I44" s="726"/>
      <c r="J44" s="726"/>
      <c r="K44" s="304"/>
      <c r="L44" s="305"/>
      <c r="M44" s="306"/>
      <c r="N44" s="307"/>
    </row>
    <row r="45" spans="2:21" ht="51" customHeight="1" x14ac:dyDescent="0.3">
      <c r="B45" s="712" t="s">
        <v>2572</v>
      </c>
      <c r="C45" s="712"/>
      <c r="D45" s="712"/>
      <c r="E45" s="712"/>
      <c r="F45" s="712"/>
      <c r="G45" s="712"/>
      <c r="H45" s="712"/>
      <c r="I45" s="712"/>
      <c r="J45" s="712"/>
      <c r="K45" s="304"/>
      <c r="L45" s="305"/>
      <c r="M45" s="306"/>
      <c r="N45" s="307"/>
    </row>
    <row r="46" spans="2:21" ht="0.6" hidden="1" customHeight="1" x14ac:dyDescent="0.3">
      <c r="B46" s="316"/>
      <c r="C46" s="316"/>
      <c r="D46" s="316"/>
      <c r="E46" s="316"/>
      <c r="F46" s="316"/>
      <c r="G46" s="316"/>
      <c r="H46" s="316"/>
      <c r="I46" s="316"/>
      <c r="J46" s="316"/>
      <c r="K46" s="304"/>
      <c r="L46" s="305"/>
      <c r="M46" s="306"/>
      <c r="N46" s="307"/>
    </row>
    <row r="47" spans="2:21" x14ac:dyDescent="0.3">
      <c r="B47" s="317"/>
      <c r="C47" s="317"/>
      <c r="D47" s="317"/>
      <c r="E47" s="317"/>
      <c r="F47" s="317"/>
      <c r="G47" s="317"/>
      <c r="H47" s="317"/>
      <c r="I47" s="317"/>
      <c r="J47" s="317"/>
      <c r="O47" s="261"/>
      <c r="P47" s="261"/>
      <c r="Q47" s="261"/>
      <c r="R47" s="261"/>
      <c r="S47" s="261"/>
      <c r="T47" s="261"/>
      <c r="U47" s="261"/>
    </row>
    <row r="48" spans="2:21" ht="13.95" customHeight="1" x14ac:dyDescent="0.3"/>
    <row r="49" spans="2:14" ht="18" customHeight="1" x14ac:dyDescent="0.3">
      <c r="B49" s="279" t="s">
        <v>2576</v>
      </c>
      <c r="L49" s="279" t="s">
        <v>2574</v>
      </c>
    </row>
    <row r="50" spans="2:14" ht="18" customHeight="1" x14ac:dyDescent="0.3">
      <c r="B50" s="279" t="s">
        <v>2517</v>
      </c>
      <c r="L50" s="279" t="s">
        <v>2575</v>
      </c>
    </row>
    <row r="51" spans="2:14" ht="18" customHeight="1" x14ac:dyDescent="0.3">
      <c r="B51" s="279" t="s">
        <v>2518</v>
      </c>
      <c r="L51" s="279" t="s">
        <v>2576</v>
      </c>
    </row>
    <row r="52" spans="2:14" ht="18" customHeight="1" x14ac:dyDescent="0.3">
      <c r="B52" s="288" t="s">
        <v>2519</v>
      </c>
      <c r="L52" s="279" t="s">
        <v>2577</v>
      </c>
    </row>
    <row r="53" spans="2:14" ht="18" customHeight="1" x14ac:dyDescent="0.3">
      <c r="B53" s="737" t="s">
        <v>2520</v>
      </c>
      <c r="C53" s="737"/>
      <c r="D53" s="737"/>
      <c r="E53" s="737"/>
      <c r="F53" s="737"/>
      <c r="G53" s="737"/>
      <c r="H53" s="737"/>
      <c r="I53" s="737"/>
      <c r="J53" s="737"/>
      <c r="K53" s="300"/>
      <c r="L53" s="279" t="s">
        <v>2573</v>
      </c>
      <c r="N53" s="270"/>
    </row>
    <row r="54" spans="2:14" s="286" customFormat="1" ht="18" customHeight="1" x14ac:dyDescent="0.3">
      <c r="B54" s="288" t="s">
        <v>2578</v>
      </c>
      <c r="C54" s="279"/>
      <c r="D54" s="279"/>
      <c r="E54" s="279"/>
      <c r="F54" s="279"/>
      <c r="G54" s="279"/>
      <c r="H54" s="279"/>
      <c r="I54" s="279"/>
      <c r="J54" s="279"/>
      <c r="K54" s="290"/>
      <c r="L54" s="286" t="s">
        <v>2579</v>
      </c>
      <c r="N54" s="291"/>
    </row>
    <row r="55" spans="2:14" s="286" customFormat="1" ht="18" customHeight="1" x14ac:dyDescent="0.3">
      <c r="B55" s="289" t="s">
        <v>2580</v>
      </c>
      <c r="C55" s="279"/>
      <c r="D55" s="279"/>
      <c r="E55" s="279"/>
      <c r="F55" s="279"/>
      <c r="G55" s="279"/>
      <c r="H55" s="279"/>
      <c r="I55" s="279"/>
      <c r="J55" s="279"/>
      <c r="K55" s="290"/>
      <c r="L55" s="286" t="s">
        <v>2581</v>
      </c>
    </row>
    <row r="56" spans="2:14" s="286" customFormat="1" ht="18" customHeight="1" x14ac:dyDescent="0.3">
      <c r="B56" s="289" t="s">
        <v>2582</v>
      </c>
      <c r="C56" s="279"/>
      <c r="D56" s="279"/>
      <c r="E56" s="279"/>
      <c r="F56" s="279"/>
      <c r="G56" s="279"/>
      <c r="H56" s="279"/>
      <c r="I56" s="279"/>
      <c r="J56" s="279"/>
      <c r="K56" s="290"/>
    </row>
    <row r="57" spans="2:14" s="286" customFormat="1" ht="18" customHeight="1" x14ac:dyDescent="0.3">
      <c r="B57" s="288" t="s">
        <v>2521</v>
      </c>
      <c r="C57" s="279"/>
      <c r="D57" s="279"/>
      <c r="E57" s="279"/>
      <c r="F57" s="279"/>
      <c r="G57" s="279"/>
      <c r="H57" s="279"/>
      <c r="I57" s="279"/>
      <c r="J57" s="279"/>
      <c r="K57" s="290"/>
    </row>
    <row r="58" spans="2:14" s="286" customFormat="1" ht="18" customHeight="1" x14ac:dyDescent="0.3">
      <c r="B58" s="289" t="s">
        <v>3965</v>
      </c>
      <c r="C58" s="279"/>
      <c r="D58" s="279"/>
      <c r="E58" s="279"/>
      <c r="F58" s="279"/>
      <c r="G58" s="279"/>
      <c r="H58" s="279"/>
      <c r="I58" s="279"/>
      <c r="J58" s="279"/>
      <c r="K58" s="290"/>
    </row>
    <row r="59" spans="2:14" s="286" customFormat="1" ht="18" customHeight="1" x14ac:dyDescent="0.3">
      <c r="B59" s="289" t="s">
        <v>3966</v>
      </c>
      <c r="C59" s="279"/>
      <c r="D59" s="279"/>
      <c r="E59" s="279"/>
      <c r="F59" s="279"/>
      <c r="G59" s="279"/>
      <c r="H59" s="279"/>
      <c r="I59" s="279"/>
      <c r="J59" s="279"/>
      <c r="K59" s="290"/>
    </row>
    <row r="60" spans="2:14" s="286" customFormat="1" ht="18" customHeight="1" x14ac:dyDescent="0.3">
      <c r="B60" s="370" t="s">
        <v>4088</v>
      </c>
      <c r="C60" s="279"/>
      <c r="D60" s="279"/>
      <c r="E60" s="279"/>
      <c r="F60" s="279"/>
      <c r="G60" s="279"/>
      <c r="H60" s="279"/>
      <c r="I60" s="279"/>
      <c r="J60" s="279"/>
      <c r="K60" s="290"/>
    </row>
    <row r="61" spans="2:14" s="286" customFormat="1" ht="18" customHeight="1" x14ac:dyDescent="0.3">
      <c r="B61" s="289" t="s">
        <v>4089</v>
      </c>
      <c r="C61" s="279"/>
      <c r="D61" s="279"/>
      <c r="E61" s="279"/>
      <c r="F61" s="279"/>
      <c r="G61" s="279"/>
      <c r="H61" s="279"/>
      <c r="I61" s="279"/>
      <c r="J61" s="279"/>
      <c r="K61" s="290"/>
    </row>
    <row r="62" spans="2:14" s="286" customFormat="1" ht="18" customHeight="1" x14ac:dyDescent="0.3">
      <c r="B62" s="289" t="s">
        <v>4090</v>
      </c>
      <c r="C62" s="279"/>
      <c r="D62" s="279"/>
      <c r="E62" s="279"/>
      <c r="F62" s="279"/>
      <c r="G62" s="279"/>
      <c r="H62" s="279"/>
      <c r="I62" s="279"/>
      <c r="J62" s="279"/>
      <c r="K62" s="290"/>
    </row>
    <row r="63" spans="2:14" s="286" customFormat="1" ht="7.2" customHeight="1" x14ac:dyDescent="0.3">
      <c r="B63" s="289"/>
      <c r="C63" s="279"/>
      <c r="D63" s="279"/>
      <c r="E63" s="279"/>
      <c r="F63" s="279"/>
      <c r="G63" s="279"/>
      <c r="H63" s="279"/>
      <c r="I63" s="279"/>
      <c r="J63" s="279"/>
      <c r="K63" s="290"/>
    </row>
    <row r="64" spans="2:14" ht="16.5" customHeight="1" x14ac:dyDescent="0.3">
      <c r="K64" s="300"/>
      <c r="L64" s="288"/>
    </row>
    <row r="65" spans="2:12" ht="12" customHeight="1" x14ac:dyDescent="0.3">
      <c r="K65" s="300"/>
      <c r="L65" s="289"/>
    </row>
    <row r="66" spans="2:12" ht="52.5" customHeight="1" x14ac:dyDescent="0.3">
      <c r="B66" s="712" t="s">
        <v>3173</v>
      </c>
      <c r="C66" s="712"/>
      <c r="D66" s="712"/>
      <c r="E66" s="712"/>
      <c r="F66" s="712"/>
      <c r="G66" s="712"/>
      <c r="H66" s="712"/>
      <c r="I66" s="712"/>
      <c r="J66" s="712"/>
      <c r="K66" s="300"/>
      <c r="L66" s="289"/>
    </row>
    <row r="67" spans="2:12" ht="17.25" customHeight="1" x14ac:dyDescent="0.3">
      <c r="B67" s="317" t="s">
        <v>2696</v>
      </c>
      <c r="C67" s="292"/>
      <c r="K67" s="300"/>
    </row>
    <row r="68" spans="2:12" ht="5.25" customHeight="1" x14ac:dyDescent="0.3">
      <c r="B68" s="289"/>
      <c r="K68" s="300"/>
    </row>
    <row r="69" spans="2:12" x14ac:dyDescent="0.3">
      <c r="B69" s="279" t="s">
        <v>2526</v>
      </c>
      <c r="C69" s="292"/>
      <c r="K69" s="276"/>
    </row>
    <row r="70" spans="2:12" ht="42" customHeight="1" x14ac:dyDescent="0.3">
      <c r="B70" s="292"/>
      <c r="C70" s="292"/>
      <c r="K70" s="276"/>
    </row>
    <row r="71" spans="2:12" ht="15" customHeight="1" x14ac:dyDescent="0.3">
      <c r="B71" s="279" t="s">
        <v>2583</v>
      </c>
      <c r="D71" s="292"/>
      <c r="E71" s="292"/>
      <c r="F71" s="292"/>
      <c r="G71" s="292"/>
      <c r="H71" s="292"/>
    </row>
    <row r="72" spans="2:12" ht="15" customHeight="1" x14ac:dyDescent="0.3">
      <c r="B72" s="279" t="s">
        <v>2527</v>
      </c>
    </row>
    <row r="73" spans="2:12" ht="15" customHeight="1" x14ac:dyDescent="0.3">
      <c r="B73" s="279" t="s">
        <v>3982</v>
      </c>
    </row>
    <row r="74" spans="2:12" ht="15" customHeight="1" x14ac:dyDescent="0.3">
      <c r="B74" s="279" t="s">
        <v>2528</v>
      </c>
      <c r="K74" s="261"/>
    </row>
    <row r="75" spans="2:12" ht="75" customHeight="1" x14ac:dyDescent="0.25">
      <c r="B75" s="763" t="s">
        <v>2584</v>
      </c>
      <c r="C75" s="763"/>
      <c r="D75" s="251"/>
      <c r="E75" s="251"/>
      <c r="F75" s="251"/>
      <c r="G75" s="251"/>
      <c r="H75" s="251"/>
      <c r="I75" s="764" t="s">
        <v>2529</v>
      </c>
      <c r="J75" s="764"/>
    </row>
  </sheetData>
  <mergeCells count="49">
    <mergeCell ref="E3:F3"/>
    <mergeCell ref="C5:E5"/>
    <mergeCell ref="L5:M5"/>
    <mergeCell ref="L6:M6"/>
    <mergeCell ref="C6:E6"/>
    <mergeCell ref="G5:J5"/>
    <mergeCell ref="L31:O31"/>
    <mergeCell ref="C19:E19"/>
    <mergeCell ref="C26:E26"/>
    <mergeCell ref="C27:E27"/>
    <mergeCell ref="C28:E28"/>
    <mergeCell ref="C29:E29"/>
    <mergeCell ref="C20:E20"/>
    <mergeCell ref="C21:E21"/>
    <mergeCell ref="C22:E22"/>
    <mergeCell ref="C23:E23"/>
    <mergeCell ref="C31:E31"/>
    <mergeCell ref="L8:M8"/>
    <mergeCell ref="L7:M7"/>
    <mergeCell ref="C7:E7"/>
    <mergeCell ref="G7:J7"/>
    <mergeCell ref="B11:C11"/>
    <mergeCell ref="D11:E11"/>
    <mergeCell ref="G9:J9"/>
    <mergeCell ref="C9:E9"/>
    <mergeCell ref="C10:E10"/>
    <mergeCell ref="B75:C75"/>
    <mergeCell ref="I75:J75"/>
    <mergeCell ref="B37:J37"/>
    <mergeCell ref="B38:J38"/>
    <mergeCell ref="B40:J40"/>
    <mergeCell ref="B41:J41"/>
    <mergeCell ref="B42:J42"/>
    <mergeCell ref="B43:J43"/>
    <mergeCell ref="B44:J44"/>
    <mergeCell ref="B45:J45"/>
    <mergeCell ref="B53:J53"/>
    <mergeCell ref="B66:J66"/>
    <mergeCell ref="B39:C39"/>
    <mergeCell ref="H34:I34"/>
    <mergeCell ref="B15:J16"/>
    <mergeCell ref="C18:E18"/>
    <mergeCell ref="G10:J10"/>
    <mergeCell ref="G11:J11"/>
    <mergeCell ref="C30:E30"/>
    <mergeCell ref="C24:E24"/>
    <mergeCell ref="H32:I32"/>
    <mergeCell ref="H33:I33"/>
    <mergeCell ref="C25:E25"/>
  </mergeCells>
  <hyperlinks>
    <hyperlink ref="B74" r:id="rId1" display="http://www.geofal.com.pe/" xr:uid="{8DF870BA-01F1-43AF-89B0-D4D3C50AFEA9}"/>
    <hyperlink ref="B43:J43" r:id="rId2" location="8LpXxWsZQWmIW0zmL4DJEGBD3MXzxqJtd8JNJD7mkXs" display="https://mega.nz/file/EWAjHIDa - 8LpXxWsZQWmIW0zmL4DJEGBD3MXzxqJtd8JNJD7mkXs" xr:uid="{55B99C64-AE04-4CBF-AD0E-FABDC00CB9AB}"/>
  </hyperlinks>
  <printOptions horizontalCentered="1"/>
  <pageMargins left="0" right="0" top="1.5748031496062993" bottom="0" header="0" footer="0"/>
  <pageSetup paperSize="9" scale="61" fitToWidth="0" fitToHeight="0" orientation="portrait" r:id="rId3"/>
  <headerFooter>
    <oddHeader>&amp;L
                  &amp;G</oddHeader>
    <oddFooter>&amp;C&amp;G</oddFooter>
  </headerFooter>
  <rowBreaks count="1" manualBreakCount="1">
    <brk id="39" min="1" max="9" man="1"/>
  </rowBreaks>
  <drawing r:id="rId4"/>
  <legacyDrawingHF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E38"/>
  <sheetViews>
    <sheetView workbookViewId="0">
      <selection activeCell="B18" sqref="B18"/>
    </sheetView>
  </sheetViews>
  <sheetFormatPr baseColWidth="10" defaultColWidth="11.44140625" defaultRowHeight="14.4" x14ac:dyDescent="0.3"/>
  <cols>
    <col min="2" max="2" width="48.44140625" customWidth="1"/>
  </cols>
  <sheetData>
    <row r="1" spans="1:5" ht="15" thickBot="1" x14ac:dyDescent="0.35"/>
    <row r="2" spans="1:5" ht="15" thickBot="1" x14ac:dyDescent="0.35">
      <c r="A2" s="678" t="s">
        <v>178</v>
      </c>
      <c r="B2" s="679"/>
      <c r="C2" s="679"/>
      <c r="D2" s="679"/>
      <c r="E2" s="680"/>
    </row>
    <row r="4" spans="1:5" x14ac:dyDescent="0.3">
      <c r="A4" s="33" t="s">
        <v>146</v>
      </c>
      <c r="B4" s="34" t="s">
        <v>75</v>
      </c>
      <c r="C4" s="33" t="s">
        <v>147</v>
      </c>
      <c r="D4" s="33" t="s">
        <v>148</v>
      </c>
      <c r="E4" s="33" t="s">
        <v>179</v>
      </c>
    </row>
    <row r="5" spans="1:5" ht="21" customHeight="1" x14ac:dyDescent="0.3">
      <c r="A5" s="42" t="s">
        <v>180</v>
      </c>
      <c r="B5" s="42"/>
      <c r="C5" s="42"/>
      <c r="D5" s="42"/>
    </row>
    <row r="6" spans="1:5" ht="21" customHeight="1" x14ac:dyDescent="0.3">
      <c r="A6" s="311">
        <v>1</v>
      </c>
      <c r="B6" s="31" t="s">
        <v>181</v>
      </c>
      <c r="C6" s="311"/>
      <c r="D6" s="311" t="s">
        <v>182</v>
      </c>
      <c r="E6" s="311">
        <v>200</v>
      </c>
    </row>
    <row r="7" spans="1:5" ht="27.75" customHeight="1" x14ac:dyDescent="0.3">
      <c r="A7" s="312">
        <v>2</v>
      </c>
      <c r="B7" s="25" t="s">
        <v>183</v>
      </c>
      <c r="C7" s="312"/>
      <c r="D7" s="312" t="s">
        <v>184</v>
      </c>
      <c r="E7" s="312">
        <v>190</v>
      </c>
    </row>
    <row r="8" spans="1:5" ht="21" customHeight="1" x14ac:dyDescent="0.3">
      <c r="A8" s="312">
        <v>3</v>
      </c>
      <c r="B8" s="25" t="s">
        <v>185</v>
      </c>
      <c r="C8" s="312"/>
      <c r="D8" s="312" t="s">
        <v>186</v>
      </c>
      <c r="E8" s="312">
        <v>45</v>
      </c>
    </row>
    <row r="9" spans="1:5" ht="21" customHeight="1" x14ac:dyDescent="0.3">
      <c r="A9" s="312">
        <v>4</v>
      </c>
      <c r="B9" s="25" t="s">
        <v>187</v>
      </c>
      <c r="C9" s="312"/>
      <c r="D9" s="312" t="s">
        <v>188</v>
      </c>
      <c r="E9" s="312">
        <v>80</v>
      </c>
    </row>
    <row r="10" spans="1:5" ht="27" customHeight="1" x14ac:dyDescent="0.3">
      <c r="A10" s="312">
        <v>5</v>
      </c>
      <c r="B10" s="25" t="s">
        <v>189</v>
      </c>
      <c r="C10" s="312"/>
      <c r="D10" s="312" t="s">
        <v>155</v>
      </c>
      <c r="E10" s="312">
        <v>125</v>
      </c>
    </row>
    <row r="11" spans="1:5" ht="21" customHeight="1" x14ac:dyDescent="0.3">
      <c r="A11" s="312">
        <v>6</v>
      </c>
      <c r="B11" s="25" t="s">
        <v>190</v>
      </c>
      <c r="C11" s="312"/>
      <c r="D11" s="312" t="s">
        <v>184</v>
      </c>
      <c r="E11" s="312">
        <v>75</v>
      </c>
    </row>
    <row r="12" spans="1:5" ht="21" customHeight="1" x14ac:dyDescent="0.3">
      <c r="A12" s="312">
        <v>7</v>
      </c>
      <c r="B12" s="25" t="s">
        <v>191</v>
      </c>
      <c r="C12" s="312" t="s">
        <v>192</v>
      </c>
      <c r="D12" s="312"/>
      <c r="E12" s="312">
        <v>120</v>
      </c>
    </row>
    <row r="13" spans="1:5" ht="21" customHeight="1" x14ac:dyDescent="0.3">
      <c r="A13" s="312">
        <v>8</v>
      </c>
      <c r="B13" s="25" t="s">
        <v>193</v>
      </c>
      <c r="C13" s="312" t="s">
        <v>194</v>
      </c>
      <c r="D13" s="312" t="s">
        <v>195</v>
      </c>
      <c r="E13" s="312">
        <v>120</v>
      </c>
    </row>
    <row r="14" spans="1:5" ht="21" customHeight="1" x14ac:dyDescent="0.3">
      <c r="A14" s="312">
        <v>9</v>
      </c>
      <c r="B14" s="25" t="s">
        <v>196</v>
      </c>
      <c r="C14" s="312" t="s">
        <v>197</v>
      </c>
      <c r="D14" s="312" t="s">
        <v>198</v>
      </c>
      <c r="E14" s="312">
        <v>30</v>
      </c>
    </row>
    <row r="15" spans="1:5" ht="21.75" customHeight="1" x14ac:dyDescent="0.3">
      <c r="A15" s="312">
        <v>10</v>
      </c>
      <c r="B15" s="25" t="s">
        <v>110</v>
      </c>
      <c r="C15" s="312" t="s">
        <v>111</v>
      </c>
      <c r="D15" s="312"/>
      <c r="E15" s="27" t="s">
        <v>112</v>
      </c>
    </row>
    <row r="16" spans="1:5" ht="21.75" customHeight="1" x14ac:dyDescent="0.3">
      <c r="A16" s="312">
        <v>11</v>
      </c>
      <c r="B16" s="25" t="s">
        <v>199</v>
      </c>
      <c r="C16" s="312"/>
      <c r="D16" s="312"/>
      <c r="E16" s="27">
        <v>140</v>
      </c>
    </row>
    <row r="17" spans="1:5" ht="21.75" customHeight="1" x14ac:dyDescent="0.3">
      <c r="A17" s="312">
        <v>12</v>
      </c>
      <c r="B17" s="25" t="s">
        <v>200</v>
      </c>
      <c r="C17" s="312"/>
      <c r="D17" s="312"/>
      <c r="E17" s="27">
        <v>60</v>
      </c>
    </row>
    <row r="18" spans="1:5" ht="21.75" customHeight="1" x14ac:dyDescent="0.3">
      <c r="A18" s="312">
        <v>13</v>
      </c>
      <c r="B18" s="25" t="s">
        <v>201</v>
      </c>
      <c r="C18" s="312"/>
      <c r="D18" s="312" t="s">
        <v>202</v>
      </c>
      <c r="E18" s="27">
        <v>75</v>
      </c>
    </row>
    <row r="19" spans="1:5" ht="21.75" customHeight="1" x14ac:dyDescent="0.3">
      <c r="A19" s="312">
        <v>14</v>
      </c>
      <c r="B19" s="25" t="s">
        <v>203</v>
      </c>
      <c r="C19" s="312"/>
      <c r="D19" s="312" t="s">
        <v>204</v>
      </c>
      <c r="E19" s="27">
        <v>75</v>
      </c>
    </row>
    <row r="20" spans="1:5" ht="21.75" customHeight="1" x14ac:dyDescent="0.3">
      <c r="A20" s="312">
        <v>15</v>
      </c>
      <c r="B20" s="25" t="s">
        <v>205</v>
      </c>
      <c r="C20" s="312"/>
      <c r="D20" s="312" t="s">
        <v>206</v>
      </c>
      <c r="E20" s="27">
        <v>85</v>
      </c>
    </row>
    <row r="21" spans="1:5" ht="21.75" customHeight="1" x14ac:dyDescent="0.3">
      <c r="A21" s="312">
        <v>16</v>
      </c>
      <c r="B21" s="25" t="s">
        <v>207</v>
      </c>
      <c r="C21" s="312"/>
      <c r="D21" s="312" t="s">
        <v>72</v>
      </c>
      <c r="E21" s="27">
        <v>100</v>
      </c>
    </row>
    <row r="22" spans="1:5" ht="21.75" customHeight="1" x14ac:dyDescent="0.3">
      <c r="A22" s="312">
        <v>17</v>
      </c>
      <c r="B22" s="25" t="s">
        <v>208</v>
      </c>
      <c r="C22" s="312"/>
      <c r="D22" s="312" t="s">
        <v>209</v>
      </c>
      <c r="E22" s="27">
        <v>85</v>
      </c>
    </row>
    <row r="23" spans="1:5" ht="21.75" customHeight="1" x14ac:dyDescent="0.3">
      <c r="A23" s="312">
        <v>18</v>
      </c>
      <c r="B23" s="25" t="s">
        <v>210</v>
      </c>
      <c r="C23" s="312"/>
      <c r="D23" s="312" t="s">
        <v>211</v>
      </c>
      <c r="E23" s="27">
        <v>200</v>
      </c>
    </row>
    <row r="24" spans="1:5" ht="21.75" customHeight="1" x14ac:dyDescent="0.3">
      <c r="A24" s="312">
        <v>19</v>
      </c>
      <c r="B24" s="25" t="s">
        <v>212</v>
      </c>
      <c r="C24" s="312"/>
      <c r="D24" s="312" t="s">
        <v>213</v>
      </c>
      <c r="E24" s="27">
        <v>75</v>
      </c>
    </row>
    <row r="25" spans="1:5" ht="21.75" customHeight="1" x14ac:dyDescent="0.3">
      <c r="A25" s="312">
        <v>20</v>
      </c>
      <c r="B25" s="25" t="s">
        <v>214</v>
      </c>
      <c r="C25" s="312"/>
      <c r="D25" s="312" t="s">
        <v>215</v>
      </c>
      <c r="E25" s="27">
        <v>100</v>
      </c>
    </row>
    <row r="26" spans="1:5" ht="21.75" customHeight="1" x14ac:dyDescent="0.3">
      <c r="A26" s="312">
        <v>21</v>
      </c>
      <c r="B26" s="44" t="s">
        <v>216</v>
      </c>
      <c r="C26" s="43"/>
      <c r="D26" s="43" t="s">
        <v>202</v>
      </c>
      <c r="E26" s="45">
        <v>225</v>
      </c>
    </row>
    <row r="27" spans="1:5" ht="21.75" customHeight="1" x14ac:dyDescent="0.3">
      <c r="A27" s="312">
        <v>22</v>
      </c>
      <c r="B27" s="44" t="s">
        <v>217</v>
      </c>
      <c r="C27" s="43"/>
      <c r="D27" s="43" t="s">
        <v>218</v>
      </c>
      <c r="E27" s="45">
        <v>85</v>
      </c>
    </row>
    <row r="28" spans="1:5" ht="21.75" customHeight="1" x14ac:dyDescent="0.3">
      <c r="A28" s="312">
        <v>23</v>
      </c>
      <c r="B28" s="44" t="s">
        <v>219</v>
      </c>
      <c r="C28" s="43"/>
      <c r="D28" s="43" t="s">
        <v>220</v>
      </c>
      <c r="E28" s="45">
        <v>120</v>
      </c>
    </row>
    <row r="29" spans="1:5" ht="21.75" customHeight="1" x14ac:dyDescent="0.3">
      <c r="A29" s="312">
        <v>24</v>
      </c>
      <c r="B29" s="44" t="s">
        <v>221</v>
      </c>
      <c r="C29" s="43"/>
      <c r="D29" s="43" t="s">
        <v>222</v>
      </c>
      <c r="E29" s="45">
        <v>55</v>
      </c>
    </row>
    <row r="30" spans="1:5" ht="21.75" customHeight="1" x14ac:dyDescent="0.3">
      <c r="A30" s="312">
        <v>25</v>
      </c>
      <c r="B30" s="44" t="s">
        <v>223</v>
      </c>
      <c r="C30" s="43"/>
      <c r="D30" s="43" t="s">
        <v>211</v>
      </c>
      <c r="E30" s="45">
        <v>40</v>
      </c>
    </row>
    <row r="31" spans="1:5" ht="21.75" customHeight="1" x14ac:dyDescent="0.3">
      <c r="A31" s="312">
        <v>26</v>
      </c>
      <c r="B31" s="44" t="s">
        <v>224</v>
      </c>
      <c r="C31" s="43"/>
      <c r="D31" s="43" t="s">
        <v>215</v>
      </c>
      <c r="E31" s="45">
        <v>40</v>
      </c>
    </row>
    <row r="32" spans="1:5" ht="21.75" customHeight="1" x14ac:dyDescent="0.3">
      <c r="A32" s="312">
        <v>27</v>
      </c>
      <c r="B32" s="44" t="s">
        <v>225</v>
      </c>
      <c r="C32" s="43"/>
      <c r="D32" s="43" t="s">
        <v>215</v>
      </c>
      <c r="E32" s="45">
        <v>40</v>
      </c>
    </row>
    <row r="33" spans="1:5" ht="21.75" customHeight="1" x14ac:dyDescent="0.3">
      <c r="A33" s="312">
        <v>28</v>
      </c>
      <c r="B33" s="44" t="s">
        <v>226</v>
      </c>
      <c r="C33" s="43"/>
      <c r="D33" s="43" t="s">
        <v>215</v>
      </c>
      <c r="E33" s="45">
        <v>20</v>
      </c>
    </row>
    <row r="34" spans="1:5" ht="21.75" customHeight="1" x14ac:dyDescent="0.3">
      <c r="A34" s="312">
        <v>29</v>
      </c>
      <c r="B34" s="44" t="s">
        <v>227</v>
      </c>
      <c r="C34" s="43"/>
      <c r="D34" s="43" t="s">
        <v>215</v>
      </c>
      <c r="E34" s="45">
        <v>65</v>
      </c>
    </row>
    <row r="35" spans="1:5" ht="21.75" customHeight="1" x14ac:dyDescent="0.3">
      <c r="A35" s="312">
        <v>30</v>
      </c>
      <c r="B35" s="44" t="s">
        <v>228</v>
      </c>
      <c r="C35" s="43"/>
      <c r="D35" s="43" t="s">
        <v>215</v>
      </c>
      <c r="E35" s="45">
        <v>45</v>
      </c>
    </row>
    <row r="36" spans="1:5" ht="21.75" customHeight="1" x14ac:dyDescent="0.3">
      <c r="A36" s="30">
        <v>31</v>
      </c>
      <c r="B36" s="29" t="s">
        <v>229</v>
      </c>
      <c r="C36" s="30"/>
      <c r="D36" s="43" t="s">
        <v>215</v>
      </c>
      <c r="E36" s="32">
        <v>70</v>
      </c>
    </row>
    <row r="37" spans="1:5" x14ac:dyDescent="0.3">
      <c r="A37" s="685"/>
      <c r="B37" s="685"/>
      <c r="C37" s="685"/>
      <c r="D37" s="685"/>
      <c r="E37" s="685"/>
    </row>
    <row r="38" spans="1:5" x14ac:dyDescent="0.3">
      <c r="A38" s="681" t="s">
        <v>113</v>
      </c>
      <c r="B38" s="682"/>
      <c r="C38" s="682"/>
      <c r="D38" s="683"/>
      <c r="E38" s="37">
        <v>50</v>
      </c>
    </row>
  </sheetData>
  <mergeCells count="3">
    <mergeCell ref="A38:D38"/>
    <mergeCell ref="A37:E37"/>
    <mergeCell ref="A2:E2"/>
  </mergeCells>
  <pageMargins left="0.7" right="0.7" top="0.75" bottom="0.75" header="0.3" footer="0.3"/>
  <pageSetup paperSize="9" orientation="portrait" horizontalDpi="360" verticalDpi="36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6C780-26F5-41FA-9C1A-4067CAADF184}">
  <sheetPr codeName="Hoja64">
    <tabColor rgb="FFFFFF00"/>
  </sheetPr>
  <dimension ref="B1:T69"/>
  <sheetViews>
    <sheetView view="pageBreakPreview" zoomScale="84" zoomScaleNormal="92" zoomScaleSheetLayoutView="84" workbookViewId="0">
      <selection activeCell="B31" sqref="B31:C31"/>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4.33203125" style="279" customWidth="1"/>
    <col min="6" max="6" width="24.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1122</v>
      </c>
    </row>
    <row r="2" spans="2:13" ht="9" customHeight="1" x14ac:dyDescent="0.3">
      <c r="K2" s="344"/>
      <c r="L2" s="344"/>
    </row>
    <row r="3" spans="2:13" ht="34.950000000000003" customHeight="1" x14ac:dyDescent="0.3">
      <c r="C3" s="255"/>
      <c r="D3" s="255"/>
      <c r="E3" s="746">
        <v>1389</v>
      </c>
      <c r="F3" s="746"/>
      <c r="G3" s="255"/>
      <c r="H3" s="255"/>
      <c r="I3" s="256"/>
    </row>
    <row r="4" spans="2:13" ht="10.199999999999999" customHeight="1" x14ac:dyDescent="0.3">
      <c r="B4" s="257"/>
      <c r="C4" s="257"/>
      <c r="E4" s="252"/>
      <c r="F4" s="252"/>
      <c r="H4" s="395"/>
      <c r="I4" s="395"/>
      <c r="J4" s="252"/>
    </row>
    <row r="5" spans="2:13" ht="26.25" customHeight="1" x14ac:dyDescent="0.3">
      <c r="B5" s="270" t="s">
        <v>2545</v>
      </c>
      <c r="C5" s="710" t="str">
        <f>VLOOKUP($L$1,BD_Clientes,2,FALSE)</f>
        <v>CONSORCIO LAMAR S.A.C.</v>
      </c>
      <c r="D5" s="710"/>
      <c r="E5" s="710"/>
      <c r="F5" s="363" t="s">
        <v>2586</v>
      </c>
      <c r="G5" s="753" t="str">
        <f>VLOOKUP($L$1,BD_Clientes,9,FALSE)</f>
        <v>Hiperbodega Precio Uno</v>
      </c>
      <c r="H5" s="753"/>
      <c r="I5" s="753"/>
      <c r="K5" s="746">
        <v>222</v>
      </c>
      <c r="L5" s="746"/>
    </row>
    <row r="6" spans="2:13" ht="21.75" customHeight="1" x14ac:dyDescent="0.3">
      <c r="B6" s="270" t="s">
        <v>2547</v>
      </c>
      <c r="C6" s="710">
        <f>VLOOKUP($L$1,BD_Clientes,3,FALSE)</f>
        <v>20554579567</v>
      </c>
      <c r="D6" s="710"/>
      <c r="E6" s="710"/>
      <c r="G6" s="395"/>
      <c r="H6" s="395"/>
      <c r="I6" s="395"/>
      <c r="K6" s="744">
        <v>222</v>
      </c>
      <c r="L6" s="744"/>
      <c r="M6" s="301"/>
    </row>
    <row r="7" spans="2:13" ht="32.25" customHeight="1" x14ac:dyDescent="0.3">
      <c r="B7" s="270" t="s">
        <v>2550</v>
      </c>
      <c r="C7" s="710" t="str">
        <f>VLOOKUP($L$1,BD_Clientes,5,FALSE)</f>
        <v>Ing. Máximo Ramos / Ing. Kelly Lobato Campos</v>
      </c>
      <c r="D7" s="710"/>
      <c r="E7" s="710"/>
      <c r="F7" s="363" t="s">
        <v>2589</v>
      </c>
      <c r="G7" s="710" t="str">
        <f>VLOOKUP($L$1,BD_Clientes,10,FALSE)</f>
        <v>Comas</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t="str">
        <f>VLOOKUP($L$1,BD_Clientes,7,FALSE)</f>
        <v>921069488 / 965603816</v>
      </c>
      <c r="D9" s="710"/>
      <c r="E9" s="710"/>
      <c r="F9" s="364" t="s">
        <v>4142</v>
      </c>
      <c r="G9" s="279" t="s">
        <v>3326</v>
      </c>
      <c r="K9" s="392"/>
      <c r="L9" s="392"/>
    </row>
    <row r="10" spans="2:13" ht="39.75" customHeight="1" x14ac:dyDescent="0.3">
      <c r="B10" s="270" t="s">
        <v>2557</v>
      </c>
      <c r="C10" s="710" t="str">
        <f>VLOOKUP($L$1,BD_Clientes,8,FALSE)</f>
        <v>mramos@lamar.pe / klobato@lamar.pe</v>
      </c>
      <c r="D10" s="710"/>
      <c r="E10" s="710"/>
      <c r="F10" s="365" t="s">
        <v>2553</v>
      </c>
      <c r="G10" s="396">
        <v>982429895</v>
      </c>
      <c r="H10" s="724"/>
      <c r="I10" s="724"/>
    </row>
    <row r="11" spans="2:13" ht="24" customHeight="1" x14ac:dyDescent="0.3">
      <c r="B11" s="728" t="s">
        <v>2555</v>
      </c>
      <c r="C11" s="728"/>
      <c r="D11" s="727">
        <v>45905</v>
      </c>
      <c r="E11" s="727"/>
      <c r="F11" s="365" t="s">
        <v>2558</v>
      </c>
      <c r="G11" s="727">
        <v>45905</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6.25" customHeight="1" x14ac:dyDescent="0.3">
      <c r="B18" s="421" t="s">
        <v>2561</v>
      </c>
      <c r="C18" s="749" t="s">
        <v>2562</v>
      </c>
      <c r="D18" s="749"/>
      <c r="E18" s="749"/>
      <c r="F18" s="422" t="s">
        <v>2563</v>
      </c>
      <c r="G18" s="421" t="s">
        <v>2564</v>
      </c>
      <c r="H18" s="421" t="s">
        <v>2565</v>
      </c>
      <c r="I18" s="421" t="s">
        <v>2566</v>
      </c>
      <c r="J18" s="371"/>
    </row>
    <row r="19" spans="2:20" s="273" customFormat="1" ht="30" customHeight="1" x14ac:dyDescent="0.3">
      <c r="B19" s="421"/>
      <c r="C19" s="750" t="s">
        <v>5661</v>
      </c>
      <c r="D19" s="751"/>
      <c r="E19" s="752"/>
      <c r="F19" s="422"/>
      <c r="G19" s="421"/>
      <c r="H19" s="421"/>
      <c r="I19" s="421"/>
      <c r="J19" s="371"/>
    </row>
    <row r="20" spans="2:20" s="273" customFormat="1" ht="54" customHeight="1" x14ac:dyDescent="0.3">
      <c r="B20" s="414" t="s">
        <v>2019</v>
      </c>
      <c r="C20" s="717" t="str">
        <f>VLOOKUP(B20,ENS.!$B$5:$F$242,2,FALSE)</f>
        <v>Próctor modificado (*).</v>
      </c>
      <c r="D20" s="718"/>
      <c r="E20" s="719"/>
      <c r="F20" s="414" t="str">
        <f>VLOOKUP(B20,ENS.!$B$5:$F$242,3,FALSE)</f>
        <v>ASTM D1557-12 (Reapproved 2021)</v>
      </c>
      <c r="G20" s="455">
        <f>VLOOKUP(B20,ENS.!$B$5:$G$242,6,FALSE)</f>
        <v>150</v>
      </c>
      <c r="H20" s="414">
        <v>2</v>
      </c>
      <c r="I20" s="265">
        <f t="shared" ref="I20:I23" si="0">+G20*H20</f>
        <v>300</v>
      </c>
      <c r="J20" s="371"/>
    </row>
    <row r="21" spans="2:20" s="273" customFormat="1" ht="54" customHeight="1" x14ac:dyDescent="0.3">
      <c r="B21" s="414" t="s">
        <v>2437</v>
      </c>
      <c r="C21" s="717" t="str">
        <f>VLOOKUP(B21,ENS.!$B$5:$F$242,2,FALSE)</f>
        <v>Gravedad específica de los sólidos del suelo.</v>
      </c>
      <c r="D21" s="718"/>
      <c r="E21" s="719"/>
      <c r="F21" s="414" t="str">
        <f>VLOOKUP(B21,ENS.!$B$5:$F$242,3,FALSE)</f>
        <v>ASTM D854-14</v>
      </c>
      <c r="G21" s="455">
        <f>VLOOKUP(B21,ENS.!$B$5:$G$242,6,FALSE)</f>
        <v>120</v>
      </c>
      <c r="H21" s="414">
        <v>2</v>
      </c>
      <c r="I21" s="265">
        <f t="shared" si="0"/>
        <v>240</v>
      </c>
      <c r="J21" s="371"/>
    </row>
    <row r="22" spans="2:20" s="273" customFormat="1" ht="54" customHeight="1" x14ac:dyDescent="0.3">
      <c r="B22" s="414" t="s">
        <v>2480</v>
      </c>
      <c r="C22" s="717" t="str">
        <f>VLOOKUP(B22,ENS.!$B$5:$F$242,2,FALSE)</f>
        <v>Gravedad especifica y absorción de agregado grueso (*).</v>
      </c>
      <c r="D22" s="718"/>
      <c r="E22" s="719"/>
      <c r="F22" s="414" t="str">
        <f>VLOOKUP(B22,ENS.!$B$5:$F$242,3,FALSE)</f>
        <v>ASTM C127-24</v>
      </c>
      <c r="G22" s="455">
        <f>VLOOKUP(B22,ENS.!$B$5:$G$242,6,FALSE)</f>
        <v>120</v>
      </c>
      <c r="H22" s="414">
        <v>2</v>
      </c>
      <c r="I22" s="265">
        <f t="shared" si="0"/>
        <v>240</v>
      </c>
      <c r="J22" s="371"/>
    </row>
    <row r="23" spans="2:20" s="273" customFormat="1" ht="54" customHeight="1" x14ac:dyDescent="0.3">
      <c r="B23" s="414" t="s">
        <v>2136</v>
      </c>
      <c r="C23" s="717" t="str">
        <f>VLOOKUP(B23,ENS.!$B$5:$F$242,2,FALSE)</f>
        <v>Análisis granulométrico por tamizado en agregado (*).</v>
      </c>
      <c r="D23" s="718"/>
      <c r="E23" s="719"/>
      <c r="F23" s="414" t="str">
        <f>VLOOKUP(B23,ENS.!$B$5:$F$242,3,FALSE)</f>
        <v>ASTM C136/C136M-19</v>
      </c>
      <c r="G23" s="455">
        <f>VLOOKUP(B23,ENS.!$B$5:$G$242,6,FALSE)</f>
        <v>100</v>
      </c>
      <c r="H23" s="414">
        <v>2</v>
      </c>
      <c r="I23" s="265">
        <f t="shared" si="0"/>
        <v>200</v>
      </c>
      <c r="J23" s="371"/>
    </row>
    <row r="24" spans="2:20" ht="21.9" customHeight="1" x14ac:dyDescent="0.3">
      <c r="B24" s="594" t="s">
        <v>2516</v>
      </c>
      <c r="C24" s="634"/>
      <c r="D24" s="392"/>
      <c r="E24" s="392"/>
      <c r="F24" s="373"/>
      <c r="G24" s="739" t="s">
        <v>3167</v>
      </c>
      <c r="H24" s="740"/>
      <c r="I24" s="369">
        <f>+SUM(I19:I23)</f>
        <v>980</v>
      </c>
      <c r="J24" s="274"/>
      <c r="K24" s="538"/>
      <c r="L24" s="171"/>
      <c r="N24" s="171"/>
      <c r="O24" s="171"/>
      <c r="P24" s="171"/>
      <c r="Q24" s="171"/>
      <c r="R24" s="171"/>
      <c r="S24" s="171"/>
      <c r="T24" s="171"/>
    </row>
    <row r="25" spans="2:20" ht="21.9" customHeight="1" x14ac:dyDescent="0.3">
      <c r="B25" s="373"/>
      <c r="C25" s="373"/>
      <c r="D25" s="373"/>
      <c r="E25" s="373"/>
      <c r="F25" s="373"/>
      <c r="G25" s="735" t="s">
        <v>2568</v>
      </c>
      <c r="H25" s="736"/>
      <c r="I25" s="369">
        <f>+I24*0.18</f>
        <v>176.4</v>
      </c>
      <c r="J25" s="274"/>
      <c r="K25" s="538"/>
      <c r="L25" s="171"/>
      <c r="M25" s="171"/>
      <c r="N25" s="171"/>
      <c r="O25" s="171"/>
      <c r="P25" s="171"/>
      <c r="Q25" s="171"/>
      <c r="R25" s="171"/>
      <c r="S25" s="171"/>
      <c r="T25" s="171"/>
    </row>
    <row r="26" spans="2:20" ht="21.9" customHeight="1" x14ac:dyDescent="0.3">
      <c r="B26" s="373"/>
      <c r="C26" s="373"/>
      <c r="D26" s="373"/>
      <c r="E26" s="373"/>
      <c r="F26" s="373"/>
      <c r="G26" s="720" t="s">
        <v>2569</v>
      </c>
      <c r="H26" s="722"/>
      <c r="I26" s="272">
        <f>+I24+I25</f>
        <v>1156.4000000000001</v>
      </c>
      <c r="J26" s="274"/>
      <c r="K26" s="538"/>
      <c r="L26" s="302"/>
      <c r="M26" s="302"/>
      <c r="N26" s="302"/>
      <c r="O26" s="302"/>
      <c r="P26" s="302"/>
      <c r="Q26" s="302"/>
      <c r="R26" s="302"/>
      <c r="S26" s="302"/>
      <c r="T26" s="302"/>
    </row>
    <row r="27" spans="2:20" s="373" customFormat="1" ht="47.4" customHeight="1" x14ac:dyDescent="0.3">
      <c r="G27" s="386"/>
      <c r="H27" s="386"/>
      <c r="I27" s="387"/>
      <c r="J27" s="388"/>
      <c r="K27" s="554"/>
      <c r="L27" s="379"/>
      <c r="M27" s="379"/>
      <c r="N27" s="379"/>
      <c r="O27" s="379"/>
      <c r="P27" s="379"/>
      <c r="Q27" s="379"/>
      <c r="R27" s="379"/>
      <c r="S27" s="379"/>
      <c r="T27" s="379"/>
    </row>
    <row r="28" spans="2:20" s="373" customFormat="1" ht="19.2" customHeight="1" x14ac:dyDescent="0.3">
      <c r="B28" s="732" t="s">
        <v>4119</v>
      </c>
      <c r="C28" s="732"/>
      <c r="D28" s="732"/>
      <c r="E28" s="732"/>
      <c r="F28" s="732"/>
      <c r="G28" s="732"/>
      <c r="H28" s="732"/>
      <c r="I28" s="732"/>
      <c r="J28" s="388"/>
      <c r="K28" s="554"/>
      <c r="L28" s="379"/>
      <c r="M28" s="379"/>
      <c r="N28" s="379"/>
      <c r="O28" s="379"/>
      <c r="P28" s="379"/>
      <c r="Q28" s="379"/>
      <c r="R28" s="379"/>
      <c r="S28" s="379"/>
      <c r="T28" s="379"/>
    </row>
    <row r="29" spans="2:20" s="373" customFormat="1" ht="143.25" customHeight="1" x14ac:dyDescent="0.3">
      <c r="B29" s="714" t="s">
        <v>6121</v>
      </c>
      <c r="C29" s="714"/>
      <c r="D29" s="714"/>
      <c r="E29" s="714"/>
      <c r="F29" s="714"/>
      <c r="G29" s="714"/>
      <c r="H29" s="714"/>
      <c r="I29" s="714"/>
      <c r="J29" s="388"/>
      <c r="K29" s="554"/>
      <c r="L29" s="379"/>
      <c r="M29" s="379"/>
      <c r="N29" s="379"/>
      <c r="O29" s="379"/>
      <c r="P29" s="379"/>
      <c r="Q29" s="379"/>
      <c r="R29" s="379"/>
      <c r="S29" s="379"/>
      <c r="T29" s="379"/>
    </row>
    <row r="30" spans="2:20" s="373" customFormat="1" ht="91.5" customHeight="1" x14ac:dyDescent="0.3">
      <c r="B30" s="715" t="s">
        <v>6087</v>
      </c>
      <c r="C30" s="715"/>
      <c r="D30" s="715"/>
      <c r="E30" s="715"/>
      <c r="F30" s="715"/>
      <c r="G30" s="715"/>
      <c r="H30" s="715"/>
      <c r="I30" s="715"/>
      <c r="J30" s="388"/>
      <c r="K30" s="554"/>
      <c r="L30" s="379"/>
      <c r="M30" s="379"/>
      <c r="N30" s="379"/>
      <c r="O30" s="379"/>
      <c r="P30" s="379"/>
      <c r="Q30" s="379"/>
      <c r="R30" s="379"/>
      <c r="S30" s="379"/>
      <c r="T30" s="379"/>
    </row>
    <row r="31" spans="2:20" s="373" customFormat="1" ht="126.75" customHeight="1" x14ac:dyDescent="0.3">
      <c r="B31" s="747" t="s">
        <v>2571</v>
      </c>
      <c r="C31" s="747"/>
      <c r="D31" s="420"/>
      <c r="E31" s="420"/>
      <c r="F31" s="420"/>
      <c r="G31" s="420"/>
      <c r="H31" s="420"/>
      <c r="I31" s="420"/>
      <c r="J31" s="388"/>
      <c r="K31" s="554"/>
      <c r="L31" s="379"/>
      <c r="M31" s="379"/>
      <c r="N31" s="379"/>
      <c r="O31" s="379"/>
      <c r="P31" s="379"/>
      <c r="Q31" s="379"/>
      <c r="R31" s="379"/>
      <c r="S31" s="379"/>
      <c r="T31" s="379"/>
    </row>
    <row r="32" spans="2:20" s="373" customFormat="1" ht="3.75" customHeight="1" x14ac:dyDescent="0.3">
      <c r="J32" s="388"/>
      <c r="K32" s="554"/>
      <c r="L32" s="379"/>
      <c r="M32" s="379"/>
      <c r="N32" s="379"/>
      <c r="O32" s="379"/>
      <c r="P32" s="379"/>
      <c r="Q32" s="379"/>
      <c r="R32" s="379"/>
      <c r="S32" s="379"/>
      <c r="T32" s="379"/>
    </row>
    <row r="33" spans="2:20" s="373" customFormat="1" ht="6" customHeight="1" x14ac:dyDescent="0.3">
      <c r="J33" s="388"/>
      <c r="K33" s="554"/>
      <c r="L33" s="379"/>
      <c r="M33" s="379"/>
      <c r="N33" s="379"/>
      <c r="O33" s="379"/>
      <c r="P33" s="379"/>
      <c r="Q33" s="379"/>
      <c r="R33" s="379"/>
      <c r="S33" s="379"/>
      <c r="T33" s="379"/>
    </row>
    <row r="34" spans="2:20" s="406" customFormat="1" ht="88.5" customHeight="1" x14ac:dyDescent="0.3">
      <c r="B34" s="714" t="s">
        <v>4127</v>
      </c>
      <c r="C34" s="714"/>
      <c r="D34" s="714"/>
      <c r="E34" s="714"/>
      <c r="F34" s="714"/>
      <c r="G34" s="714"/>
      <c r="H34" s="714"/>
      <c r="I34" s="714"/>
      <c r="J34" s="442"/>
      <c r="K34" s="558"/>
      <c r="L34" s="558"/>
      <c r="M34" s="559"/>
      <c r="N34" s="560"/>
    </row>
    <row r="35" spans="2:20" s="406" customFormat="1" ht="82.5" customHeight="1" x14ac:dyDescent="0.3">
      <c r="B35" s="714" t="s">
        <v>4128</v>
      </c>
      <c r="C35" s="714"/>
      <c r="D35" s="714"/>
      <c r="E35" s="714"/>
      <c r="F35" s="714"/>
      <c r="G35" s="714"/>
      <c r="H35" s="714"/>
      <c r="I35" s="714"/>
      <c r="J35" s="404"/>
    </row>
    <row r="36" spans="2:20" s="406" customFormat="1" ht="75.75" customHeight="1" x14ac:dyDescent="0.3">
      <c r="B36" s="714" t="s">
        <v>4122</v>
      </c>
      <c r="C36" s="714"/>
      <c r="D36" s="714"/>
      <c r="E36" s="714"/>
      <c r="F36" s="714"/>
      <c r="G36" s="714"/>
      <c r="H36" s="714"/>
      <c r="I36" s="714"/>
      <c r="J36" s="404"/>
      <c r="K36" s="405"/>
    </row>
    <row r="37" spans="2:20" s="406" customFormat="1" ht="144" customHeight="1" x14ac:dyDescent="0.3">
      <c r="B37" s="715" t="s">
        <v>4129</v>
      </c>
      <c r="C37" s="715"/>
      <c r="D37" s="715"/>
      <c r="E37" s="715"/>
      <c r="F37" s="715"/>
      <c r="G37" s="715"/>
      <c r="H37" s="715"/>
      <c r="I37" s="715"/>
      <c r="J37" s="404"/>
      <c r="K37" s="405"/>
      <c r="L37" s="407"/>
      <c r="M37" s="408"/>
    </row>
    <row r="38" spans="2:20" s="406" customFormat="1" ht="55.95" customHeight="1" x14ac:dyDescent="0.3">
      <c r="B38" s="714" t="s">
        <v>4125</v>
      </c>
      <c r="C38" s="714"/>
      <c r="D38" s="714"/>
      <c r="E38" s="714"/>
      <c r="F38" s="714"/>
      <c r="G38" s="714"/>
      <c r="H38" s="714"/>
      <c r="I38" s="714"/>
      <c r="J38" s="404"/>
      <c r="K38" s="405"/>
      <c r="L38" s="407"/>
      <c r="M38" s="408"/>
    </row>
    <row r="39" spans="2:20" s="406" customFormat="1" ht="18" customHeight="1" x14ac:dyDescent="0.3">
      <c r="B39" s="420"/>
      <c r="C39" s="420"/>
      <c r="D39" s="420"/>
      <c r="E39" s="420"/>
      <c r="F39" s="420"/>
      <c r="G39" s="420"/>
      <c r="H39" s="420"/>
      <c r="I39" s="420"/>
      <c r="J39" s="404"/>
      <c r="K39" s="405"/>
      <c r="L39" s="407"/>
      <c r="M39" s="408"/>
    </row>
    <row r="40" spans="2:20" s="373" customFormat="1" ht="16.8" x14ac:dyDescent="0.3">
      <c r="B40" s="317"/>
      <c r="C40" s="317"/>
      <c r="D40" s="317"/>
      <c r="E40" s="317"/>
      <c r="F40" s="317"/>
      <c r="G40" s="317"/>
      <c r="H40" s="317"/>
      <c r="I40" s="317"/>
      <c r="N40" s="379"/>
      <c r="O40" s="379"/>
      <c r="P40" s="379"/>
      <c r="Q40" s="379"/>
      <c r="R40" s="379"/>
      <c r="S40" s="379"/>
      <c r="T40" s="379"/>
    </row>
    <row r="41" spans="2:20" s="373" customFormat="1" ht="18" customHeight="1" x14ac:dyDescent="0.3">
      <c r="B41" s="279"/>
      <c r="C41" s="279"/>
      <c r="D41" s="279"/>
      <c r="E41" s="279"/>
      <c r="F41" s="279"/>
      <c r="G41" s="279"/>
      <c r="H41" s="279"/>
      <c r="I41" s="279"/>
    </row>
    <row r="42" spans="2:20" s="406" customFormat="1" ht="18" customHeight="1" x14ac:dyDescent="0.3">
      <c r="B42" s="373" t="s">
        <v>3984</v>
      </c>
      <c r="C42" s="373"/>
      <c r="D42" s="373"/>
      <c r="E42" s="373"/>
      <c r="F42" s="373"/>
      <c r="G42" s="373"/>
      <c r="H42" s="373"/>
      <c r="I42" s="373"/>
      <c r="K42" s="406" t="s">
        <v>2574</v>
      </c>
    </row>
    <row r="43" spans="2:20" s="406" customFormat="1" ht="18" customHeight="1" x14ac:dyDescent="0.3">
      <c r="B43" s="373" t="s">
        <v>4126</v>
      </c>
      <c r="C43" s="373"/>
      <c r="D43" s="373"/>
      <c r="E43" s="373"/>
      <c r="F43" s="373"/>
      <c r="G43" s="373"/>
      <c r="H43" s="373"/>
      <c r="I43" s="373"/>
      <c r="K43" s="406" t="s">
        <v>4112</v>
      </c>
    </row>
    <row r="44" spans="2:20" s="406" customFormat="1" ht="18" customHeight="1" x14ac:dyDescent="0.3">
      <c r="B44" s="373" t="s">
        <v>2518</v>
      </c>
      <c r="C44" s="373"/>
      <c r="D44" s="373"/>
      <c r="E44" s="373"/>
      <c r="F44" s="373"/>
      <c r="G44" s="373"/>
      <c r="H44" s="373"/>
      <c r="I44" s="373"/>
      <c r="K44" s="406" t="s">
        <v>4111</v>
      </c>
    </row>
    <row r="45" spans="2:20" s="406" customFormat="1" ht="18" customHeight="1" x14ac:dyDescent="0.3">
      <c r="B45" s="380" t="s">
        <v>2519</v>
      </c>
      <c r="C45" s="373"/>
      <c r="D45" s="373"/>
      <c r="E45" s="373"/>
      <c r="F45" s="373"/>
      <c r="G45" s="373"/>
      <c r="H45" s="373"/>
      <c r="I45" s="373"/>
      <c r="K45" s="406" t="s">
        <v>4113</v>
      </c>
    </row>
    <row r="46" spans="2:20" s="406" customFormat="1" ht="18" customHeight="1" x14ac:dyDescent="0.3">
      <c r="B46" s="713" t="s">
        <v>2520</v>
      </c>
      <c r="C46" s="713"/>
      <c r="D46" s="713"/>
      <c r="E46" s="713"/>
      <c r="F46" s="713"/>
      <c r="G46" s="713"/>
      <c r="H46" s="713"/>
      <c r="I46" s="713"/>
      <c r="J46" s="410"/>
      <c r="K46" s="406" t="s">
        <v>4114</v>
      </c>
      <c r="M46" s="411"/>
    </row>
    <row r="47" spans="2:20" s="444" customFormat="1" ht="18" customHeight="1" x14ac:dyDescent="0.3">
      <c r="B47" s="380" t="s">
        <v>2578</v>
      </c>
      <c r="C47" s="373"/>
      <c r="D47" s="373"/>
      <c r="E47" s="373"/>
      <c r="F47" s="373"/>
      <c r="G47" s="373"/>
      <c r="H47" s="373"/>
      <c r="I47" s="373"/>
      <c r="J47" s="443"/>
      <c r="K47" s="444" t="s">
        <v>4115</v>
      </c>
      <c r="M47" s="445"/>
    </row>
    <row r="48" spans="2:20" s="444" customFormat="1" ht="18" customHeight="1" x14ac:dyDescent="0.3">
      <c r="B48" s="381" t="s">
        <v>2580</v>
      </c>
      <c r="C48" s="373"/>
      <c r="D48" s="373"/>
      <c r="E48" s="373"/>
      <c r="F48" s="373"/>
      <c r="G48" s="373"/>
      <c r="H48" s="373"/>
      <c r="I48" s="373"/>
      <c r="J48" s="443"/>
      <c r="K48" s="444" t="s">
        <v>4116</v>
      </c>
    </row>
    <row r="49" spans="2:11" s="444" customFormat="1" ht="18" customHeight="1" x14ac:dyDescent="0.3">
      <c r="B49" s="381" t="s">
        <v>2582</v>
      </c>
      <c r="C49" s="373"/>
      <c r="D49" s="373"/>
      <c r="E49" s="373"/>
      <c r="F49" s="373"/>
      <c r="G49" s="373"/>
      <c r="H49" s="373"/>
      <c r="I49" s="373"/>
      <c r="J49" s="443"/>
    </row>
    <row r="50" spans="2:11" s="444" customFormat="1" ht="18" customHeight="1" x14ac:dyDescent="0.3">
      <c r="B50" s="380" t="s">
        <v>2521</v>
      </c>
      <c r="C50" s="373"/>
      <c r="D50" s="373"/>
      <c r="E50" s="373"/>
      <c r="F50" s="373"/>
      <c r="G50" s="373"/>
      <c r="H50" s="373"/>
      <c r="I50" s="373"/>
      <c r="J50" s="443"/>
    </row>
    <row r="51" spans="2:11" s="444" customFormat="1" ht="18" customHeight="1" x14ac:dyDescent="0.3">
      <c r="B51" s="381" t="s">
        <v>3965</v>
      </c>
      <c r="C51" s="373"/>
      <c r="D51" s="373"/>
      <c r="E51" s="373"/>
      <c r="F51" s="373"/>
      <c r="G51" s="373"/>
      <c r="H51" s="373"/>
      <c r="I51" s="373"/>
      <c r="J51" s="443"/>
    </row>
    <row r="52" spans="2:11" s="444" customFormat="1" ht="18" customHeight="1" x14ac:dyDescent="0.3">
      <c r="B52" s="381" t="s">
        <v>3966</v>
      </c>
      <c r="C52" s="373"/>
      <c r="D52" s="373"/>
      <c r="E52" s="373"/>
      <c r="F52" s="373"/>
      <c r="G52" s="373"/>
      <c r="H52" s="373"/>
      <c r="I52" s="373"/>
      <c r="J52" s="443"/>
    </row>
    <row r="53" spans="2:11" s="444" customFormat="1" ht="18" customHeight="1" x14ac:dyDescent="0.3">
      <c r="B53" s="380" t="s">
        <v>4088</v>
      </c>
      <c r="C53" s="373"/>
      <c r="D53" s="373"/>
      <c r="E53" s="373"/>
      <c r="F53" s="373"/>
      <c r="G53" s="373"/>
      <c r="H53" s="373"/>
      <c r="I53" s="373"/>
      <c r="J53" s="443"/>
    </row>
    <row r="54" spans="2:11" s="444" customFormat="1" ht="18" customHeight="1" x14ac:dyDescent="0.3">
      <c r="B54" s="381" t="s">
        <v>4089</v>
      </c>
      <c r="C54" s="373"/>
      <c r="D54" s="373"/>
      <c r="E54" s="373"/>
      <c r="F54" s="373"/>
      <c r="G54" s="373"/>
      <c r="H54" s="373"/>
      <c r="I54" s="373"/>
      <c r="J54" s="443"/>
    </row>
    <row r="55" spans="2:11" s="444" customFormat="1" ht="18" customHeight="1" x14ac:dyDescent="0.3">
      <c r="B55" s="381" t="s">
        <v>4090</v>
      </c>
      <c r="C55" s="373"/>
      <c r="D55" s="373"/>
      <c r="E55" s="373"/>
      <c r="F55" s="373"/>
      <c r="G55" s="373"/>
      <c r="H55" s="373"/>
      <c r="I55" s="373"/>
      <c r="J55" s="443"/>
    </row>
    <row r="56" spans="2:11" s="390" customFormat="1" ht="3" customHeight="1" x14ac:dyDescent="0.3">
      <c r="B56" s="289"/>
      <c r="C56" s="279"/>
      <c r="D56" s="279"/>
      <c r="E56" s="279"/>
      <c r="F56" s="279"/>
      <c r="G56" s="279"/>
      <c r="H56" s="279"/>
      <c r="I56" s="279"/>
      <c r="J56" s="389"/>
    </row>
    <row r="57" spans="2:11" s="373" customFormat="1" ht="18.75" customHeight="1" x14ac:dyDescent="0.3">
      <c r="B57" s="279"/>
      <c r="C57" s="279"/>
      <c r="D57" s="279"/>
      <c r="E57" s="279"/>
      <c r="F57" s="279"/>
      <c r="G57" s="279"/>
      <c r="H57" s="279"/>
      <c r="I57" s="279"/>
      <c r="J57" s="382"/>
      <c r="K57" s="380"/>
    </row>
    <row r="58" spans="2:11" s="373" customFormat="1" ht="16.2" customHeight="1" x14ac:dyDescent="0.3">
      <c r="B58" s="279"/>
      <c r="C58" s="279"/>
      <c r="D58" s="279"/>
      <c r="E58" s="279"/>
      <c r="F58" s="279"/>
      <c r="G58" s="279"/>
      <c r="H58" s="279"/>
      <c r="I58" s="279"/>
      <c r="J58" s="382"/>
      <c r="K58" s="381"/>
    </row>
    <row r="59" spans="2:11" s="406" customFormat="1" ht="48" customHeight="1" x14ac:dyDescent="0.3">
      <c r="B59" s="714" t="s">
        <v>3173</v>
      </c>
      <c r="C59" s="714"/>
      <c r="D59" s="714"/>
      <c r="E59" s="714"/>
      <c r="F59" s="714"/>
      <c r="G59" s="714"/>
      <c r="H59" s="714"/>
      <c r="I59" s="714"/>
      <c r="J59" s="410"/>
      <c r="K59" s="446"/>
    </row>
    <row r="60" spans="2:11" s="406" customFormat="1" ht="13.5" customHeight="1" x14ac:dyDescent="0.3">
      <c r="B60" s="435" t="s">
        <v>2525</v>
      </c>
      <c r="C60" s="384"/>
      <c r="D60" s="373"/>
      <c r="E60" s="373"/>
      <c r="F60" s="373"/>
      <c r="G60" s="373"/>
      <c r="H60" s="373"/>
      <c r="I60" s="373"/>
      <c r="J60" s="410"/>
    </row>
    <row r="61" spans="2:11" s="406" customFormat="1" ht="4.95" customHeight="1" x14ac:dyDescent="0.3">
      <c r="B61" s="381"/>
      <c r="C61" s="373"/>
      <c r="D61" s="373"/>
      <c r="E61" s="373"/>
      <c r="F61" s="373"/>
      <c r="G61" s="373"/>
      <c r="H61" s="373"/>
      <c r="I61" s="373"/>
      <c r="J61" s="410"/>
    </row>
    <row r="62" spans="2:11" s="406" customFormat="1" ht="16.8" x14ac:dyDescent="0.3">
      <c r="B62" s="373" t="s">
        <v>2526</v>
      </c>
      <c r="C62" s="384"/>
      <c r="D62" s="373"/>
      <c r="E62" s="373"/>
      <c r="F62" s="373"/>
      <c r="G62" s="373"/>
      <c r="H62" s="373"/>
      <c r="I62" s="373"/>
      <c r="J62" s="542"/>
    </row>
    <row r="63" spans="2:11" s="406" customFormat="1" ht="28.5" customHeight="1" x14ac:dyDescent="0.3">
      <c r="B63" s="384"/>
      <c r="C63" s="384"/>
      <c r="D63" s="373"/>
      <c r="E63" s="373"/>
      <c r="F63" s="373"/>
      <c r="G63" s="373"/>
      <c r="H63" s="373"/>
      <c r="I63" s="373"/>
      <c r="J63" s="542"/>
    </row>
    <row r="64" spans="2:11" s="406" customFormat="1" ht="16.2" customHeight="1" x14ac:dyDescent="0.3">
      <c r="B64" s="373" t="s">
        <v>2583</v>
      </c>
      <c r="C64" s="373"/>
      <c r="D64" s="384"/>
      <c r="E64" s="384"/>
      <c r="F64" s="384"/>
      <c r="G64" s="384"/>
      <c r="H64" s="373"/>
      <c r="I64" s="373"/>
    </row>
    <row r="65" spans="2:13" s="406" customFormat="1" ht="16.2" customHeight="1" x14ac:dyDescent="0.3">
      <c r="B65" s="373" t="s">
        <v>2527</v>
      </c>
      <c r="C65" s="373"/>
      <c r="D65" s="373"/>
      <c r="E65" s="373"/>
      <c r="F65" s="373"/>
      <c r="G65" s="373"/>
      <c r="H65" s="373"/>
      <c r="I65" s="373"/>
    </row>
    <row r="66" spans="2:13" s="406" customFormat="1" ht="16.2" customHeight="1" x14ac:dyDescent="0.3">
      <c r="B66" s="373" t="s">
        <v>3982</v>
      </c>
      <c r="C66" s="373"/>
      <c r="D66" s="373"/>
      <c r="E66" s="373"/>
      <c r="F66" s="373"/>
      <c r="G66" s="373"/>
      <c r="H66" s="373"/>
      <c r="I66" s="373"/>
    </row>
    <row r="67" spans="2:13" s="406" customFormat="1" ht="16.2" customHeight="1" x14ac:dyDescent="0.3">
      <c r="B67" s="373" t="s">
        <v>2528</v>
      </c>
      <c r="C67" s="373"/>
      <c r="D67" s="373"/>
      <c r="E67" s="373"/>
      <c r="F67" s="373"/>
      <c r="G67" s="373"/>
      <c r="H67" s="373"/>
      <c r="I67" s="373"/>
      <c r="J67" s="409"/>
    </row>
    <row r="68" spans="2:13" s="373" customFormat="1" ht="1.2" customHeight="1" x14ac:dyDescent="0.3">
      <c r="B68" s="715"/>
      <c r="C68" s="715"/>
      <c r="H68" s="716"/>
      <c r="I68" s="716"/>
      <c r="L68" s="384"/>
      <c r="M68" s="384"/>
    </row>
    <row r="69" spans="2:13" ht="94.5" customHeight="1" x14ac:dyDescent="0.3">
      <c r="B69" s="747" t="s">
        <v>2584</v>
      </c>
      <c r="C69" s="747"/>
      <c r="D69" s="633"/>
      <c r="E69" s="633"/>
      <c r="F69" s="633"/>
      <c r="G69" s="633"/>
      <c r="H69" s="748" t="s">
        <v>2529</v>
      </c>
      <c r="I69" s="748"/>
    </row>
  </sheetData>
  <mergeCells count="41">
    <mergeCell ref="E3:F3"/>
    <mergeCell ref="C5:E5"/>
    <mergeCell ref="K5:L5"/>
    <mergeCell ref="K6:L6"/>
    <mergeCell ref="G7:I7"/>
    <mergeCell ref="K7:L7"/>
    <mergeCell ref="G5:I5"/>
    <mergeCell ref="C6:E6"/>
    <mergeCell ref="C7:E7"/>
    <mergeCell ref="K8:L8"/>
    <mergeCell ref="C10:E10"/>
    <mergeCell ref="H10:I10"/>
    <mergeCell ref="B11:C11"/>
    <mergeCell ref="D11:E11"/>
    <mergeCell ref="G11:I11"/>
    <mergeCell ref="B15:I16"/>
    <mergeCell ref="C18:E18"/>
    <mergeCell ref="C9:E9"/>
    <mergeCell ref="C19:E19"/>
    <mergeCell ref="C20:E20"/>
    <mergeCell ref="C21:E21"/>
    <mergeCell ref="C22:E22"/>
    <mergeCell ref="G24:H24"/>
    <mergeCell ref="G25:H25"/>
    <mergeCell ref="G26:H26"/>
    <mergeCell ref="C23:E23"/>
    <mergeCell ref="B28:I28"/>
    <mergeCell ref="B69:C69"/>
    <mergeCell ref="H69:I69"/>
    <mergeCell ref="B29:I29"/>
    <mergeCell ref="B34:I34"/>
    <mergeCell ref="B35:I35"/>
    <mergeCell ref="B36:I36"/>
    <mergeCell ref="B37:I37"/>
    <mergeCell ref="B31:C31"/>
    <mergeCell ref="B38:I38"/>
    <mergeCell ref="B46:I46"/>
    <mergeCell ref="B59:I59"/>
    <mergeCell ref="B68:C68"/>
    <mergeCell ref="H68:I68"/>
    <mergeCell ref="B30:I30"/>
  </mergeCells>
  <hyperlinks>
    <hyperlink ref="B67" r:id="rId1" display="http://www.geofal.com.pe/" xr:uid="{F32D6019-FED4-40D2-8AB6-A03BF441605D}"/>
    <hyperlink ref="B36:I36" r:id="rId2" location="8LpXxWsZQWmIW0zmL4DJEGBD3MXzxqJtd8JNJD7mkXs" display="https://mega.nz/file/EWAjHIDa - 8LpXxWsZQWmIW0zmL4DJEGBD3MXzxqJtd8JNJD7mkXs" xr:uid="{9E2C7704-07C1-4E3A-BE75-3304B3BFA2CD}"/>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1" min="1" max="8" man="1"/>
  </rowBreaks>
  <drawing r:id="rId4"/>
  <legacyDrawingHF r:id="rId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CB836-E975-4CC5-9FE6-44CFF7D497B0}">
  <sheetPr codeName="Hoja45">
    <tabColor rgb="FFFFFF00"/>
  </sheetPr>
  <dimension ref="B1:T84"/>
  <sheetViews>
    <sheetView view="pageBreakPreview" topLeftCell="A4" zoomScale="91" zoomScaleNormal="92" zoomScaleSheetLayoutView="91" workbookViewId="0">
      <selection activeCell="B48" sqref="B48:I48"/>
    </sheetView>
  </sheetViews>
  <sheetFormatPr baseColWidth="10" defaultColWidth="11.44140625" defaultRowHeight="15" x14ac:dyDescent="0.3"/>
  <cols>
    <col min="1" max="1" width="2.44140625" style="279" customWidth="1"/>
    <col min="2" max="2" width="15.5546875" style="279" customWidth="1"/>
    <col min="3" max="3" width="14.6640625" style="279" customWidth="1"/>
    <col min="4" max="4" width="12.6640625" style="279" customWidth="1"/>
    <col min="5" max="5" width="44.5546875" style="279" customWidth="1"/>
    <col min="6" max="6" width="26" style="279" customWidth="1"/>
    <col min="7" max="7" width="14" style="279" customWidth="1"/>
    <col min="8"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1073</v>
      </c>
    </row>
    <row r="2" spans="2:13" ht="9" customHeight="1" x14ac:dyDescent="0.3">
      <c r="K2" s="344"/>
      <c r="L2" s="344"/>
    </row>
    <row r="3" spans="2:13" ht="34.950000000000003" customHeight="1" x14ac:dyDescent="0.3">
      <c r="C3" s="255"/>
      <c r="D3" s="255"/>
      <c r="E3" s="746">
        <v>1303</v>
      </c>
      <c r="F3" s="746"/>
      <c r="G3" s="255"/>
      <c r="H3" s="255"/>
      <c r="I3" s="256"/>
    </row>
    <row r="4" spans="2:13" ht="4.5" customHeight="1" x14ac:dyDescent="0.3">
      <c r="B4" s="257"/>
      <c r="C4" s="257"/>
      <c r="E4" s="252"/>
      <c r="F4" s="252"/>
      <c r="H4" s="395"/>
      <c r="I4" s="395"/>
      <c r="J4" s="252"/>
    </row>
    <row r="5" spans="2:13" ht="35.25" customHeight="1" x14ac:dyDescent="0.3">
      <c r="B5" s="383" t="s">
        <v>2545</v>
      </c>
      <c r="C5" s="768" t="str">
        <f>VLOOKUP($L$1,BD_Clientes,2,FALSE)</f>
        <v>HORMIX S.A.C.</v>
      </c>
      <c r="D5" s="768"/>
      <c r="E5" s="768"/>
      <c r="F5" s="431" t="s">
        <v>2586</v>
      </c>
      <c r="G5" s="768" t="str">
        <f>VLOOKUP($L$1,BD_Clientes,9,FALSE)</f>
        <v>Construcción Del Parque Eólico De Caravelí</v>
      </c>
      <c r="H5" s="768"/>
      <c r="I5" s="768"/>
      <c r="K5" s="746">
        <v>222</v>
      </c>
      <c r="L5" s="746"/>
    </row>
    <row r="6" spans="2:13" ht="15.75" customHeight="1" x14ac:dyDescent="0.3">
      <c r="B6" s="383" t="s">
        <v>2547</v>
      </c>
      <c r="C6" s="768">
        <f>VLOOKUP($L$1,BD_Clientes,3,FALSE)</f>
        <v>20546482511</v>
      </c>
      <c r="D6" s="768"/>
      <c r="E6" s="768"/>
      <c r="F6" s="373"/>
      <c r="G6" s="433"/>
      <c r="H6" s="433"/>
      <c r="I6" s="433"/>
      <c r="K6" s="744">
        <v>222</v>
      </c>
      <c r="L6" s="744"/>
      <c r="M6" s="301"/>
    </row>
    <row r="7" spans="2:13" ht="34.5" customHeight="1" x14ac:dyDescent="0.3">
      <c r="B7" s="383" t="s">
        <v>2550</v>
      </c>
      <c r="C7" s="768" t="str">
        <f>VLOOKUP($L$1,BD_Clientes,5,FALSE)</f>
        <v>Ing. Jesús Cordova Espinoza</v>
      </c>
      <c r="D7" s="768"/>
      <c r="E7" s="768"/>
      <c r="F7" s="431" t="s">
        <v>2589</v>
      </c>
      <c r="G7" s="768" t="str">
        <f>VLOOKUP($L$1,BD_Clientes,10,FALSE)</f>
        <v>Dist. Lomas, Prov. Caraveli, Dep Arequipa</v>
      </c>
      <c r="H7" s="768"/>
      <c r="I7" s="768"/>
      <c r="K7" s="742">
        <v>222</v>
      </c>
      <c r="L7" s="742"/>
    </row>
    <row r="8" spans="2:13" ht="4.95" hidden="1" customHeight="1" x14ac:dyDescent="0.3">
      <c r="B8" s="431"/>
      <c r="C8" s="429"/>
      <c r="D8" s="430"/>
      <c r="E8" s="430"/>
      <c r="F8" s="373"/>
      <c r="G8" s="433"/>
      <c r="H8" s="433"/>
      <c r="I8" s="433"/>
      <c r="K8" s="743">
        <v>223</v>
      </c>
      <c r="L8" s="743"/>
    </row>
    <row r="9" spans="2:13" ht="23.4" customHeight="1" x14ac:dyDescent="0.3">
      <c r="B9" s="383" t="s">
        <v>2553</v>
      </c>
      <c r="C9" s="768">
        <f>VLOOKUP($L$1,BD_Clientes,7,FALSE)</f>
        <v>998341895</v>
      </c>
      <c r="D9" s="768"/>
      <c r="E9" s="768"/>
      <c r="F9" s="439" t="s">
        <v>4142</v>
      </c>
      <c r="G9" s="373" t="s">
        <v>3326</v>
      </c>
      <c r="H9" s="373"/>
      <c r="I9" s="373"/>
      <c r="K9" s="392"/>
      <c r="L9" s="392"/>
    </row>
    <row r="10" spans="2:13" ht="18.75" customHeight="1" x14ac:dyDescent="0.3">
      <c r="B10" s="383" t="s">
        <v>2557</v>
      </c>
      <c r="C10" s="768" t="str">
        <f>VLOOKUP($L$1,BD_Clientes,8,FALSE)</f>
        <v>concreto@hormix.pe</v>
      </c>
      <c r="D10" s="768"/>
      <c r="E10" s="768"/>
      <c r="F10" s="438" t="s">
        <v>2553</v>
      </c>
      <c r="G10" s="429">
        <v>982429895</v>
      </c>
      <c r="H10" s="769"/>
      <c r="I10" s="769"/>
    </row>
    <row r="11" spans="2:13" ht="35.25" customHeight="1" x14ac:dyDescent="0.3">
      <c r="B11" s="766" t="s">
        <v>2555</v>
      </c>
      <c r="C11" s="766"/>
      <c r="D11" s="767">
        <v>45890</v>
      </c>
      <c r="E11" s="767"/>
      <c r="F11" s="438" t="s">
        <v>2558</v>
      </c>
      <c r="G11" s="767">
        <v>45890</v>
      </c>
      <c r="H11" s="767"/>
      <c r="I11" s="767"/>
      <c r="L11" s="279" t="s">
        <v>2556</v>
      </c>
    </row>
    <row r="12" spans="2:13" ht="0.6" customHeight="1" x14ac:dyDescent="0.3">
      <c r="B12" s="431"/>
      <c r="C12" s="432"/>
      <c r="D12" s="433"/>
      <c r="E12" s="434"/>
      <c r="F12" s="373"/>
      <c r="G12" s="373"/>
      <c r="H12" s="373"/>
      <c r="I12" s="373"/>
    </row>
    <row r="13" spans="2:13" ht="15" customHeight="1" x14ac:dyDescent="0.3">
      <c r="B13" s="435" t="s">
        <v>4123</v>
      </c>
      <c r="C13" s="436"/>
      <c r="D13" s="430"/>
      <c r="E13" s="430"/>
      <c r="F13" s="430"/>
      <c r="G13" s="430"/>
      <c r="H13" s="373"/>
      <c r="I13" s="373"/>
    </row>
    <row r="14" spans="2:13" ht="8.2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10" ht="13.95" customHeight="1" x14ac:dyDescent="0.3">
      <c r="B17" s="260"/>
      <c r="C17" s="260"/>
      <c r="D17" s="259"/>
      <c r="E17" s="259"/>
      <c r="F17" s="259"/>
    </row>
    <row r="18" spans="2:10" s="273" customFormat="1" ht="60.6" customHeight="1" x14ac:dyDescent="0.3">
      <c r="B18" s="421" t="s">
        <v>2561</v>
      </c>
      <c r="C18" s="749" t="s">
        <v>2562</v>
      </c>
      <c r="D18" s="749"/>
      <c r="E18" s="749"/>
      <c r="F18" s="422" t="s">
        <v>2563</v>
      </c>
      <c r="G18" s="421" t="s">
        <v>2564</v>
      </c>
      <c r="H18" s="421" t="s">
        <v>2565</v>
      </c>
      <c r="I18" s="421" t="s">
        <v>2566</v>
      </c>
      <c r="J18" s="371"/>
    </row>
    <row r="19" spans="2:10" s="273" customFormat="1" ht="30" customHeight="1" x14ac:dyDescent="0.3">
      <c r="B19" s="414"/>
      <c r="C19" s="836" t="s">
        <v>5746</v>
      </c>
      <c r="D19" s="837"/>
      <c r="E19" s="838"/>
      <c r="F19" s="414"/>
      <c r="G19" s="455"/>
      <c r="H19" s="414"/>
      <c r="I19" s="265"/>
      <c r="J19" s="371"/>
    </row>
    <row r="20" spans="2:10" s="273" customFormat="1" ht="27" customHeight="1" x14ac:dyDescent="0.3">
      <c r="B20" s="414" t="s">
        <v>2471</v>
      </c>
      <c r="C20" s="717" t="str">
        <f>VLOOKUP(B20,ENS.!$B$5:$F$242,2,FALSE)</f>
        <v>Inalterabilidad Agregado Fino con Sulfato de Magnesio.</v>
      </c>
      <c r="D20" s="718"/>
      <c r="E20" s="719"/>
      <c r="F20" s="414" t="str">
        <f>VLOOKUP(B20,ENS.!$B$5:$F$242,3,FALSE)</f>
        <v>NTP 400.016</v>
      </c>
      <c r="G20" s="455">
        <f>VLOOKUP(B20,ENS.!$B$5:$G$242,6,FALSE)</f>
        <v>350</v>
      </c>
      <c r="H20" s="414">
        <v>1</v>
      </c>
      <c r="I20" s="265">
        <f t="shared" ref="I20:I22" si="0">+G20*H20</f>
        <v>350</v>
      </c>
      <c r="J20" s="371"/>
    </row>
    <row r="21" spans="2:10" s="273" customFormat="1" ht="27" customHeight="1" x14ac:dyDescent="0.3">
      <c r="B21" s="263" t="s">
        <v>2031</v>
      </c>
      <c r="C21" s="717" t="str">
        <f>VLOOKUP(B21,ENS.!$B$5:$F$242,2,FALSE)</f>
        <v>Límite líquido y Límite Plástico del Suelo (*).</v>
      </c>
      <c r="D21" s="718"/>
      <c r="E21" s="719"/>
      <c r="F21" s="414" t="str">
        <f>VLOOKUP(B21,ENS.!$B$5:$F$242,3,FALSE)</f>
        <v>ASTM D4318-17ε1</v>
      </c>
      <c r="G21" s="455">
        <f>VLOOKUP(B21,ENS.!$B$5:$G$242,6,FALSE)</f>
        <v>90</v>
      </c>
      <c r="H21" s="414">
        <v>1</v>
      </c>
      <c r="I21" s="265">
        <f t="shared" si="0"/>
        <v>90</v>
      </c>
      <c r="J21" s="371"/>
    </row>
    <row r="22" spans="2:10" s="273" customFormat="1" ht="27" customHeight="1" x14ac:dyDescent="0.3">
      <c r="B22" s="263" t="s">
        <v>2025</v>
      </c>
      <c r="C22" s="717" t="str">
        <f>VLOOKUP(B22,ENS.!$B$5:$F$242,2,FALSE)</f>
        <v>Equivalente de arena (*).</v>
      </c>
      <c r="D22" s="718"/>
      <c r="E22" s="719"/>
      <c r="F22" s="414" t="str">
        <f>VLOOKUP(B22,ENS.!$B$5:$F$242,3,FALSE)</f>
        <v>ASTM D2419-22</v>
      </c>
      <c r="G22" s="455">
        <f>VLOOKUP(B22,ENS.!$B$5:$G$242,6,FALSE)</f>
        <v>150</v>
      </c>
      <c r="H22" s="414">
        <v>1</v>
      </c>
      <c r="I22" s="265">
        <f t="shared" si="0"/>
        <v>150</v>
      </c>
      <c r="J22" s="371"/>
    </row>
    <row r="23" spans="2:10" s="273" customFormat="1" ht="27" customHeight="1" x14ac:dyDescent="0.3">
      <c r="B23" s="263" t="s">
        <v>2482</v>
      </c>
      <c r="C23" s="717" t="str">
        <f>VLOOKUP(B23,ENS.!$B$5:$F$242,2,FALSE)</f>
        <v>Valor de azul de metileno.</v>
      </c>
      <c r="D23" s="718"/>
      <c r="E23" s="719"/>
      <c r="F23" s="414" t="str">
        <f>VLOOKUP(B23,ENS.!$B$5:$F$242,3,FALSE)</f>
        <v>AASHTO TP57</v>
      </c>
      <c r="G23" s="455">
        <f>VLOOKUP(B23,ENS.!$B$5:$G$242,6,FALSE)</f>
        <v>150</v>
      </c>
      <c r="H23" s="414">
        <v>1</v>
      </c>
      <c r="I23" s="265">
        <f t="shared" ref="I23" si="1">+G23*H23</f>
        <v>150</v>
      </c>
      <c r="J23" s="371"/>
    </row>
    <row r="24" spans="2:10" s="273" customFormat="1" ht="27" customHeight="1" x14ac:dyDescent="0.3">
      <c r="B24" s="263" t="s">
        <v>2153</v>
      </c>
      <c r="C24" s="717" t="str">
        <f>VLOOKUP(B24,ENS.!$B$5:$F$242,2,FALSE)</f>
        <v>Terrones de arcilla y partículas friables, Fino o grueso.</v>
      </c>
      <c r="D24" s="718"/>
      <c r="E24" s="719"/>
      <c r="F24" s="414" t="str">
        <f>VLOOKUP(B24,ENS.!$B$5:$F$242,3,FALSE)</f>
        <v>NTP 400.015</v>
      </c>
      <c r="G24" s="455">
        <f>VLOOKUP(B24,ENS.!$B$5:$G$242,6,FALSE)</f>
        <v>120</v>
      </c>
      <c r="H24" s="414">
        <v>1</v>
      </c>
      <c r="I24" s="265">
        <f t="shared" ref="I24" si="2">+G24*H24</f>
        <v>120</v>
      </c>
      <c r="J24" s="371"/>
    </row>
    <row r="25" spans="2:10" s="273" customFormat="1" ht="27" customHeight="1" x14ac:dyDescent="0.3">
      <c r="B25" s="263" t="s">
        <v>2145</v>
      </c>
      <c r="C25" s="717" t="str">
        <f>VLOOKUP(B25,ENS.!$B$5:$F$242,2,FALSE)</f>
        <v>Pasante de la malla No.200  (*).</v>
      </c>
      <c r="D25" s="718"/>
      <c r="E25" s="719"/>
      <c r="F25" s="414" t="str">
        <f>VLOOKUP(B25,ENS.!$B$5:$F$242,3,FALSE)</f>
        <v>ASTM C117-23</v>
      </c>
      <c r="G25" s="455">
        <f>VLOOKUP(B25,ENS.!$B$5:$G$242,6,FALSE)</f>
        <v>120</v>
      </c>
      <c r="H25" s="414">
        <v>1</v>
      </c>
      <c r="I25" s="265">
        <f t="shared" ref="I25" si="3">+G25*H25</f>
        <v>120</v>
      </c>
      <c r="J25" s="371"/>
    </row>
    <row r="26" spans="2:10" s="273" customFormat="1" ht="27" customHeight="1" x14ac:dyDescent="0.3">
      <c r="B26" s="263" t="s">
        <v>2134</v>
      </c>
      <c r="C26" s="717" t="str">
        <f>VLOOKUP(B26,ENS.!$B$5:$F$242,2,FALSE)</f>
        <v>Gravedad específica y absorción del agregado fino (*).</v>
      </c>
      <c r="D26" s="718"/>
      <c r="E26" s="719"/>
      <c r="F26" s="414" t="str">
        <f>VLOOKUP(B26,ENS.!$B$5:$F$242,3,FALSE)</f>
        <v>ASTM C128-22</v>
      </c>
      <c r="G26" s="455">
        <f>VLOOKUP(B26,ENS.!$B$5:$G$242,6,FALSE)</f>
        <v>150</v>
      </c>
      <c r="H26" s="414">
        <v>1</v>
      </c>
      <c r="I26" s="265">
        <f t="shared" ref="I26" si="4">+G26*H26</f>
        <v>150</v>
      </c>
      <c r="J26" s="371"/>
    </row>
    <row r="27" spans="2:10" s="273" customFormat="1" ht="27" customHeight="1" x14ac:dyDescent="0.3">
      <c r="B27" s="263" t="s">
        <v>2118</v>
      </c>
      <c r="C27" s="717" t="str">
        <f>VLOOKUP(B27,ENS.!$B$5:$F$242,2,FALSE)</f>
        <v>Contenido Sales solubles, fino o grueso.</v>
      </c>
      <c r="D27" s="718"/>
      <c r="E27" s="719"/>
      <c r="F27" s="414" t="str">
        <f>VLOOKUP(B27,ENS.!$B$5:$F$242,3,FALSE)</f>
        <v>MTC E-219</v>
      </c>
      <c r="G27" s="455">
        <f>VLOOKUP(B27,ENS.!$B$5:$G$242,6,FALSE)</f>
        <v>150</v>
      </c>
      <c r="H27" s="414">
        <v>1</v>
      </c>
      <c r="I27" s="265">
        <f t="shared" ref="I27:I29" si="5">+G27*H27</f>
        <v>150</v>
      </c>
      <c r="J27" s="371"/>
    </row>
    <row r="28" spans="2:10" s="273" customFormat="1" ht="27" customHeight="1" x14ac:dyDescent="0.3">
      <c r="B28" s="263" t="s">
        <v>2133</v>
      </c>
      <c r="C28" s="717" t="str">
        <f>VLOOKUP(B28,ENS.!$B$5:$F$242,2,FALSE)</f>
        <v>Contenido de sulfatos solubles.</v>
      </c>
      <c r="D28" s="718"/>
      <c r="E28" s="719"/>
      <c r="F28" s="414" t="str">
        <f>VLOOKUP(B28,ENS.!$B$5:$F$242,3,FALSE)</f>
        <v>NTP 400.042</v>
      </c>
      <c r="G28" s="455">
        <f>VLOOKUP(B28,ENS.!$B$5:$G$242,6,FALSE)</f>
        <v>150</v>
      </c>
      <c r="H28" s="414">
        <v>1</v>
      </c>
      <c r="I28" s="265">
        <f t="shared" si="5"/>
        <v>150</v>
      </c>
      <c r="J28" s="371"/>
    </row>
    <row r="29" spans="2:10" s="273" customFormat="1" ht="27" customHeight="1" x14ac:dyDescent="0.3">
      <c r="B29" s="414" t="s">
        <v>2136</v>
      </c>
      <c r="C29" s="717" t="str">
        <f>VLOOKUP(B29,ENS.!$B$5:$F$242,2,FALSE)</f>
        <v>Análisis granulométrico por tamizado en agregado (*).</v>
      </c>
      <c r="D29" s="718"/>
      <c r="E29" s="719"/>
      <c r="F29" s="414" t="str">
        <f>VLOOKUP(B29,ENS.!$B$5:$F$242,3,FALSE)</f>
        <v>ASTM C136/C136M-19</v>
      </c>
      <c r="G29" s="455">
        <f>VLOOKUP(B29,ENS.!$B$5:$G$242,6,FALSE)</f>
        <v>100</v>
      </c>
      <c r="H29" s="414">
        <v>1</v>
      </c>
      <c r="I29" s="265">
        <f t="shared" si="5"/>
        <v>100</v>
      </c>
      <c r="J29" s="371"/>
    </row>
    <row r="30" spans="2:10" s="273" customFormat="1" ht="27" customHeight="1" x14ac:dyDescent="0.3">
      <c r="B30" s="414" t="s">
        <v>2142</v>
      </c>
      <c r="C30" s="717" t="str">
        <f>VLOOKUP(B30,ENS.!$B$5:$F$242,2,FALSE)</f>
        <v>Peso Unitario y Vacío de agregados (*).</v>
      </c>
      <c r="D30" s="718"/>
      <c r="E30" s="719"/>
      <c r="F30" s="414" t="str">
        <f>VLOOKUP(B30,ENS.!$B$5:$F$242,3,FALSE)</f>
        <v>ASTM C29/C29M-23</v>
      </c>
      <c r="G30" s="455">
        <f>VLOOKUP(B30,ENS.!$B$5:$G$242,6,FALSE)</f>
        <v>120</v>
      </c>
      <c r="H30" s="414">
        <v>1</v>
      </c>
      <c r="I30" s="265">
        <f t="shared" ref="I30" si="6">+G30*H30</f>
        <v>120</v>
      </c>
      <c r="J30" s="371"/>
    </row>
    <row r="31" spans="2:10" s="273" customFormat="1" ht="30" customHeight="1" x14ac:dyDescent="0.3">
      <c r="B31" s="414"/>
      <c r="C31" s="836" t="s">
        <v>5837</v>
      </c>
      <c r="D31" s="837"/>
      <c r="E31" s="838"/>
      <c r="F31" s="414"/>
      <c r="G31" s="455"/>
      <c r="H31" s="414"/>
      <c r="I31" s="265"/>
      <c r="J31" s="371"/>
    </row>
    <row r="32" spans="2:10" s="273" customFormat="1" ht="27" customHeight="1" x14ac:dyDescent="0.3">
      <c r="B32" s="414" t="s">
        <v>3659</v>
      </c>
      <c r="C32" s="717" t="str">
        <f>VLOOKUP(B32,ENS.!$B$5:$F$242,2,FALSE)</f>
        <v>Abrasión los Ángeles de agregado grueso de tamaño pequeño (*).</v>
      </c>
      <c r="D32" s="718"/>
      <c r="E32" s="719"/>
      <c r="F32" s="414" t="str">
        <f>VLOOKUP(B32,ENS.!$B$5:$F$242,3,FALSE)</f>
        <v>ASTM C131/C131M-20</v>
      </c>
      <c r="G32" s="455">
        <f>VLOOKUP(B32,ENS.!$B$5:$G$242,6,FALSE)</f>
        <v>250</v>
      </c>
      <c r="H32" s="414">
        <v>1</v>
      </c>
      <c r="I32" s="265">
        <f t="shared" ref="I32" si="7">+G32*H32</f>
        <v>250</v>
      </c>
      <c r="J32" s="371"/>
    </row>
    <row r="33" spans="2:20" s="273" customFormat="1" ht="27" customHeight="1" x14ac:dyDescent="0.3">
      <c r="B33" s="414" t="s">
        <v>2470</v>
      </c>
      <c r="C33" s="717" t="str">
        <f>VLOOKUP(B33,ENS.!$B$5:$F$242,2,FALSE)</f>
        <v>Inalterabilidad Agregado Grueso con Sulfato de Magnesio.</v>
      </c>
      <c r="D33" s="718"/>
      <c r="E33" s="719"/>
      <c r="F33" s="414" t="str">
        <f>VLOOKUP(B33,ENS.!$B$5:$F$242,3,FALSE)</f>
        <v>NTP 400.016</v>
      </c>
      <c r="G33" s="455">
        <f>VLOOKUP(B33,ENS.!$B$5:$G$242,6,FALSE)</f>
        <v>350</v>
      </c>
      <c r="H33" s="414">
        <v>1</v>
      </c>
      <c r="I33" s="265">
        <f t="shared" ref="I33:I40" si="8">+G33*H33</f>
        <v>350</v>
      </c>
      <c r="J33" s="371"/>
    </row>
    <row r="34" spans="2:20" s="273" customFormat="1" ht="27" customHeight="1" x14ac:dyDescent="0.3">
      <c r="B34" s="263" t="s">
        <v>2153</v>
      </c>
      <c r="C34" s="717" t="str">
        <f>VLOOKUP(B34,ENS.!$B$5:$F$242,2,FALSE)</f>
        <v>Terrones de arcilla y partículas friables, Fino o grueso.</v>
      </c>
      <c r="D34" s="718"/>
      <c r="E34" s="719"/>
      <c r="F34" s="414" t="str">
        <f>VLOOKUP(B34,ENS.!$B$5:$F$242,3,FALSE)</f>
        <v>NTP 400.015</v>
      </c>
      <c r="G34" s="455">
        <f>VLOOKUP(B34,ENS.!$B$5:$G$242,6,FALSE)</f>
        <v>120</v>
      </c>
      <c r="H34" s="414">
        <v>1</v>
      </c>
      <c r="I34" s="265">
        <f t="shared" si="8"/>
        <v>120</v>
      </c>
      <c r="J34" s="371"/>
    </row>
    <row r="35" spans="2:20" s="273" customFormat="1" ht="27" customHeight="1" x14ac:dyDescent="0.3">
      <c r="B35" s="263" t="s">
        <v>3270</v>
      </c>
      <c r="C35" s="717" t="str">
        <f>VLOOKUP(B35,ENS.!$B$5:$F$242,2,FALSE)</f>
        <v>Partículas planas y alargadas en agregado grueso (*).</v>
      </c>
      <c r="D35" s="718"/>
      <c r="E35" s="719"/>
      <c r="F35" s="414" t="str">
        <f>VLOOKUP(B35,ENS.!$B$5:$F$242,3,FALSE)</f>
        <v>ASTM D4791-19 (Reapproved 2023)</v>
      </c>
      <c r="G35" s="455">
        <f>VLOOKUP(B35,ENS.!$B$5:$G$242,6,FALSE)</f>
        <v>120</v>
      </c>
      <c r="H35" s="414">
        <v>1</v>
      </c>
      <c r="I35" s="265">
        <f t="shared" ref="I35:I38" si="9">+G35*H35</f>
        <v>120</v>
      </c>
      <c r="J35" s="371"/>
    </row>
    <row r="36" spans="2:20" s="273" customFormat="1" ht="27" customHeight="1" x14ac:dyDescent="0.3">
      <c r="B36" s="263" t="s">
        <v>2118</v>
      </c>
      <c r="C36" s="717" t="str">
        <f>VLOOKUP(B36,ENS.!$B$5:$F$242,2,FALSE)</f>
        <v>Contenido Sales solubles, fino o grueso.</v>
      </c>
      <c r="D36" s="718"/>
      <c r="E36" s="719"/>
      <c r="F36" s="414" t="str">
        <f>VLOOKUP(B36,ENS.!$B$5:$F$242,3,FALSE)</f>
        <v>MTC E-219</v>
      </c>
      <c r="G36" s="455">
        <f>VLOOKUP(B36,ENS.!$B$5:$G$242,6,FALSE)</f>
        <v>150</v>
      </c>
      <c r="H36" s="414">
        <v>1</v>
      </c>
      <c r="I36" s="265">
        <f t="shared" si="9"/>
        <v>150</v>
      </c>
      <c r="J36" s="371"/>
    </row>
    <row r="37" spans="2:20" s="273" customFormat="1" ht="27" customHeight="1" x14ac:dyDescent="0.3">
      <c r="B37" s="263" t="s">
        <v>2133</v>
      </c>
      <c r="C37" s="717" t="str">
        <f>VLOOKUP(B37,ENS.!$B$5:$F$242,2,FALSE)</f>
        <v>Contenido de sulfatos solubles.</v>
      </c>
      <c r="D37" s="718"/>
      <c r="E37" s="719"/>
      <c r="F37" s="414" t="str">
        <f>VLOOKUP(B37,ENS.!$B$5:$F$242,3,FALSE)</f>
        <v>NTP 400.042</v>
      </c>
      <c r="G37" s="455">
        <f>VLOOKUP(B37,ENS.!$B$5:$G$242,6,FALSE)</f>
        <v>150</v>
      </c>
      <c r="H37" s="414">
        <v>1</v>
      </c>
      <c r="I37" s="265">
        <f t="shared" si="9"/>
        <v>150</v>
      </c>
      <c r="J37" s="371"/>
    </row>
    <row r="38" spans="2:20" s="273" customFormat="1" ht="27" customHeight="1" x14ac:dyDescent="0.3">
      <c r="B38" s="414" t="s">
        <v>2136</v>
      </c>
      <c r="C38" s="717" t="str">
        <f>VLOOKUP(B38,ENS.!$B$5:$F$242,2,FALSE)</f>
        <v>Análisis granulométrico por tamizado en agregado (*).</v>
      </c>
      <c r="D38" s="718"/>
      <c r="E38" s="719"/>
      <c r="F38" s="414" t="str">
        <f>VLOOKUP(B38,ENS.!$B$5:$F$242,3,FALSE)</f>
        <v>ASTM C136/C136M-19</v>
      </c>
      <c r="G38" s="455">
        <f>VLOOKUP(B38,ENS.!$B$5:$G$242,6,FALSE)</f>
        <v>100</v>
      </c>
      <c r="H38" s="414">
        <v>1</v>
      </c>
      <c r="I38" s="265">
        <f t="shared" si="9"/>
        <v>100</v>
      </c>
      <c r="J38" s="371"/>
    </row>
    <row r="39" spans="2:20" s="273" customFormat="1" ht="27" customHeight="1" x14ac:dyDescent="0.3">
      <c r="B39" s="414" t="s">
        <v>2480</v>
      </c>
      <c r="C39" s="717" t="str">
        <f>VLOOKUP(B39,ENS.!$B$5:$F$242,2,FALSE)</f>
        <v>Gravedad especifica y absorción de agregado grueso (*).</v>
      </c>
      <c r="D39" s="718"/>
      <c r="E39" s="719"/>
      <c r="F39" s="414" t="str">
        <f>VLOOKUP(B39,ENS.!$B$5:$F$242,3,FALSE)</f>
        <v>ASTM C127-24</v>
      </c>
      <c r="G39" s="455">
        <f>VLOOKUP(B39,ENS.!$B$5:$G$242,6,FALSE)</f>
        <v>120</v>
      </c>
      <c r="H39" s="414">
        <v>1</v>
      </c>
      <c r="I39" s="265">
        <f t="shared" si="8"/>
        <v>120</v>
      </c>
      <c r="J39" s="371"/>
    </row>
    <row r="40" spans="2:20" s="273" customFormat="1" ht="27" customHeight="1" x14ac:dyDescent="0.3">
      <c r="B40" s="414" t="s">
        <v>2142</v>
      </c>
      <c r="C40" s="717" t="str">
        <f>VLOOKUP(B40,ENS.!$B$5:$F$242,2,FALSE)</f>
        <v>Peso Unitario y Vacío de agregados (*).</v>
      </c>
      <c r="D40" s="718"/>
      <c r="E40" s="719"/>
      <c r="F40" s="414" t="str">
        <f>VLOOKUP(B40,ENS.!$B$5:$F$242,3,FALSE)</f>
        <v>ASTM C29/C29M-23</v>
      </c>
      <c r="G40" s="455">
        <f>VLOOKUP(B40,ENS.!$B$5:$G$242,6,FALSE)</f>
        <v>120</v>
      </c>
      <c r="H40" s="414">
        <v>1</v>
      </c>
      <c r="I40" s="265">
        <f t="shared" si="8"/>
        <v>120</v>
      </c>
      <c r="J40" s="371"/>
    </row>
    <row r="41" spans="2:20" ht="22.2" customHeight="1" x14ac:dyDescent="0.3">
      <c r="B41" s="550" t="s">
        <v>2516</v>
      </c>
      <c r="C41" s="383"/>
      <c r="D41" s="373"/>
      <c r="E41" s="373"/>
      <c r="F41" s="373"/>
      <c r="G41" s="757" t="s">
        <v>3167</v>
      </c>
      <c r="H41" s="758"/>
      <c r="I41" s="369">
        <f>SUM(I19:I40)</f>
        <v>3130</v>
      </c>
      <c r="J41" s="274"/>
      <c r="K41" s="538"/>
      <c r="L41" s="171"/>
      <c r="N41" s="171"/>
      <c r="O41" s="171"/>
      <c r="P41" s="171"/>
      <c r="Q41" s="171"/>
      <c r="R41" s="171"/>
      <c r="S41" s="171"/>
      <c r="T41" s="171"/>
    </row>
    <row r="42" spans="2:20" ht="22.2" customHeight="1" x14ac:dyDescent="0.3">
      <c r="B42" s="373"/>
      <c r="C42" s="373"/>
      <c r="D42" s="373"/>
      <c r="E42" s="373"/>
      <c r="F42" s="373"/>
      <c r="G42" s="759" t="s">
        <v>2568</v>
      </c>
      <c r="H42" s="760"/>
      <c r="I42" s="427">
        <f>+I41*0.18</f>
        <v>563.4</v>
      </c>
      <c r="J42" s="274"/>
      <c r="K42" s="538"/>
      <c r="L42" s="171"/>
      <c r="M42" s="171"/>
      <c r="N42" s="171"/>
      <c r="O42" s="171"/>
      <c r="P42" s="171"/>
      <c r="Q42" s="171"/>
      <c r="R42" s="171"/>
      <c r="S42" s="171"/>
      <c r="T42" s="171"/>
    </row>
    <row r="43" spans="2:20" ht="22.2" customHeight="1" x14ac:dyDescent="0.3">
      <c r="B43" s="373"/>
      <c r="C43" s="373"/>
      <c r="D43" s="373"/>
      <c r="E43" s="373"/>
      <c r="F43" s="373"/>
      <c r="G43" s="761" t="s">
        <v>2569</v>
      </c>
      <c r="H43" s="762"/>
      <c r="I43" s="428">
        <f>+I41+I42</f>
        <v>3693.4</v>
      </c>
      <c r="J43" s="274"/>
      <c r="K43" s="538"/>
      <c r="L43" s="302"/>
      <c r="M43" s="302"/>
      <c r="N43" s="302"/>
      <c r="O43" s="302"/>
      <c r="P43" s="302"/>
      <c r="Q43" s="302"/>
      <c r="R43" s="302"/>
      <c r="S43" s="302"/>
      <c r="T43" s="302"/>
    </row>
    <row r="44" spans="2:20" ht="24.75" customHeight="1" x14ac:dyDescent="0.3">
      <c r="G44" s="371"/>
      <c r="H44" s="371"/>
      <c r="I44" s="372"/>
      <c r="J44" s="274"/>
      <c r="K44" s="538"/>
      <c r="L44" s="302"/>
      <c r="M44" s="302"/>
      <c r="N44" s="302"/>
      <c r="O44" s="302"/>
      <c r="P44" s="302"/>
      <c r="Q44" s="302"/>
      <c r="R44" s="302"/>
      <c r="S44" s="302"/>
      <c r="T44" s="302"/>
    </row>
    <row r="45" spans="2:20" s="373" customFormat="1" ht="47.4" customHeight="1" x14ac:dyDescent="0.3">
      <c r="G45" s="386"/>
      <c r="H45" s="386"/>
      <c r="I45" s="387"/>
      <c r="J45" s="388"/>
      <c r="K45" s="554"/>
      <c r="L45" s="379"/>
      <c r="M45" s="379"/>
      <c r="N45" s="379"/>
      <c r="O45" s="379"/>
      <c r="P45" s="379"/>
      <c r="Q45" s="379"/>
      <c r="R45" s="379"/>
      <c r="S45" s="379"/>
      <c r="T45" s="379"/>
    </row>
    <row r="46" spans="2:20" s="373" customFormat="1" ht="26.25" customHeight="1" x14ac:dyDescent="0.3">
      <c r="B46" s="732" t="s">
        <v>4119</v>
      </c>
      <c r="C46" s="732"/>
      <c r="D46" s="732"/>
      <c r="E46" s="732"/>
      <c r="F46" s="732"/>
      <c r="G46" s="732"/>
      <c r="H46" s="732"/>
      <c r="I46" s="732"/>
      <c r="J46" s="388"/>
      <c r="K46" s="554"/>
      <c r="L46" s="379"/>
      <c r="M46" s="379"/>
      <c r="N46" s="379"/>
      <c r="O46" s="379"/>
      <c r="P46" s="379"/>
      <c r="Q46" s="379"/>
      <c r="R46" s="379"/>
      <c r="S46" s="379"/>
      <c r="T46" s="379"/>
    </row>
    <row r="47" spans="2:20" s="373" customFormat="1" ht="79.5" customHeight="1" x14ac:dyDescent="0.3">
      <c r="B47" s="714" t="s">
        <v>2571</v>
      </c>
      <c r="C47" s="714"/>
      <c r="D47" s="714"/>
      <c r="E47" s="435"/>
      <c r="F47" s="435"/>
      <c r="G47" s="435"/>
      <c r="H47" s="435"/>
      <c r="I47" s="435"/>
      <c r="J47" s="388"/>
      <c r="K47" s="554"/>
      <c r="L47" s="379"/>
      <c r="M47" s="379"/>
      <c r="N47" s="379"/>
      <c r="O47" s="379"/>
      <c r="P47" s="379"/>
      <c r="Q47" s="379"/>
      <c r="R47" s="379"/>
      <c r="S47" s="379"/>
      <c r="T47" s="379"/>
    </row>
    <row r="48" spans="2:20" ht="131.25" customHeight="1" x14ac:dyDescent="0.3">
      <c r="B48" s="714" t="s">
        <v>5836</v>
      </c>
      <c r="C48" s="714"/>
      <c r="D48" s="714"/>
      <c r="E48" s="714"/>
      <c r="F48" s="714"/>
      <c r="G48" s="714"/>
      <c r="H48" s="714"/>
      <c r="I48" s="714"/>
      <c r="J48" s="274"/>
      <c r="K48" s="538"/>
      <c r="L48" s="302"/>
      <c r="M48" s="302"/>
      <c r="N48" s="302"/>
      <c r="O48" s="302"/>
      <c r="P48" s="302"/>
      <c r="Q48" s="302"/>
      <c r="R48" s="302"/>
      <c r="S48" s="302"/>
      <c r="T48" s="302"/>
    </row>
    <row r="49" spans="2:20" ht="69.75" customHeight="1" x14ac:dyDescent="0.3">
      <c r="B49" s="839" t="s">
        <v>5586</v>
      </c>
      <c r="C49" s="839"/>
      <c r="D49" s="839"/>
      <c r="E49" s="839"/>
      <c r="F49" s="839"/>
      <c r="G49" s="839"/>
      <c r="H49" s="839"/>
      <c r="I49" s="839"/>
      <c r="J49" s="274"/>
      <c r="K49" s="538"/>
      <c r="L49" s="302"/>
      <c r="M49" s="302"/>
      <c r="N49" s="302"/>
      <c r="O49" s="302"/>
      <c r="P49" s="302"/>
      <c r="Q49" s="302"/>
      <c r="R49" s="302"/>
      <c r="S49" s="302"/>
      <c r="T49" s="302"/>
    </row>
    <row r="50" spans="2:20" ht="64.95" customHeight="1" x14ac:dyDescent="0.3">
      <c r="B50" s="714" t="s">
        <v>4127</v>
      </c>
      <c r="C50" s="714"/>
      <c r="D50" s="714"/>
      <c r="E50" s="714"/>
      <c r="F50" s="714"/>
      <c r="G50" s="714"/>
      <c r="H50" s="714"/>
      <c r="I50" s="714"/>
      <c r="J50" s="274"/>
      <c r="K50" s="538"/>
      <c r="L50" s="302"/>
      <c r="M50" s="302"/>
      <c r="N50" s="302"/>
      <c r="O50" s="302"/>
      <c r="P50" s="302"/>
      <c r="Q50" s="302"/>
      <c r="R50" s="302"/>
      <c r="S50" s="302"/>
      <c r="T50" s="302"/>
    </row>
    <row r="51" spans="2:20" ht="77.25" customHeight="1" x14ac:dyDescent="0.3">
      <c r="B51" s="714" t="s">
        <v>4128</v>
      </c>
      <c r="C51" s="714"/>
      <c r="D51" s="714"/>
      <c r="E51" s="714"/>
      <c r="F51" s="714"/>
      <c r="G51" s="714"/>
      <c r="H51" s="714"/>
      <c r="I51" s="714"/>
      <c r="J51" s="274"/>
      <c r="K51" s="538"/>
      <c r="L51" s="302"/>
      <c r="M51" s="302"/>
      <c r="N51" s="302"/>
      <c r="O51" s="302"/>
      <c r="P51" s="302"/>
      <c r="Q51" s="302"/>
      <c r="R51" s="302"/>
      <c r="S51" s="302"/>
      <c r="T51" s="302"/>
    </row>
    <row r="52" spans="2:20" s="373" customFormat="1" ht="76.5" customHeight="1" x14ac:dyDescent="0.3">
      <c r="B52" s="714" t="s">
        <v>4122</v>
      </c>
      <c r="C52" s="714"/>
      <c r="D52" s="714"/>
      <c r="E52" s="714"/>
      <c r="F52" s="714"/>
      <c r="G52" s="714"/>
      <c r="H52" s="714"/>
      <c r="I52" s="714"/>
      <c r="J52" s="375"/>
      <c r="K52" s="376"/>
    </row>
    <row r="53" spans="2:20" s="373" customFormat="1" ht="147.6" customHeight="1" x14ac:dyDescent="0.3">
      <c r="B53" s="715" t="s">
        <v>4129</v>
      </c>
      <c r="C53" s="715"/>
      <c r="D53" s="715"/>
      <c r="E53" s="715"/>
      <c r="F53" s="715"/>
      <c r="G53" s="715"/>
      <c r="H53" s="715"/>
      <c r="I53" s="715"/>
      <c r="J53" s="375"/>
      <c r="K53" s="376"/>
      <c r="L53" s="377"/>
      <c r="M53" s="378"/>
    </row>
    <row r="54" spans="2:20" s="373" customFormat="1" ht="45.6" customHeight="1" x14ac:dyDescent="0.3">
      <c r="B54" s="714" t="s">
        <v>4125</v>
      </c>
      <c r="C54" s="714"/>
      <c r="D54" s="714"/>
      <c r="E54" s="714"/>
      <c r="F54" s="714"/>
      <c r="G54" s="714"/>
      <c r="H54" s="714"/>
      <c r="I54" s="714"/>
      <c r="J54" s="375"/>
      <c r="K54" s="376"/>
      <c r="L54" s="377"/>
      <c r="M54" s="378"/>
    </row>
    <row r="55" spans="2:20" s="373" customFormat="1" ht="16.8" x14ac:dyDescent="0.3">
      <c r="B55" s="435"/>
      <c r="C55" s="435"/>
      <c r="D55" s="435"/>
      <c r="E55" s="435"/>
      <c r="F55" s="435"/>
      <c r="G55" s="435"/>
      <c r="H55" s="435"/>
      <c r="I55" s="435"/>
      <c r="N55" s="379"/>
      <c r="O55" s="379"/>
      <c r="P55" s="379"/>
      <c r="Q55" s="379"/>
      <c r="R55" s="379"/>
      <c r="S55" s="379"/>
      <c r="T55" s="379"/>
    </row>
    <row r="56" spans="2:20" s="373" customFormat="1" ht="21.75" customHeight="1" x14ac:dyDescent="0.3"/>
    <row r="57" spans="2:20" s="373" customFormat="1" ht="16.2" customHeight="1" x14ac:dyDescent="0.3">
      <c r="B57" s="373" t="s">
        <v>3984</v>
      </c>
      <c r="K57" s="373" t="s">
        <v>2574</v>
      </c>
    </row>
    <row r="58" spans="2:20" s="373" customFormat="1" ht="16.2" customHeight="1" x14ac:dyDescent="0.3">
      <c r="B58" s="373" t="s">
        <v>4126</v>
      </c>
      <c r="K58" s="373" t="s">
        <v>3983</v>
      </c>
    </row>
    <row r="59" spans="2:20" s="373" customFormat="1" ht="16.2" customHeight="1" x14ac:dyDescent="0.3">
      <c r="B59" s="373" t="s">
        <v>2518</v>
      </c>
      <c r="K59" s="373" t="s">
        <v>3984</v>
      </c>
    </row>
    <row r="60" spans="2:20" s="373" customFormat="1" ht="16.2" customHeight="1" x14ac:dyDescent="0.3">
      <c r="B60" s="380" t="s">
        <v>2519</v>
      </c>
      <c r="K60" s="373" t="s">
        <v>3985</v>
      </c>
    </row>
    <row r="61" spans="2:20" s="373" customFormat="1" ht="16.2" customHeight="1" x14ac:dyDescent="0.3">
      <c r="B61" s="713" t="s">
        <v>2520</v>
      </c>
      <c r="C61" s="713"/>
      <c r="D61" s="713"/>
      <c r="E61" s="713"/>
      <c r="F61" s="713"/>
      <c r="G61" s="713"/>
      <c r="H61" s="713"/>
      <c r="I61" s="713"/>
      <c r="J61" s="382"/>
      <c r="K61" s="373" t="s">
        <v>3986</v>
      </c>
      <c r="M61" s="383"/>
    </row>
    <row r="62" spans="2:20" s="390" customFormat="1" ht="16.2" customHeight="1" x14ac:dyDescent="0.3">
      <c r="B62" s="380" t="s">
        <v>2578</v>
      </c>
      <c r="C62" s="373"/>
      <c r="D62" s="373"/>
      <c r="E62" s="373"/>
      <c r="F62" s="373"/>
      <c r="G62" s="373"/>
      <c r="H62" s="373"/>
      <c r="I62" s="373"/>
      <c r="J62" s="389"/>
      <c r="K62" s="390" t="s">
        <v>3987</v>
      </c>
      <c r="M62" s="391"/>
    </row>
    <row r="63" spans="2:20" s="390" customFormat="1" ht="16.2" customHeight="1" x14ac:dyDescent="0.3">
      <c r="B63" s="381" t="s">
        <v>2580</v>
      </c>
      <c r="C63" s="373"/>
      <c r="D63" s="373"/>
      <c r="E63" s="373"/>
      <c r="F63" s="373"/>
      <c r="G63" s="373"/>
      <c r="H63" s="373"/>
      <c r="I63" s="373"/>
      <c r="J63" s="389"/>
      <c r="K63" s="390" t="s">
        <v>3988</v>
      </c>
    </row>
    <row r="64" spans="2:20" s="390" customFormat="1" ht="16.2" customHeight="1" x14ac:dyDescent="0.3">
      <c r="B64" s="381" t="s">
        <v>2582</v>
      </c>
      <c r="C64" s="373"/>
      <c r="D64" s="373"/>
      <c r="E64" s="373"/>
      <c r="F64" s="373"/>
      <c r="G64" s="373"/>
      <c r="H64" s="373"/>
      <c r="I64" s="373"/>
      <c r="J64" s="389"/>
    </row>
    <row r="65" spans="2:11" s="390" customFormat="1" ht="16.2" customHeight="1" x14ac:dyDescent="0.3">
      <c r="B65" s="380" t="s">
        <v>2521</v>
      </c>
      <c r="C65" s="373"/>
      <c r="D65" s="373"/>
      <c r="E65" s="373"/>
      <c r="F65" s="373"/>
      <c r="G65" s="373"/>
      <c r="H65" s="373"/>
      <c r="I65" s="373"/>
      <c r="J65" s="389"/>
    </row>
    <row r="66" spans="2:11" s="390" customFormat="1" ht="16.2" customHeight="1" x14ac:dyDescent="0.3">
      <c r="B66" s="381" t="s">
        <v>3965</v>
      </c>
      <c r="C66" s="373"/>
      <c r="D66" s="373"/>
      <c r="E66" s="373"/>
      <c r="F66" s="373"/>
      <c r="G66" s="373"/>
      <c r="H66" s="373"/>
      <c r="I66" s="373"/>
      <c r="J66" s="389"/>
    </row>
    <row r="67" spans="2:11" s="390" customFormat="1" ht="16.2" customHeight="1" x14ac:dyDescent="0.3">
      <c r="B67" s="381" t="s">
        <v>3966</v>
      </c>
      <c r="C67" s="373"/>
      <c r="D67" s="373"/>
      <c r="E67" s="373"/>
      <c r="F67" s="373"/>
      <c r="G67" s="373"/>
      <c r="H67" s="373"/>
      <c r="I67" s="373"/>
      <c r="J67" s="389"/>
    </row>
    <row r="68" spans="2:11" s="390" customFormat="1" ht="16.2" customHeight="1" x14ac:dyDescent="0.3">
      <c r="B68" s="380" t="s">
        <v>4088</v>
      </c>
      <c r="C68" s="373"/>
      <c r="D68" s="373"/>
      <c r="E68" s="373"/>
      <c r="F68" s="373"/>
      <c r="G68" s="373"/>
      <c r="H68" s="373"/>
      <c r="I68" s="373"/>
      <c r="J68" s="389"/>
    </row>
    <row r="69" spans="2:11" s="390" customFormat="1" ht="16.2" customHeight="1" x14ac:dyDescent="0.3">
      <c r="B69" s="381" t="s">
        <v>4089</v>
      </c>
      <c r="C69" s="373"/>
      <c r="D69" s="373"/>
      <c r="E69" s="373"/>
      <c r="F69" s="373"/>
      <c r="G69" s="373"/>
      <c r="H69" s="373"/>
      <c r="I69" s="373"/>
      <c r="J69" s="389"/>
    </row>
    <row r="70" spans="2:11" s="390" customFormat="1" ht="16.2" customHeight="1" x14ac:dyDescent="0.3">
      <c r="B70" s="381" t="s">
        <v>4090</v>
      </c>
      <c r="C70" s="373"/>
      <c r="D70" s="373"/>
      <c r="E70" s="373"/>
      <c r="F70" s="373"/>
      <c r="G70" s="373"/>
      <c r="H70" s="373"/>
      <c r="I70" s="373"/>
      <c r="J70" s="389"/>
    </row>
    <row r="71" spans="2:11" s="390" customFormat="1" ht="16.2" customHeight="1" x14ac:dyDescent="0.3">
      <c r="B71" s="289"/>
      <c r="C71" s="279"/>
      <c r="D71" s="279"/>
      <c r="E71" s="279"/>
      <c r="F71" s="279"/>
      <c r="G71" s="279"/>
      <c r="H71" s="279"/>
      <c r="I71" s="279"/>
      <c r="J71" s="389"/>
    </row>
    <row r="72" spans="2:11" s="373" customFormat="1" ht="18.75" customHeight="1" x14ac:dyDescent="0.3">
      <c r="J72" s="382"/>
      <c r="K72" s="380"/>
    </row>
    <row r="73" spans="2:11" s="373" customFormat="1" ht="16.2" customHeight="1" x14ac:dyDescent="0.3">
      <c r="J73" s="382"/>
      <c r="K73" s="381"/>
    </row>
    <row r="74" spans="2:11" s="373" customFormat="1" ht="48" customHeight="1" x14ac:dyDescent="0.3">
      <c r="B74" s="714" t="s">
        <v>3173</v>
      </c>
      <c r="C74" s="714"/>
      <c r="D74" s="714"/>
      <c r="E74" s="714"/>
      <c r="F74" s="714"/>
      <c r="G74" s="714"/>
      <c r="H74" s="714"/>
      <c r="I74" s="714"/>
      <c r="J74" s="382"/>
      <c r="K74" s="381"/>
    </row>
    <row r="75" spans="2:11" s="373" customFormat="1" ht="13.5" customHeight="1" x14ac:dyDescent="0.3">
      <c r="B75" s="435" t="s">
        <v>2525</v>
      </c>
      <c r="C75" s="384"/>
      <c r="J75" s="382"/>
    </row>
    <row r="76" spans="2:11" s="373" customFormat="1" ht="12.75" customHeight="1" x14ac:dyDescent="0.3">
      <c r="B76" s="381"/>
      <c r="J76" s="382"/>
    </row>
    <row r="77" spans="2:11" s="373" customFormat="1" ht="16.8" x14ac:dyDescent="0.3">
      <c r="B77" s="373" t="s">
        <v>2526</v>
      </c>
      <c r="C77" s="384"/>
      <c r="J77" s="385"/>
    </row>
    <row r="78" spans="2:11" s="373" customFormat="1" ht="12.75" customHeight="1" x14ac:dyDescent="0.3">
      <c r="B78" s="384"/>
      <c r="C78" s="384"/>
      <c r="J78" s="385"/>
    </row>
    <row r="79" spans="2:11" s="373" customFormat="1" ht="16.2" customHeight="1" x14ac:dyDescent="0.3">
      <c r="B79" s="373" t="s">
        <v>2583</v>
      </c>
      <c r="D79" s="384"/>
      <c r="E79" s="384"/>
      <c r="F79" s="384"/>
      <c r="G79" s="384"/>
    </row>
    <row r="80" spans="2:11" s="373" customFormat="1" ht="16.2" customHeight="1" x14ac:dyDescent="0.3">
      <c r="B80" s="373" t="s">
        <v>2527</v>
      </c>
    </row>
    <row r="81" spans="2:13" s="373" customFormat="1" ht="16.2" customHeight="1" x14ac:dyDescent="0.3">
      <c r="B81" s="373" t="s">
        <v>3982</v>
      </c>
    </row>
    <row r="82" spans="2:13" s="373" customFormat="1" ht="16.2" customHeight="1" x14ac:dyDescent="0.3">
      <c r="B82" s="373" t="s">
        <v>2528</v>
      </c>
      <c r="J82" s="379"/>
    </row>
    <row r="83" spans="2:13" s="373" customFormat="1" ht="15" customHeight="1" x14ac:dyDescent="0.3">
      <c r="B83" s="715"/>
      <c r="C83" s="715"/>
      <c r="H83" s="716"/>
      <c r="I83" s="716"/>
      <c r="L83" s="384"/>
      <c r="M83" s="384"/>
    </row>
    <row r="84" spans="2:13" ht="54" customHeight="1" x14ac:dyDescent="0.3">
      <c r="B84" s="747" t="s">
        <v>2584</v>
      </c>
      <c r="C84" s="747"/>
      <c r="D84" s="747"/>
      <c r="E84" s="575"/>
      <c r="F84" s="575"/>
      <c r="G84" s="575"/>
      <c r="H84" s="748" t="s">
        <v>2529</v>
      </c>
      <c r="I84" s="748"/>
    </row>
  </sheetData>
  <mergeCells count="58">
    <mergeCell ref="C27:E27"/>
    <mergeCell ref="C28:E28"/>
    <mergeCell ref="C29:E29"/>
    <mergeCell ref="C30:E30"/>
    <mergeCell ref="C32:E32"/>
    <mergeCell ref="B84:D84"/>
    <mergeCell ref="H84:I84"/>
    <mergeCell ref="C31:E31"/>
    <mergeCell ref="C20:E20"/>
    <mergeCell ref="C21:E21"/>
    <mergeCell ref="C22:E22"/>
    <mergeCell ref="C23:E23"/>
    <mergeCell ref="C24:E24"/>
    <mergeCell ref="C25:E25"/>
    <mergeCell ref="C26:E26"/>
    <mergeCell ref="B52:I52"/>
    <mergeCell ref="B53:I53"/>
    <mergeCell ref="B54:I54"/>
    <mergeCell ref="B61:I61"/>
    <mergeCell ref="B74:I74"/>
    <mergeCell ref="B83:C83"/>
    <mergeCell ref="H83:I83"/>
    <mergeCell ref="B46:I46"/>
    <mergeCell ref="B48:I48"/>
    <mergeCell ref="B47:D47"/>
    <mergeCell ref="B49:I49"/>
    <mergeCell ref="B50:I50"/>
    <mergeCell ref="B51:I51"/>
    <mergeCell ref="G41:H41"/>
    <mergeCell ref="G42:H42"/>
    <mergeCell ref="G43:H43"/>
    <mergeCell ref="C33:E33"/>
    <mergeCell ref="C39:E39"/>
    <mergeCell ref="C40:E40"/>
    <mergeCell ref="C34:E34"/>
    <mergeCell ref="C35:E35"/>
    <mergeCell ref="C36:E36"/>
    <mergeCell ref="C37:E37"/>
    <mergeCell ref="C38:E38"/>
    <mergeCell ref="C19:E19"/>
    <mergeCell ref="C7:E7"/>
    <mergeCell ref="G7:I7"/>
    <mergeCell ref="K7:L7"/>
    <mergeCell ref="K8:L8"/>
    <mergeCell ref="C9:E9"/>
    <mergeCell ref="C10:E10"/>
    <mergeCell ref="H10:I10"/>
    <mergeCell ref="B11:C11"/>
    <mergeCell ref="D11:E11"/>
    <mergeCell ref="G11:I11"/>
    <mergeCell ref="B15:I16"/>
    <mergeCell ref="C18:E18"/>
    <mergeCell ref="E3:F3"/>
    <mergeCell ref="C5:E5"/>
    <mergeCell ref="G5:I5"/>
    <mergeCell ref="K5:L5"/>
    <mergeCell ref="C6:E6"/>
    <mergeCell ref="K6:L6"/>
  </mergeCells>
  <hyperlinks>
    <hyperlink ref="B82" r:id="rId1" display="http://www.geofal.com.pe/" xr:uid="{3FE6BF00-8605-404F-9A85-92DCE399B6FF}"/>
    <hyperlink ref="B52:I52" r:id="rId2" location="8LpXxWsZQWmIW0zmL4DJEGBD3MXzxqJtd8JNJD7mkXs" display="https://mega.nz/file/EWAjHIDa - 8LpXxWsZQWmIW0zmL4DJEGBD3MXzxqJtd8JNJD7mkXs" xr:uid="{0B75F730-97A1-4940-955D-15D7638E8F79}"/>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47" min="1" max="8" man="1"/>
  </rowBreaks>
  <drawing r:id="rId4"/>
  <legacyDrawingHF r:id="rId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CE415-FB75-4234-8EC0-317463AC229F}">
  <sheetPr>
    <tabColor rgb="FFFFFF00"/>
  </sheetPr>
  <dimension ref="B1:T70"/>
  <sheetViews>
    <sheetView view="pageBreakPreview" zoomScale="106" zoomScaleNormal="92" zoomScaleSheetLayoutView="106" workbookViewId="0">
      <selection activeCell="L39" sqref="L39"/>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1.109375" style="279" customWidth="1"/>
    <col min="6" max="6" width="25.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975</v>
      </c>
    </row>
    <row r="2" spans="2:13" ht="9" customHeight="1" x14ac:dyDescent="0.3">
      <c r="K2" s="344"/>
      <c r="L2" s="344"/>
    </row>
    <row r="3" spans="2:13" ht="34.950000000000003" customHeight="1" x14ac:dyDescent="0.3">
      <c r="C3" s="255"/>
      <c r="D3" s="255"/>
      <c r="E3" s="746">
        <v>1341</v>
      </c>
      <c r="F3" s="746"/>
      <c r="G3" s="255"/>
      <c r="H3" s="255"/>
      <c r="I3" s="256"/>
    </row>
    <row r="4" spans="2:13" ht="10.199999999999999" customHeight="1" x14ac:dyDescent="0.3">
      <c r="B4" s="257"/>
      <c r="C4" s="257"/>
      <c r="E4" s="252"/>
      <c r="F4" s="252"/>
      <c r="H4" s="395"/>
      <c r="I4" s="395"/>
      <c r="J4" s="252"/>
    </row>
    <row r="5" spans="2:13" ht="43.5" customHeight="1" x14ac:dyDescent="0.3">
      <c r="B5" s="270" t="s">
        <v>2545</v>
      </c>
      <c r="C5" s="710" t="str">
        <f>VLOOKUP($L$1,BD_Clientes,2,FALSE)</f>
        <v>MECHANICAL AND PIPING SOLUTIONS SAC</v>
      </c>
      <c r="D5" s="710"/>
      <c r="E5" s="710"/>
      <c r="F5" s="363" t="s">
        <v>2586</v>
      </c>
      <c r="G5" s="753" t="str">
        <f>VLOOKUP($L$1,BD_Clientes,9,FALSE)</f>
        <v>Paquete de trabajo 5: rehabilitación del pavimento de pista y renovación del sistema AGL asociado (WP5)</v>
      </c>
      <c r="H5" s="753"/>
      <c r="I5" s="753"/>
      <c r="K5" s="746">
        <v>222</v>
      </c>
      <c r="L5" s="746"/>
    </row>
    <row r="6" spans="2:13" ht="12.6" customHeight="1" x14ac:dyDescent="0.3">
      <c r="B6" s="270" t="s">
        <v>2547</v>
      </c>
      <c r="C6" s="710">
        <f>VLOOKUP($L$1,BD_Clientes,3,FALSE)</f>
        <v>20601323525</v>
      </c>
      <c r="D6" s="710"/>
      <c r="E6" s="710"/>
      <c r="G6" s="395"/>
      <c r="H6" s="395"/>
      <c r="I6" s="395"/>
      <c r="K6" s="744">
        <v>222</v>
      </c>
      <c r="L6" s="744"/>
      <c r="M6" s="301"/>
    </row>
    <row r="7" spans="2:13" ht="32.25" customHeight="1" x14ac:dyDescent="0.3">
      <c r="B7" s="270" t="s">
        <v>2550</v>
      </c>
      <c r="C7" s="710" t="str">
        <f>VLOOKUP($L$1,BD_Clientes,5,FALSE)</f>
        <v>Ing. Jonatan Paredes Tenorio</v>
      </c>
      <c r="D7" s="710"/>
      <c r="E7" s="710"/>
      <c r="F7" s="363" t="s">
        <v>2589</v>
      </c>
      <c r="G7" s="710" t="str">
        <f>VLOOKUP($L$1,BD_Clientes,10,FALSE)</f>
        <v>-</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970125368</v>
      </c>
      <c r="D9" s="710"/>
      <c r="E9" s="710"/>
      <c r="F9" s="364" t="s">
        <v>4142</v>
      </c>
      <c r="G9" s="279" t="s">
        <v>3326</v>
      </c>
      <c r="K9" s="392"/>
      <c r="L9" s="392"/>
    </row>
    <row r="10" spans="2:13" ht="49.2" customHeight="1" x14ac:dyDescent="0.3">
      <c r="B10" s="270" t="s">
        <v>2557</v>
      </c>
      <c r="C10" s="710" t="str">
        <f>VLOOKUP($L$1,BD_Clientes,8,FALSE)</f>
        <v>jeparedes@mp-solutions.net</v>
      </c>
      <c r="D10" s="710"/>
      <c r="E10" s="710"/>
      <c r="F10" s="365" t="s">
        <v>2553</v>
      </c>
      <c r="G10" s="396">
        <v>982429895</v>
      </c>
      <c r="H10" s="724"/>
      <c r="I10" s="724"/>
    </row>
    <row r="11" spans="2:13" ht="24" customHeight="1" x14ac:dyDescent="0.3">
      <c r="B11" s="728" t="s">
        <v>2555</v>
      </c>
      <c r="C11" s="728"/>
      <c r="D11" s="727">
        <v>45897</v>
      </c>
      <c r="E11" s="727"/>
      <c r="F11" s="365" t="s">
        <v>2558</v>
      </c>
      <c r="G11" s="727">
        <v>45897</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5.5" customHeight="1" x14ac:dyDescent="0.3">
      <c r="B18" s="421" t="s">
        <v>2561</v>
      </c>
      <c r="C18" s="749" t="s">
        <v>2562</v>
      </c>
      <c r="D18" s="749"/>
      <c r="E18" s="749"/>
      <c r="F18" s="422" t="s">
        <v>2563</v>
      </c>
      <c r="G18" s="421" t="s">
        <v>2564</v>
      </c>
      <c r="H18" s="421" t="s">
        <v>2565</v>
      </c>
      <c r="I18" s="421" t="s">
        <v>2566</v>
      </c>
      <c r="J18" s="371"/>
    </row>
    <row r="19" spans="2:20" s="273" customFormat="1" ht="32.25" customHeight="1" x14ac:dyDescent="0.3">
      <c r="B19" s="421"/>
      <c r="C19" s="750" t="s">
        <v>6031</v>
      </c>
      <c r="D19" s="751"/>
      <c r="E19" s="752"/>
      <c r="F19" s="422"/>
      <c r="G19" s="421"/>
      <c r="H19" s="421"/>
      <c r="I19" s="421"/>
      <c r="J19" s="371"/>
    </row>
    <row r="20" spans="2:20" ht="38.25" customHeight="1" x14ac:dyDescent="0.3">
      <c r="B20" s="414" t="s">
        <v>2131</v>
      </c>
      <c r="C20" s="717" t="str">
        <f>VLOOKUP(B20,ENS.!$B$5:$F$242,2,FALSE)</f>
        <v>Contenido de cloruros solubles.</v>
      </c>
      <c r="D20" s="718"/>
      <c r="E20" s="719"/>
      <c r="F20" s="414" t="str">
        <f>VLOOKUP(B20,ENS.!$B$5:$F$242,3,FALSE)</f>
        <v>NTP 400.042</v>
      </c>
      <c r="G20" s="455">
        <f>VLOOKUP(B20,ENS.!$B$5:$G$242,6,FALSE)</f>
        <v>90</v>
      </c>
      <c r="H20" s="414">
        <v>1</v>
      </c>
      <c r="I20" s="265">
        <f t="shared" ref="I20:I26" si="0">+G20*H20</f>
        <v>90</v>
      </c>
      <c r="J20" s="371"/>
    </row>
    <row r="21" spans="2:20" ht="38.25" customHeight="1" x14ac:dyDescent="0.3">
      <c r="B21" s="414" t="s">
        <v>2005</v>
      </c>
      <c r="C21" s="717" t="str">
        <f>VLOOKUP(B21,ENS.!$B$5:$F$242,2,FALSE)</f>
        <v>Cloruros Solubles en Suelos y Agua.</v>
      </c>
      <c r="D21" s="718"/>
      <c r="E21" s="719"/>
      <c r="F21" s="414" t="str">
        <f>VLOOKUP(B21,ENS.!$B$5:$F$242,3,FALSE)</f>
        <v>NTP 339.177</v>
      </c>
      <c r="G21" s="455">
        <f>VLOOKUP(B21,ENS.!$B$5:$G$242,6,FALSE)</f>
        <v>80</v>
      </c>
      <c r="H21" s="414">
        <v>1</v>
      </c>
      <c r="I21" s="265">
        <f t="shared" si="0"/>
        <v>80</v>
      </c>
      <c r="J21" s="371"/>
    </row>
    <row r="22" spans="2:20" ht="38.25" customHeight="1" x14ac:dyDescent="0.3">
      <c r="B22" s="414" t="s">
        <v>2008</v>
      </c>
      <c r="C22" s="717" t="str">
        <f>VLOOKUP(B22,ENS.!$B$5:$F$242,2,FALSE)</f>
        <v>Sulfatos Solubles en Suelos y Agua.</v>
      </c>
      <c r="D22" s="718"/>
      <c r="E22" s="719"/>
      <c r="F22" s="414" t="str">
        <f>VLOOKUP(B22,ENS.!$B$5:$F$242,3,FALSE)</f>
        <v>NTP 339.178</v>
      </c>
      <c r="G22" s="455">
        <f>VLOOKUP(B22,ENS.!$B$5:$G$242,6,FALSE)</f>
        <v>120</v>
      </c>
      <c r="H22" s="414">
        <v>1</v>
      </c>
      <c r="I22" s="265">
        <f t="shared" si="0"/>
        <v>120</v>
      </c>
      <c r="J22" s="371"/>
    </row>
    <row r="23" spans="2:20" ht="38.25" customHeight="1" x14ac:dyDescent="0.3">
      <c r="B23" s="414" t="s">
        <v>1959</v>
      </c>
      <c r="C23" s="717" t="str">
        <f>VLOOKUP(B23,ENS.!$B$5:$F$242,2,FALSE)</f>
        <v>Determinación del PH en Suelo y Agua.</v>
      </c>
      <c r="D23" s="718"/>
      <c r="E23" s="719"/>
      <c r="F23" s="414" t="str">
        <f>VLOOKUP(B23,ENS.!$B$5:$F$242,3,FALSE)</f>
        <v>NTP 339.176</v>
      </c>
      <c r="G23" s="455">
        <f>VLOOKUP(B23,ENS.!$B$5:$G$242,6,FALSE)</f>
        <v>70</v>
      </c>
      <c r="H23" s="414">
        <v>1</v>
      </c>
      <c r="I23" s="265">
        <f t="shared" si="0"/>
        <v>70</v>
      </c>
      <c r="J23" s="371"/>
    </row>
    <row r="24" spans="2:20" ht="38.25" customHeight="1" x14ac:dyDescent="0.3">
      <c r="B24" s="414" t="s">
        <v>2471</v>
      </c>
      <c r="C24" s="717" t="str">
        <f>VLOOKUP(B24,ENS.!$B$5:$F$242,2,FALSE)</f>
        <v>Inalterabilidad Agregado Fino con Sulfato de Magnesio.</v>
      </c>
      <c r="D24" s="718"/>
      <c r="E24" s="719"/>
      <c r="F24" s="414" t="str">
        <f>VLOOKUP(B24,ENS.!$B$5:$F$242,3,FALSE)</f>
        <v>NTP 400.016</v>
      </c>
      <c r="G24" s="455">
        <f>VLOOKUP(B24,ENS.!$B$5:$G$242,6,FALSE)</f>
        <v>350</v>
      </c>
      <c r="H24" s="414">
        <v>1</v>
      </c>
      <c r="I24" s="265">
        <f t="shared" si="0"/>
        <v>350</v>
      </c>
      <c r="J24" s="371"/>
    </row>
    <row r="25" spans="2:20" ht="38.25" customHeight="1" x14ac:dyDescent="0.3">
      <c r="B25" s="414" t="s">
        <v>2148</v>
      </c>
      <c r="C25" s="717" t="str">
        <f>VLOOKUP(B25,ENS.!$B$5:$F$242,2,FALSE)</f>
        <v>Partículas Liviana en los agregados (carbon y lignito), Fino o grueso.</v>
      </c>
      <c r="D25" s="718"/>
      <c r="E25" s="719"/>
      <c r="F25" s="414" t="str">
        <f>VLOOKUP(B25,ENS.!$B$5:$F$242,3,FALSE)</f>
        <v>NTP 400.023</v>
      </c>
      <c r="G25" s="455">
        <f>VLOOKUP(B25,ENS.!$B$5:$G$242,6,FALSE)</f>
        <v>220</v>
      </c>
      <c r="H25" s="414">
        <v>1</v>
      </c>
      <c r="I25" s="265">
        <f t="shared" si="0"/>
        <v>220</v>
      </c>
      <c r="J25" s="371"/>
    </row>
    <row r="26" spans="2:20" ht="38.25" customHeight="1" x14ac:dyDescent="0.3">
      <c r="B26" s="414" t="s">
        <v>2123</v>
      </c>
      <c r="C26" s="717" t="str">
        <f>VLOOKUP(B26,ENS.!$B$5:$F$242,2,FALSE)</f>
        <v>Impurezas Orgánicas en los áridos finos.</v>
      </c>
      <c r="D26" s="718"/>
      <c r="E26" s="719"/>
      <c r="F26" s="414" t="str">
        <f>VLOOKUP(B26,ENS.!$B$5:$F$242,3,FALSE)</f>
        <v>ASTM C40-99</v>
      </c>
      <c r="G26" s="455">
        <f>VLOOKUP(B26,ENS.!$B$5:$G$242,6,FALSE)</f>
        <v>150</v>
      </c>
      <c r="H26" s="414">
        <v>1</v>
      </c>
      <c r="I26" s="265">
        <f t="shared" si="0"/>
        <v>150</v>
      </c>
      <c r="J26" s="371"/>
    </row>
    <row r="27" spans="2:20" ht="19.95" customHeight="1" x14ac:dyDescent="0.3">
      <c r="B27" s="551" t="s">
        <v>2516</v>
      </c>
      <c r="C27" s="383"/>
      <c r="D27" s="373"/>
      <c r="E27" s="373"/>
      <c r="F27" s="373"/>
      <c r="G27" s="739" t="s">
        <v>3167</v>
      </c>
      <c r="H27" s="740"/>
      <c r="I27" s="369">
        <f>+SUM(I19:I26)</f>
        <v>1080</v>
      </c>
      <c r="J27" s="274"/>
      <c r="K27" s="538"/>
      <c r="L27" s="171"/>
      <c r="N27" s="171"/>
      <c r="O27" s="171"/>
      <c r="P27" s="171"/>
      <c r="Q27" s="171"/>
      <c r="R27" s="171"/>
      <c r="S27" s="171"/>
      <c r="T27" s="171"/>
    </row>
    <row r="28" spans="2:20" ht="19.95" customHeight="1" x14ac:dyDescent="0.3">
      <c r="B28" s="373"/>
      <c r="C28" s="373"/>
      <c r="D28" s="373"/>
      <c r="E28" s="373"/>
      <c r="F28" s="373"/>
      <c r="G28" s="735" t="s">
        <v>2568</v>
      </c>
      <c r="H28" s="736"/>
      <c r="I28" s="369">
        <f>+I27*0.18</f>
        <v>194.4</v>
      </c>
      <c r="J28" s="274"/>
      <c r="K28" s="538"/>
      <c r="L28" s="171"/>
      <c r="M28" s="171"/>
      <c r="N28" s="171"/>
      <c r="O28" s="171"/>
      <c r="P28" s="171"/>
      <c r="Q28" s="171"/>
      <c r="R28" s="171"/>
      <c r="S28" s="171"/>
      <c r="T28" s="171"/>
    </row>
    <row r="29" spans="2:20" ht="19.95" customHeight="1" x14ac:dyDescent="0.3">
      <c r="B29" s="373"/>
      <c r="C29" s="373"/>
      <c r="D29" s="373"/>
      <c r="E29" s="373"/>
      <c r="F29" s="373"/>
      <c r="G29" s="720" t="s">
        <v>2569</v>
      </c>
      <c r="H29" s="722"/>
      <c r="I29" s="272">
        <f>+I27+I28</f>
        <v>1274.4000000000001</v>
      </c>
      <c r="J29" s="274"/>
      <c r="K29" s="538"/>
      <c r="L29" s="302"/>
      <c r="M29" s="302"/>
      <c r="N29" s="302"/>
      <c r="O29" s="302"/>
      <c r="P29" s="302"/>
      <c r="Q29" s="302"/>
      <c r="R29" s="302"/>
      <c r="S29" s="302"/>
      <c r="T29" s="302"/>
    </row>
    <row r="30" spans="2:20" s="373" customFormat="1" ht="47.4" customHeight="1" x14ac:dyDescent="0.3">
      <c r="G30" s="386"/>
      <c r="H30" s="386"/>
      <c r="I30" s="387"/>
      <c r="J30" s="388"/>
      <c r="K30" s="554"/>
      <c r="L30" s="379"/>
      <c r="M30" s="379"/>
      <c r="N30" s="379"/>
      <c r="O30" s="379"/>
      <c r="P30" s="379"/>
      <c r="Q30" s="379"/>
      <c r="R30" s="379"/>
      <c r="S30" s="379"/>
      <c r="T30" s="379"/>
    </row>
    <row r="31" spans="2:20" s="373" customFormat="1" ht="19.2" customHeight="1" x14ac:dyDescent="0.3">
      <c r="B31" s="732" t="s">
        <v>4119</v>
      </c>
      <c r="C31" s="732"/>
      <c r="D31" s="732"/>
      <c r="E31" s="732"/>
      <c r="F31" s="732"/>
      <c r="G31" s="732"/>
      <c r="H31" s="732"/>
      <c r="I31" s="732"/>
      <c r="J31" s="388"/>
      <c r="K31" s="554"/>
      <c r="L31" s="379"/>
      <c r="M31" s="379"/>
      <c r="N31" s="379"/>
      <c r="O31" s="379"/>
      <c r="P31" s="379"/>
      <c r="Q31" s="379"/>
      <c r="R31" s="379"/>
      <c r="S31" s="379"/>
      <c r="T31" s="379"/>
    </row>
    <row r="32" spans="2:20" s="373" customFormat="1" ht="122.25" customHeight="1" x14ac:dyDescent="0.3">
      <c r="B32" s="714" t="s">
        <v>6032</v>
      </c>
      <c r="C32" s="714"/>
      <c r="D32" s="714"/>
      <c r="E32" s="714"/>
      <c r="F32" s="714"/>
      <c r="G32" s="714"/>
      <c r="H32" s="714"/>
      <c r="I32" s="714"/>
      <c r="J32" s="388"/>
      <c r="K32" s="554"/>
      <c r="L32" s="379"/>
      <c r="M32" s="379"/>
      <c r="N32" s="379"/>
      <c r="O32" s="379"/>
      <c r="P32" s="379"/>
      <c r="Q32" s="379"/>
      <c r="R32" s="379"/>
      <c r="S32" s="379"/>
      <c r="T32" s="379"/>
    </row>
    <row r="33" spans="2:20" s="373" customFormat="1" ht="73.2" customHeight="1" x14ac:dyDescent="0.3">
      <c r="B33" s="715" t="s">
        <v>6033</v>
      </c>
      <c r="C33" s="715"/>
      <c r="D33" s="715"/>
      <c r="E33" s="715"/>
      <c r="F33" s="715"/>
      <c r="G33" s="715"/>
      <c r="H33" s="715"/>
      <c r="I33" s="715"/>
      <c r="J33" s="388"/>
      <c r="K33" s="554"/>
      <c r="L33" s="379"/>
      <c r="M33" s="379"/>
      <c r="N33" s="379"/>
      <c r="O33" s="379"/>
      <c r="P33" s="379"/>
      <c r="Q33" s="379"/>
      <c r="R33" s="379"/>
      <c r="S33" s="379"/>
      <c r="T33" s="379"/>
    </row>
    <row r="34" spans="2:20" s="373" customFormat="1" ht="136.5" customHeight="1" x14ac:dyDescent="0.3">
      <c r="B34" s="714" t="s">
        <v>2571</v>
      </c>
      <c r="C34" s="714"/>
      <c r="D34" s="420"/>
      <c r="E34" s="420"/>
      <c r="F34" s="420"/>
      <c r="G34" s="420"/>
      <c r="H34" s="420"/>
      <c r="I34" s="420"/>
      <c r="J34" s="388"/>
      <c r="K34" s="554"/>
      <c r="L34" s="379"/>
      <c r="M34" s="379"/>
      <c r="N34" s="379"/>
      <c r="O34" s="379"/>
      <c r="P34" s="379"/>
      <c r="Q34" s="379"/>
      <c r="R34" s="379"/>
      <c r="S34" s="379"/>
      <c r="T34" s="379"/>
    </row>
    <row r="35" spans="2:20" s="373" customFormat="1" ht="24" customHeight="1" x14ac:dyDescent="0.3">
      <c r="J35" s="388"/>
      <c r="K35" s="554"/>
      <c r="L35" s="379"/>
      <c r="M35" s="379"/>
      <c r="N35" s="379"/>
      <c r="O35" s="379"/>
      <c r="P35" s="379"/>
      <c r="Q35" s="379"/>
      <c r="R35" s="379"/>
      <c r="S35" s="379"/>
      <c r="T35" s="379"/>
    </row>
    <row r="36" spans="2:20" s="406" customFormat="1" ht="81.599999999999994" customHeight="1" x14ac:dyDescent="0.3">
      <c r="B36" s="714" t="s">
        <v>4127</v>
      </c>
      <c r="C36" s="714"/>
      <c r="D36" s="714"/>
      <c r="E36" s="714"/>
      <c r="F36" s="714"/>
      <c r="G36" s="714"/>
      <c r="H36" s="714"/>
      <c r="I36" s="714"/>
      <c r="J36" s="442"/>
      <c r="K36" s="558"/>
      <c r="L36" s="558"/>
      <c r="M36" s="559"/>
      <c r="N36" s="560"/>
    </row>
    <row r="37" spans="2:20" s="406" customFormat="1" ht="73.95" customHeight="1" x14ac:dyDescent="0.3">
      <c r="B37" s="714" t="s">
        <v>4128</v>
      </c>
      <c r="C37" s="714"/>
      <c r="D37" s="714"/>
      <c r="E37" s="714"/>
      <c r="F37" s="714"/>
      <c r="G37" s="714"/>
      <c r="H37" s="714"/>
      <c r="I37" s="714"/>
      <c r="J37" s="404"/>
    </row>
    <row r="38" spans="2:20" s="406" customFormat="1" ht="70.2" customHeight="1" x14ac:dyDescent="0.3">
      <c r="B38" s="714" t="s">
        <v>4122</v>
      </c>
      <c r="C38" s="714"/>
      <c r="D38" s="714"/>
      <c r="E38" s="714"/>
      <c r="F38" s="714"/>
      <c r="G38" s="714"/>
      <c r="H38" s="714"/>
      <c r="I38" s="714"/>
      <c r="J38" s="404"/>
      <c r="K38" s="405"/>
    </row>
    <row r="39" spans="2:20" s="406" customFormat="1" ht="138" customHeight="1" x14ac:dyDescent="0.3">
      <c r="B39" s="715" t="s">
        <v>4129</v>
      </c>
      <c r="C39" s="715"/>
      <c r="D39" s="715"/>
      <c r="E39" s="715"/>
      <c r="F39" s="715"/>
      <c r="G39" s="715"/>
      <c r="H39" s="715"/>
      <c r="I39" s="715"/>
      <c r="J39" s="404"/>
      <c r="K39" s="405"/>
      <c r="L39" s="407"/>
      <c r="M39" s="408"/>
    </row>
    <row r="40" spans="2:20" s="406" customFormat="1" ht="55.95" customHeight="1" x14ac:dyDescent="0.3">
      <c r="B40" s="714" t="s">
        <v>4125</v>
      </c>
      <c r="C40" s="714"/>
      <c r="D40" s="714"/>
      <c r="E40" s="714"/>
      <c r="F40" s="714"/>
      <c r="G40" s="714"/>
      <c r="H40" s="714"/>
      <c r="I40" s="714"/>
      <c r="J40" s="404"/>
      <c r="K40" s="405"/>
      <c r="L40" s="407"/>
      <c r="M40" s="408"/>
    </row>
    <row r="41" spans="2:20" s="373" customFormat="1" ht="16.8" x14ac:dyDescent="0.3">
      <c r="B41" s="317"/>
      <c r="C41" s="317"/>
      <c r="D41" s="317"/>
      <c r="E41" s="317"/>
      <c r="F41" s="317"/>
      <c r="G41" s="317"/>
      <c r="H41" s="317"/>
      <c r="I41" s="317"/>
      <c r="N41" s="379"/>
      <c r="O41" s="379"/>
      <c r="P41" s="379"/>
      <c r="Q41" s="379"/>
      <c r="R41" s="379"/>
      <c r="S41" s="379"/>
      <c r="T41" s="379"/>
    </row>
    <row r="42" spans="2:20" s="373" customFormat="1" ht="18" customHeight="1" x14ac:dyDescent="0.3">
      <c r="B42" s="279"/>
      <c r="C42" s="279"/>
      <c r="D42" s="279"/>
      <c r="E42" s="279"/>
      <c r="F42" s="279"/>
      <c r="G42" s="279"/>
      <c r="H42" s="279"/>
      <c r="I42" s="279"/>
    </row>
    <row r="43" spans="2:20" s="406" customFormat="1" ht="18" customHeight="1" x14ac:dyDescent="0.3">
      <c r="B43" s="390" t="s">
        <v>3988</v>
      </c>
      <c r="C43" s="373"/>
      <c r="D43" s="373"/>
      <c r="E43" s="373"/>
      <c r="F43" s="373"/>
      <c r="G43" s="373"/>
      <c r="H43" s="373"/>
      <c r="I43" s="373"/>
      <c r="K43" s="406" t="s">
        <v>2574</v>
      </c>
    </row>
    <row r="44" spans="2:20" s="406" customFormat="1" ht="18" customHeight="1" x14ac:dyDescent="0.3">
      <c r="B44" s="373" t="s">
        <v>4126</v>
      </c>
      <c r="C44" s="373"/>
      <c r="D44" s="373"/>
      <c r="E44" s="373"/>
      <c r="F44" s="373"/>
      <c r="G44" s="373"/>
      <c r="H44" s="373"/>
      <c r="I44" s="373"/>
      <c r="K44" s="406" t="s">
        <v>4112</v>
      </c>
    </row>
    <row r="45" spans="2:20" s="406" customFormat="1" ht="18" customHeight="1" x14ac:dyDescent="0.3">
      <c r="B45" s="373" t="s">
        <v>2518</v>
      </c>
      <c r="C45" s="373"/>
      <c r="D45" s="373"/>
      <c r="E45" s="373"/>
      <c r="F45" s="373"/>
      <c r="G45" s="373"/>
      <c r="H45" s="373"/>
      <c r="I45" s="373"/>
      <c r="K45" s="406" t="s">
        <v>4111</v>
      </c>
    </row>
    <row r="46" spans="2:20" s="406" customFormat="1" ht="18" customHeight="1" x14ac:dyDescent="0.3">
      <c r="B46" s="380" t="s">
        <v>2519</v>
      </c>
      <c r="C46" s="373"/>
      <c r="D46" s="373"/>
      <c r="E46" s="373"/>
      <c r="F46" s="373"/>
      <c r="G46" s="373"/>
      <c r="H46" s="373"/>
      <c r="I46" s="373"/>
      <c r="K46" s="406" t="s">
        <v>4113</v>
      </c>
    </row>
    <row r="47" spans="2:20" s="406" customFormat="1" ht="18" customHeight="1" x14ac:dyDescent="0.3">
      <c r="B47" s="713" t="s">
        <v>2520</v>
      </c>
      <c r="C47" s="713"/>
      <c r="D47" s="713"/>
      <c r="E47" s="713"/>
      <c r="F47" s="713"/>
      <c r="G47" s="713"/>
      <c r="H47" s="713"/>
      <c r="I47" s="713"/>
      <c r="J47" s="410"/>
      <c r="K47" s="406" t="s">
        <v>4114</v>
      </c>
      <c r="M47" s="411"/>
    </row>
    <row r="48" spans="2:20" s="444" customFormat="1" ht="18" customHeight="1" x14ac:dyDescent="0.3">
      <c r="B48" s="380" t="s">
        <v>2578</v>
      </c>
      <c r="C48" s="373"/>
      <c r="D48" s="373"/>
      <c r="E48" s="373"/>
      <c r="F48" s="373"/>
      <c r="G48" s="373"/>
      <c r="H48" s="373"/>
      <c r="I48" s="373"/>
      <c r="J48" s="443"/>
      <c r="K48" s="444" t="s">
        <v>4115</v>
      </c>
      <c r="M48" s="445"/>
    </row>
    <row r="49" spans="2:11" s="444" customFormat="1" ht="18" customHeight="1" x14ac:dyDescent="0.3">
      <c r="B49" s="381" t="s">
        <v>2580</v>
      </c>
      <c r="C49" s="373"/>
      <c r="D49" s="373"/>
      <c r="E49" s="373"/>
      <c r="F49" s="373"/>
      <c r="G49" s="373"/>
      <c r="H49" s="373"/>
      <c r="I49" s="373"/>
      <c r="J49" s="443"/>
      <c r="K49" s="444" t="s">
        <v>4116</v>
      </c>
    </row>
    <row r="50" spans="2:11" s="444" customFormat="1" ht="18" customHeight="1" x14ac:dyDescent="0.3">
      <c r="B50" s="381" t="s">
        <v>2582</v>
      </c>
      <c r="C50" s="373"/>
      <c r="D50" s="373"/>
      <c r="E50" s="373"/>
      <c r="F50" s="373"/>
      <c r="G50" s="373"/>
      <c r="H50" s="373"/>
      <c r="I50" s="373"/>
      <c r="J50" s="443"/>
    </row>
    <row r="51" spans="2:11" s="444" customFormat="1" ht="18" customHeight="1" x14ac:dyDescent="0.3">
      <c r="B51" s="380" t="s">
        <v>2521</v>
      </c>
      <c r="C51" s="373"/>
      <c r="D51" s="373"/>
      <c r="E51" s="373"/>
      <c r="F51" s="373"/>
      <c r="G51" s="373"/>
      <c r="H51" s="373"/>
      <c r="I51" s="373"/>
      <c r="J51" s="443"/>
    </row>
    <row r="52" spans="2:11" s="444" customFormat="1" ht="18" customHeight="1" x14ac:dyDescent="0.3">
      <c r="B52" s="381" t="s">
        <v>3965</v>
      </c>
      <c r="C52" s="373"/>
      <c r="D52" s="373"/>
      <c r="E52" s="373"/>
      <c r="F52" s="373"/>
      <c r="G52" s="373"/>
      <c r="H52" s="373"/>
      <c r="I52" s="373"/>
      <c r="J52" s="443"/>
    </row>
    <row r="53" spans="2:11" s="444" customFormat="1" ht="18" customHeight="1" x14ac:dyDescent="0.3">
      <c r="B53" s="381" t="s">
        <v>3966</v>
      </c>
      <c r="C53" s="373"/>
      <c r="D53" s="373"/>
      <c r="E53" s="373"/>
      <c r="F53" s="373"/>
      <c r="G53" s="373"/>
      <c r="H53" s="373"/>
      <c r="I53" s="373"/>
      <c r="J53" s="443"/>
    </row>
    <row r="54" spans="2:11" s="444" customFormat="1" ht="18" customHeight="1" x14ac:dyDescent="0.3">
      <c r="B54" s="380" t="s">
        <v>4088</v>
      </c>
      <c r="C54" s="373"/>
      <c r="D54" s="373"/>
      <c r="E54" s="373"/>
      <c r="F54" s="373"/>
      <c r="G54" s="373"/>
      <c r="H54" s="373"/>
      <c r="I54" s="373"/>
      <c r="J54" s="443"/>
    </row>
    <row r="55" spans="2:11" s="444" customFormat="1" ht="18" customHeight="1" x14ac:dyDescent="0.3">
      <c r="B55" s="381" t="s">
        <v>4089</v>
      </c>
      <c r="C55" s="373"/>
      <c r="D55" s="373"/>
      <c r="E55" s="373"/>
      <c r="F55" s="373"/>
      <c r="G55" s="373"/>
      <c r="H55" s="373"/>
      <c r="I55" s="373"/>
      <c r="J55" s="443"/>
    </row>
    <row r="56" spans="2:11" s="444" customFormat="1" ht="18" customHeight="1" x14ac:dyDescent="0.3">
      <c r="B56" s="381" t="s">
        <v>4090</v>
      </c>
      <c r="C56" s="373"/>
      <c r="D56" s="373"/>
      <c r="E56" s="373"/>
      <c r="F56" s="373"/>
      <c r="G56" s="373"/>
      <c r="H56" s="373"/>
      <c r="I56" s="373"/>
      <c r="J56" s="443"/>
    </row>
    <row r="57" spans="2:11" s="390" customFormat="1" ht="3" customHeight="1" x14ac:dyDescent="0.3">
      <c r="B57" s="289"/>
      <c r="C57" s="279"/>
      <c r="D57" s="279"/>
      <c r="E57" s="279"/>
      <c r="F57" s="279"/>
      <c r="G57" s="279"/>
      <c r="H57" s="279"/>
      <c r="I57" s="279"/>
      <c r="J57" s="389"/>
    </row>
    <row r="58" spans="2:11" s="373" customFormat="1" ht="18.75" customHeight="1" x14ac:dyDescent="0.3">
      <c r="B58" s="279"/>
      <c r="C58" s="279"/>
      <c r="D58" s="279"/>
      <c r="E58" s="279"/>
      <c r="F58" s="279"/>
      <c r="G58" s="279"/>
      <c r="H58" s="279"/>
      <c r="I58" s="279"/>
      <c r="J58" s="382"/>
      <c r="K58" s="380"/>
    </row>
    <row r="59" spans="2:11" s="373" customFormat="1" ht="16.2" customHeight="1" x14ac:dyDescent="0.3">
      <c r="B59" s="279"/>
      <c r="C59" s="279"/>
      <c r="D59" s="279"/>
      <c r="E59" s="279"/>
      <c r="F59" s="279"/>
      <c r="G59" s="279"/>
      <c r="H59" s="279"/>
      <c r="I59" s="279"/>
      <c r="J59" s="382"/>
      <c r="K59" s="381"/>
    </row>
    <row r="60" spans="2:11" s="406" customFormat="1" ht="48" customHeight="1" x14ac:dyDescent="0.3">
      <c r="B60" s="714" t="s">
        <v>3173</v>
      </c>
      <c r="C60" s="714"/>
      <c r="D60" s="714"/>
      <c r="E60" s="714"/>
      <c r="F60" s="714"/>
      <c r="G60" s="714"/>
      <c r="H60" s="714"/>
      <c r="I60" s="714"/>
      <c r="J60" s="410"/>
      <c r="K60" s="446"/>
    </row>
    <row r="61" spans="2:11" s="406" customFormat="1" ht="13.5" customHeight="1" x14ac:dyDescent="0.3">
      <c r="B61" s="435" t="s">
        <v>2525</v>
      </c>
      <c r="C61" s="384"/>
      <c r="D61" s="373"/>
      <c r="E61" s="373"/>
      <c r="F61" s="373"/>
      <c r="G61" s="373"/>
      <c r="H61" s="373"/>
      <c r="I61" s="373"/>
      <c r="J61" s="410"/>
    </row>
    <row r="62" spans="2:11" s="406" customFormat="1" ht="4.95" customHeight="1" x14ac:dyDescent="0.3">
      <c r="B62" s="381"/>
      <c r="C62" s="373"/>
      <c r="D62" s="373"/>
      <c r="E62" s="373"/>
      <c r="F62" s="373"/>
      <c r="G62" s="373"/>
      <c r="H62" s="373"/>
      <c r="I62" s="373"/>
      <c r="J62" s="410"/>
    </row>
    <row r="63" spans="2:11" s="406" customFormat="1" ht="16.8" x14ac:dyDescent="0.3">
      <c r="B63" s="373" t="s">
        <v>2526</v>
      </c>
      <c r="C63" s="384"/>
      <c r="D63" s="373"/>
      <c r="E63" s="373"/>
      <c r="F63" s="373"/>
      <c r="G63" s="373"/>
      <c r="H63" s="373"/>
      <c r="I63" s="373"/>
      <c r="J63" s="542"/>
    </row>
    <row r="64" spans="2:11" s="406" customFormat="1" ht="27" customHeight="1" x14ac:dyDescent="0.3">
      <c r="B64" s="384"/>
      <c r="C64" s="384"/>
      <c r="D64" s="373"/>
      <c r="E64" s="373"/>
      <c r="F64" s="373"/>
      <c r="G64" s="373"/>
      <c r="H64" s="373"/>
      <c r="I64" s="373"/>
      <c r="J64" s="542"/>
    </row>
    <row r="65" spans="2:13" s="406" customFormat="1" ht="16.2" customHeight="1" x14ac:dyDescent="0.3">
      <c r="B65" s="373" t="s">
        <v>2583</v>
      </c>
      <c r="C65" s="373"/>
      <c r="D65" s="384"/>
      <c r="E65" s="384"/>
      <c r="F65" s="384"/>
      <c r="G65" s="384"/>
      <c r="H65" s="373"/>
      <c r="I65" s="373"/>
    </row>
    <row r="66" spans="2:13" s="406" customFormat="1" ht="16.2" customHeight="1" x14ac:dyDescent="0.3">
      <c r="B66" s="373" t="s">
        <v>2527</v>
      </c>
      <c r="C66" s="373"/>
      <c r="D66" s="373"/>
      <c r="E66" s="373"/>
      <c r="F66" s="373"/>
      <c r="G66" s="373"/>
      <c r="H66" s="373"/>
      <c r="I66" s="373"/>
    </row>
    <row r="67" spans="2:13" s="406" customFormat="1" ht="16.2" customHeight="1" x14ac:dyDescent="0.3">
      <c r="B67" s="373" t="s">
        <v>3982</v>
      </c>
      <c r="C67" s="373"/>
      <c r="D67" s="373"/>
      <c r="E67" s="373"/>
      <c r="F67" s="373"/>
      <c r="G67" s="373"/>
      <c r="H67" s="373"/>
      <c r="I67" s="373"/>
    </row>
    <row r="68" spans="2:13" s="406" customFormat="1" ht="16.2" customHeight="1" x14ac:dyDescent="0.3">
      <c r="B68" s="373" t="s">
        <v>2528</v>
      </c>
      <c r="C68" s="373"/>
      <c r="D68" s="373"/>
      <c r="E68" s="373"/>
      <c r="F68" s="373"/>
      <c r="G68" s="373"/>
      <c r="H68" s="373"/>
      <c r="I68" s="373"/>
      <c r="J68" s="409"/>
    </row>
    <row r="69" spans="2:13" s="373" customFormat="1" ht="1.2" customHeight="1" x14ac:dyDescent="0.3">
      <c r="B69" s="715"/>
      <c r="C69" s="715"/>
      <c r="H69" s="716"/>
      <c r="I69" s="716"/>
      <c r="L69" s="384"/>
      <c r="M69" s="384"/>
    </row>
    <row r="70" spans="2:13" ht="102.75" customHeight="1" x14ac:dyDescent="0.25">
      <c r="B70" s="763" t="s">
        <v>2584</v>
      </c>
      <c r="C70" s="763"/>
      <c r="D70" s="406"/>
      <c r="E70" s="406"/>
      <c r="F70" s="406"/>
      <c r="G70" s="406"/>
      <c r="H70" s="833" t="s">
        <v>2529</v>
      </c>
      <c r="I70" s="833"/>
    </row>
  </sheetData>
  <mergeCells count="44">
    <mergeCell ref="K5:L5"/>
    <mergeCell ref="C6:E6"/>
    <mergeCell ref="K6:L6"/>
    <mergeCell ref="C10:E10"/>
    <mergeCell ref="H10:I10"/>
    <mergeCell ref="K7:L7"/>
    <mergeCell ref="K8:L8"/>
    <mergeCell ref="C9:E9"/>
    <mergeCell ref="E3:F3"/>
    <mergeCell ref="C5:E5"/>
    <mergeCell ref="G5:I5"/>
    <mergeCell ref="C7:E7"/>
    <mergeCell ref="G7:I7"/>
    <mergeCell ref="B11:C11"/>
    <mergeCell ref="D11:E11"/>
    <mergeCell ref="G11:I11"/>
    <mergeCell ref="B15:I16"/>
    <mergeCell ref="C18:E18"/>
    <mergeCell ref="B40:I40"/>
    <mergeCell ref="B47:I47"/>
    <mergeCell ref="G28:H28"/>
    <mergeCell ref="G29:H29"/>
    <mergeCell ref="B31:I31"/>
    <mergeCell ref="B32:I32"/>
    <mergeCell ref="B33:I33"/>
    <mergeCell ref="B34:C34"/>
    <mergeCell ref="C19:E19"/>
    <mergeCell ref="B36:I36"/>
    <mergeCell ref="B37:I37"/>
    <mergeCell ref="B38:I38"/>
    <mergeCell ref="B39:I39"/>
    <mergeCell ref="G27:H27"/>
    <mergeCell ref="C21:E21"/>
    <mergeCell ref="C22:E22"/>
    <mergeCell ref="C23:E23"/>
    <mergeCell ref="C24:E24"/>
    <mergeCell ref="C25:E25"/>
    <mergeCell ref="C26:E26"/>
    <mergeCell ref="C20:E20"/>
    <mergeCell ref="B60:I60"/>
    <mergeCell ref="B69:C69"/>
    <mergeCell ref="H69:I69"/>
    <mergeCell ref="B70:C70"/>
    <mergeCell ref="H70:I70"/>
  </mergeCells>
  <hyperlinks>
    <hyperlink ref="B68" r:id="rId1" display="http://www.geofal.com.pe/" xr:uid="{4B2978E4-BEA3-4E11-871E-67093497C8DA}"/>
    <hyperlink ref="B38:I38" r:id="rId2" location="8LpXxWsZQWmIW0zmL4DJEGBD3MXzxqJtd8JNJD7mkXs" display="https://mega.nz/file/EWAjHIDa - 8LpXxWsZQWmIW0zmL4DJEGBD3MXzxqJtd8JNJD7mkXs" xr:uid="{D365E75B-61FD-4D02-9D27-AE9FDC4FEE54}"/>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4" min="1" max="8" man="1"/>
  </rowBreaks>
  <drawing r:id="rId4"/>
  <legacyDrawingHF r:id="rId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89BF1-3CB2-40F7-97F3-2DACD4AD14C0}">
  <sheetPr>
    <tabColor rgb="FFFFFF00"/>
  </sheetPr>
  <dimension ref="B1:T66"/>
  <sheetViews>
    <sheetView view="pageBreakPreview" zoomScale="91" zoomScaleNormal="92" zoomScaleSheetLayoutView="91" workbookViewId="0">
      <selection activeCell="A20" sqref="A20:XFD20"/>
    </sheetView>
  </sheetViews>
  <sheetFormatPr baseColWidth="10" defaultColWidth="11.44140625" defaultRowHeight="15" x14ac:dyDescent="0.3"/>
  <cols>
    <col min="1" max="1" width="2.44140625" style="279" customWidth="1"/>
    <col min="2" max="2" width="15.6640625" style="279" customWidth="1"/>
    <col min="3" max="3" width="15.5546875" style="279" customWidth="1"/>
    <col min="4" max="4" width="12.6640625" style="279" customWidth="1"/>
    <col min="5" max="5" width="25.44140625" style="279" customWidth="1"/>
    <col min="6" max="6" width="24.554687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1120</v>
      </c>
    </row>
    <row r="2" spans="2:13" ht="9" customHeight="1" x14ac:dyDescent="0.3">
      <c r="K2" s="344"/>
      <c r="L2" s="344"/>
    </row>
    <row r="3" spans="2:13" ht="34.950000000000003" customHeight="1" x14ac:dyDescent="0.3">
      <c r="C3" s="255"/>
      <c r="D3" s="255"/>
      <c r="E3" s="746">
        <v>1343</v>
      </c>
      <c r="F3" s="746"/>
      <c r="G3" s="255"/>
      <c r="H3" s="255"/>
      <c r="I3" s="256"/>
    </row>
    <row r="4" spans="2:13" ht="10.199999999999999" customHeight="1" x14ac:dyDescent="0.3">
      <c r="B4" s="257"/>
      <c r="C4" s="257"/>
      <c r="E4" s="252"/>
      <c r="F4" s="252"/>
      <c r="H4" s="395"/>
      <c r="I4" s="395"/>
      <c r="J4" s="252"/>
    </row>
    <row r="5" spans="2:13" ht="43.5" customHeight="1" x14ac:dyDescent="0.3">
      <c r="B5" s="270" t="s">
        <v>2545</v>
      </c>
      <c r="C5" s="710" t="str">
        <f>VLOOKUP($L$1,BD_Clientes,2,FALSE)</f>
        <v>LABORATORIO DE SUELOS JCH S.A.C.</v>
      </c>
      <c r="D5" s="710"/>
      <c r="E5" s="710"/>
      <c r="F5" s="363" t="s">
        <v>2586</v>
      </c>
      <c r="G5" s="753" t="str">
        <f>VLOOKUP($L$1,BD_Clientes,9,FALSE)</f>
        <v>Ensayos con fines de Autorización de Técnicos 2025</v>
      </c>
      <c r="H5" s="753"/>
      <c r="I5" s="753"/>
      <c r="K5" s="746">
        <v>222</v>
      </c>
      <c r="L5" s="746"/>
    </row>
    <row r="6" spans="2:13" ht="18" customHeight="1" x14ac:dyDescent="0.3">
      <c r="B6" s="270" t="s">
        <v>2547</v>
      </c>
      <c r="C6" s="710">
        <f>VLOOKUP($L$1,BD_Clientes,3,FALSE)</f>
        <v>20602256872</v>
      </c>
      <c r="D6" s="710"/>
      <c r="E6" s="710"/>
      <c r="G6" s="395"/>
      <c r="H6" s="395"/>
      <c r="I6" s="395"/>
      <c r="K6" s="744">
        <v>222</v>
      </c>
      <c r="L6" s="744"/>
      <c r="M6" s="301"/>
    </row>
    <row r="7" spans="2:13" ht="38.25" customHeight="1" x14ac:dyDescent="0.3">
      <c r="B7" s="270" t="s">
        <v>2550</v>
      </c>
      <c r="C7" s="710" t="str">
        <f>VLOOKUP($L$1,BD_Clientes,5,FALSE)</f>
        <v>Ing. Gean Marcos Navarro Rodríguez</v>
      </c>
      <c r="D7" s="710"/>
      <c r="E7" s="710"/>
      <c r="F7" s="363" t="s">
        <v>2589</v>
      </c>
      <c r="G7" s="710" t="str">
        <f>VLOOKUP($L$1,BD_Clientes,10,FALSE)</f>
        <v>Lima</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981230316</v>
      </c>
      <c r="D9" s="710"/>
      <c r="E9" s="710"/>
      <c r="F9" s="364" t="s">
        <v>4142</v>
      </c>
      <c r="G9" s="279" t="s">
        <v>3326</v>
      </c>
      <c r="K9" s="392"/>
      <c r="L9" s="392"/>
    </row>
    <row r="10" spans="2:13" ht="49.2" customHeight="1" x14ac:dyDescent="0.3">
      <c r="B10" s="270" t="s">
        <v>2557</v>
      </c>
      <c r="C10" s="710" t="str">
        <f>VLOOKUP($L$1,BD_Clientes,8,FALSE)</f>
        <v>laboratorio@labjch.com</v>
      </c>
      <c r="D10" s="710"/>
      <c r="E10" s="710"/>
      <c r="F10" s="365" t="s">
        <v>2553</v>
      </c>
      <c r="G10" s="396">
        <v>982429895</v>
      </c>
      <c r="H10" s="724"/>
      <c r="I10" s="724"/>
    </row>
    <row r="11" spans="2:13" ht="27" customHeight="1" x14ac:dyDescent="0.3">
      <c r="B11" s="728" t="s">
        <v>2555</v>
      </c>
      <c r="C11" s="728"/>
      <c r="D11" s="727">
        <v>45897</v>
      </c>
      <c r="E11" s="727"/>
      <c r="F11" s="365" t="s">
        <v>2558</v>
      </c>
      <c r="G11" s="727">
        <v>45897</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9.25" customHeight="1" x14ac:dyDescent="0.3">
      <c r="B18" s="421" t="s">
        <v>2561</v>
      </c>
      <c r="C18" s="749" t="s">
        <v>2562</v>
      </c>
      <c r="D18" s="749"/>
      <c r="E18" s="749"/>
      <c r="F18" s="422" t="s">
        <v>2563</v>
      </c>
      <c r="G18" s="421" t="s">
        <v>2564</v>
      </c>
      <c r="H18" s="421" t="s">
        <v>2565</v>
      </c>
      <c r="I18" s="421" t="s">
        <v>2566</v>
      </c>
      <c r="J18" s="371"/>
    </row>
    <row r="19" spans="2:20" ht="51.75" customHeight="1" x14ac:dyDescent="0.3">
      <c r="B19" s="414" t="s">
        <v>2033</v>
      </c>
      <c r="C19" s="717" t="str">
        <f>VLOOKUP(B19,ENS.!$B$5:$F$242,2,FALSE)</f>
        <v>Análisis granulométrico por tamizado en Suelo (*).</v>
      </c>
      <c r="D19" s="718"/>
      <c r="E19" s="719"/>
      <c r="F19" s="414" t="str">
        <f>VLOOKUP(B19,ENS.!$B$5:$F$242,3,FALSE)</f>
        <v>ASTM D6913/D6913M-17</v>
      </c>
      <c r="G19" s="455">
        <f>VLOOKUP(B19,ENS.!$B$5:$G$242,6,FALSE)</f>
        <v>100</v>
      </c>
      <c r="H19" s="414">
        <v>3</v>
      </c>
      <c r="I19" s="265">
        <f t="shared" ref="I19:I22" si="0">+G19*H19</f>
        <v>300</v>
      </c>
      <c r="J19" s="371"/>
    </row>
    <row r="20" spans="2:20" ht="51.75" customHeight="1" x14ac:dyDescent="0.3">
      <c r="B20" s="414" t="s">
        <v>2022</v>
      </c>
      <c r="C20" s="717" t="str">
        <f>VLOOKUP(B20,ENS.!$B$5:$F$242,2,FALSE)</f>
        <v>Contenido de humedad en suelos (*).</v>
      </c>
      <c r="D20" s="718"/>
      <c r="E20" s="719"/>
      <c r="F20" s="414" t="str">
        <f>VLOOKUP(B20,ENS.!$B$5:$F$242,3,FALSE)</f>
        <v>ASTM D2216-19</v>
      </c>
      <c r="G20" s="455">
        <f>VLOOKUP(B20,ENS.!$B$5:$G$242,6,FALSE)</f>
        <v>30</v>
      </c>
      <c r="H20" s="414">
        <v>3</v>
      </c>
      <c r="I20" s="265">
        <f t="shared" si="0"/>
        <v>90</v>
      </c>
      <c r="J20" s="371"/>
    </row>
    <row r="21" spans="2:20" ht="51.75" customHeight="1" x14ac:dyDescent="0.3">
      <c r="B21" s="414" t="s">
        <v>2031</v>
      </c>
      <c r="C21" s="717" t="str">
        <f>VLOOKUP(B21,ENS.!$B$5:$F$242,2,FALSE)</f>
        <v>Límite líquido y Límite Plástico del Suelo (*).</v>
      </c>
      <c r="D21" s="718"/>
      <c r="E21" s="719"/>
      <c r="F21" s="414" t="str">
        <f>VLOOKUP(B21,ENS.!$B$5:$F$242,3,FALSE)</f>
        <v>ASTM D4318-17ε1</v>
      </c>
      <c r="G21" s="455">
        <f>VLOOKUP(B21,ENS.!$B$5:$G$242,6,FALSE)</f>
        <v>90</v>
      </c>
      <c r="H21" s="414">
        <v>4</v>
      </c>
      <c r="I21" s="265">
        <f t="shared" si="0"/>
        <v>360</v>
      </c>
      <c r="J21" s="371"/>
    </row>
    <row r="22" spans="2:20" ht="51.75" customHeight="1" x14ac:dyDescent="0.3">
      <c r="B22" s="414" t="s">
        <v>2028</v>
      </c>
      <c r="C22" s="717" t="str">
        <f>VLOOKUP(B22,ENS.!$B$5:$F$242,2,FALSE)</f>
        <v>Clasificación suelo SUCS - AASHTO (*).</v>
      </c>
      <c r="D22" s="718"/>
      <c r="E22" s="719"/>
      <c r="F22" s="414" t="str">
        <f>VLOOKUP(B22,ENS.!$B$5:$F$242,3,FALSE)</f>
        <v>ASTM D2487-17 (Reapproved 2025) / ASTM D3282-24</v>
      </c>
      <c r="G22" s="455">
        <f>VLOOKUP(B22,ENS.!$B$5:$G$242,6,FALSE)</f>
        <v>20</v>
      </c>
      <c r="H22" s="414">
        <v>3</v>
      </c>
      <c r="I22" s="265">
        <f t="shared" si="0"/>
        <v>60</v>
      </c>
      <c r="J22" s="371"/>
    </row>
    <row r="23" spans="2:20" ht="19.95" customHeight="1" x14ac:dyDescent="0.3">
      <c r="B23" s="551" t="s">
        <v>2516</v>
      </c>
      <c r="C23" s="383"/>
      <c r="D23" s="373"/>
      <c r="E23" s="373"/>
      <c r="F23" s="373"/>
      <c r="G23" s="739" t="s">
        <v>3167</v>
      </c>
      <c r="H23" s="740"/>
      <c r="I23" s="369">
        <f>+SUM(I19:I22)</f>
        <v>810</v>
      </c>
      <c r="J23" s="274"/>
      <c r="K23" s="538"/>
      <c r="L23" s="171"/>
      <c r="N23" s="171"/>
      <c r="O23" s="171"/>
      <c r="P23" s="171"/>
      <c r="Q23" s="171"/>
      <c r="R23" s="171"/>
      <c r="S23" s="171"/>
      <c r="T23" s="171"/>
    </row>
    <row r="24" spans="2:20" ht="19.95" customHeight="1" x14ac:dyDescent="0.3">
      <c r="B24" s="373"/>
      <c r="C24" s="373"/>
      <c r="D24" s="373"/>
      <c r="E24" s="373"/>
      <c r="F24" s="373"/>
      <c r="G24" s="735" t="s">
        <v>2568</v>
      </c>
      <c r="H24" s="736"/>
      <c r="I24" s="369">
        <f>+I23*0.18</f>
        <v>145.79999999999998</v>
      </c>
      <c r="J24" s="274"/>
      <c r="K24" s="538"/>
      <c r="L24" s="171"/>
      <c r="M24" s="171"/>
      <c r="N24" s="171"/>
      <c r="O24" s="171"/>
      <c r="P24" s="171"/>
      <c r="Q24" s="171"/>
      <c r="R24" s="171"/>
      <c r="S24" s="171"/>
      <c r="T24" s="171"/>
    </row>
    <row r="25" spans="2:20" ht="19.95" customHeight="1" x14ac:dyDescent="0.3">
      <c r="B25" s="373"/>
      <c r="C25" s="373"/>
      <c r="D25" s="373"/>
      <c r="E25" s="373"/>
      <c r="F25" s="373"/>
      <c r="G25" s="720" t="s">
        <v>2569</v>
      </c>
      <c r="H25" s="722"/>
      <c r="I25" s="272">
        <f>+I23+I24</f>
        <v>955.8</v>
      </c>
      <c r="J25" s="274"/>
      <c r="K25" s="538"/>
      <c r="L25" s="302"/>
      <c r="M25" s="302"/>
      <c r="N25" s="302"/>
      <c r="O25" s="302"/>
      <c r="P25" s="302"/>
      <c r="Q25" s="302"/>
      <c r="R25" s="302"/>
      <c r="S25" s="302"/>
      <c r="T25" s="302"/>
    </row>
    <row r="26" spans="2:20" s="373" customFormat="1" ht="47.4" customHeight="1" x14ac:dyDescent="0.3">
      <c r="G26" s="386"/>
      <c r="H26" s="386"/>
      <c r="I26" s="387"/>
      <c r="J26" s="388"/>
      <c r="K26" s="554"/>
      <c r="L26" s="379"/>
      <c r="M26" s="379"/>
      <c r="N26" s="379"/>
      <c r="O26" s="379"/>
      <c r="P26" s="379"/>
      <c r="Q26" s="379"/>
      <c r="R26" s="379"/>
      <c r="S26" s="379"/>
      <c r="T26" s="379"/>
    </row>
    <row r="27" spans="2:20" s="373" customFormat="1" ht="24.75" customHeight="1" x14ac:dyDescent="0.3">
      <c r="B27" s="732" t="s">
        <v>4119</v>
      </c>
      <c r="C27" s="732"/>
      <c r="D27" s="732"/>
      <c r="E27" s="732"/>
      <c r="F27" s="732"/>
      <c r="G27" s="732"/>
      <c r="H27" s="732"/>
      <c r="I27" s="732"/>
      <c r="J27" s="388"/>
      <c r="K27" s="554"/>
      <c r="L27" s="379"/>
      <c r="M27" s="379"/>
      <c r="N27" s="379"/>
      <c r="O27" s="379"/>
      <c r="P27" s="379"/>
      <c r="Q27" s="379"/>
      <c r="R27" s="379"/>
      <c r="S27" s="379"/>
      <c r="T27" s="379"/>
    </row>
    <row r="28" spans="2:20" s="373" customFormat="1" ht="144.75" customHeight="1" x14ac:dyDescent="0.3">
      <c r="B28" s="714" t="s">
        <v>6039</v>
      </c>
      <c r="C28" s="714"/>
      <c r="D28" s="714"/>
      <c r="E28" s="714"/>
      <c r="F28" s="714"/>
      <c r="G28" s="714"/>
      <c r="H28" s="714"/>
      <c r="I28" s="714"/>
      <c r="J28" s="388"/>
      <c r="K28" s="554"/>
      <c r="L28" s="379"/>
      <c r="M28" s="379"/>
      <c r="N28" s="379"/>
      <c r="O28" s="379"/>
      <c r="P28" s="379"/>
      <c r="Q28" s="379"/>
      <c r="R28" s="379"/>
      <c r="S28" s="379"/>
      <c r="T28" s="379"/>
    </row>
    <row r="29" spans="2:20" s="373" customFormat="1" ht="73.2" customHeight="1" x14ac:dyDescent="0.3">
      <c r="B29" s="715" t="s">
        <v>6033</v>
      </c>
      <c r="C29" s="715"/>
      <c r="D29" s="715"/>
      <c r="E29" s="715"/>
      <c r="F29" s="715"/>
      <c r="G29" s="715"/>
      <c r="H29" s="715"/>
      <c r="I29" s="715"/>
      <c r="J29" s="388"/>
      <c r="K29" s="554"/>
      <c r="L29" s="379"/>
      <c r="M29" s="379"/>
      <c r="N29" s="379"/>
      <c r="O29" s="379"/>
      <c r="P29" s="379"/>
      <c r="Q29" s="379"/>
      <c r="R29" s="379"/>
      <c r="S29" s="379"/>
      <c r="T29" s="379"/>
    </row>
    <row r="30" spans="2:20" s="373" customFormat="1" ht="136.5" customHeight="1" x14ac:dyDescent="0.3">
      <c r="B30" s="714" t="s">
        <v>2571</v>
      </c>
      <c r="C30" s="714"/>
      <c r="D30" s="420"/>
      <c r="E30" s="420"/>
      <c r="F30" s="420"/>
      <c r="G30" s="420"/>
      <c r="H30" s="420"/>
      <c r="I30" s="420"/>
      <c r="J30" s="388"/>
      <c r="K30" s="554"/>
      <c r="L30" s="379"/>
      <c r="M30" s="379"/>
      <c r="N30" s="379"/>
      <c r="O30" s="379"/>
      <c r="P30" s="379"/>
      <c r="Q30" s="379"/>
      <c r="R30" s="379"/>
      <c r="S30" s="379"/>
      <c r="T30" s="379"/>
    </row>
    <row r="31" spans="2:20" s="373" customFormat="1" ht="24" customHeight="1" x14ac:dyDescent="0.3">
      <c r="J31" s="388"/>
      <c r="K31" s="554"/>
      <c r="L31" s="379"/>
      <c r="M31" s="379"/>
      <c r="N31" s="379"/>
      <c r="O31" s="379"/>
      <c r="P31" s="379"/>
      <c r="Q31" s="379"/>
      <c r="R31" s="379"/>
      <c r="S31" s="379"/>
      <c r="T31" s="379"/>
    </row>
    <row r="32" spans="2:20" s="406" customFormat="1" ht="81.599999999999994" customHeight="1" x14ac:dyDescent="0.3">
      <c r="B32" s="714" t="s">
        <v>4127</v>
      </c>
      <c r="C32" s="714"/>
      <c r="D32" s="714"/>
      <c r="E32" s="714"/>
      <c r="F32" s="714"/>
      <c r="G32" s="714"/>
      <c r="H32" s="714"/>
      <c r="I32" s="714"/>
      <c r="J32" s="442"/>
      <c r="K32" s="558"/>
      <c r="L32" s="558"/>
      <c r="M32" s="559"/>
      <c r="N32" s="560"/>
    </row>
    <row r="33" spans="2:20" s="406" customFormat="1" ht="80.25" customHeight="1" x14ac:dyDescent="0.3">
      <c r="B33" s="714" t="s">
        <v>4128</v>
      </c>
      <c r="C33" s="714"/>
      <c r="D33" s="714"/>
      <c r="E33" s="714"/>
      <c r="F33" s="714"/>
      <c r="G33" s="714"/>
      <c r="H33" s="714"/>
      <c r="I33" s="714"/>
      <c r="J33" s="404"/>
    </row>
    <row r="34" spans="2:20" s="406" customFormat="1" ht="80.25" customHeight="1" x14ac:dyDescent="0.3">
      <c r="B34" s="714" t="s">
        <v>4122</v>
      </c>
      <c r="C34" s="714"/>
      <c r="D34" s="714"/>
      <c r="E34" s="714"/>
      <c r="F34" s="714"/>
      <c r="G34" s="714"/>
      <c r="H34" s="714"/>
      <c r="I34" s="714"/>
      <c r="J34" s="404"/>
      <c r="K34" s="405"/>
    </row>
    <row r="35" spans="2:20" s="406" customFormat="1" ht="138" customHeight="1" x14ac:dyDescent="0.3">
      <c r="B35" s="715" t="s">
        <v>4129</v>
      </c>
      <c r="C35" s="715"/>
      <c r="D35" s="715"/>
      <c r="E35" s="715"/>
      <c r="F35" s="715"/>
      <c r="G35" s="715"/>
      <c r="H35" s="715"/>
      <c r="I35" s="715"/>
      <c r="J35" s="404"/>
      <c r="K35" s="405"/>
      <c r="L35" s="407"/>
      <c r="M35" s="408"/>
    </row>
    <row r="36" spans="2:20" s="406" customFormat="1" ht="55.95" customHeight="1" x14ac:dyDescent="0.3">
      <c r="B36" s="714" t="s">
        <v>4125</v>
      </c>
      <c r="C36" s="714"/>
      <c r="D36" s="714"/>
      <c r="E36" s="714"/>
      <c r="F36" s="714"/>
      <c r="G36" s="714"/>
      <c r="H36" s="714"/>
      <c r="I36" s="714"/>
      <c r="J36" s="404"/>
      <c r="K36" s="405"/>
      <c r="L36" s="407"/>
      <c r="M36" s="408"/>
    </row>
    <row r="37" spans="2:20" s="373" customFormat="1" ht="16.8" x14ac:dyDescent="0.3">
      <c r="B37" s="317"/>
      <c r="C37" s="317"/>
      <c r="D37" s="317"/>
      <c r="E37" s="317"/>
      <c r="F37" s="317"/>
      <c r="G37" s="317"/>
      <c r="H37" s="317"/>
      <c r="I37" s="317"/>
      <c r="N37" s="379"/>
      <c r="O37" s="379"/>
      <c r="P37" s="379"/>
      <c r="Q37" s="379"/>
      <c r="R37" s="379"/>
      <c r="S37" s="379"/>
      <c r="T37" s="379"/>
    </row>
    <row r="38" spans="2:20" s="373" customFormat="1" ht="18" customHeight="1" x14ac:dyDescent="0.3">
      <c r="B38" s="279"/>
      <c r="C38" s="279"/>
      <c r="D38" s="279"/>
      <c r="E38" s="279"/>
      <c r="F38" s="279"/>
      <c r="G38" s="279"/>
      <c r="H38" s="279"/>
      <c r="I38" s="279"/>
    </row>
    <row r="39" spans="2:20" s="406" customFormat="1" ht="18" customHeight="1" x14ac:dyDescent="0.3">
      <c r="B39" s="373" t="s">
        <v>3984</v>
      </c>
      <c r="C39" s="373"/>
      <c r="D39" s="373"/>
      <c r="E39" s="373"/>
      <c r="F39" s="373"/>
      <c r="G39" s="373"/>
      <c r="H39" s="373"/>
      <c r="I39" s="373"/>
      <c r="K39" s="406" t="s">
        <v>2574</v>
      </c>
    </row>
    <row r="40" spans="2:20" s="406" customFormat="1" ht="18" customHeight="1" x14ac:dyDescent="0.3">
      <c r="B40" s="373" t="s">
        <v>4126</v>
      </c>
      <c r="C40" s="373"/>
      <c r="D40" s="373"/>
      <c r="E40" s="373"/>
      <c r="F40" s="373"/>
      <c r="G40" s="373"/>
      <c r="H40" s="373"/>
      <c r="I40" s="373"/>
      <c r="K40" s="406" t="s">
        <v>4112</v>
      </c>
    </row>
    <row r="41" spans="2:20" s="406" customFormat="1" ht="18" customHeight="1" x14ac:dyDescent="0.3">
      <c r="B41" s="373" t="s">
        <v>2518</v>
      </c>
      <c r="C41" s="373"/>
      <c r="D41" s="373"/>
      <c r="E41" s="373"/>
      <c r="F41" s="373"/>
      <c r="G41" s="373"/>
      <c r="H41" s="373"/>
      <c r="I41" s="373"/>
      <c r="K41" s="406" t="s">
        <v>4111</v>
      </c>
    </row>
    <row r="42" spans="2:20" s="406" customFormat="1" ht="18" customHeight="1" x14ac:dyDescent="0.3">
      <c r="B42" s="380" t="s">
        <v>2519</v>
      </c>
      <c r="C42" s="373"/>
      <c r="D42" s="373"/>
      <c r="E42" s="373"/>
      <c r="F42" s="373"/>
      <c r="G42" s="373"/>
      <c r="H42" s="373"/>
      <c r="I42" s="373"/>
      <c r="K42" s="406" t="s">
        <v>4113</v>
      </c>
    </row>
    <row r="43" spans="2:20" s="406" customFormat="1" ht="18" customHeight="1" x14ac:dyDescent="0.3">
      <c r="B43" s="713" t="s">
        <v>2520</v>
      </c>
      <c r="C43" s="713"/>
      <c r="D43" s="713"/>
      <c r="E43" s="713"/>
      <c r="F43" s="713"/>
      <c r="G43" s="713"/>
      <c r="H43" s="713"/>
      <c r="I43" s="713"/>
      <c r="J43" s="410"/>
      <c r="K43" s="406" t="s">
        <v>4114</v>
      </c>
      <c r="M43" s="411"/>
    </row>
    <row r="44" spans="2:20" s="444" customFormat="1" ht="18" customHeight="1" x14ac:dyDescent="0.3">
      <c r="B44" s="380" t="s">
        <v>2578</v>
      </c>
      <c r="C44" s="373"/>
      <c r="D44" s="373"/>
      <c r="E44" s="373"/>
      <c r="F44" s="373"/>
      <c r="G44" s="373"/>
      <c r="H44" s="373"/>
      <c r="I44" s="373"/>
      <c r="J44" s="443"/>
      <c r="K44" s="444" t="s">
        <v>4115</v>
      </c>
      <c r="M44" s="445"/>
    </row>
    <row r="45" spans="2:20" s="444" customFormat="1" ht="18" customHeight="1" x14ac:dyDescent="0.3">
      <c r="B45" s="381" t="s">
        <v>2580</v>
      </c>
      <c r="C45" s="373"/>
      <c r="D45" s="373"/>
      <c r="E45" s="373"/>
      <c r="F45" s="373"/>
      <c r="G45" s="373"/>
      <c r="H45" s="373"/>
      <c r="I45" s="373"/>
      <c r="J45" s="443"/>
      <c r="K45" s="444" t="s">
        <v>4116</v>
      </c>
    </row>
    <row r="46" spans="2:20" s="444" customFormat="1" ht="18" customHeight="1" x14ac:dyDescent="0.3">
      <c r="B46" s="381" t="s">
        <v>2582</v>
      </c>
      <c r="C46" s="373"/>
      <c r="D46" s="373"/>
      <c r="E46" s="373"/>
      <c r="F46" s="373"/>
      <c r="G46" s="373"/>
      <c r="H46" s="373"/>
      <c r="I46" s="373"/>
      <c r="J46" s="443"/>
    </row>
    <row r="47" spans="2:20" s="444" customFormat="1" ht="18" customHeight="1" x14ac:dyDescent="0.3">
      <c r="B47" s="380" t="s">
        <v>2521</v>
      </c>
      <c r="C47" s="373"/>
      <c r="D47" s="373"/>
      <c r="E47" s="373"/>
      <c r="F47" s="373"/>
      <c r="G47" s="373"/>
      <c r="H47" s="373"/>
      <c r="I47" s="373"/>
      <c r="J47" s="443"/>
    </row>
    <row r="48" spans="2:20" s="444" customFormat="1" ht="18" customHeight="1" x14ac:dyDescent="0.3">
      <c r="B48" s="381" t="s">
        <v>3965</v>
      </c>
      <c r="C48" s="373"/>
      <c r="D48" s="373"/>
      <c r="E48" s="373"/>
      <c r="F48" s="373"/>
      <c r="G48" s="373"/>
      <c r="H48" s="373"/>
      <c r="I48" s="373"/>
      <c r="J48" s="443"/>
    </row>
    <row r="49" spans="2:11" s="444" customFormat="1" ht="18" customHeight="1" x14ac:dyDescent="0.3">
      <c r="B49" s="381" t="s">
        <v>3966</v>
      </c>
      <c r="C49" s="373"/>
      <c r="D49" s="373"/>
      <c r="E49" s="373"/>
      <c r="F49" s="373"/>
      <c r="G49" s="373"/>
      <c r="H49" s="373"/>
      <c r="I49" s="373"/>
      <c r="J49" s="443"/>
    </row>
    <row r="50" spans="2:11" s="444" customFormat="1" ht="18" customHeight="1" x14ac:dyDescent="0.3">
      <c r="B50" s="380" t="s">
        <v>4088</v>
      </c>
      <c r="C50" s="373"/>
      <c r="D50" s="373"/>
      <c r="E50" s="373"/>
      <c r="F50" s="373"/>
      <c r="G50" s="373"/>
      <c r="H50" s="373"/>
      <c r="I50" s="373"/>
      <c r="J50" s="443"/>
    </row>
    <row r="51" spans="2:11" s="444" customFormat="1" ht="18" customHeight="1" x14ac:dyDescent="0.3">
      <c r="B51" s="381" t="s">
        <v>4089</v>
      </c>
      <c r="C51" s="373"/>
      <c r="D51" s="373"/>
      <c r="E51" s="373"/>
      <c r="F51" s="373"/>
      <c r="G51" s="373"/>
      <c r="H51" s="373"/>
      <c r="I51" s="373"/>
      <c r="J51" s="443"/>
    </row>
    <row r="52" spans="2:11" s="444" customFormat="1" ht="18" customHeight="1" x14ac:dyDescent="0.3">
      <c r="B52" s="381" t="s">
        <v>4090</v>
      </c>
      <c r="C52" s="373"/>
      <c r="D52" s="373"/>
      <c r="E52" s="373"/>
      <c r="F52" s="373"/>
      <c r="G52" s="373"/>
      <c r="H52" s="373"/>
      <c r="I52" s="373"/>
      <c r="J52" s="443"/>
    </row>
    <row r="53" spans="2:11" s="390" customFormat="1" ht="3" customHeight="1" x14ac:dyDescent="0.3">
      <c r="B53" s="289"/>
      <c r="C53" s="279"/>
      <c r="D53" s="279"/>
      <c r="E53" s="279"/>
      <c r="F53" s="279"/>
      <c r="G53" s="279"/>
      <c r="H53" s="279"/>
      <c r="I53" s="279"/>
      <c r="J53" s="389"/>
    </row>
    <row r="54" spans="2:11" s="373" customFormat="1" ht="18.75" customHeight="1" x14ac:dyDescent="0.3">
      <c r="B54" s="279"/>
      <c r="C54" s="279"/>
      <c r="D54" s="279"/>
      <c r="E54" s="279"/>
      <c r="F54" s="279"/>
      <c r="G54" s="279"/>
      <c r="H54" s="279"/>
      <c r="I54" s="279"/>
      <c r="J54" s="382"/>
      <c r="K54" s="380"/>
    </row>
    <row r="55" spans="2:11" s="373" customFormat="1" ht="16.2" customHeight="1" x14ac:dyDescent="0.3">
      <c r="B55" s="279"/>
      <c r="C55" s="279"/>
      <c r="D55" s="279"/>
      <c r="E55" s="279"/>
      <c r="F55" s="279"/>
      <c r="G55" s="279"/>
      <c r="H55" s="279"/>
      <c r="I55" s="279"/>
      <c r="J55" s="382"/>
      <c r="K55" s="381"/>
    </row>
    <row r="56" spans="2:11" s="406" customFormat="1" ht="48" customHeight="1" x14ac:dyDescent="0.3">
      <c r="B56" s="714" t="s">
        <v>3173</v>
      </c>
      <c r="C56" s="714"/>
      <c r="D56" s="714"/>
      <c r="E56" s="714"/>
      <c r="F56" s="714"/>
      <c r="G56" s="714"/>
      <c r="H56" s="714"/>
      <c r="I56" s="714"/>
      <c r="J56" s="410"/>
      <c r="K56" s="446"/>
    </row>
    <row r="57" spans="2:11" s="406" customFormat="1" ht="13.5" customHeight="1" x14ac:dyDescent="0.3">
      <c r="B57" s="435" t="s">
        <v>2525</v>
      </c>
      <c r="C57" s="384"/>
      <c r="D57" s="373"/>
      <c r="E57" s="373"/>
      <c r="F57" s="373"/>
      <c r="G57" s="373"/>
      <c r="H57" s="373"/>
      <c r="I57" s="373"/>
      <c r="J57" s="410"/>
    </row>
    <row r="58" spans="2:11" s="406" customFormat="1" ht="4.95" customHeight="1" x14ac:dyDescent="0.3">
      <c r="B58" s="381"/>
      <c r="C58" s="373"/>
      <c r="D58" s="373"/>
      <c r="E58" s="373"/>
      <c r="F58" s="373"/>
      <c r="G58" s="373"/>
      <c r="H58" s="373"/>
      <c r="I58" s="373"/>
      <c r="J58" s="410"/>
    </row>
    <row r="59" spans="2:11" s="406" customFormat="1" ht="16.8" x14ac:dyDescent="0.3">
      <c r="B59" s="373" t="s">
        <v>2526</v>
      </c>
      <c r="C59" s="384"/>
      <c r="D59" s="373"/>
      <c r="E59" s="373"/>
      <c r="F59" s="373"/>
      <c r="G59" s="373"/>
      <c r="H59" s="373"/>
      <c r="I59" s="373"/>
      <c r="J59" s="542"/>
    </row>
    <row r="60" spans="2:11" s="406" customFormat="1" ht="27" customHeight="1" x14ac:dyDescent="0.3">
      <c r="B60" s="384"/>
      <c r="C60" s="384"/>
      <c r="D60" s="373"/>
      <c r="E60" s="373"/>
      <c r="F60" s="373"/>
      <c r="G60" s="373"/>
      <c r="H60" s="373"/>
      <c r="I60" s="373"/>
      <c r="J60" s="542"/>
    </row>
    <row r="61" spans="2:11" s="406" customFormat="1" ht="16.2" customHeight="1" x14ac:dyDescent="0.3">
      <c r="B61" s="373" t="s">
        <v>2583</v>
      </c>
      <c r="C61" s="373"/>
      <c r="D61" s="384"/>
      <c r="E61" s="384"/>
      <c r="F61" s="384"/>
      <c r="G61" s="384"/>
      <c r="H61" s="373"/>
      <c r="I61" s="373"/>
    </row>
    <row r="62" spans="2:11" s="406" customFormat="1" ht="16.2" customHeight="1" x14ac:dyDescent="0.3">
      <c r="B62" s="373" t="s">
        <v>2527</v>
      </c>
      <c r="C62" s="373"/>
      <c r="D62" s="373"/>
      <c r="E62" s="373"/>
      <c r="F62" s="373"/>
      <c r="G62" s="373"/>
      <c r="H62" s="373"/>
      <c r="I62" s="373"/>
    </row>
    <row r="63" spans="2:11" s="406" customFormat="1" ht="16.2" customHeight="1" x14ac:dyDescent="0.3">
      <c r="B63" s="373" t="s">
        <v>3982</v>
      </c>
      <c r="C63" s="373"/>
      <c r="D63" s="373"/>
      <c r="E63" s="373"/>
      <c r="F63" s="373"/>
      <c r="G63" s="373"/>
      <c r="H63" s="373"/>
      <c r="I63" s="373"/>
    </row>
    <row r="64" spans="2:11" s="406" customFormat="1" ht="16.2" customHeight="1" x14ac:dyDescent="0.3">
      <c r="B64" s="373" t="s">
        <v>2528</v>
      </c>
      <c r="C64" s="373"/>
      <c r="D64" s="373"/>
      <c r="E64" s="373"/>
      <c r="F64" s="373"/>
      <c r="G64" s="373"/>
      <c r="H64" s="373"/>
      <c r="I64" s="373"/>
      <c r="J64" s="409"/>
    </row>
    <row r="65" spans="2:13" s="373" customFormat="1" ht="1.2" customHeight="1" x14ac:dyDescent="0.3">
      <c r="B65" s="715"/>
      <c r="C65" s="715"/>
      <c r="H65" s="716"/>
      <c r="I65" s="716"/>
      <c r="L65" s="384"/>
      <c r="M65" s="384"/>
    </row>
    <row r="66" spans="2:13" ht="81" customHeight="1" x14ac:dyDescent="0.3">
      <c r="B66" s="747" t="s">
        <v>2584</v>
      </c>
      <c r="C66" s="747"/>
      <c r="D66" s="373"/>
      <c r="E66" s="373"/>
      <c r="F66" s="373"/>
      <c r="G66" s="373"/>
      <c r="H66" s="748" t="s">
        <v>2529</v>
      </c>
      <c r="I66" s="748"/>
      <c r="J66" s="373"/>
    </row>
  </sheetData>
  <mergeCells count="40">
    <mergeCell ref="E3:F3"/>
    <mergeCell ref="C5:E5"/>
    <mergeCell ref="G5:I5"/>
    <mergeCell ref="K5:L5"/>
    <mergeCell ref="C6:E6"/>
    <mergeCell ref="K6:L6"/>
    <mergeCell ref="K7:L7"/>
    <mergeCell ref="K8:L8"/>
    <mergeCell ref="C9:E9"/>
    <mergeCell ref="C10:E10"/>
    <mergeCell ref="H10:I10"/>
    <mergeCell ref="G11:I11"/>
    <mergeCell ref="B15:I16"/>
    <mergeCell ref="C18:E18"/>
    <mergeCell ref="C7:E7"/>
    <mergeCell ref="G7:I7"/>
    <mergeCell ref="C19:E19"/>
    <mergeCell ref="C20:E20"/>
    <mergeCell ref="C21:E21"/>
    <mergeCell ref="C22:E22"/>
    <mergeCell ref="B11:C11"/>
    <mergeCell ref="D11:E11"/>
    <mergeCell ref="G23:H23"/>
    <mergeCell ref="G24:H24"/>
    <mergeCell ref="G25:H25"/>
    <mergeCell ref="B27:I27"/>
    <mergeCell ref="B28:I28"/>
    <mergeCell ref="B66:C66"/>
    <mergeCell ref="H66:I66"/>
    <mergeCell ref="B29:I29"/>
    <mergeCell ref="B30:C30"/>
    <mergeCell ref="B32:I32"/>
    <mergeCell ref="B33:I33"/>
    <mergeCell ref="B34:I34"/>
    <mergeCell ref="B35:I35"/>
    <mergeCell ref="B36:I36"/>
    <mergeCell ref="B43:I43"/>
    <mergeCell ref="B56:I56"/>
    <mergeCell ref="B65:C65"/>
    <mergeCell ref="H65:I65"/>
  </mergeCells>
  <hyperlinks>
    <hyperlink ref="B64" r:id="rId1" display="http://www.geofal.com.pe/" xr:uid="{29050FFC-4C32-4B1A-827E-0AEA3784AD13}"/>
    <hyperlink ref="B34:I34" r:id="rId2" location="8LpXxWsZQWmIW0zmL4DJEGBD3MXzxqJtd8JNJD7mkXs" display="https://mega.nz/file/EWAjHIDa - 8LpXxWsZQWmIW0zmL4DJEGBD3MXzxqJtd8JNJD7mkXs" xr:uid="{08E58C4D-234F-494F-B533-0E0DB5A38545}"/>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A9FFC-931D-4281-94E2-AD1B43AB27EB}">
  <sheetPr>
    <tabColor rgb="FFFFFF00"/>
  </sheetPr>
  <dimension ref="B1:T69"/>
  <sheetViews>
    <sheetView view="pageBreakPreview" zoomScale="90" zoomScaleNormal="92" zoomScaleSheetLayoutView="90" workbookViewId="0">
      <selection activeCell="J23" sqref="J23"/>
    </sheetView>
  </sheetViews>
  <sheetFormatPr baseColWidth="10" defaultColWidth="11.44140625" defaultRowHeight="15" x14ac:dyDescent="0.3"/>
  <cols>
    <col min="1" max="1" width="2.44140625" style="279" customWidth="1"/>
    <col min="2" max="2" width="14.109375" style="279" customWidth="1"/>
    <col min="3" max="3" width="15.5546875" style="279" customWidth="1"/>
    <col min="4" max="4" width="12.6640625" style="279" customWidth="1"/>
    <col min="5" max="5" width="31.109375" style="279" customWidth="1"/>
    <col min="6" max="6" width="25.6640625" style="279" customWidth="1"/>
    <col min="7" max="9" width="13.6640625" style="279" customWidth="1"/>
    <col min="10" max="10" width="14.6640625" style="279" bestFit="1" customWidth="1"/>
    <col min="11" max="11" width="12.44140625" style="279" customWidth="1"/>
    <col min="12" max="12" width="21.44140625" style="279" customWidth="1"/>
    <col min="13" max="16384" width="11.44140625" style="279"/>
  </cols>
  <sheetData>
    <row r="1" spans="2:13" ht="24" customHeight="1" x14ac:dyDescent="0.3">
      <c r="K1" s="298" t="s">
        <v>230</v>
      </c>
      <c r="L1" s="298">
        <v>1121</v>
      </c>
    </row>
    <row r="2" spans="2:13" ht="9" customHeight="1" x14ac:dyDescent="0.3">
      <c r="K2" s="344"/>
      <c r="L2" s="344"/>
    </row>
    <row r="3" spans="2:13" ht="34.950000000000003" customHeight="1" x14ac:dyDescent="0.3">
      <c r="C3" s="255"/>
      <c r="D3" s="255"/>
      <c r="E3" s="746">
        <v>1345</v>
      </c>
      <c r="F3" s="746"/>
      <c r="G3" s="255"/>
      <c r="H3" s="255"/>
      <c r="I3" s="256"/>
    </row>
    <row r="4" spans="2:13" ht="10.199999999999999" customHeight="1" x14ac:dyDescent="0.3">
      <c r="B4" s="257"/>
      <c r="C4" s="257"/>
      <c r="E4" s="252"/>
      <c r="F4" s="252"/>
      <c r="H4" s="395"/>
      <c r="I4" s="395"/>
      <c r="J4" s="252"/>
    </row>
    <row r="5" spans="2:13" ht="43.5" customHeight="1" x14ac:dyDescent="0.3">
      <c r="B5" s="270" t="s">
        <v>2545</v>
      </c>
      <c r="C5" s="710" t="str">
        <f>VLOOKUP($L$1,BD_Clientes,2,FALSE)</f>
        <v>CONSORCIO DHMONT &amp; CG &amp; M SAC</v>
      </c>
      <c r="D5" s="710"/>
      <c r="E5" s="710"/>
      <c r="F5" s="363" t="s">
        <v>2586</v>
      </c>
      <c r="G5" s="753" t="str">
        <f>VLOOKUP($L$1,BD_Clientes,9,FALSE)</f>
        <v>PLANTA DE CONCRETO DH MONT</v>
      </c>
      <c r="H5" s="753"/>
      <c r="I5" s="753"/>
      <c r="K5" s="746">
        <v>222</v>
      </c>
      <c r="L5" s="746"/>
    </row>
    <row r="6" spans="2:13" ht="12.6" customHeight="1" x14ac:dyDescent="0.3">
      <c r="B6" s="270" t="s">
        <v>2547</v>
      </c>
      <c r="C6" s="710">
        <f>VLOOKUP($L$1,BD_Clientes,3,FALSE)</f>
        <v>20502574109</v>
      </c>
      <c r="D6" s="710"/>
      <c r="E6" s="710"/>
      <c r="G6" s="395"/>
      <c r="H6" s="395"/>
      <c r="I6" s="395"/>
      <c r="K6" s="744">
        <v>222</v>
      </c>
      <c r="L6" s="744"/>
      <c r="M6" s="301"/>
    </row>
    <row r="7" spans="2:13" ht="40.5" customHeight="1" x14ac:dyDescent="0.3">
      <c r="B7" s="270" t="s">
        <v>2550</v>
      </c>
      <c r="C7" s="710" t="str">
        <f>VLOOKUP($L$1,BD_Clientes,5,FALSE)</f>
        <v>Luis Manuel Valcarcel Cauper</v>
      </c>
      <c r="D7" s="710"/>
      <c r="E7" s="710"/>
      <c r="F7" s="363" t="s">
        <v>2589</v>
      </c>
      <c r="G7" s="710" t="str">
        <f>VLOOKUP($L$1,BD_Clientes,10,FALSE)</f>
        <v>Av. Victor Andres Belaunde Nro. S/N OTR Comas-Lima-Lima</v>
      </c>
      <c r="H7" s="710"/>
      <c r="I7" s="710"/>
      <c r="K7" s="742">
        <v>222</v>
      </c>
      <c r="L7" s="742"/>
    </row>
    <row r="8" spans="2:13" ht="2.4" customHeight="1" x14ac:dyDescent="0.3">
      <c r="B8" s="363"/>
      <c r="C8" s="396"/>
      <c r="D8" s="259"/>
      <c r="E8" s="259"/>
      <c r="G8" s="395"/>
      <c r="H8" s="395"/>
      <c r="I8" s="395"/>
      <c r="K8" s="743">
        <v>223</v>
      </c>
      <c r="L8" s="743"/>
    </row>
    <row r="9" spans="2:13" ht="17.399999999999999" x14ac:dyDescent="0.3">
      <c r="B9" s="270" t="s">
        <v>2553</v>
      </c>
      <c r="C9" s="710">
        <f>VLOOKUP($L$1,BD_Clientes,7,FALSE)</f>
        <v>985881969</v>
      </c>
      <c r="D9" s="710"/>
      <c r="E9" s="710"/>
      <c r="F9" s="364" t="s">
        <v>4142</v>
      </c>
      <c r="G9" s="279" t="s">
        <v>3326</v>
      </c>
      <c r="K9" s="392"/>
      <c r="L9" s="392"/>
    </row>
    <row r="10" spans="2:13" ht="49.2" customHeight="1" x14ac:dyDescent="0.3">
      <c r="B10" s="270" t="s">
        <v>2557</v>
      </c>
      <c r="C10" s="710" t="str">
        <f>VLOOKUP($L$1,BD_Clientes,8,FALSE)</f>
        <v>mvalcarcelcauper@gmail.com</v>
      </c>
      <c r="D10" s="710"/>
      <c r="E10" s="710"/>
      <c r="F10" s="365" t="s">
        <v>2553</v>
      </c>
      <c r="G10" s="396">
        <v>982429895</v>
      </c>
      <c r="H10" s="724"/>
      <c r="I10" s="724"/>
    </row>
    <row r="11" spans="2:13" ht="24" customHeight="1" x14ac:dyDescent="0.3">
      <c r="B11" s="728" t="s">
        <v>2555</v>
      </c>
      <c r="C11" s="728"/>
      <c r="D11" s="727">
        <v>45897</v>
      </c>
      <c r="E11" s="727"/>
      <c r="F11" s="365" t="s">
        <v>2558</v>
      </c>
      <c r="G11" s="727">
        <v>45897</v>
      </c>
      <c r="H11" s="727"/>
      <c r="I11" s="727"/>
      <c r="L11" s="279" t="s">
        <v>2556</v>
      </c>
    </row>
    <row r="12" spans="2:13" ht="5.4" customHeight="1" x14ac:dyDescent="0.3">
      <c r="B12" s="363"/>
      <c r="C12" s="366"/>
      <c r="D12" s="395"/>
      <c r="E12" s="367"/>
    </row>
    <row r="13" spans="2:13" ht="15" customHeight="1" x14ac:dyDescent="0.3">
      <c r="B13" s="317" t="s">
        <v>3981</v>
      </c>
      <c r="C13" s="260"/>
      <c r="D13" s="259"/>
      <c r="E13" s="259"/>
      <c r="F13" s="259"/>
      <c r="G13" s="259"/>
    </row>
    <row r="14" spans="2:13" ht="10.199999999999999" customHeight="1" x14ac:dyDescent="0.3">
      <c r="B14" s="317"/>
      <c r="C14" s="260"/>
      <c r="D14" s="259"/>
      <c r="E14" s="259"/>
      <c r="F14" s="259"/>
      <c r="G14" s="259"/>
    </row>
    <row r="15" spans="2:13" ht="19.5" customHeight="1" x14ac:dyDescent="0.3">
      <c r="B15" s="726" t="s">
        <v>2560</v>
      </c>
      <c r="C15" s="726"/>
      <c r="D15" s="726"/>
      <c r="E15" s="726"/>
      <c r="F15" s="726"/>
      <c r="G15" s="726"/>
      <c r="H15" s="726"/>
      <c r="I15" s="726"/>
    </row>
    <row r="16" spans="2:13" ht="14.25" customHeight="1" x14ac:dyDescent="0.3">
      <c r="B16" s="726"/>
      <c r="C16" s="726"/>
      <c r="D16" s="726"/>
      <c r="E16" s="726"/>
      <c r="F16" s="726"/>
      <c r="G16" s="726"/>
      <c r="H16" s="726"/>
      <c r="I16" s="726"/>
      <c r="J16" s="261"/>
      <c r="K16" s="261"/>
    </row>
    <row r="17" spans="2:20" ht="9" customHeight="1" x14ac:dyDescent="0.3">
      <c r="B17" s="260"/>
      <c r="C17" s="260"/>
      <c r="D17" s="259"/>
      <c r="E17" s="259"/>
      <c r="F17" s="259"/>
    </row>
    <row r="18" spans="2:20" s="273" customFormat="1" ht="55.5" customHeight="1" x14ac:dyDescent="0.3">
      <c r="B18" s="421" t="s">
        <v>2561</v>
      </c>
      <c r="C18" s="749" t="s">
        <v>2562</v>
      </c>
      <c r="D18" s="749"/>
      <c r="E18" s="749"/>
      <c r="F18" s="422" t="s">
        <v>2563</v>
      </c>
      <c r="G18" s="421" t="s">
        <v>2564</v>
      </c>
      <c r="H18" s="421" t="s">
        <v>2565</v>
      </c>
      <c r="I18" s="421" t="s">
        <v>2566</v>
      </c>
      <c r="J18" s="371"/>
    </row>
    <row r="19" spans="2:20" ht="38.25" customHeight="1" x14ac:dyDescent="0.3">
      <c r="B19" s="414" t="s">
        <v>2019</v>
      </c>
      <c r="C19" s="717" t="str">
        <f>VLOOKUP(B19,ENS.!$B$5:$F$242,2,FALSE)</f>
        <v>Próctor modificado (*).</v>
      </c>
      <c r="D19" s="718"/>
      <c r="E19" s="719"/>
      <c r="F19" s="414" t="str">
        <f>VLOOKUP(B19,ENS.!$B$5:$F$242,3,FALSE)</f>
        <v>ASTM D1557-12 (Reapproved 2021)</v>
      </c>
      <c r="G19" s="455">
        <f>VLOOKUP(B19,ENS.!$B$5:$G$242,6,FALSE)</f>
        <v>150</v>
      </c>
      <c r="H19" s="414">
        <v>1</v>
      </c>
      <c r="I19" s="265">
        <f t="shared" ref="I19:I25" si="0">+G19*H19</f>
        <v>150</v>
      </c>
      <c r="J19" s="371"/>
    </row>
    <row r="20" spans="2:20" ht="38.25" customHeight="1" x14ac:dyDescent="0.3">
      <c r="B20" s="414" t="s">
        <v>2437</v>
      </c>
      <c r="C20" s="717" t="str">
        <f>VLOOKUP(B20,ENS.!$B$5:$F$242,2,FALSE)</f>
        <v>Gravedad específica de los sólidos del suelo.</v>
      </c>
      <c r="D20" s="718"/>
      <c r="E20" s="719"/>
      <c r="F20" s="414" t="str">
        <f>VLOOKUP(B20,ENS.!$B$5:$F$242,3,FALSE)</f>
        <v>ASTM D854-14</v>
      </c>
      <c r="G20" s="455">
        <f>VLOOKUP(B20,ENS.!$B$5:$G$242,6,FALSE)</f>
        <v>120</v>
      </c>
      <c r="H20" s="414">
        <v>1</v>
      </c>
      <c r="I20" s="265">
        <f t="shared" si="0"/>
        <v>120</v>
      </c>
      <c r="J20" s="371"/>
    </row>
    <row r="21" spans="2:20" ht="38.25" customHeight="1" x14ac:dyDescent="0.3">
      <c r="B21" s="414" t="s">
        <v>2480</v>
      </c>
      <c r="C21" s="717" t="str">
        <f>VLOOKUP(B21,ENS.!$B$5:$F$242,2,FALSE)</f>
        <v>Gravedad especifica y absorción de agregado grueso (*).</v>
      </c>
      <c r="D21" s="718"/>
      <c r="E21" s="719"/>
      <c r="F21" s="414" t="str">
        <f>VLOOKUP(B21,ENS.!$B$5:$F$242,3,FALSE)</f>
        <v>ASTM C127-24</v>
      </c>
      <c r="G21" s="455">
        <f>VLOOKUP(B21,ENS.!$B$5:$G$242,6,FALSE)</f>
        <v>120</v>
      </c>
      <c r="H21" s="414">
        <v>1</v>
      </c>
      <c r="I21" s="265">
        <f t="shared" si="0"/>
        <v>120</v>
      </c>
      <c r="J21" s="371"/>
    </row>
    <row r="22" spans="2:20" ht="38.25" customHeight="1" x14ac:dyDescent="0.3">
      <c r="B22" s="414" t="s">
        <v>2136</v>
      </c>
      <c r="C22" s="717" t="str">
        <f>VLOOKUP(B22,ENS.!$B$5:$F$242,2,FALSE)</f>
        <v>Análisis granulométrico por tamizado en agregado (*).</v>
      </c>
      <c r="D22" s="718"/>
      <c r="E22" s="719"/>
      <c r="F22" s="414" t="str">
        <f>VLOOKUP(B22,ENS.!$B$5:$F$242,3,FALSE)</f>
        <v>ASTM C136/C136M-19</v>
      </c>
      <c r="G22" s="455">
        <f>VLOOKUP(B22,ENS.!$B$5:$G$242,6,FALSE)</f>
        <v>100</v>
      </c>
      <c r="H22" s="414">
        <v>1</v>
      </c>
      <c r="I22" s="265">
        <f t="shared" si="0"/>
        <v>100</v>
      </c>
      <c r="J22" s="371"/>
    </row>
    <row r="23" spans="2:20" ht="38.25" customHeight="1" x14ac:dyDescent="0.3">
      <c r="B23" s="414" t="s">
        <v>2031</v>
      </c>
      <c r="C23" s="717" t="str">
        <f>VLOOKUP(B23,ENS.!$B$5:$F$242,2,FALSE)</f>
        <v>Límite líquido y Límite Plástico del Suelo (*).</v>
      </c>
      <c r="D23" s="718"/>
      <c r="E23" s="719"/>
      <c r="F23" s="414" t="str">
        <f>VLOOKUP(B23,ENS.!$B$5:$F$242,3,FALSE)</f>
        <v>ASTM D4318-17ε1</v>
      </c>
      <c r="G23" s="455">
        <f>VLOOKUP(B23,ENS.!$B$5:$G$242,6,FALSE)</f>
        <v>90</v>
      </c>
      <c r="H23" s="414">
        <v>1</v>
      </c>
      <c r="I23" s="265">
        <f t="shared" si="0"/>
        <v>90</v>
      </c>
      <c r="J23" s="371"/>
    </row>
    <row r="24" spans="2:20" ht="38.25" customHeight="1" x14ac:dyDescent="0.3">
      <c r="B24" s="414" t="s">
        <v>2445</v>
      </c>
      <c r="C24" s="717" t="str">
        <f>VLOOKUP(B24,ENS.!$B$5:$F$242,2,FALSE)</f>
        <v>California Bearing Ratio (CBR) (*).</v>
      </c>
      <c r="D24" s="718"/>
      <c r="E24" s="719"/>
      <c r="F24" s="414" t="str">
        <f>VLOOKUP(B24,ENS.!$B$5:$F$242,3,FALSE)</f>
        <v>ASTM D1883-21</v>
      </c>
      <c r="G24" s="455">
        <f>VLOOKUP(B24,ENS.!$B$5:$G$242,6,FALSE)</f>
        <v>300</v>
      </c>
      <c r="H24" s="414">
        <v>1</v>
      </c>
      <c r="I24" s="265">
        <f t="shared" si="0"/>
        <v>300</v>
      </c>
      <c r="J24" s="371"/>
    </row>
    <row r="25" spans="2:20" ht="38.25" customHeight="1" x14ac:dyDescent="0.3">
      <c r="B25" s="414" t="s">
        <v>2118</v>
      </c>
      <c r="C25" s="717" t="str">
        <f>VLOOKUP(B25,ENS.!$B$5:$F$242,2,FALSE)</f>
        <v>Contenido Sales solubles, fino o grueso.</v>
      </c>
      <c r="D25" s="718"/>
      <c r="E25" s="719"/>
      <c r="F25" s="414" t="str">
        <f>VLOOKUP(B25,ENS.!$B$5:$F$242,3,FALSE)</f>
        <v>MTC E-219</v>
      </c>
      <c r="G25" s="455">
        <f>VLOOKUP(B25,ENS.!$B$5:$G$242,6,FALSE)</f>
        <v>150</v>
      </c>
      <c r="H25" s="414">
        <v>2</v>
      </c>
      <c r="I25" s="265">
        <f t="shared" si="0"/>
        <v>300</v>
      </c>
      <c r="J25" s="371"/>
    </row>
    <row r="26" spans="2:20" ht="19.95" customHeight="1" x14ac:dyDescent="0.3">
      <c r="B26" s="594" t="s">
        <v>2516</v>
      </c>
      <c r="C26" s="383"/>
      <c r="D26" s="373"/>
      <c r="E26" s="373"/>
      <c r="F26" s="373"/>
      <c r="G26" s="739" t="s">
        <v>3167</v>
      </c>
      <c r="H26" s="740"/>
      <c r="I26" s="369">
        <f>+SUM(I19:I25)</f>
        <v>1180</v>
      </c>
      <c r="J26" s="274"/>
      <c r="K26" s="538"/>
      <c r="L26" s="171"/>
      <c r="N26" s="171"/>
      <c r="O26" s="171"/>
      <c r="P26" s="171"/>
      <c r="Q26" s="171"/>
      <c r="R26" s="171"/>
      <c r="S26" s="171"/>
      <c r="T26" s="171"/>
    </row>
    <row r="27" spans="2:20" ht="19.95" customHeight="1" x14ac:dyDescent="0.3">
      <c r="B27" s="373"/>
      <c r="C27" s="373"/>
      <c r="D27" s="373"/>
      <c r="E27" s="373"/>
      <c r="F27" s="373"/>
      <c r="G27" s="735" t="s">
        <v>2568</v>
      </c>
      <c r="H27" s="736"/>
      <c r="I27" s="369">
        <f>+I26*0.18</f>
        <v>212.4</v>
      </c>
      <c r="J27" s="274"/>
      <c r="K27" s="538"/>
      <c r="L27" s="171"/>
      <c r="M27" s="171"/>
      <c r="N27" s="171"/>
      <c r="O27" s="171"/>
      <c r="P27" s="171"/>
      <c r="Q27" s="171"/>
      <c r="R27" s="171"/>
      <c r="S27" s="171"/>
      <c r="T27" s="171"/>
    </row>
    <row r="28" spans="2:20" ht="19.95" customHeight="1" x14ac:dyDescent="0.3">
      <c r="B28" s="373"/>
      <c r="C28" s="373"/>
      <c r="D28" s="373"/>
      <c r="E28" s="373"/>
      <c r="F28" s="373"/>
      <c r="G28" s="720" t="s">
        <v>2569</v>
      </c>
      <c r="H28" s="722"/>
      <c r="I28" s="272">
        <f>+I26+I27</f>
        <v>1392.4</v>
      </c>
      <c r="J28" s="274"/>
      <c r="K28" s="538"/>
      <c r="L28" s="302"/>
      <c r="M28" s="302"/>
      <c r="N28" s="302"/>
      <c r="O28" s="302"/>
      <c r="P28" s="302"/>
      <c r="Q28" s="302"/>
      <c r="R28" s="302"/>
      <c r="S28" s="302"/>
      <c r="T28" s="302"/>
    </row>
    <row r="29" spans="2:20" s="373" customFormat="1" ht="47.4" customHeight="1" x14ac:dyDescent="0.3">
      <c r="G29" s="386"/>
      <c r="H29" s="386"/>
      <c r="I29" s="387"/>
      <c r="J29" s="388"/>
      <c r="K29" s="554"/>
      <c r="L29" s="379"/>
      <c r="M29" s="379"/>
      <c r="N29" s="379"/>
      <c r="O29" s="379"/>
      <c r="P29" s="379"/>
      <c r="Q29" s="379"/>
      <c r="R29" s="379"/>
      <c r="S29" s="379"/>
      <c r="T29" s="379"/>
    </row>
    <row r="30" spans="2:20" s="373" customFormat="1" ht="19.2" customHeight="1" x14ac:dyDescent="0.3">
      <c r="B30" s="732" t="s">
        <v>4119</v>
      </c>
      <c r="C30" s="732"/>
      <c r="D30" s="732"/>
      <c r="E30" s="732"/>
      <c r="F30" s="732"/>
      <c r="G30" s="732"/>
      <c r="H30" s="732"/>
      <c r="I30" s="732"/>
      <c r="J30" s="388"/>
      <c r="K30" s="554"/>
      <c r="L30" s="379"/>
      <c r="M30" s="379"/>
      <c r="N30" s="379"/>
      <c r="O30" s="379"/>
      <c r="P30" s="379"/>
      <c r="Q30" s="379"/>
      <c r="R30" s="379"/>
      <c r="S30" s="379"/>
      <c r="T30" s="379"/>
    </row>
    <row r="31" spans="2:20" s="373" customFormat="1" ht="122.25" customHeight="1" x14ac:dyDescent="0.3">
      <c r="B31" s="714" t="s">
        <v>6045</v>
      </c>
      <c r="C31" s="714"/>
      <c r="D31" s="714"/>
      <c r="E31" s="714"/>
      <c r="F31" s="714"/>
      <c r="G31" s="714"/>
      <c r="H31" s="714"/>
      <c r="I31" s="714"/>
      <c r="J31" s="388"/>
      <c r="K31" s="554"/>
      <c r="L31" s="379"/>
      <c r="M31" s="379"/>
      <c r="N31" s="379"/>
      <c r="O31" s="379"/>
      <c r="P31" s="379"/>
      <c r="Q31" s="379"/>
      <c r="R31" s="379"/>
      <c r="S31" s="379"/>
      <c r="T31" s="379"/>
    </row>
    <row r="32" spans="2:20" s="373" customFormat="1" ht="73.2" customHeight="1" x14ac:dyDescent="0.3">
      <c r="B32" s="715" t="s">
        <v>5815</v>
      </c>
      <c r="C32" s="715"/>
      <c r="D32" s="715"/>
      <c r="E32" s="715"/>
      <c r="F32" s="715"/>
      <c r="G32" s="715"/>
      <c r="H32" s="715"/>
      <c r="I32" s="715"/>
      <c r="J32" s="388"/>
      <c r="K32" s="554"/>
      <c r="L32" s="379"/>
      <c r="M32" s="379"/>
      <c r="N32" s="379"/>
      <c r="O32" s="379"/>
      <c r="P32" s="379"/>
      <c r="Q32" s="379"/>
      <c r="R32" s="379"/>
      <c r="S32" s="379"/>
      <c r="T32" s="379"/>
    </row>
    <row r="33" spans="2:20" s="373" customFormat="1" ht="136.5" customHeight="1" x14ac:dyDescent="0.3">
      <c r="B33" s="714" t="s">
        <v>2571</v>
      </c>
      <c r="C33" s="714"/>
      <c r="D33" s="420"/>
      <c r="E33" s="420"/>
      <c r="F33" s="420"/>
      <c r="G33" s="420"/>
      <c r="H33" s="420"/>
      <c r="I33" s="420"/>
      <c r="J33" s="388"/>
      <c r="K33" s="554"/>
      <c r="L33" s="379"/>
      <c r="M33" s="379"/>
      <c r="N33" s="379"/>
      <c r="O33" s="379"/>
      <c r="P33" s="379"/>
      <c r="Q33" s="379"/>
      <c r="R33" s="379"/>
      <c r="S33" s="379"/>
      <c r="T33" s="379"/>
    </row>
    <row r="34" spans="2:20" s="373" customFormat="1" ht="7.5" customHeight="1" x14ac:dyDescent="0.3">
      <c r="J34" s="388"/>
      <c r="K34" s="554"/>
      <c r="L34" s="379"/>
      <c r="M34" s="379"/>
      <c r="N34" s="379"/>
      <c r="O34" s="379"/>
      <c r="P34" s="379"/>
      <c r="Q34" s="379"/>
      <c r="R34" s="379"/>
      <c r="S34" s="379"/>
      <c r="T34" s="379"/>
    </row>
    <row r="35" spans="2:20" s="406" customFormat="1" ht="81.599999999999994" customHeight="1" x14ac:dyDescent="0.3">
      <c r="B35" s="714" t="s">
        <v>4127</v>
      </c>
      <c r="C35" s="714"/>
      <c r="D35" s="714"/>
      <c r="E35" s="714"/>
      <c r="F35" s="714"/>
      <c r="G35" s="714"/>
      <c r="H35" s="714"/>
      <c r="I35" s="714"/>
      <c r="J35" s="442"/>
      <c r="K35" s="558"/>
      <c r="L35" s="558"/>
      <c r="M35" s="559"/>
      <c r="N35" s="560"/>
    </row>
    <row r="36" spans="2:20" s="406" customFormat="1" ht="73.95" customHeight="1" x14ac:dyDescent="0.3">
      <c r="B36" s="714" t="s">
        <v>4128</v>
      </c>
      <c r="C36" s="714"/>
      <c r="D36" s="714"/>
      <c r="E36" s="714"/>
      <c r="F36" s="714"/>
      <c r="G36" s="714"/>
      <c r="H36" s="714"/>
      <c r="I36" s="714"/>
      <c r="J36" s="404"/>
    </row>
    <row r="37" spans="2:20" s="406" customFormat="1" ht="70.2" customHeight="1" x14ac:dyDescent="0.3">
      <c r="B37" s="714" t="s">
        <v>4122</v>
      </c>
      <c r="C37" s="714"/>
      <c r="D37" s="714"/>
      <c r="E37" s="714"/>
      <c r="F37" s="714"/>
      <c r="G37" s="714"/>
      <c r="H37" s="714"/>
      <c r="I37" s="714"/>
      <c r="J37" s="404"/>
      <c r="K37" s="405"/>
    </row>
    <row r="38" spans="2:20" s="406" customFormat="1" ht="138" customHeight="1" x14ac:dyDescent="0.3">
      <c r="B38" s="715" t="s">
        <v>4129</v>
      </c>
      <c r="C38" s="715"/>
      <c r="D38" s="715"/>
      <c r="E38" s="715"/>
      <c r="F38" s="715"/>
      <c r="G38" s="715"/>
      <c r="H38" s="715"/>
      <c r="I38" s="715"/>
      <c r="J38" s="404"/>
      <c r="K38" s="405"/>
      <c r="L38" s="407"/>
      <c r="M38" s="408"/>
    </row>
    <row r="39" spans="2:20" s="406" customFormat="1" ht="55.95" customHeight="1" x14ac:dyDescent="0.3">
      <c r="B39" s="714" t="s">
        <v>4125</v>
      </c>
      <c r="C39" s="714"/>
      <c r="D39" s="714"/>
      <c r="E39" s="714"/>
      <c r="F39" s="714"/>
      <c r="G39" s="714"/>
      <c r="H39" s="714"/>
      <c r="I39" s="714"/>
      <c r="J39" s="404"/>
      <c r="K39" s="405"/>
      <c r="L39" s="407"/>
      <c r="M39" s="408"/>
    </row>
    <row r="40" spans="2:20" s="373" customFormat="1" ht="16.8" x14ac:dyDescent="0.3">
      <c r="B40" s="317"/>
      <c r="C40" s="317"/>
      <c r="D40" s="317"/>
      <c r="E40" s="317"/>
      <c r="F40" s="317"/>
      <c r="G40" s="317"/>
      <c r="H40" s="317"/>
      <c r="I40" s="317"/>
      <c r="N40" s="379"/>
      <c r="O40" s="379"/>
      <c r="P40" s="379"/>
      <c r="Q40" s="379"/>
      <c r="R40" s="379"/>
      <c r="S40" s="379"/>
      <c r="T40" s="379"/>
    </row>
    <row r="41" spans="2:20" s="373" customFormat="1" ht="18" customHeight="1" x14ac:dyDescent="0.3">
      <c r="B41" s="279"/>
      <c r="C41" s="279"/>
      <c r="D41" s="279"/>
      <c r="E41" s="279"/>
      <c r="F41" s="279"/>
      <c r="G41" s="279"/>
      <c r="H41" s="279"/>
      <c r="I41" s="279"/>
    </row>
    <row r="42" spans="2:20" s="406" customFormat="1" ht="18" customHeight="1" x14ac:dyDescent="0.3">
      <c r="B42" s="373" t="s">
        <v>3984</v>
      </c>
      <c r="C42" s="373"/>
      <c r="D42" s="373"/>
      <c r="E42" s="373"/>
      <c r="F42" s="373"/>
      <c r="G42" s="373"/>
      <c r="H42" s="373"/>
      <c r="I42" s="373"/>
      <c r="K42" s="406" t="s">
        <v>2574</v>
      </c>
    </row>
    <row r="43" spans="2:20" s="406" customFormat="1" ht="18" customHeight="1" x14ac:dyDescent="0.3">
      <c r="B43" s="373" t="s">
        <v>4126</v>
      </c>
      <c r="C43" s="373"/>
      <c r="D43" s="373"/>
      <c r="E43" s="373"/>
      <c r="F43" s="373"/>
      <c r="G43" s="373"/>
      <c r="H43" s="373"/>
      <c r="I43" s="373"/>
      <c r="K43" s="406" t="s">
        <v>4112</v>
      </c>
    </row>
    <row r="44" spans="2:20" s="406" customFormat="1" ht="18" customHeight="1" x14ac:dyDescent="0.3">
      <c r="B44" s="373" t="s">
        <v>2518</v>
      </c>
      <c r="C44" s="373"/>
      <c r="D44" s="373"/>
      <c r="E44" s="373"/>
      <c r="F44" s="373"/>
      <c r="G44" s="373"/>
      <c r="H44" s="373"/>
      <c r="I44" s="373"/>
      <c r="K44" s="406" t="s">
        <v>4111</v>
      </c>
    </row>
    <row r="45" spans="2:20" s="406" customFormat="1" ht="18" customHeight="1" x14ac:dyDescent="0.3">
      <c r="B45" s="380" t="s">
        <v>2519</v>
      </c>
      <c r="C45" s="373"/>
      <c r="D45" s="373"/>
      <c r="E45" s="373"/>
      <c r="F45" s="373"/>
      <c r="G45" s="373"/>
      <c r="H45" s="373"/>
      <c r="I45" s="373"/>
      <c r="K45" s="406" t="s">
        <v>4113</v>
      </c>
    </row>
    <row r="46" spans="2:20" s="406" customFormat="1" ht="18" customHeight="1" x14ac:dyDescent="0.3">
      <c r="B46" s="713" t="s">
        <v>2520</v>
      </c>
      <c r="C46" s="713"/>
      <c r="D46" s="713"/>
      <c r="E46" s="713"/>
      <c r="F46" s="713"/>
      <c r="G46" s="713"/>
      <c r="H46" s="713"/>
      <c r="I46" s="713"/>
      <c r="J46" s="410"/>
      <c r="K46" s="406" t="s">
        <v>4114</v>
      </c>
      <c r="M46" s="411"/>
    </row>
    <row r="47" spans="2:20" s="444" customFormat="1" ht="18" customHeight="1" x14ac:dyDescent="0.3">
      <c r="B47" s="380" t="s">
        <v>2578</v>
      </c>
      <c r="C47" s="373"/>
      <c r="D47" s="373"/>
      <c r="E47" s="373"/>
      <c r="F47" s="373"/>
      <c r="G47" s="373"/>
      <c r="H47" s="373"/>
      <c r="I47" s="373"/>
      <c r="J47" s="443"/>
      <c r="K47" s="444" t="s">
        <v>4115</v>
      </c>
      <c r="M47" s="445"/>
    </row>
    <row r="48" spans="2:20" s="444" customFormat="1" ht="18" customHeight="1" x14ac:dyDescent="0.3">
      <c r="B48" s="381" t="s">
        <v>2580</v>
      </c>
      <c r="C48" s="373"/>
      <c r="D48" s="373"/>
      <c r="E48" s="373"/>
      <c r="F48" s="373"/>
      <c r="G48" s="373"/>
      <c r="H48" s="373"/>
      <c r="I48" s="373"/>
      <c r="J48" s="443"/>
      <c r="K48" s="444" t="s">
        <v>4116</v>
      </c>
    </row>
    <row r="49" spans="2:11" s="444" customFormat="1" ht="18" customHeight="1" x14ac:dyDescent="0.3">
      <c r="B49" s="381" t="s">
        <v>2582</v>
      </c>
      <c r="C49" s="373"/>
      <c r="D49" s="373"/>
      <c r="E49" s="373"/>
      <c r="F49" s="373"/>
      <c r="G49" s="373"/>
      <c r="H49" s="373"/>
      <c r="I49" s="373"/>
      <c r="J49" s="443"/>
    </row>
    <row r="50" spans="2:11" s="444" customFormat="1" ht="18" customHeight="1" x14ac:dyDescent="0.3">
      <c r="B50" s="380" t="s">
        <v>2521</v>
      </c>
      <c r="C50" s="373"/>
      <c r="D50" s="373"/>
      <c r="E50" s="373"/>
      <c r="F50" s="373"/>
      <c r="G50" s="373"/>
      <c r="H50" s="373"/>
      <c r="I50" s="373"/>
      <c r="J50" s="443"/>
    </row>
    <row r="51" spans="2:11" s="444" customFormat="1" ht="18" customHeight="1" x14ac:dyDescent="0.3">
      <c r="B51" s="381" t="s">
        <v>3965</v>
      </c>
      <c r="C51" s="373"/>
      <c r="D51" s="373"/>
      <c r="E51" s="373"/>
      <c r="F51" s="373"/>
      <c r="G51" s="373"/>
      <c r="H51" s="373"/>
      <c r="I51" s="373"/>
      <c r="J51" s="443"/>
    </row>
    <row r="52" spans="2:11" s="444" customFormat="1" ht="18" customHeight="1" x14ac:dyDescent="0.3">
      <c r="B52" s="381" t="s">
        <v>3966</v>
      </c>
      <c r="C52" s="373"/>
      <c r="D52" s="373"/>
      <c r="E52" s="373"/>
      <c r="F52" s="373"/>
      <c r="G52" s="373"/>
      <c r="H52" s="373"/>
      <c r="I52" s="373"/>
      <c r="J52" s="443"/>
    </row>
    <row r="53" spans="2:11" s="444" customFormat="1" ht="18" customHeight="1" x14ac:dyDescent="0.3">
      <c r="B53" s="380" t="s">
        <v>4088</v>
      </c>
      <c r="C53" s="373"/>
      <c r="D53" s="373"/>
      <c r="E53" s="373"/>
      <c r="F53" s="373"/>
      <c r="G53" s="373"/>
      <c r="H53" s="373"/>
      <c r="I53" s="373"/>
      <c r="J53" s="443"/>
    </row>
    <row r="54" spans="2:11" s="444" customFormat="1" ht="18" customHeight="1" x14ac:dyDescent="0.3">
      <c r="B54" s="381" t="s">
        <v>4089</v>
      </c>
      <c r="C54" s="373"/>
      <c r="D54" s="373"/>
      <c r="E54" s="373"/>
      <c r="F54" s="373"/>
      <c r="G54" s="373"/>
      <c r="H54" s="373"/>
      <c r="I54" s="373"/>
      <c r="J54" s="443"/>
    </row>
    <row r="55" spans="2:11" s="444" customFormat="1" ht="18" customHeight="1" x14ac:dyDescent="0.3">
      <c r="B55" s="381" t="s">
        <v>4090</v>
      </c>
      <c r="C55" s="373"/>
      <c r="D55" s="373"/>
      <c r="E55" s="373"/>
      <c r="F55" s="373"/>
      <c r="G55" s="373"/>
      <c r="H55" s="373"/>
      <c r="I55" s="373"/>
      <c r="J55" s="443"/>
    </row>
    <row r="56" spans="2:11" s="390" customFormat="1" ht="3" customHeight="1" x14ac:dyDescent="0.3">
      <c r="B56" s="289"/>
      <c r="C56" s="279"/>
      <c r="D56" s="279"/>
      <c r="E56" s="279"/>
      <c r="F56" s="279"/>
      <c r="G56" s="279"/>
      <c r="H56" s="279"/>
      <c r="I56" s="279"/>
      <c r="J56" s="389"/>
    </row>
    <row r="57" spans="2:11" s="373" customFormat="1" ht="18.75" customHeight="1" x14ac:dyDescent="0.3">
      <c r="B57" s="279"/>
      <c r="C57" s="279"/>
      <c r="D57" s="279"/>
      <c r="E57" s="279"/>
      <c r="F57" s="279"/>
      <c r="G57" s="279"/>
      <c r="H57" s="279"/>
      <c r="I57" s="279"/>
      <c r="J57" s="382"/>
      <c r="K57" s="380"/>
    </row>
    <row r="58" spans="2:11" s="373" customFormat="1" ht="16.2" customHeight="1" x14ac:dyDescent="0.3">
      <c r="B58" s="279"/>
      <c r="C58" s="279"/>
      <c r="D58" s="279"/>
      <c r="E58" s="279"/>
      <c r="F58" s="279"/>
      <c r="G58" s="279"/>
      <c r="H58" s="279"/>
      <c r="I58" s="279"/>
      <c r="J58" s="382"/>
      <c r="K58" s="381"/>
    </row>
    <row r="59" spans="2:11" s="406" customFormat="1" ht="48" customHeight="1" x14ac:dyDescent="0.3">
      <c r="B59" s="714" t="s">
        <v>3173</v>
      </c>
      <c r="C59" s="714"/>
      <c r="D59" s="714"/>
      <c r="E59" s="714"/>
      <c r="F59" s="714"/>
      <c r="G59" s="714"/>
      <c r="H59" s="714"/>
      <c r="I59" s="714"/>
      <c r="J59" s="410"/>
      <c r="K59" s="446"/>
    </row>
    <row r="60" spans="2:11" s="406" customFormat="1" ht="13.5" customHeight="1" x14ac:dyDescent="0.3">
      <c r="B60" s="435" t="s">
        <v>2525</v>
      </c>
      <c r="C60" s="384"/>
      <c r="D60" s="373"/>
      <c r="E60" s="373"/>
      <c r="F60" s="373"/>
      <c r="G60" s="373"/>
      <c r="H60" s="373"/>
      <c r="I60" s="373"/>
      <c r="J60" s="410"/>
    </row>
    <row r="61" spans="2:11" s="406" customFormat="1" ht="4.95" customHeight="1" x14ac:dyDescent="0.3">
      <c r="B61" s="381"/>
      <c r="C61" s="373"/>
      <c r="D61" s="373"/>
      <c r="E61" s="373"/>
      <c r="F61" s="373"/>
      <c r="G61" s="373"/>
      <c r="H61" s="373"/>
      <c r="I61" s="373"/>
      <c r="J61" s="410"/>
    </row>
    <row r="62" spans="2:11" s="406" customFormat="1" ht="16.8" x14ac:dyDescent="0.3">
      <c r="B62" s="373" t="s">
        <v>2526</v>
      </c>
      <c r="C62" s="384"/>
      <c r="D62" s="373"/>
      <c r="E62" s="373"/>
      <c r="F62" s="373"/>
      <c r="G62" s="373"/>
      <c r="H62" s="373"/>
      <c r="I62" s="373"/>
      <c r="J62" s="542"/>
    </row>
    <row r="63" spans="2:11" s="406" customFormat="1" ht="27" customHeight="1" x14ac:dyDescent="0.3">
      <c r="B63" s="384"/>
      <c r="C63" s="384"/>
      <c r="D63" s="373"/>
      <c r="E63" s="373"/>
      <c r="F63" s="373"/>
      <c r="G63" s="373"/>
      <c r="H63" s="373"/>
      <c r="I63" s="373"/>
      <c r="J63" s="542"/>
    </row>
    <row r="64" spans="2:11" s="406" customFormat="1" ht="16.2" customHeight="1" x14ac:dyDescent="0.3">
      <c r="B64" s="373" t="s">
        <v>2583</v>
      </c>
      <c r="C64" s="373"/>
      <c r="D64" s="384"/>
      <c r="E64" s="384"/>
      <c r="F64" s="384"/>
      <c r="G64" s="384"/>
      <c r="H64" s="373"/>
      <c r="I64" s="373"/>
    </row>
    <row r="65" spans="2:13" s="406" customFormat="1" ht="16.2" customHeight="1" x14ac:dyDescent="0.3">
      <c r="B65" s="373" t="s">
        <v>2527</v>
      </c>
      <c r="C65" s="373"/>
      <c r="D65" s="373"/>
      <c r="E65" s="373"/>
      <c r="F65" s="373"/>
      <c r="G65" s="373"/>
      <c r="H65" s="373"/>
      <c r="I65" s="373"/>
    </row>
    <row r="66" spans="2:13" s="406" customFormat="1" ht="16.2" customHeight="1" x14ac:dyDescent="0.3">
      <c r="B66" s="373" t="s">
        <v>3982</v>
      </c>
      <c r="C66" s="373"/>
      <c r="D66" s="373"/>
      <c r="E66" s="373"/>
      <c r="F66" s="373"/>
      <c r="G66" s="373"/>
      <c r="H66" s="373"/>
      <c r="I66" s="373"/>
    </row>
    <row r="67" spans="2:13" s="406" customFormat="1" ht="16.2" customHeight="1" x14ac:dyDescent="0.3">
      <c r="B67" s="373" t="s">
        <v>2528</v>
      </c>
      <c r="C67" s="373"/>
      <c r="D67" s="373"/>
      <c r="E67" s="373"/>
      <c r="F67" s="373"/>
      <c r="G67" s="373"/>
      <c r="H67" s="373"/>
      <c r="I67" s="373"/>
      <c r="J67" s="409"/>
    </row>
    <row r="68" spans="2:13" s="373" customFormat="1" ht="1.2" customHeight="1" x14ac:dyDescent="0.3">
      <c r="B68" s="715"/>
      <c r="C68" s="715"/>
      <c r="H68" s="716"/>
      <c r="I68" s="716"/>
      <c r="L68" s="384"/>
      <c r="M68" s="384"/>
    </row>
    <row r="69" spans="2:13" ht="102.75" customHeight="1" x14ac:dyDescent="0.3">
      <c r="B69" s="747" t="s">
        <v>2584</v>
      </c>
      <c r="C69" s="747"/>
      <c r="D69" s="373"/>
      <c r="E69" s="373"/>
      <c r="F69" s="373"/>
      <c r="G69" s="373"/>
      <c r="H69" s="748" t="s">
        <v>2529</v>
      </c>
      <c r="I69" s="748"/>
    </row>
  </sheetData>
  <mergeCells count="43">
    <mergeCell ref="K5:L5"/>
    <mergeCell ref="C6:E6"/>
    <mergeCell ref="K6:L6"/>
    <mergeCell ref="C10:E10"/>
    <mergeCell ref="H10:I10"/>
    <mergeCell ref="K7:L7"/>
    <mergeCell ref="K8:L8"/>
    <mergeCell ref="C9:E9"/>
    <mergeCell ref="E3:F3"/>
    <mergeCell ref="C5:E5"/>
    <mergeCell ref="G5:I5"/>
    <mergeCell ref="C7:E7"/>
    <mergeCell ref="G7:I7"/>
    <mergeCell ref="B11:C11"/>
    <mergeCell ref="D11:E11"/>
    <mergeCell ref="G11:I11"/>
    <mergeCell ref="B15:I16"/>
    <mergeCell ref="C18:E18"/>
    <mergeCell ref="C19:E19"/>
    <mergeCell ref="C20:E20"/>
    <mergeCell ref="C21:E21"/>
    <mergeCell ref="C24:E24"/>
    <mergeCell ref="C25:E25"/>
    <mergeCell ref="C22:E22"/>
    <mergeCell ref="C23:E23"/>
    <mergeCell ref="G26:H26"/>
    <mergeCell ref="G27:H27"/>
    <mergeCell ref="G28:H28"/>
    <mergeCell ref="B30:I30"/>
    <mergeCell ref="B31:I31"/>
    <mergeCell ref="B69:C69"/>
    <mergeCell ref="H69:I69"/>
    <mergeCell ref="B32:I32"/>
    <mergeCell ref="B33:C33"/>
    <mergeCell ref="B35:I35"/>
    <mergeCell ref="B36:I36"/>
    <mergeCell ref="B37:I37"/>
    <mergeCell ref="B38:I38"/>
    <mergeCell ref="B39:I39"/>
    <mergeCell ref="B46:I46"/>
    <mergeCell ref="B59:I59"/>
    <mergeCell ref="B68:C68"/>
    <mergeCell ref="H68:I68"/>
  </mergeCells>
  <hyperlinks>
    <hyperlink ref="B67" r:id="rId1" display="http://www.geofal.com.pe/" xr:uid="{43929038-E14A-4B5C-B3F0-B654779D3BB7}"/>
    <hyperlink ref="B37:I37" r:id="rId2" location="8LpXxWsZQWmIW0zmL4DJEGBD3MXzxqJtd8JNJD7mkXs" display="https://mega.nz/file/EWAjHIDa - 8LpXxWsZQWmIW0zmL4DJEGBD3MXzxqJtd8JNJD7mkXs" xr:uid="{14BFF67A-F969-4A79-BAD9-A78BCA6CD7E9}"/>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3" min="1" max="8" man="1"/>
  </rowBreaks>
  <drawing r:id="rId4"/>
  <legacyDrawingHF r:id="rId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46F2F-2112-4688-9898-BE592A3AA04A}">
  <sheetPr codeName="Hoja67">
    <tabColor rgb="FFFF00FF"/>
  </sheetPr>
  <dimension ref="B1:BD70"/>
  <sheetViews>
    <sheetView view="pageBreakPreview" zoomScale="80" zoomScaleNormal="96" zoomScaleSheetLayoutView="80" workbookViewId="0">
      <selection activeCell="K13" sqref="K13"/>
    </sheetView>
  </sheetViews>
  <sheetFormatPr baseColWidth="10" defaultColWidth="11.44140625" defaultRowHeight="15" x14ac:dyDescent="0.3"/>
  <cols>
    <col min="1" max="1" width="2.44140625" style="279" customWidth="1"/>
    <col min="2" max="2" width="15.33203125" style="279" customWidth="1"/>
    <col min="3" max="3" width="19.44140625" style="279" customWidth="1"/>
    <col min="4" max="4" width="12.6640625" style="279" customWidth="1"/>
    <col min="5" max="5" width="28.6640625" style="279" customWidth="1"/>
    <col min="6" max="6" width="27.44140625" style="279" customWidth="1"/>
    <col min="7" max="9" width="15.6640625" style="279" customWidth="1"/>
    <col min="10" max="10" width="5.88671875" style="279" customWidth="1"/>
    <col min="11" max="11" width="12.44140625" style="279" customWidth="1"/>
    <col min="12" max="12" width="21.33203125" style="279" customWidth="1"/>
    <col min="13" max="16384" width="11.44140625" style="279"/>
  </cols>
  <sheetData>
    <row r="1" spans="2:13" ht="15.6" customHeight="1" x14ac:dyDescent="0.3">
      <c r="K1" s="298" t="s">
        <v>230</v>
      </c>
      <c r="L1" s="298">
        <v>699</v>
      </c>
    </row>
    <row r="2" spans="2:13" ht="6.6" customHeight="1" x14ac:dyDescent="0.3">
      <c r="K2" s="344"/>
      <c r="L2" s="344"/>
    </row>
    <row r="3" spans="2:13" ht="24" customHeight="1" x14ac:dyDescent="0.3">
      <c r="B3" s="297"/>
      <c r="C3" s="355"/>
      <c r="D3" s="355"/>
      <c r="E3" s="746">
        <v>1323</v>
      </c>
      <c r="F3" s="746"/>
      <c r="G3" s="355"/>
      <c r="H3" s="355"/>
      <c r="I3" s="356"/>
    </row>
    <row r="4" spans="2:13" ht="24.6" customHeight="1" x14ac:dyDescent="0.3">
      <c r="B4" s="357"/>
      <c r="C4" s="357"/>
      <c r="D4" s="297"/>
      <c r="E4" s="358"/>
      <c r="F4" s="358"/>
      <c r="G4" s="351"/>
      <c r="H4" s="351"/>
      <c r="I4" s="351"/>
      <c r="J4" s="252"/>
    </row>
    <row r="5" spans="2:13" ht="18" customHeight="1" x14ac:dyDescent="0.3">
      <c r="B5" s="383" t="s">
        <v>2545</v>
      </c>
      <c r="C5" s="768" t="str">
        <f>VLOOKUP($L$1,BD_Clientes,2,FALSE)</f>
        <v>CONSTRUCTORA ALTOMAYO S.A.C.</v>
      </c>
      <c r="D5" s="768"/>
      <c r="E5" s="768"/>
      <c r="F5" s="431" t="s">
        <v>2586</v>
      </c>
      <c r="G5" s="768" t="str">
        <f>VLOOKUP($L$1,BD_Clientes,9,FALSE)</f>
        <v xml:space="preserve">“Ampliación de los sistemas de agua potable y alcantarillado del sector Paraíso Alto - Sector 308 II etapa” </v>
      </c>
      <c r="H5" s="768"/>
      <c r="I5" s="768"/>
      <c r="K5" s="746">
        <v>222</v>
      </c>
      <c r="L5" s="746"/>
    </row>
    <row r="6" spans="2:13" ht="42" customHeight="1" x14ac:dyDescent="0.3">
      <c r="B6" s="383" t="s">
        <v>2547</v>
      </c>
      <c r="C6" s="768">
        <f>VLOOKUP($L$1,BD_Clientes,3,FALSE)</f>
        <v>20504718027</v>
      </c>
      <c r="D6" s="768"/>
      <c r="E6" s="768"/>
      <c r="F6" s="373"/>
      <c r="G6" s="768"/>
      <c r="H6" s="768"/>
      <c r="I6" s="768"/>
      <c r="K6" s="744">
        <v>222</v>
      </c>
      <c r="L6" s="744"/>
      <c r="M6" s="301"/>
    </row>
    <row r="7" spans="2:13" ht="30.6" customHeight="1" x14ac:dyDescent="0.3">
      <c r="B7" s="383" t="s">
        <v>2550</v>
      </c>
      <c r="C7" s="768" t="str">
        <f>VLOOKUP($L$1,BD_Clientes,5,FALSE)</f>
        <v>Germán Guzman</v>
      </c>
      <c r="D7" s="768"/>
      <c r="E7" s="768"/>
      <c r="F7" s="431" t="s">
        <v>2589</v>
      </c>
      <c r="G7" s="768" t="str">
        <f>VLOOKUP($L$1,BD_Clientes,10,FALSE)</f>
        <v xml:space="preserve">Villa María del Triunfo - Lima </v>
      </c>
      <c r="H7" s="768"/>
      <c r="I7" s="768"/>
      <c r="K7" s="742">
        <v>222</v>
      </c>
      <c r="L7" s="742"/>
    </row>
    <row r="8" spans="2:13" ht="11.4" customHeight="1" x14ac:dyDescent="0.3">
      <c r="B8" s="431"/>
      <c r="C8" s="429"/>
      <c r="D8" s="430"/>
      <c r="E8" s="430"/>
      <c r="F8" s="373"/>
      <c r="G8" s="768"/>
      <c r="H8" s="768"/>
      <c r="I8" s="768"/>
      <c r="K8" s="743">
        <v>223</v>
      </c>
      <c r="L8" s="743"/>
    </row>
    <row r="9" spans="2:13" ht="21" customHeight="1" x14ac:dyDescent="0.3">
      <c r="B9" s="383" t="s">
        <v>2553</v>
      </c>
      <c r="C9" s="768">
        <f>VLOOKUP($L$1,BD_Clientes,7,FALSE)</f>
        <v>955346741</v>
      </c>
      <c r="D9" s="768"/>
      <c r="E9" s="768"/>
      <c r="F9" s="439" t="s">
        <v>2551</v>
      </c>
      <c r="G9" s="373" t="s">
        <v>3326</v>
      </c>
      <c r="H9" s="373"/>
      <c r="I9" s="373"/>
    </row>
    <row r="10" spans="2:13" ht="37.950000000000003" customHeight="1" x14ac:dyDescent="0.3">
      <c r="B10" s="383" t="s">
        <v>2557</v>
      </c>
      <c r="C10" s="768" t="str">
        <f>VLOOKUP($L$1,BD_Clientes,8,FALSE)</f>
        <v>logistica@construyegroup.com</v>
      </c>
      <c r="D10" s="768"/>
      <c r="E10" s="768"/>
      <c r="F10" s="438" t="s">
        <v>2553</v>
      </c>
      <c r="G10" s="429">
        <v>982429895</v>
      </c>
      <c r="H10" s="769"/>
      <c r="I10" s="769"/>
    </row>
    <row r="11" spans="2:13" ht="29.4" customHeight="1" x14ac:dyDescent="0.3">
      <c r="B11" s="766" t="s">
        <v>2555</v>
      </c>
      <c r="C11" s="766"/>
      <c r="D11" s="767">
        <v>45894</v>
      </c>
      <c r="E11" s="767"/>
      <c r="F11" s="438" t="s">
        <v>2558</v>
      </c>
      <c r="G11" s="767">
        <v>45894</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56" ht="19.95" customHeight="1" x14ac:dyDescent="0.3">
      <c r="B17" s="260"/>
      <c r="C17" s="260"/>
      <c r="D17" s="259"/>
      <c r="E17" s="259"/>
      <c r="F17" s="259"/>
    </row>
    <row r="18" spans="2:56" ht="62.4" customHeight="1" x14ac:dyDescent="0.3">
      <c r="B18" s="421" t="s">
        <v>2561</v>
      </c>
      <c r="C18" s="749" t="s">
        <v>2562</v>
      </c>
      <c r="D18" s="749"/>
      <c r="E18" s="749"/>
      <c r="F18" s="422" t="s">
        <v>2563</v>
      </c>
      <c r="G18" s="423" t="s">
        <v>2564</v>
      </c>
      <c r="H18" s="421" t="s">
        <v>2565</v>
      </c>
      <c r="I18" s="421" t="s">
        <v>2566</v>
      </c>
      <c r="J18" s="371"/>
    </row>
    <row r="19" spans="2:56" ht="41.4" customHeight="1" x14ac:dyDescent="0.3">
      <c r="B19" s="421"/>
      <c r="C19" s="761" t="s">
        <v>4151</v>
      </c>
      <c r="D19" s="786"/>
      <c r="E19" s="762"/>
      <c r="F19" s="422"/>
      <c r="G19" s="423"/>
      <c r="H19" s="421"/>
      <c r="I19" s="421"/>
      <c r="J19" s="371"/>
    </row>
    <row r="20" spans="2:56" ht="75.599999999999994" customHeight="1" x14ac:dyDescent="0.3">
      <c r="B20" s="424" t="s">
        <v>2506</v>
      </c>
      <c r="C20" s="754" t="str">
        <f>VLOOKUP(B20,ENS.!$B$5:$F$242,2,FALSE)</f>
        <v>Movilización de personal y equipo.</v>
      </c>
      <c r="D20" s="755"/>
      <c r="E20" s="756"/>
      <c r="F20" s="424" t="str">
        <f t="shared" ref="F20" si="0">+VLOOKUP(B20,SERVICIOENSAYOS,3,FALSE)</f>
        <v>-</v>
      </c>
      <c r="G20" s="425">
        <v>5000</v>
      </c>
      <c r="H20" s="424">
        <v>1</v>
      </c>
      <c r="I20" s="426">
        <f>+G20*H20</f>
        <v>5000</v>
      </c>
      <c r="J20" s="371"/>
    </row>
    <row r="21" spans="2:56" ht="22.95" customHeight="1" x14ac:dyDescent="0.3">
      <c r="B21" s="551" t="s">
        <v>2516</v>
      </c>
      <c r="C21" s="270"/>
      <c r="G21" s="759" t="s">
        <v>2567</v>
      </c>
      <c r="H21" s="760"/>
      <c r="I21" s="427">
        <f>SUM(I20:I20)</f>
        <v>5000</v>
      </c>
      <c r="J21" s="274"/>
      <c r="K21" s="540"/>
      <c r="L21" s="343"/>
      <c r="M21" s="171"/>
      <c r="N21" s="171"/>
      <c r="O21" s="171"/>
      <c r="P21" s="171"/>
      <c r="Q21" s="171"/>
      <c r="R21" s="171"/>
      <c r="S21" s="171"/>
      <c r="T21" s="171"/>
    </row>
    <row r="22" spans="2:56" ht="22.95" customHeight="1" x14ac:dyDescent="0.3">
      <c r="B22" s="317"/>
      <c r="C22" s="270"/>
      <c r="G22" s="759" t="s">
        <v>2568</v>
      </c>
      <c r="H22" s="760"/>
      <c r="I22" s="427">
        <f>I21*0.18</f>
        <v>900</v>
      </c>
      <c r="J22" s="274"/>
      <c r="K22" s="538"/>
      <c r="L22" s="171"/>
      <c r="M22" s="171"/>
      <c r="N22" s="171"/>
      <c r="O22" s="171"/>
      <c r="P22" s="171"/>
      <c r="Q22" s="171"/>
      <c r="R22" s="171"/>
      <c r="S22" s="171"/>
      <c r="T22" s="171"/>
    </row>
    <row r="23" spans="2:56" ht="22.95" customHeight="1" x14ac:dyDescent="0.3">
      <c r="B23" s="317"/>
      <c r="C23" s="270"/>
      <c r="G23" s="761" t="s">
        <v>2569</v>
      </c>
      <c r="H23" s="762"/>
      <c r="I23" s="428">
        <f>I21+I22</f>
        <v>5900</v>
      </c>
      <c r="J23" s="274"/>
      <c r="K23" s="538"/>
      <c r="L23" s="302"/>
      <c r="M23" s="302"/>
      <c r="N23" s="302"/>
      <c r="O23" s="302"/>
      <c r="P23" s="302"/>
      <c r="Q23" s="302"/>
      <c r="R23" s="302"/>
      <c r="S23" s="302"/>
      <c r="T23" s="302"/>
    </row>
    <row r="24" spans="2:56" ht="19.95" customHeight="1" x14ac:dyDescent="0.3">
      <c r="B24" s="317"/>
      <c r="C24" s="270"/>
      <c r="G24" s="371"/>
      <c r="H24" s="371"/>
      <c r="I24" s="372"/>
      <c r="J24" s="274"/>
      <c r="K24" s="538"/>
      <c r="L24" s="302"/>
      <c r="M24" s="302"/>
      <c r="N24" s="302"/>
      <c r="O24" s="302"/>
      <c r="P24" s="302"/>
      <c r="Q24" s="302"/>
      <c r="R24" s="302"/>
      <c r="S24" s="302"/>
      <c r="T24" s="302"/>
    </row>
    <row r="25" spans="2:56" s="297" customFormat="1" ht="21" customHeight="1" x14ac:dyDescent="0.3">
      <c r="B25" s="361"/>
      <c r="C25" s="362"/>
      <c r="D25" s="362"/>
      <c r="E25" s="362"/>
      <c r="F25" s="362"/>
      <c r="G25" s="362"/>
      <c r="H25" s="362"/>
      <c r="I25" s="362"/>
      <c r="J25" s="362"/>
      <c r="K25" s="546"/>
      <c r="L25" s="546"/>
      <c r="N25" s="547"/>
    </row>
    <row r="26" spans="2:56" s="297" customFormat="1" ht="21" customHeight="1" x14ac:dyDescent="0.3">
      <c r="C26" s="362"/>
      <c r="D26" s="362"/>
      <c r="E26" s="362"/>
      <c r="F26" s="362"/>
      <c r="G26" s="362"/>
      <c r="H26" s="362"/>
      <c r="I26" s="310"/>
      <c r="J26" s="310"/>
    </row>
    <row r="27" spans="2:56" s="297" customFormat="1" ht="21" customHeight="1" x14ac:dyDescent="0.3">
      <c r="B27" s="373"/>
      <c r="C27" s="385"/>
      <c r="D27" s="385"/>
      <c r="E27" s="385"/>
      <c r="F27" s="385"/>
      <c r="G27" s="385"/>
      <c r="H27" s="385"/>
      <c r="I27" s="374"/>
      <c r="J27" s="310"/>
    </row>
    <row r="28" spans="2:56" s="297" customFormat="1" ht="19.2" customHeight="1" x14ac:dyDescent="0.3">
      <c r="B28" s="732" t="s">
        <v>4119</v>
      </c>
      <c r="C28" s="732"/>
      <c r="D28" s="732"/>
      <c r="E28" s="732"/>
      <c r="F28" s="732"/>
      <c r="G28" s="732"/>
      <c r="H28" s="732"/>
      <c r="I28" s="732"/>
      <c r="J28" s="310"/>
      <c r="L28" s="552"/>
      <c r="U28" s="552"/>
      <c r="AD28" s="552"/>
      <c r="AM28" s="552"/>
      <c r="AV28" s="552"/>
    </row>
    <row r="29" spans="2:56" s="297" customFormat="1" ht="135" customHeight="1" x14ac:dyDescent="0.3">
      <c r="B29" s="714" t="s">
        <v>4345</v>
      </c>
      <c r="C29" s="714"/>
      <c r="D29" s="714"/>
      <c r="E29" s="714"/>
      <c r="F29" s="714"/>
      <c r="G29" s="714"/>
      <c r="H29" s="714"/>
      <c r="I29" s="714"/>
      <c r="J29" s="310"/>
      <c r="L29" s="738"/>
      <c r="M29" s="738"/>
      <c r="N29" s="738"/>
      <c r="O29" s="738"/>
      <c r="P29" s="738"/>
      <c r="Q29" s="738"/>
      <c r="R29" s="738"/>
      <c r="S29" s="738"/>
      <c r="T29" s="738"/>
      <c r="U29" s="738"/>
      <c r="V29" s="738"/>
      <c r="W29" s="738"/>
      <c r="X29" s="738"/>
      <c r="Y29" s="738"/>
      <c r="Z29" s="738"/>
      <c r="AA29" s="738"/>
      <c r="AB29" s="738"/>
      <c r="AC29" s="738"/>
      <c r="AD29" s="738"/>
      <c r="AE29" s="738"/>
      <c r="AF29" s="738"/>
      <c r="AG29" s="738"/>
      <c r="AH29" s="738"/>
      <c r="AI29" s="738"/>
      <c r="AJ29" s="738"/>
      <c r="AK29" s="738"/>
      <c r="AL29" s="738"/>
      <c r="AM29" s="765"/>
      <c r="AN29" s="765"/>
      <c r="AO29" s="765"/>
      <c r="AP29" s="765"/>
      <c r="AQ29" s="765"/>
      <c r="AR29" s="765"/>
      <c r="AS29" s="765"/>
      <c r="AT29" s="765"/>
      <c r="AU29" s="765"/>
      <c r="AV29" s="738"/>
      <c r="AW29" s="738"/>
      <c r="AX29" s="738"/>
      <c r="AY29" s="738"/>
      <c r="AZ29" s="738"/>
      <c r="BA29" s="738"/>
      <c r="BB29" s="738"/>
      <c r="BC29" s="738"/>
      <c r="BD29" s="738"/>
    </row>
    <row r="30" spans="2:56" s="297" customFormat="1" ht="80.400000000000006" customHeight="1" x14ac:dyDescent="0.3">
      <c r="B30" s="715" t="s">
        <v>4120</v>
      </c>
      <c r="C30" s="715"/>
      <c r="D30" s="715"/>
      <c r="E30" s="715"/>
      <c r="F30" s="715"/>
      <c r="G30" s="715"/>
      <c r="H30" s="715"/>
      <c r="I30" s="715"/>
      <c r="J30" s="310"/>
      <c r="L30" s="765"/>
      <c r="M30" s="765"/>
      <c r="N30" s="765"/>
      <c r="O30" s="765"/>
      <c r="P30" s="765"/>
      <c r="Q30" s="765"/>
      <c r="R30" s="765"/>
      <c r="S30" s="765"/>
      <c r="T30" s="765"/>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91.95" customHeight="1" x14ac:dyDescent="0.3">
      <c r="B31" s="714" t="s">
        <v>4121</v>
      </c>
      <c r="C31" s="714"/>
      <c r="D31" s="714"/>
      <c r="E31" s="714"/>
      <c r="F31" s="714"/>
      <c r="G31" s="714"/>
      <c r="H31" s="714"/>
      <c r="I31" s="714"/>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100.2" customHeight="1" x14ac:dyDescent="0.3">
      <c r="B32" s="714" t="s">
        <v>2571</v>
      </c>
      <c r="C32" s="714"/>
      <c r="D32" s="337"/>
      <c r="E32" s="337"/>
      <c r="F32" s="337"/>
      <c r="G32" s="337"/>
      <c r="H32" s="337"/>
      <c r="I32" s="337"/>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20" s="297" customFormat="1" ht="7.95" customHeight="1" x14ac:dyDescent="0.3">
      <c r="J33" s="336"/>
    </row>
    <row r="34" spans="2:20" s="297" customFormat="1" ht="4.95" customHeight="1" x14ac:dyDescent="0.3">
      <c r="J34" s="336"/>
    </row>
    <row r="35" spans="2:20" s="297" customFormat="1" ht="75" customHeight="1" x14ac:dyDescent="0.3">
      <c r="B35" s="714" t="s">
        <v>4122</v>
      </c>
      <c r="C35" s="714"/>
      <c r="D35" s="714"/>
      <c r="E35" s="714"/>
      <c r="F35" s="714"/>
      <c r="G35" s="714"/>
      <c r="H35" s="714"/>
      <c r="I35" s="714"/>
      <c r="J35" s="336"/>
    </row>
    <row r="36" spans="2:20" ht="162.6" customHeight="1" x14ac:dyDescent="0.3">
      <c r="B36" s="714" t="s">
        <v>4124</v>
      </c>
      <c r="C36" s="714"/>
      <c r="D36" s="714"/>
      <c r="E36" s="714"/>
      <c r="F36" s="714"/>
      <c r="G36" s="714"/>
      <c r="H36" s="714"/>
      <c r="I36" s="714"/>
      <c r="J36" s="304"/>
      <c r="K36" s="305"/>
      <c r="L36" s="306"/>
      <c r="M36" s="307"/>
    </row>
    <row r="37" spans="2:20" ht="57" customHeight="1" x14ac:dyDescent="0.3">
      <c r="B37" s="714" t="s">
        <v>4125</v>
      </c>
      <c r="C37" s="714"/>
      <c r="D37" s="714"/>
      <c r="E37" s="714"/>
      <c r="F37" s="714"/>
      <c r="G37" s="714"/>
      <c r="H37" s="714"/>
      <c r="I37" s="714"/>
      <c r="J37" s="304"/>
      <c r="K37" s="305"/>
      <c r="L37" s="306"/>
      <c r="M37" s="307"/>
    </row>
    <row r="38" spans="2:20" ht="16.2" customHeight="1" x14ac:dyDescent="0.3">
      <c r="B38" s="373"/>
      <c r="C38" s="373"/>
      <c r="D38" s="373"/>
      <c r="E38" s="373"/>
      <c r="F38" s="373"/>
      <c r="G38" s="373"/>
      <c r="H38" s="373"/>
      <c r="I38" s="373"/>
    </row>
    <row r="39" spans="2:20" ht="16.2" customHeight="1" x14ac:dyDescent="0.3">
      <c r="B39" s="732"/>
      <c r="C39" s="732"/>
      <c r="D39" s="732"/>
      <c r="E39" s="732"/>
      <c r="F39" s="732"/>
      <c r="G39" s="732"/>
      <c r="H39" s="732"/>
      <c r="I39" s="732"/>
      <c r="N39" s="261"/>
      <c r="O39" s="261"/>
      <c r="P39" s="261"/>
      <c r="Q39" s="261"/>
      <c r="R39" s="261"/>
      <c r="S39" s="261"/>
      <c r="T39" s="261"/>
    </row>
    <row r="40" spans="2:20" ht="16.2" customHeight="1" x14ac:dyDescent="0.3">
      <c r="B40" s="373"/>
      <c r="C40" s="373"/>
      <c r="D40" s="373"/>
      <c r="E40" s="373"/>
      <c r="F40" s="373"/>
      <c r="G40" s="373"/>
      <c r="H40" s="373"/>
      <c r="I40" s="373"/>
    </row>
    <row r="41" spans="2:20" ht="16.5" customHeight="1" x14ac:dyDescent="0.3">
      <c r="B41" s="373" t="s">
        <v>3984</v>
      </c>
      <c r="C41" s="373"/>
      <c r="D41" s="373"/>
      <c r="E41" s="373"/>
      <c r="F41" s="373"/>
      <c r="G41" s="373"/>
      <c r="H41" s="373"/>
      <c r="I41" s="373"/>
      <c r="K41" s="279" t="s">
        <v>2574</v>
      </c>
    </row>
    <row r="42" spans="2:20" ht="16.5" customHeight="1" x14ac:dyDescent="0.3">
      <c r="B42" s="373" t="s">
        <v>4126</v>
      </c>
      <c r="C42" s="373"/>
      <c r="D42" s="373"/>
      <c r="E42" s="373"/>
      <c r="F42" s="373"/>
      <c r="G42" s="373"/>
      <c r="H42" s="373"/>
      <c r="I42" s="373"/>
      <c r="K42" s="279" t="s">
        <v>2575</v>
      </c>
    </row>
    <row r="43" spans="2:20" ht="16.5" customHeight="1" x14ac:dyDescent="0.3">
      <c r="B43" s="373" t="s">
        <v>2518</v>
      </c>
      <c r="C43" s="373"/>
      <c r="D43" s="373"/>
      <c r="E43" s="373"/>
      <c r="F43" s="373"/>
      <c r="G43" s="373"/>
      <c r="H43" s="373"/>
      <c r="I43" s="373"/>
      <c r="K43" s="279" t="s">
        <v>2576</v>
      </c>
    </row>
    <row r="44" spans="2:20" ht="16.5" customHeight="1" x14ac:dyDescent="0.3">
      <c r="B44" s="380" t="s">
        <v>2519</v>
      </c>
      <c r="C44" s="373"/>
      <c r="D44" s="373"/>
      <c r="E44" s="373"/>
      <c r="F44" s="373"/>
      <c r="G44" s="373"/>
      <c r="H44" s="373"/>
      <c r="I44" s="373"/>
      <c r="K44" s="279" t="s">
        <v>2577</v>
      </c>
    </row>
    <row r="45" spans="2:20" ht="16.5" customHeight="1" x14ac:dyDescent="0.3">
      <c r="B45" s="381" t="s">
        <v>2520</v>
      </c>
      <c r="C45" s="373"/>
      <c r="D45" s="373"/>
      <c r="E45" s="373"/>
      <c r="F45" s="373"/>
      <c r="G45" s="373"/>
      <c r="H45" s="373"/>
      <c r="I45" s="373"/>
      <c r="J45" s="300"/>
      <c r="K45" s="279" t="s">
        <v>2573</v>
      </c>
      <c r="M45" s="270"/>
    </row>
    <row r="46" spans="2:20" ht="16.5" customHeight="1" x14ac:dyDescent="0.3">
      <c r="B46" s="380" t="s">
        <v>2578</v>
      </c>
      <c r="C46" s="373"/>
      <c r="D46" s="373"/>
      <c r="E46" s="373"/>
      <c r="F46" s="373"/>
      <c r="G46" s="373"/>
      <c r="H46" s="373"/>
      <c r="I46" s="373"/>
      <c r="J46" s="300"/>
      <c r="K46" s="279" t="s">
        <v>2579</v>
      </c>
      <c r="M46" s="270"/>
    </row>
    <row r="47" spans="2:20" ht="16.5" customHeight="1" x14ac:dyDescent="0.3">
      <c r="B47" s="381" t="s">
        <v>2580</v>
      </c>
      <c r="C47" s="373"/>
      <c r="D47" s="373"/>
      <c r="E47" s="373"/>
      <c r="F47" s="373"/>
      <c r="G47" s="373"/>
      <c r="H47" s="373"/>
      <c r="I47" s="373"/>
      <c r="J47" s="300"/>
      <c r="K47" s="279" t="s">
        <v>2581</v>
      </c>
    </row>
    <row r="48" spans="2:20" ht="16.5" customHeight="1" x14ac:dyDescent="0.3">
      <c r="B48" s="381" t="s">
        <v>2582</v>
      </c>
      <c r="C48" s="373"/>
      <c r="D48" s="373"/>
      <c r="E48" s="373"/>
      <c r="F48" s="373"/>
      <c r="G48" s="373"/>
      <c r="H48" s="373"/>
      <c r="I48" s="373"/>
      <c r="J48" s="300"/>
    </row>
    <row r="49" spans="2:11" ht="16.5" customHeight="1" x14ac:dyDescent="0.3">
      <c r="B49" s="437" t="s">
        <v>2521</v>
      </c>
      <c r="C49" s="373"/>
      <c r="D49" s="373"/>
      <c r="E49" s="373"/>
      <c r="F49" s="373"/>
      <c r="G49" s="373"/>
      <c r="H49" s="373"/>
      <c r="I49" s="373"/>
      <c r="J49" s="300"/>
    </row>
    <row r="50" spans="2:11" ht="16.5" customHeight="1" x14ac:dyDescent="0.3">
      <c r="B50" s="381" t="s">
        <v>3965</v>
      </c>
      <c r="C50" s="373"/>
      <c r="D50" s="373"/>
      <c r="E50" s="373"/>
      <c r="F50" s="373"/>
      <c r="G50" s="373"/>
      <c r="H50" s="373"/>
      <c r="I50" s="373"/>
      <c r="J50" s="300"/>
    </row>
    <row r="51" spans="2:11" ht="16.5" customHeight="1" x14ac:dyDescent="0.3">
      <c r="B51" s="381" t="s">
        <v>3966</v>
      </c>
      <c r="C51" s="373"/>
      <c r="D51" s="373"/>
      <c r="E51" s="373"/>
      <c r="F51" s="373"/>
      <c r="G51" s="373"/>
      <c r="H51" s="373"/>
      <c r="I51" s="373"/>
      <c r="J51" s="300"/>
    </row>
    <row r="52" spans="2:11" ht="16.5" customHeight="1" x14ac:dyDescent="0.3">
      <c r="B52" s="437" t="s">
        <v>4088</v>
      </c>
      <c r="C52" s="373"/>
      <c r="D52" s="373"/>
      <c r="E52" s="373"/>
      <c r="F52" s="373"/>
      <c r="G52" s="373"/>
      <c r="H52" s="373"/>
      <c r="I52" s="373"/>
      <c r="J52" s="300"/>
    </row>
    <row r="53" spans="2:11" ht="16.5" customHeight="1" x14ac:dyDescent="0.3">
      <c r="B53" s="381" t="s">
        <v>4089</v>
      </c>
      <c r="C53" s="373"/>
      <c r="D53" s="373"/>
      <c r="E53" s="373"/>
      <c r="F53" s="373"/>
      <c r="G53" s="373"/>
      <c r="H53" s="373"/>
      <c r="I53" s="373"/>
      <c r="J53" s="300"/>
    </row>
    <row r="54" spans="2:11" ht="16.5" customHeight="1" x14ac:dyDescent="0.3">
      <c r="B54" s="381" t="s">
        <v>4090</v>
      </c>
      <c r="C54" s="373"/>
      <c r="D54" s="373"/>
      <c r="E54" s="373"/>
      <c r="F54" s="373"/>
      <c r="G54" s="373"/>
      <c r="H54" s="373"/>
      <c r="I54" s="373"/>
      <c r="J54" s="300"/>
    </row>
    <row r="55" spans="2:11" ht="6.6" customHeight="1" x14ac:dyDescent="0.3">
      <c r="B55" s="381"/>
      <c r="C55" s="373"/>
      <c r="D55" s="373"/>
      <c r="E55" s="373"/>
      <c r="F55" s="373"/>
      <c r="G55" s="373"/>
      <c r="H55" s="373"/>
      <c r="I55" s="373"/>
      <c r="J55" s="300"/>
    </row>
    <row r="56" spans="2:11" ht="23.25" customHeight="1" x14ac:dyDescent="0.3">
      <c r="B56" s="373"/>
      <c r="C56" s="373"/>
      <c r="D56" s="373"/>
      <c r="E56" s="373"/>
      <c r="F56" s="373"/>
      <c r="G56" s="373"/>
      <c r="H56" s="373"/>
      <c r="I56" s="373"/>
      <c r="J56" s="300"/>
      <c r="K56" s="288"/>
    </row>
    <row r="57" spans="2:11" ht="16.2" customHeight="1" x14ac:dyDescent="0.3">
      <c r="B57" s="373"/>
      <c r="C57" s="373"/>
      <c r="D57" s="373"/>
      <c r="E57" s="373"/>
      <c r="F57" s="373"/>
      <c r="G57" s="373"/>
      <c r="H57" s="373"/>
      <c r="I57" s="373"/>
      <c r="J57" s="300"/>
      <c r="K57" s="289"/>
    </row>
    <row r="58" spans="2:11" ht="11.25" customHeight="1" x14ac:dyDescent="0.3">
      <c r="B58" s="373"/>
      <c r="C58" s="373"/>
      <c r="D58" s="373"/>
      <c r="E58" s="373"/>
      <c r="F58" s="373"/>
      <c r="G58" s="373"/>
      <c r="H58" s="373"/>
      <c r="I58" s="373"/>
      <c r="J58" s="300"/>
      <c r="K58" s="289"/>
    </row>
    <row r="59" spans="2:11" ht="52.5" customHeight="1" x14ac:dyDescent="0.3">
      <c r="B59" s="714" t="s">
        <v>2524</v>
      </c>
      <c r="C59" s="714"/>
      <c r="D59" s="714"/>
      <c r="E59" s="714"/>
      <c r="F59" s="714"/>
      <c r="G59" s="714"/>
      <c r="H59" s="714"/>
      <c r="I59" s="714"/>
      <c r="J59" s="300"/>
    </row>
    <row r="60" spans="2:11" ht="13.5" customHeight="1" x14ac:dyDescent="0.3">
      <c r="B60" s="435" t="s">
        <v>2525</v>
      </c>
      <c r="C60" s="384"/>
      <c r="D60" s="373"/>
      <c r="E60" s="373"/>
      <c r="F60" s="373"/>
      <c r="G60" s="373"/>
      <c r="H60" s="373"/>
      <c r="I60" s="373"/>
      <c r="J60" s="300"/>
    </row>
    <row r="61" spans="2:11" ht="13.5" customHeight="1" x14ac:dyDescent="0.3">
      <c r="B61" s="381"/>
      <c r="C61" s="373"/>
      <c r="D61" s="373"/>
      <c r="E61" s="373"/>
      <c r="F61" s="373"/>
      <c r="G61" s="373"/>
      <c r="H61" s="373"/>
      <c r="I61" s="373"/>
      <c r="J61" s="300"/>
    </row>
    <row r="62" spans="2:11" ht="13.5" customHeight="1" x14ac:dyDescent="0.3">
      <c r="B62" s="381"/>
      <c r="C62" s="373"/>
      <c r="D62" s="373"/>
      <c r="E62" s="373"/>
      <c r="F62" s="373"/>
      <c r="G62" s="373"/>
      <c r="H62" s="373"/>
      <c r="I62" s="373"/>
      <c r="J62" s="300"/>
    </row>
    <row r="63" spans="2:11" ht="20.25" customHeight="1" x14ac:dyDescent="0.3">
      <c r="B63" s="373" t="s">
        <v>2526</v>
      </c>
      <c r="C63" s="384"/>
      <c r="D63" s="373"/>
      <c r="E63" s="373"/>
      <c r="F63" s="373"/>
      <c r="G63" s="373"/>
      <c r="H63" s="373"/>
      <c r="I63" s="373"/>
      <c r="J63" s="276"/>
    </row>
    <row r="64" spans="2:11" ht="15.75" customHeight="1" x14ac:dyDescent="0.3">
      <c r="B64" s="384"/>
      <c r="C64" s="384"/>
      <c r="D64" s="373"/>
      <c r="E64" s="373"/>
      <c r="F64" s="373"/>
      <c r="G64" s="373"/>
      <c r="H64" s="373"/>
      <c r="I64" s="373"/>
      <c r="J64" s="276"/>
    </row>
    <row r="65" spans="2:13" ht="16.2" customHeight="1" x14ac:dyDescent="0.3">
      <c r="B65" s="373" t="s">
        <v>2583</v>
      </c>
      <c r="C65" s="373"/>
      <c r="D65" s="384"/>
      <c r="E65" s="384"/>
      <c r="F65" s="384"/>
      <c r="G65" s="384"/>
      <c r="H65" s="373"/>
      <c r="I65" s="373"/>
    </row>
    <row r="66" spans="2:13" ht="16.2" customHeight="1" x14ac:dyDescent="0.3">
      <c r="B66" s="373" t="s">
        <v>2527</v>
      </c>
      <c r="C66" s="373"/>
      <c r="D66" s="373"/>
      <c r="E66" s="373"/>
      <c r="F66" s="373"/>
      <c r="G66" s="373"/>
      <c r="H66" s="373"/>
      <c r="I66" s="373"/>
    </row>
    <row r="67" spans="2:13" ht="16.2" customHeight="1" x14ac:dyDescent="0.3">
      <c r="B67" s="373" t="s">
        <v>3982</v>
      </c>
      <c r="C67" s="373"/>
      <c r="D67" s="373"/>
      <c r="E67" s="373"/>
      <c r="F67" s="373"/>
      <c r="G67" s="373"/>
      <c r="H67" s="373"/>
      <c r="I67" s="373"/>
    </row>
    <row r="68" spans="2:13" ht="16.2" customHeight="1" x14ac:dyDescent="0.3">
      <c r="B68" s="373" t="s">
        <v>2528</v>
      </c>
      <c r="C68" s="373"/>
      <c r="D68" s="373"/>
      <c r="E68" s="373"/>
      <c r="F68" s="373"/>
      <c r="G68" s="373"/>
      <c r="H68" s="373"/>
      <c r="I68" s="373"/>
      <c r="J68" s="261"/>
    </row>
    <row r="69" spans="2:13" ht="34.5" customHeight="1" x14ac:dyDescent="0.3">
      <c r="B69" s="726"/>
      <c r="C69" s="726"/>
      <c r="H69" s="790"/>
      <c r="I69" s="790"/>
      <c r="L69" s="292"/>
      <c r="M69" s="292"/>
    </row>
    <row r="70" spans="2:13" s="297" customFormat="1" ht="133.94999999999999" customHeight="1" x14ac:dyDescent="0.3">
      <c r="B70" s="747" t="s">
        <v>2584</v>
      </c>
      <c r="C70" s="747"/>
      <c r="D70" s="575"/>
      <c r="E70" s="575"/>
      <c r="F70" s="575"/>
      <c r="G70" s="575"/>
      <c r="H70" s="748" t="s">
        <v>2529</v>
      </c>
      <c r="I70" s="748"/>
    </row>
  </sheetData>
  <mergeCells count="44">
    <mergeCell ref="C9:E9"/>
    <mergeCell ref="G7:I7"/>
    <mergeCell ref="G8:I8"/>
    <mergeCell ref="K7:L7"/>
    <mergeCell ref="K8:L8"/>
    <mergeCell ref="C7:E7"/>
    <mergeCell ref="E3:F3"/>
    <mergeCell ref="C5:E5"/>
    <mergeCell ref="G5:I6"/>
    <mergeCell ref="K5:L5"/>
    <mergeCell ref="K6:L6"/>
    <mergeCell ref="C6:E6"/>
    <mergeCell ref="G23:H23"/>
    <mergeCell ref="C10:E10"/>
    <mergeCell ref="H10:I10"/>
    <mergeCell ref="B11:C11"/>
    <mergeCell ref="D11:E11"/>
    <mergeCell ref="G11:I11"/>
    <mergeCell ref="B15:I16"/>
    <mergeCell ref="C18:E18"/>
    <mergeCell ref="C20:E20"/>
    <mergeCell ref="G21:H21"/>
    <mergeCell ref="G22:H22"/>
    <mergeCell ref="C19:E19"/>
    <mergeCell ref="B28:I28"/>
    <mergeCell ref="B29:I29"/>
    <mergeCell ref="L29:T29"/>
    <mergeCell ref="U29:AC29"/>
    <mergeCell ref="B35:I35"/>
    <mergeCell ref="AV29:BD29"/>
    <mergeCell ref="B30:I30"/>
    <mergeCell ref="L30:T30"/>
    <mergeCell ref="B31:I31"/>
    <mergeCell ref="B32:C32"/>
    <mergeCell ref="AD29:AL29"/>
    <mergeCell ref="AM29:AU29"/>
    <mergeCell ref="B70:C70"/>
    <mergeCell ref="H70:I70"/>
    <mergeCell ref="B36:I36"/>
    <mergeCell ref="B37:I37"/>
    <mergeCell ref="B39:I39"/>
    <mergeCell ref="B59:I59"/>
    <mergeCell ref="B69:C69"/>
    <mergeCell ref="H69:I69"/>
  </mergeCells>
  <hyperlinks>
    <hyperlink ref="B68" r:id="rId1" display="http://www.geofal.com.pe/" xr:uid="{9CFFA283-4EAC-43CD-9E4F-C12341A6A169}"/>
    <hyperlink ref="B35:I35" r:id="rId2" location="8LpXxWsZQWmIW0zmL4DJEGBD3MXzxqJtd8JNJD7mkXs" display="https://mega.nz/file/EWAjHIDa - 8LpXxWsZQWmIW0zmL4DJEGBD3MXzxqJtd8JNJD7mkXs" xr:uid="{375667A2-9324-4D21-9231-3FC96A2FE454}"/>
  </hyperlinks>
  <printOptions horizontalCentered="1"/>
  <pageMargins left="0" right="0" top="1.6535433070866143" bottom="0" header="0" footer="0"/>
  <pageSetup paperSize="9" scale="62" fitToWidth="0" fitToHeight="0" orientation="portrait" r:id="rId3"/>
  <headerFooter>
    <oddHeader>&amp;L
                  &amp;G</oddHeader>
    <oddFooter>&amp;C&amp;G</oddFooter>
  </headerFooter>
  <rowBreaks count="1" manualBreakCount="1">
    <brk id="32" min="1" max="8" man="1"/>
  </rowBreaks>
  <drawing r:id="rId4"/>
  <legacyDrawingHF r:id="rId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F8459-DBF7-4E48-9F9D-EF9547C0BB23}">
  <sheetPr codeName="Hoja68">
    <tabColor rgb="FFFF00FF"/>
  </sheetPr>
  <dimension ref="B1:BD73"/>
  <sheetViews>
    <sheetView view="pageBreakPreview" zoomScale="80" zoomScaleNormal="96" zoomScaleSheetLayoutView="80" workbookViewId="0">
      <selection activeCell="M22" sqref="M22"/>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33.88671875"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992</v>
      </c>
    </row>
    <row r="2" spans="2:13" ht="6" customHeight="1" x14ac:dyDescent="0.3">
      <c r="K2" s="344"/>
      <c r="L2" s="344"/>
    </row>
    <row r="3" spans="2:13" ht="24" customHeight="1" x14ac:dyDescent="0.3">
      <c r="B3" s="297"/>
      <c r="C3" s="355"/>
      <c r="D3" s="355"/>
      <c r="E3" s="746">
        <v>1468</v>
      </c>
      <c r="F3" s="746"/>
      <c r="G3" s="355"/>
      <c r="H3" s="355"/>
      <c r="I3" s="356"/>
    </row>
    <row r="4" spans="2:13" ht="32.4" customHeight="1" x14ac:dyDescent="0.3">
      <c r="B4" s="357"/>
      <c r="C4" s="357"/>
      <c r="D4" s="297"/>
      <c r="E4" s="358"/>
      <c r="F4" s="358"/>
      <c r="G4" s="351"/>
      <c r="H4" s="351"/>
      <c r="I4" s="351"/>
      <c r="J4" s="252"/>
    </row>
    <row r="5" spans="2:13" ht="36" customHeight="1" x14ac:dyDescent="0.3">
      <c r="B5" s="383" t="s">
        <v>2545</v>
      </c>
      <c r="C5" s="768" t="str">
        <f>VLOOKUP($L$1,BD_Clientes,2,FALSE)</f>
        <v>YANGZHOU RONGFEI CONSTRUCTION ENGINEERING CO. SUCURSAL DEL PERÚ</v>
      </c>
      <c r="D5" s="768"/>
      <c r="E5" s="768"/>
      <c r="F5" s="431" t="s">
        <v>2586</v>
      </c>
      <c r="G5" s="770" t="str">
        <f>VLOOKUP($L$1,BD_Clientes,9,FALSE)</f>
        <v>IE 126 Javier Perez de Cuellar - Colegio Bicentenario</v>
      </c>
      <c r="H5" s="770"/>
      <c r="I5" s="770"/>
      <c r="K5" s="746">
        <v>222</v>
      </c>
      <c r="L5" s="746"/>
    </row>
    <row r="6" spans="2:13" ht="33" customHeight="1" x14ac:dyDescent="0.3">
      <c r="B6" s="383" t="s">
        <v>2547</v>
      </c>
      <c r="C6" s="768">
        <f>VLOOKUP($L$1,BD_Clientes,3,FALSE)</f>
        <v>20611390000</v>
      </c>
      <c r="D6" s="768"/>
      <c r="E6" s="768"/>
      <c r="F6" s="373"/>
      <c r="G6" s="770"/>
      <c r="H6" s="770"/>
      <c r="I6" s="770"/>
      <c r="K6" s="744">
        <v>222</v>
      </c>
      <c r="L6" s="744"/>
      <c r="M6" s="301"/>
    </row>
    <row r="7" spans="2:13" ht="30" customHeight="1" x14ac:dyDescent="0.3">
      <c r="B7" s="383" t="s">
        <v>2550</v>
      </c>
      <c r="C7" s="768" t="str">
        <f>VLOOKUP($L$1,BD_Clientes,5,FALSE)</f>
        <v>Ing. Angela Ferrer / Ing. Orlando / Ing. Fátima Gomez / Ruth Niño</v>
      </c>
      <c r="D7" s="768"/>
      <c r="E7" s="768"/>
      <c r="F7" s="431" t="s">
        <v>2589</v>
      </c>
      <c r="G7" s="768" t="str">
        <f>VLOOKUP($L$1,BD_Clientes,10,FALSE)</f>
        <v>San Juan de Lurigancho - Lima</v>
      </c>
      <c r="H7" s="768"/>
      <c r="I7" s="768"/>
      <c r="K7" s="742">
        <v>222</v>
      </c>
      <c r="L7" s="742"/>
    </row>
    <row r="8" spans="2:13" ht="10.95" customHeight="1" x14ac:dyDescent="0.3">
      <c r="B8" s="431"/>
      <c r="C8" s="429"/>
      <c r="D8" s="430"/>
      <c r="E8" s="430"/>
      <c r="F8" s="373"/>
      <c r="G8" s="433"/>
      <c r="H8" s="433"/>
      <c r="I8" s="433"/>
      <c r="K8" s="743">
        <v>223</v>
      </c>
      <c r="L8" s="743"/>
    </row>
    <row r="9" spans="2:13" ht="27.6" customHeight="1" x14ac:dyDescent="0.3">
      <c r="B9" s="383" t="s">
        <v>2553</v>
      </c>
      <c r="C9" s="768" t="str">
        <f>VLOOKUP($L$1,BD_Clientes,7,FALSE)</f>
        <v>983092719 / 941156382 / 998398224 / 962870836</v>
      </c>
      <c r="D9" s="768"/>
      <c r="E9" s="768"/>
      <c r="F9" s="439" t="s">
        <v>2551</v>
      </c>
      <c r="G9" s="373" t="s">
        <v>3326</v>
      </c>
      <c r="H9" s="373"/>
      <c r="I9" s="373"/>
    </row>
    <row r="10" spans="2:13" ht="84" customHeight="1" x14ac:dyDescent="0.3">
      <c r="B10" s="383" t="s">
        <v>2557</v>
      </c>
      <c r="C10" s="768" t="str">
        <f>VLOOKUP($L$1,BD_Clientes,8,FALSE)</f>
        <v>calidad_pq2_076@rongfeiperu.pe / produccion_pq2_076@rongfeiperu.pe / logistica_p7@perurongfei.com / fgomezprocura@rongfei-paq2.com / rninologistica076@rongfei-paq2.com</v>
      </c>
      <c r="D10" s="768"/>
      <c r="E10" s="768"/>
      <c r="F10" s="438" t="s">
        <v>2553</v>
      </c>
      <c r="G10" s="429">
        <v>982429895</v>
      </c>
      <c r="H10" s="769"/>
      <c r="I10" s="769"/>
    </row>
    <row r="11" spans="2:13" ht="36" customHeight="1" x14ac:dyDescent="0.3">
      <c r="B11" s="766" t="s">
        <v>2555</v>
      </c>
      <c r="C11" s="766"/>
      <c r="D11" s="767">
        <v>45916</v>
      </c>
      <c r="E11" s="767"/>
      <c r="F11" s="438" t="s">
        <v>2558</v>
      </c>
      <c r="G11" s="767">
        <v>45916</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34.950000000000003" customHeight="1" x14ac:dyDescent="0.3">
      <c r="B16" s="715"/>
      <c r="C16" s="715"/>
      <c r="D16" s="715"/>
      <c r="E16" s="715"/>
      <c r="F16" s="715"/>
      <c r="G16" s="715"/>
      <c r="H16" s="715"/>
      <c r="I16" s="715"/>
      <c r="J16" s="261"/>
      <c r="K16" s="261"/>
    </row>
    <row r="17" spans="2:56" ht="19.95" customHeight="1" x14ac:dyDescent="0.3">
      <c r="B17" s="260"/>
      <c r="C17" s="260"/>
      <c r="D17" s="259"/>
      <c r="E17" s="259"/>
      <c r="F17" s="259"/>
    </row>
    <row r="18" spans="2:56" ht="68.400000000000006" customHeight="1" x14ac:dyDescent="0.3">
      <c r="B18" s="421" t="s">
        <v>2561</v>
      </c>
      <c r="C18" s="749" t="s">
        <v>2562</v>
      </c>
      <c r="D18" s="749"/>
      <c r="E18" s="749"/>
      <c r="F18" s="422" t="s">
        <v>2563</v>
      </c>
      <c r="G18" s="423" t="s">
        <v>2564</v>
      </c>
      <c r="H18" s="421" t="s">
        <v>2565</v>
      </c>
      <c r="I18" s="421" t="s">
        <v>2566</v>
      </c>
      <c r="J18" s="371"/>
    </row>
    <row r="19" spans="2:56" ht="30" customHeight="1" x14ac:dyDescent="0.3">
      <c r="B19" s="421"/>
      <c r="C19" s="761" t="s">
        <v>5450</v>
      </c>
      <c r="D19" s="786"/>
      <c r="E19" s="762"/>
      <c r="F19" s="422"/>
      <c r="G19" s="423"/>
      <c r="H19" s="421"/>
      <c r="I19" s="421"/>
      <c r="J19" s="371"/>
    </row>
    <row r="20" spans="2:56" ht="40.200000000000003" customHeight="1" x14ac:dyDescent="0.3">
      <c r="B20" s="424" t="s">
        <v>1970</v>
      </c>
      <c r="C20" s="754" t="str">
        <f>VLOOKUP(B20,ENS.!$B$5:$F$242,2,FALSE)</f>
        <v>Densidad del suelo IN-SITU, Cono de Arena 6" (*).</v>
      </c>
      <c r="D20" s="755"/>
      <c r="E20" s="756"/>
      <c r="F20" s="451" t="str">
        <f>VLOOKUP(B20,ENS.!$B$5:$F$242,3,FALSE)</f>
        <v>NTP 339.143:1999 (revisada el 2019)</v>
      </c>
      <c r="G20" s="457">
        <f>VLOOKUP(B20,ENS.!$B$5:$G$242,6,FALSE)</f>
        <v>50</v>
      </c>
      <c r="H20" s="424">
        <v>5</v>
      </c>
      <c r="I20" s="426">
        <f>+G20*H20</f>
        <v>250</v>
      </c>
      <c r="J20" s="371"/>
    </row>
    <row r="21" spans="2:56" ht="40.200000000000003" customHeight="1" x14ac:dyDescent="0.3">
      <c r="B21" s="424" t="s">
        <v>2022</v>
      </c>
      <c r="C21" s="754" t="str">
        <f>VLOOKUP(B21,ENS.!$B$5:$F$242,2,FALSE)</f>
        <v>Contenido de humedad en suelos (*).</v>
      </c>
      <c r="D21" s="755"/>
      <c r="E21" s="756"/>
      <c r="F21" s="451" t="str">
        <f>VLOOKUP(B21,ENS.!$B$5:$F$242,3,FALSE)</f>
        <v>ASTM D2216-19</v>
      </c>
      <c r="G21" s="457">
        <f>VLOOKUP(B21,ENS.!$B$5:$G$242,6,FALSE)</f>
        <v>30</v>
      </c>
      <c r="H21" s="424">
        <v>5</v>
      </c>
      <c r="I21" s="426">
        <f>+G21*H21</f>
        <v>150</v>
      </c>
      <c r="J21" s="371"/>
    </row>
    <row r="22" spans="2:56" ht="40.200000000000003" customHeight="1" x14ac:dyDescent="0.3">
      <c r="B22" s="424" t="s">
        <v>2505</v>
      </c>
      <c r="C22" s="754" t="str">
        <f>VLOOKUP(B22,ENS.!$B$5:$F$242,2,FALSE)</f>
        <v>Movilización de personal y equipo (Densidad campo).</v>
      </c>
      <c r="D22" s="755"/>
      <c r="E22" s="756"/>
      <c r="F22" s="451" t="str">
        <f>VLOOKUP(B22,ENS.!$B$5:$F$242,3,FALSE)</f>
        <v>-</v>
      </c>
      <c r="G22" s="425">
        <v>60</v>
      </c>
      <c r="H22" s="424">
        <v>1</v>
      </c>
      <c r="I22" s="426">
        <f>+G22*H22</f>
        <v>60</v>
      </c>
      <c r="J22" s="371"/>
      <c r="L22" s="299"/>
      <c r="M22" s="353"/>
    </row>
    <row r="23" spans="2:56" ht="19.95" customHeight="1" x14ac:dyDescent="0.3">
      <c r="B23" s="551" t="s">
        <v>2516</v>
      </c>
      <c r="C23" s="270"/>
      <c r="G23" s="759" t="s">
        <v>2567</v>
      </c>
      <c r="H23" s="760"/>
      <c r="I23" s="427">
        <f>SUM(I20:I22)</f>
        <v>460</v>
      </c>
      <c r="J23" s="274"/>
      <c r="K23" s="540"/>
      <c r="L23" s="343"/>
      <c r="M23" s="171"/>
      <c r="N23" s="171"/>
      <c r="O23" s="171"/>
      <c r="P23" s="171"/>
      <c r="Q23" s="171"/>
      <c r="R23" s="171"/>
      <c r="S23" s="171"/>
      <c r="T23" s="171"/>
    </row>
    <row r="24" spans="2:56" ht="19.95" customHeight="1" x14ac:dyDescent="0.3">
      <c r="B24" s="317"/>
      <c r="C24" s="270"/>
      <c r="G24" s="759" t="s">
        <v>2568</v>
      </c>
      <c r="H24" s="760"/>
      <c r="I24" s="427">
        <f>I23*0.18</f>
        <v>82.8</v>
      </c>
      <c r="J24" s="274"/>
      <c r="K24" s="538"/>
      <c r="L24" s="171"/>
      <c r="M24" s="171"/>
      <c r="N24" s="171"/>
      <c r="O24" s="171"/>
      <c r="P24" s="171"/>
      <c r="Q24" s="171"/>
      <c r="R24" s="171"/>
      <c r="S24" s="171"/>
      <c r="T24" s="171"/>
    </row>
    <row r="25" spans="2:56" ht="19.95" customHeight="1" x14ac:dyDescent="0.3">
      <c r="B25" s="317"/>
      <c r="C25" s="270"/>
      <c r="G25" s="761" t="s">
        <v>2569</v>
      </c>
      <c r="H25" s="762"/>
      <c r="I25" s="428">
        <f>I23+I24</f>
        <v>542.79999999999995</v>
      </c>
      <c r="J25" s="274"/>
      <c r="K25" s="538"/>
      <c r="L25" s="302"/>
      <c r="M25" s="302"/>
      <c r="N25" s="302"/>
      <c r="O25" s="302"/>
      <c r="P25" s="302"/>
      <c r="Q25" s="302"/>
      <c r="R25" s="302"/>
      <c r="S25" s="302"/>
      <c r="T25" s="302"/>
    </row>
    <row r="26" spans="2:56" ht="19.95" customHeight="1" x14ac:dyDescent="0.3">
      <c r="B26" s="317"/>
      <c r="C26" s="270"/>
      <c r="G26" s="371"/>
      <c r="H26" s="371"/>
      <c r="I26" s="372"/>
      <c r="J26" s="274"/>
      <c r="K26" s="538"/>
      <c r="L26" s="302"/>
      <c r="M26" s="302"/>
      <c r="N26" s="302"/>
      <c r="O26" s="302"/>
      <c r="P26" s="302"/>
      <c r="Q26" s="302"/>
      <c r="R26" s="302"/>
      <c r="S26" s="302"/>
      <c r="T26" s="302"/>
    </row>
    <row r="27" spans="2:56" s="297" customFormat="1" ht="21" customHeight="1" x14ac:dyDescent="0.3">
      <c r="B27" s="361"/>
      <c r="C27" s="362"/>
      <c r="D27" s="362"/>
      <c r="E27" s="362"/>
      <c r="F27" s="362"/>
      <c r="G27" s="362"/>
      <c r="H27" s="362"/>
      <c r="I27" s="362"/>
      <c r="J27" s="362"/>
      <c r="K27" s="546"/>
      <c r="L27" s="546"/>
      <c r="N27" s="547"/>
    </row>
    <row r="28" spans="2:56" s="297" customFormat="1" ht="21" customHeight="1" x14ac:dyDescent="0.3">
      <c r="C28" s="362"/>
      <c r="D28" s="362"/>
      <c r="E28" s="362"/>
      <c r="F28" s="362"/>
      <c r="G28" s="362"/>
      <c r="H28" s="362"/>
      <c r="I28" s="310"/>
      <c r="J28" s="310"/>
    </row>
    <row r="29" spans="2:56" s="297" customFormat="1" ht="10.95" customHeight="1" x14ac:dyDescent="0.3">
      <c r="B29" s="373"/>
      <c r="C29" s="385"/>
      <c r="D29" s="385"/>
      <c r="E29" s="385"/>
      <c r="F29" s="385"/>
      <c r="G29" s="385"/>
      <c r="H29" s="385"/>
      <c r="I29" s="374"/>
      <c r="J29" s="310"/>
    </row>
    <row r="30" spans="2:56" s="297" customFormat="1" ht="19.2" customHeight="1" x14ac:dyDescent="0.3">
      <c r="B30" s="732" t="s">
        <v>4119</v>
      </c>
      <c r="C30" s="732"/>
      <c r="D30" s="732"/>
      <c r="E30" s="732"/>
      <c r="F30" s="732"/>
      <c r="G30" s="732"/>
      <c r="H30" s="732"/>
      <c r="I30" s="732"/>
      <c r="J30" s="310"/>
      <c r="L30" s="552"/>
      <c r="U30" s="552"/>
      <c r="AD30" s="552"/>
      <c r="AM30" s="552"/>
      <c r="AV30" s="552"/>
    </row>
    <row r="31" spans="2:56" s="297" customFormat="1" ht="127.95" customHeight="1" x14ac:dyDescent="0.3">
      <c r="B31" s="714" t="s">
        <v>5451</v>
      </c>
      <c r="C31" s="714"/>
      <c r="D31" s="714"/>
      <c r="E31" s="714"/>
      <c r="F31" s="714"/>
      <c r="G31" s="714"/>
      <c r="H31" s="714"/>
      <c r="I31" s="714"/>
      <c r="J31" s="310"/>
      <c r="L31" s="738"/>
      <c r="M31" s="738"/>
      <c r="N31" s="738"/>
      <c r="O31" s="738"/>
      <c r="P31" s="738"/>
      <c r="Q31" s="738"/>
      <c r="R31" s="738"/>
      <c r="S31" s="738"/>
      <c r="T31" s="738"/>
      <c r="U31" s="738"/>
      <c r="V31" s="738"/>
      <c r="W31" s="738"/>
      <c r="X31" s="738"/>
      <c r="Y31" s="738"/>
      <c r="Z31" s="738"/>
      <c r="AA31" s="738"/>
      <c r="AB31" s="738"/>
      <c r="AC31" s="738"/>
      <c r="AD31" s="738"/>
      <c r="AE31" s="738"/>
      <c r="AF31" s="738"/>
      <c r="AG31" s="738"/>
      <c r="AH31" s="738"/>
      <c r="AI31" s="738"/>
      <c r="AJ31" s="738"/>
      <c r="AK31" s="738"/>
      <c r="AL31" s="738"/>
      <c r="AM31" s="765"/>
      <c r="AN31" s="765"/>
      <c r="AO31" s="765"/>
      <c r="AP31" s="765"/>
      <c r="AQ31" s="765"/>
      <c r="AR31" s="765"/>
      <c r="AS31" s="765"/>
      <c r="AT31" s="765"/>
      <c r="AU31" s="765"/>
      <c r="AV31" s="738"/>
      <c r="AW31" s="738"/>
      <c r="AX31" s="738"/>
      <c r="AY31" s="738"/>
      <c r="AZ31" s="738"/>
      <c r="BA31" s="738"/>
      <c r="BB31" s="738"/>
      <c r="BC31" s="738"/>
      <c r="BD31" s="738"/>
    </row>
    <row r="32" spans="2:56" s="297" customFormat="1" ht="79.2" customHeight="1" x14ac:dyDescent="0.3">
      <c r="B32" s="715" t="s">
        <v>5393</v>
      </c>
      <c r="C32" s="715"/>
      <c r="D32" s="715"/>
      <c r="E32" s="715"/>
      <c r="F32" s="715"/>
      <c r="G32" s="715"/>
      <c r="H32" s="715"/>
      <c r="I32" s="715"/>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56" s="297" customFormat="1" ht="88.95" customHeight="1" x14ac:dyDescent="0.3">
      <c r="B33" s="714" t="s">
        <v>4121</v>
      </c>
      <c r="C33" s="714"/>
      <c r="D33" s="714"/>
      <c r="E33" s="714"/>
      <c r="F33" s="714"/>
      <c r="G33" s="714"/>
      <c r="H33" s="714"/>
      <c r="I33" s="714"/>
      <c r="J33" s="310"/>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7"/>
      <c r="AN33" s="337"/>
      <c r="AO33" s="337"/>
      <c r="AP33" s="337"/>
      <c r="AQ33" s="337"/>
      <c r="AR33" s="337"/>
      <c r="AS33" s="337"/>
      <c r="AT33" s="337"/>
      <c r="AU33" s="337"/>
      <c r="AV33" s="338"/>
      <c r="AW33" s="338"/>
      <c r="AX33" s="338"/>
      <c r="AY33" s="338"/>
      <c r="AZ33" s="338"/>
      <c r="BA33" s="338"/>
      <c r="BB33" s="338"/>
      <c r="BC33" s="338"/>
      <c r="BD33" s="338"/>
    </row>
    <row r="34" spans="2:56" s="297" customFormat="1" ht="72" customHeight="1" x14ac:dyDescent="0.3">
      <c r="B34" s="714" t="s">
        <v>2571</v>
      </c>
      <c r="C34" s="714"/>
      <c r="D34" s="337"/>
      <c r="E34" s="337"/>
      <c r="F34" s="337"/>
      <c r="G34" s="337"/>
      <c r="H34" s="337"/>
      <c r="I34" s="337"/>
      <c r="J34" s="310"/>
      <c r="L34" s="338"/>
      <c r="M34" s="338"/>
      <c r="N34" s="338"/>
      <c r="O34" s="338"/>
      <c r="P34" s="338"/>
      <c r="Q34" s="338"/>
      <c r="R34" s="338"/>
      <c r="S34" s="338"/>
      <c r="T34" s="338"/>
      <c r="U34" s="338"/>
      <c r="V34" s="338"/>
      <c r="W34" s="338"/>
      <c r="X34" s="338"/>
      <c r="Y34" s="338"/>
      <c r="Z34" s="338"/>
      <c r="AA34" s="338"/>
      <c r="AB34" s="338"/>
      <c r="AC34" s="338"/>
      <c r="AD34" s="338"/>
      <c r="AE34" s="338"/>
      <c r="AF34" s="338"/>
      <c r="AG34" s="338"/>
      <c r="AH34" s="338"/>
      <c r="AI34" s="338"/>
      <c r="AJ34" s="338"/>
      <c r="AK34" s="338"/>
      <c r="AL34" s="338"/>
      <c r="AM34" s="337"/>
      <c r="AN34" s="337"/>
      <c r="AO34" s="337"/>
      <c r="AP34" s="337"/>
      <c r="AQ34" s="337"/>
      <c r="AR34" s="337"/>
      <c r="AS34" s="337"/>
      <c r="AT34" s="337"/>
      <c r="AU34" s="337"/>
      <c r="AV34" s="338"/>
      <c r="AW34" s="338"/>
      <c r="AX34" s="338"/>
      <c r="AY34" s="338"/>
      <c r="AZ34" s="338"/>
      <c r="BA34" s="338"/>
      <c r="BB34" s="338"/>
      <c r="BC34" s="338"/>
      <c r="BD34" s="338"/>
    </row>
    <row r="35" spans="2:56" s="297" customFormat="1" ht="7.95" customHeight="1" x14ac:dyDescent="0.3">
      <c r="J35" s="336"/>
    </row>
    <row r="36" spans="2:56" s="297" customFormat="1" ht="24.6" customHeight="1" x14ac:dyDescent="0.3">
      <c r="J36" s="336"/>
    </row>
    <row r="37" spans="2:56" s="297" customFormat="1" ht="71.400000000000006" customHeight="1" x14ac:dyDescent="0.3">
      <c r="B37" s="714" t="s">
        <v>4122</v>
      </c>
      <c r="C37" s="714"/>
      <c r="D37" s="714"/>
      <c r="E37" s="714"/>
      <c r="F37" s="714"/>
      <c r="G37" s="714"/>
      <c r="H37" s="714"/>
      <c r="I37" s="714"/>
      <c r="J37" s="336"/>
    </row>
    <row r="38" spans="2:56" ht="162.6" customHeight="1" x14ac:dyDescent="0.3">
      <c r="B38" s="714" t="s">
        <v>4124</v>
      </c>
      <c r="C38" s="714"/>
      <c r="D38" s="714"/>
      <c r="E38" s="714"/>
      <c r="F38" s="714"/>
      <c r="G38" s="714"/>
      <c r="H38" s="714"/>
      <c r="I38" s="714"/>
      <c r="J38" s="304"/>
      <c r="K38" s="305"/>
      <c r="L38" s="306"/>
      <c r="M38" s="307"/>
    </row>
    <row r="39" spans="2:56" ht="57" customHeight="1" x14ac:dyDescent="0.3">
      <c r="B39" s="714" t="s">
        <v>4125</v>
      </c>
      <c r="C39" s="714"/>
      <c r="D39" s="714"/>
      <c r="E39" s="714"/>
      <c r="F39" s="714"/>
      <c r="G39" s="714"/>
      <c r="H39" s="714"/>
      <c r="I39" s="714"/>
      <c r="J39" s="304"/>
      <c r="K39" s="305"/>
      <c r="L39" s="306"/>
      <c r="M39" s="307"/>
    </row>
    <row r="40" spans="2:56" ht="16.2" customHeight="1" x14ac:dyDescent="0.3">
      <c r="B40" s="373"/>
      <c r="C40" s="373"/>
      <c r="D40" s="373"/>
      <c r="E40" s="373"/>
      <c r="F40" s="373"/>
      <c r="G40" s="373"/>
      <c r="H40" s="373"/>
      <c r="I40" s="373"/>
    </row>
    <row r="41" spans="2:56" ht="16.2" customHeight="1" x14ac:dyDescent="0.3">
      <c r="B41" s="732"/>
      <c r="C41" s="732"/>
      <c r="D41" s="732"/>
      <c r="E41" s="732"/>
      <c r="F41" s="732"/>
      <c r="G41" s="732"/>
      <c r="H41" s="732"/>
      <c r="I41" s="732"/>
      <c r="N41" s="261"/>
      <c r="O41" s="261"/>
      <c r="P41" s="261"/>
      <c r="Q41" s="261"/>
      <c r="R41" s="261"/>
      <c r="S41" s="261"/>
      <c r="T41" s="261"/>
    </row>
    <row r="42" spans="2:56" ht="16.2" customHeight="1" x14ac:dyDescent="0.3">
      <c r="B42" s="373"/>
      <c r="C42" s="373"/>
      <c r="D42" s="373"/>
      <c r="E42" s="373"/>
      <c r="F42" s="373"/>
      <c r="G42" s="373"/>
      <c r="H42" s="373"/>
      <c r="I42" s="373"/>
    </row>
    <row r="43" spans="2:56" ht="19.2" customHeight="1" x14ac:dyDescent="0.3">
      <c r="B43" s="373" t="s">
        <v>3984</v>
      </c>
      <c r="C43" s="373"/>
      <c r="D43" s="373"/>
      <c r="E43" s="373"/>
      <c r="F43" s="373"/>
      <c r="G43" s="373"/>
      <c r="H43" s="373"/>
      <c r="I43" s="373"/>
      <c r="K43" s="279" t="s">
        <v>2574</v>
      </c>
    </row>
    <row r="44" spans="2:56" ht="19.2" customHeight="1" x14ac:dyDescent="0.3">
      <c r="B44" s="373" t="s">
        <v>4126</v>
      </c>
      <c r="C44" s="373"/>
      <c r="D44" s="373"/>
      <c r="E44" s="373"/>
      <c r="F44" s="373"/>
      <c r="G44" s="373"/>
      <c r="H44" s="373"/>
      <c r="I44" s="373"/>
      <c r="K44" s="279" t="s">
        <v>2575</v>
      </c>
    </row>
    <row r="45" spans="2:56" ht="19.2" customHeight="1" x14ac:dyDescent="0.3">
      <c r="B45" s="373" t="s">
        <v>2518</v>
      </c>
      <c r="C45" s="373"/>
      <c r="D45" s="373"/>
      <c r="E45" s="373"/>
      <c r="F45" s="373"/>
      <c r="G45" s="373"/>
      <c r="H45" s="373"/>
      <c r="I45" s="373"/>
      <c r="K45" s="279" t="s">
        <v>2576</v>
      </c>
    </row>
    <row r="46" spans="2:56" ht="19.2" customHeight="1" x14ac:dyDescent="0.3">
      <c r="B46" s="380" t="s">
        <v>2519</v>
      </c>
      <c r="C46" s="373"/>
      <c r="D46" s="373"/>
      <c r="E46" s="373"/>
      <c r="F46" s="373"/>
      <c r="G46" s="373"/>
      <c r="H46" s="373"/>
      <c r="I46" s="373"/>
      <c r="K46" s="279" t="s">
        <v>2577</v>
      </c>
    </row>
    <row r="47" spans="2:56" ht="19.2" customHeight="1" x14ac:dyDescent="0.3">
      <c r="B47" s="381" t="s">
        <v>2520</v>
      </c>
      <c r="C47" s="373"/>
      <c r="D47" s="373"/>
      <c r="E47" s="373"/>
      <c r="F47" s="373"/>
      <c r="G47" s="373"/>
      <c r="H47" s="373"/>
      <c r="I47" s="373"/>
      <c r="J47" s="300"/>
      <c r="K47" s="279" t="s">
        <v>2573</v>
      </c>
      <c r="M47" s="270"/>
    </row>
    <row r="48" spans="2:56" ht="19.2" customHeight="1" x14ac:dyDescent="0.3">
      <c r="B48" s="380" t="s">
        <v>2578</v>
      </c>
      <c r="C48" s="373"/>
      <c r="D48" s="373"/>
      <c r="E48" s="373"/>
      <c r="F48" s="373"/>
      <c r="G48" s="373"/>
      <c r="H48" s="373"/>
      <c r="I48" s="373"/>
      <c r="J48" s="300"/>
      <c r="K48" s="279" t="s">
        <v>2579</v>
      </c>
      <c r="M48" s="270"/>
    </row>
    <row r="49" spans="2:11" ht="19.2" customHeight="1" x14ac:dyDescent="0.3">
      <c r="B49" s="381" t="s">
        <v>2580</v>
      </c>
      <c r="C49" s="373"/>
      <c r="D49" s="373"/>
      <c r="E49" s="373"/>
      <c r="F49" s="373"/>
      <c r="G49" s="373"/>
      <c r="H49" s="373"/>
      <c r="I49" s="373"/>
      <c r="J49" s="300"/>
      <c r="K49" s="279" t="s">
        <v>2581</v>
      </c>
    </row>
    <row r="50" spans="2:11" ht="19.2" customHeight="1" x14ac:dyDescent="0.3">
      <c r="B50" s="381" t="s">
        <v>2582</v>
      </c>
      <c r="C50" s="373"/>
      <c r="D50" s="373"/>
      <c r="E50" s="373"/>
      <c r="F50" s="373"/>
      <c r="G50" s="373"/>
      <c r="H50" s="373"/>
      <c r="I50" s="373"/>
      <c r="J50" s="300"/>
    </row>
    <row r="51" spans="2:11" ht="19.2" customHeight="1" x14ac:dyDescent="0.3">
      <c r="B51" s="437" t="s">
        <v>2521</v>
      </c>
      <c r="C51" s="373"/>
      <c r="D51" s="373"/>
      <c r="E51" s="373"/>
      <c r="F51" s="373"/>
      <c r="G51" s="373"/>
      <c r="H51" s="373"/>
      <c r="I51" s="373"/>
      <c r="J51" s="300"/>
    </row>
    <row r="52" spans="2:11" ht="19.2" customHeight="1" x14ac:dyDescent="0.3">
      <c r="B52" s="381" t="s">
        <v>3965</v>
      </c>
      <c r="C52" s="373"/>
      <c r="D52" s="373"/>
      <c r="E52" s="373"/>
      <c r="F52" s="373"/>
      <c r="G52" s="373"/>
      <c r="H52" s="373"/>
      <c r="I52" s="373"/>
      <c r="J52" s="300"/>
    </row>
    <row r="53" spans="2:11" ht="19.2" customHeight="1" x14ac:dyDescent="0.3">
      <c r="B53" s="381" t="s">
        <v>3966</v>
      </c>
      <c r="C53" s="373"/>
      <c r="D53" s="373"/>
      <c r="E53" s="373"/>
      <c r="F53" s="373"/>
      <c r="G53" s="373"/>
      <c r="H53" s="373"/>
      <c r="I53" s="373"/>
      <c r="J53" s="300"/>
    </row>
    <row r="54" spans="2:11" ht="19.2" customHeight="1" x14ac:dyDescent="0.3">
      <c r="B54" s="437" t="s">
        <v>4088</v>
      </c>
      <c r="C54" s="373"/>
      <c r="D54" s="373"/>
      <c r="E54" s="373"/>
      <c r="F54" s="373"/>
      <c r="G54" s="373"/>
      <c r="H54" s="373"/>
      <c r="I54" s="373"/>
      <c r="J54" s="300"/>
    </row>
    <row r="55" spans="2:11" ht="19.2" customHeight="1" x14ac:dyDescent="0.3">
      <c r="B55" s="381" t="s">
        <v>4089</v>
      </c>
      <c r="C55" s="373"/>
      <c r="D55" s="373"/>
      <c r="E55" s="373"/>
      <c r="F55" s="373"/>
      <c r="G55" s="373"/>
      <c r="H55" s="373"/>
      <c r="I55" s="373"/>
      <c r="J55" s="300"/>
    </row>
    <row r="56" spans="2:11" ht="19.2" customHeight="1" x14ac:dyDescent="0.3">
      <c r="B56" s="381" t="s">
        <v>4090</v>
      </c>
      <c r="C56" s="373"/>
      <c r="D56" s="373"/>
      <c r="E56" s="373"/>
      <c r="F56" s="373"/>
      <c r="G56" s="373"/>
      <c r="H56" s="373"/>
      <c r="I56" s="373"/>
      <c r="J56" s="300"/>
    </row>
    <row r="57" spans="2:11" ht="6.6" customHeight="1" x14ac:dyDescent="0.3">
      <c r="B57" s="381"/>
      <c r="C57" s="373"/>
      <c r="D57" s="373"/>
      <c r="E57" s="373"/>
      <c r="F57" s="373"/>
      <c r="G57" s="373"/>
      <c r="H57" s="373"/>
      <c r="I57" s="373"/>
      <c r="J57" s="300"/>
    </row>
    <row r="58" spans="2:11" ht="23.25" customHeight="1" x14ac:dyDescent="0.3">
      <c r="B58" s="373"/>
      <c r="C58" s="373"/>
      <c r="D58" s="373"/>
      <c r="E58" s="373"/>
      <c r="F58" s="373"/>
      <c r="G58" s="373"/>
      <c r="H58" s="373"/>
      <c r="I58" s="373"/>
      <c r="J58" s="300"/>
      <c r="K58" s="288"/>
    </row>
    <row r="59" spans="2:11" ht="16.2" customHeight="1" x14ac:dyDescent="0.3">
      <c r="B59" s="373"/>
      <c r="C59" s="373"/>
      <c r="D59" s="373"/>
      <c r="E59" s="373"/>
      <c r="F59" s="373"/>
      <c r="G59" s="373"/>
      <c r="H59" s="373"/>
      <c r="I59" s="373"/>
      <c r="J59" s="300"/>
      <c r="K59" s="289"/>
    </row>
    <row r="60" spans="2:11" ht="11.25" customHeight="1" x14ac:dyDescent="0.3">
      <c r="B60" s="373"/>
      <c r="C60" s="373"/>
      <c r="D60" s="373"/>
      <c r="E60" s="373"/>
      <c r="F60" s="373"/>
      <c r="G60" s="373"/>
      <c r="H60" s="373"/>
      <c r="I60" s="373"/>
      <c r="J60" s="300"/>
      <c r="K60" s="289"/>
    </row>
    <row r="61" spans="2:11" ht="52.5" customHeight="1" x14ac:dyDescent="0.3">
      <c r="B61" s="714" t="s">
        <v>2524</v>
      </c>
      <c r="C61" s="714"/>
      <c r="D61" s="714"/>
      <c r="E61" s="714"/>
      <c r="F61" s="714"/>
      <c r="G61" s="714"/>
      <c r="H61" s="714"/>
      <c r="I61" s="714"/>
      <c r="J61" s="300"/>
    </row>
    <row r="62" spans="2:11" ht="13.5" customHeight="1" x14ac:dyDescent="0.3">
      <c r="B62" s="435" t="s">
        <v>2525</v>
      </c>
      <c r="C62" s="384"/>
      <c r="D62" s="373"/>
      <c r="E62" s="373"/>
      <c r="F62" s="373"/>
      <c r="G62" s="373"/>
      <c r="H62" s="373"/>
      <c r="I62" s="373"/>
      <c r="J62" s="300"/>
    </row>
    <row r="63" spans="2:11" ht="13.5" customHeight="1" x14ac:dyDescent="0.3">
      <c r="B63" s="381"/>
      <c r="C63" s="373"/>
      <c r="D63" s="373"/>
      <c r="E63" s="373"/>
      <c r="F63" s="373"/>
      <c r="G63" s="373"/>
      <c r="H63" s="373"/>
      <c r="I63" s="373"/>
      <c r="J63" s="300"/>
    </row>
    <row r="64" spans="2:11" ht="13.5" customHeight="1" x14ac:dyDescent="0.3">
      <c r="B64" s="381"/>
      <c r="C64" s="373"/>
      <c r="D64" s="373"/>
      <c r="E64" s="373"/>
      <c r="F64" s="373"/>
      <c r="G64" s="373"/>
      <c r="H64" s="373"/>
      <c r="I64" s="373"/>
      <c r="J64" s="300"/>
    </row>
    <row r="65" spans="2:13" ht="20.25" customHeight="1" x14ac:dyDescent="0.3">
      <c r="B65" s="373" t="s">
        <v>2526</v>
      </c>
      <c r="C65" s="384"/>
      <c r="D65" s="373"/>
      <c r="E65" s="373"/>
      <c r="F65" s="373"/>
      <c r="G65" s="373"/>
      <c r="H65" s="373"/>
      <c r="I65" s="373"/>
      <c r="J65" s="276"/>
    </row>
    <row r="66" spans="2:13" ht="15.75" customHeight="1" x14ac:dyDescent="0.3">
      <c r="B66" s="384"/>
      <c r="C66" s="384"/>
      <c r="D66" s="373"/>
      <c r="E66" s="373"/>
      <c r="F66" s="373"/>
      <c r="G66" s="373"/>
      <c r="H66" s="373"/>
      <c r="I66" s="373"/>
      <c r="J66" s="276"/>
    </row>
    <row r="67" spans="2:13" ht="16.2" customHeight="1" x14ac:dyDescent="0.3">
      <c r="B67" s="373" t="s">
        <v>2583</v>
      </c>
      <c r="C67" s="373"/>
      <c r="D67" s="384"/>
      <c r="E67" s="384"/>
      <c r="F67" s="384"/>
      <c r="G67" s="384"/>
      <c r="H67" s="373"/>
      <c r="I67" s="373"/>
    </row>
    <row r="68" spans="2:13" ht="16.2" customHeight="1" x14ac:dyDescent="0.3">
      <c r="B68" s="373" t="s">
        <v>2527</v>
      </c>
      <c r="C68" s="373"/>
      <c r="D68" s="373"/>
      <c r="E68" s="373"/>
      <c r="F68" s="373"/>
      <c r="G68" s="373"/>
      <c r="H68" s="373"/>
      <c r="I68" s="373"/>
    </row>
    <row r="69" spans="2:13" ht="16.2" customHeight="1" x14ac:dyDescent="0.3">
      <c r="B69" s="373" t="s">
        <v>3982</v>
      </c>
      <c r="C69" s="373"/>
      <c r="D69" s="373"/>
      <c r="E69" s="373"/>
      <c r="F69" s="373"/>
      <c r="G69" s="373"/>
      <c r="H69" s="373"/>
      <c r="I69" s="373"/>
    </row>
    <row r="70" spans="2:13" ht="16.2" customHeight="1" x14ac:dyDescent="0.3">
      <c r="B70" s="373" t="s">
        <v>2528</v>
      </c>
      <c r="C70" s="373"/>
      <c r="D70" s="373"/>
      <c r="E70" s="373"/>
      <c r="F70" s="373"/>
      <c r="G70" s="373"/>
      <c r="H70" s="373"/>
      <c r="I70" s="373"/>
      <c r="J70" s="261"/>
    </row>
    <row r="71" spans="2:13" ht="34.5" customHeight="1" x14ac:dyDescent="0.3">
      <c r="B71" s="726"/>
      <c r="C71" s="726"/>
      <c r="H71" s="790"/>
      <c r="I71" s="790"/>
      <c r="L71" s="292"/>
      <c r="M71" s="292"/>
    </row>
    <row r="72" spans="2:13" s="297" customFormat="1" ht="13.8" x14ac:dyDescent="0.3">
      <c r="B72" s="337"/>
      <c r="C72" s="337"/>
      <c r="H72" s="549"/>
      <c r="I72" s="549"/>
      <c r="L72" s="347"/>
      <c r="M72" s="347"/>
    </row>
    <row r="73" spans="2:13" s="297" customFormat="1" ht="161.4" customHeight="1" x14ac:dyDescent="0.3">
      <c r="B73" s="747" t="s">
        <v>2584</v>
      </c>
      <c r="C73" s="747"/>
      <c r="D73" s="575"/>
      <c r="E73" s="575"/>
      <c r="F73" s="575"/>
      <c r="G73" s="575"/>
      <c r="H73" s="748" t="s">
        <v>2529</v>
      </c>
      <c r="I73" s="748"/>
    </row>
  </sheetData>
  <mergeCells count="44">
    <mergeCell ref="B41:I41"/>
    <mergeCell ref="B61:I61"/>
    <mergeCell ref="B71:C71"/>
    <mergeCell ref="H71:I71"/>
    <mergeCell ref="B73:C73"/>
    <mergeCell ref="H73:I73"/>
    <mergeCell ref="B39:I39"/>
    <mergeCell ref="B31:I31"/>
    <mergeCell ref="L31:T31"/>
    <mergeCell ref="U31:AC31"/>
    <mergeCell ref="AD31:AL31"/>
    <mergeCell ref="B32:I32"/>
    <mergeCell ref="B33:I33"/>
    <mergeCell ref="B34:C34"/>
    <mergeCell ref="B37:I37"/>
    <mergeCell ref="B38:I38"/>
    <mergeCell ref="AM31:AU31"/>
    <mergeCell ref="AV31:BD31"/>
    <mergeCell ref="C21:E21"/>
    <mergeCell ref="C22:E22"/>
    <mergeCell ref="G23:H23"/>
    <mergeCell ref="G24:H24"/>
    <mergeCell ref="G25:H25"/>
    <mergeCell ref="B30:I30"/>
    <mergeCell ref="C20:E20"/>
    <mergeCell ref="C19:E19"/>
    <mergeCell ref="C7:E7"/>
    <mergeCell ref="G7:I7"/>
    <mergeCell ref="K7:L7"/>
    <mergeCell ref="K8:L8"/>
    <mergeCell ref="C9:E9"/>
    <mergeCell ref="C10:E10"/>
    <mergeCell ref="H10:I10"/>
    <mergeCell ref="B11:C11"/>
    <mergeCell ref="D11:E11"/>
    <mergeCell ref="G11:I11"/>
    <mergeCell ref="B15:I16"/>
    <mergeCell ref="C18:E18"/>
    <mergeCell ref="E3:F3"/>
    <mergeCell ref="C5:E5"/>
    <mergeCell ref="G5:I6"/>
    <mergeCell ref="K5:L5"/>
    <mergeCell ref="C6:E6"/>
    <mergeCell ref="K6:L6"/>
  </mergeCells>
  <hyperlinks>
    <hyperlink ref="B70" r:id="rId1" display="http://www.geofal.com.pe/" xr:uid="{791D7E4F-8C08-4E6B-9D7A-966D7B19F27C}"/>
    <hyperlink ref="B37:I37" r:id="rId2" location="8LpXxWsZQWmIW0zmL4DJEGBD3MXzxqJtd8JNJD7mkXs" display="https://mega.nz/file/EWAjHIDa - 8LpXxWsZQWmIW0zmL4DJEGBD3MXzxqJtd8JNJD7mkXs" xr:uid="{62EB3B9D-2D67-4BF8-96B3-DD21CD184754}"/>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34" min="1" max="8" man="1"/>
  </rowBreaks>
  <drawing r:id="rId4"/>
  <legacyDrawingHF r:id="rId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3AC-4667-47C3-B2D8-85DAA7DDF6F1}">
  <sheetPr codeName="Hoja69">
    <tabColor rgb="FFFF00FF"/>
  </sheetPr>
  <dimension ref="B1:BD63"/>
  <sheetViews>
    <sheetView view="pageBreakPreview" topLeftCell="A7" zoomScale="98" zoomScaleNormal="96" zoomScaleSheetLayoutView="98" workbookViewId="0">
      <selection activeCell="J15" sqref="J15"/>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40.44140625" style="279" customWidth="1"/>
    <col min="6" max="6" width="24.6640625" style="279" customWidth="1"/>
    <col min="7" max="7" width="13.6640625" style="279" customWidth="1"/>
    <col min="8" max="8" width="11.33203125" style="279" customWidth="1"/>
    <col min="9"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992</v>
      </c>
    </row>
    <row r="2" spans="2:13" ht="6" customHeight="1" x14ac:dyDescent="0.3">
      <c r="K2" s="344"/>
      <c r="L2" s="344"/>
    </row>
    <row r="3" spans="2:13" ht="24" customHeight="1" x14ac:dyDescent="0.3">
      <c r="B3" s="297"/>
      <c r="C3" s="355"/>
      <c r="D3" s="355"/>
      <c r="E3" s="832">
        <v>1250</v>
      </c>
      <c r="F3" s="832"/>
      <c r="G3" s="355"/>
      <c r="H3" s="355"/>
      <c r="I3" s="356"/>
    </row>
    <row r="4" spans="2:13" ht="35.4" customHeight="1" x14ac:dyDescent="0.3">
      <c r="B4" s="357"/>
      <c r="C4" s="357"/>
      <c r="D4" s="297"/>
      <c r="E4" s="358"/>
      <c r="F4" s="358"/>
      <c r="G4" s="351"/>
      <c r="H4" s="351"/>
      <c r="I4" s="351"/>
      <c r="J4" s="252"/>
    </row>
    <row r="5" spans="2:13" ht="28.2" customHeight="1" x14ac:dyDescent="0.3">
      <c r="B5" s="383" t="s">
        <v>2545</v>
      </c>
      <c r="C5" s="768" t="str">
        <f>VLOOKUP($L$1,BD_Clientes,2,FALSE)</f>
        <v>YANGZHOU RONGFEI CONSTRUCTION ENGINEERING CO. SUCURSAL DEL PERÚ</v>
      </c>
      <c r="D5" s="768"/>
      <c r="E5" s="768"/>
      <c r="F5" s="431" t="s">
        <v>2586</v>
      </c>
      <c r="G5" s="770" t="str">
        <f>VLOOKUP($L$1,BD_Clientes,9,FALSE)</f>
        <v>IE 126 Javier Perez de Cuellar - Colegio Bicentenario</v>
      </c>
      <c r="H5" s="770"/>
      <c r="I5" s="770"/>
      <c r="K5" s="746">
        <v>222</v>
      </c>
      <c r="L5" s="746"/>
    </row>
    <row r="6" spans="2:13" ht="43.95" customHeight="1" x14ac:dyDescent="0.3">
      <c r="B6" s="383" t="s">
        <v>2547</v>
      </c>
      <c r="C6" s="768">
        <f>VLOOKUP($L$1,BD_Clientes,3,FALSE)</f>
        <v>20611390000</v>
      </c>
      <c r="D6" s="768"/>
      <c r="E6" s="768"/>
      <c r="F6" s="373"/>
      <c r="G6" s="770"/>
      <c r="H6" s="770"/>
      <c r="I6" s="770"/>
      <c r="K6" s="744">
        <v>222</v>
      </c>
      <c r="L6" s="744"/>
      <c r="M6" s="301"/>
    </row>
    <row r="7" spans="2:13" ht="28.2" customHeight="1" x14ac:dyDescent="0.3">
      <c r="B7" s="383" t="s">
        <v>2550</v>
      </c>
      <c r="C7" s="768" t="str">
        <f>VLOOKUP($L$1,BD_Clientes,5,FALSE)</f>
        <v>Ing. Angela Ferrer / Ing. Orlando / Ing. Fátima Gomez / Ruth Niño</v>
      </c>
      <c r="D7" s="768"/>
      <c r="E7" s="768"/>
      <c r="F7" s="431" t="s">
        <v>2589</v>
      </c>
      <c r="G7" s="768" t="str">
        <f>VLOOKUP($L$1,BD_Clientes,10,FALSE)</f>
        <v>San Juan de Lurigancho - Lima</v>
      </c>
      <c r="H7" s="768"/>
      <c r="I7" s="768"/>
      <c r="K7" s="742">
        <v>222</v>
      </c>
      <c r="L7" s="742"/>
    </row>
    <row r="8" spans="2:13" ht="38.4" customHeight="1" x14ac:dyDescent="0.3">
      <c r="B8" s="383" t="s">
        <v>2553</v>
      </c>
      <c r="C8" s="768" t="str">
        <f>VLOOKUP($L$1,BD_Clientes,7,FALSE)</f>
        <v>983092719 / 941156382 / 998398224 / 962870836</v>
      </c>
      <c r="D8" s="768"/>
      <c r="E8" s="768"/>
      <c r="F8" s="439" t="s">
        <v>4142</v>
      </c>
      <c r="G8" s="373" t="s">
        <v>3326</v>
      </c>
      <c r="H8" s="373"/>
      <c r="I8" s="373"/>
    </row>
    <row r="9" spans="2:13" ht="64.5" customHeight="1" x14ac:dyDescent="0.3">
      <c r="B9" s="383" t="s">
        <v>2557</v>
      </c>
      <c r="C9" s="768" t="str">
        <f>VLOOKUP($L$1,BD_Clientes,8,FALSE)</f>
        <v>calidad_pq2_076@rongfeiperu.pe / produccion_pq2_076@rongfeiperu.pe / logistica_p7@perurongfei.com / fgomezprocura@rongfei-paq2.com / rninologistica076@rongfei-paq2.com</v>
      </c>
      <c r="D9" s="768"/>
      <c r="E9" s="768"/>
      <c r="F9" s="438" t="s">
        <v>2553</v>
      </c>
      <c r="G9" s="429">
        <v>982429895</v>
      </c>
      <c r="H9" s="769"/>
      <c r="I9" s="769"/>
    </row>
    <row r="10" spans="2:13" ht="33.6" customHeight="1" x14ac:dyDescent="0.3">
      <c r="B10" s="766" t="s">
        <v>2555</v>
      </c>
      <c r="C10" s="766"/>
      <c r="D10" s="767">
        <v>45881</v>
      </c>
      <c r="E10" s="767"/>
      <c r="F10" s="438" t="s">
        <v>2558</v>
      </c>
      <c r="G10" s="767">
        <v>45881</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715" t="s">
        <v>2560</v>
      </c>
      <c r="C13" s="715"/>
      <c r="D13" s="715"/>
      <c r="E13" s="715"/>
      <c r="F13" s="715"/>
      <c r="G13" s="715"/>
      <c r="H13" s="715"/>
      <c r="I13" s="715"/>
    </row>
    <row r="14" spans="2:13" ht="34.950000000000003" customHeight="1" x14ac:dyDescent="0.3">
      <c r="B14" s="715"/>
      <c r="C14" s="715"/>
      <c r="D14" s="715"/>
      <c r="E14" s="715"/>
      <c r="F14" s="715"/>
      <c r="G14" s="715"/>
      <c r="H14" s="715"/>
      <c r="I14" s="715"/>
      <c r="J14" s="261"/>
      <c r="K14" s="261"/>
    </row>
    <row r="15" spans="2:13" ht="58.95" customHeight="1" x14ac:dyDescent="0.3">
      <c r="B15" s="421" t="s">
        <v>2561</v>
      </c>
      <c r="C15" s="749" t="s">
        <v>2562</v>
      </c>
      <c r="D15" s="749"/>
      <c r="E15" s="749"/>
      <c r="F15" s="422" t="s">
        <v>2563</v>
      </c>
      <c r="G15" s="423" t="s">
        <v>2564</v>
      </c>
      <c r="H15" s="421" t="s">
        <v>2565</v>
      </c>
      <c r="I15" s="421" t="s">
        <v>2566</v>
      </c>
      <c r="J15" s="371"/>
    </row>
    <row r="16" spans="2:13" ht="33" customHeight="1" x14ac:dyDescent="0.3">
      <c r="B16" s="424"/>
      <c r="C16" s="831" t="s">
        <v>4325</v>
      </c>
      <c r="D16" s="831"/>
      <c r="E16" s="831"/>
      <c r="F16" s="424"/>
      <c r="G16" s="425"/>
      <c r="H16" s="424"/>
      <c r="I16" s="426"/>
      <c r="J16" s="371"/>
    </row>
    <row r="17" spans="2:56" ht="49.95" customHeight="1" x14ac:dyDescent="0.3">
      <c r="B17" s="424" t="s">
        <v>1970</v>
      </c>
      <c r="C17" s="754" t="s">
        <v>5390</v>
      </c>
      <c r="D17" s="755"/>
      <c r="E17" s="756"/>
      <c r="F17" s="451" t="str">
        <f>VLOOKUP(B17,ENS.!$B$5:$F$242,3,FALSE)</f>
        <v>NTP 339.143:1999 (revisada el 2019)</v>
      </c>
      <c r="G17" s="457">
        <v>500</v>
      </c>
      <c r="H17" s="424">
        <v>10</v>
      </c>
      <c r="I17" s="426">
        <f>+G17*H17</f>
        <v>5000</v>
      </c>
      <c r="J17" s="371"/>
    </row>
    <row r="18" spans="2:56" ht="49.95" customHeight="1" x14ac:dyDescent="0.3">
      <c r="B18" s="424" t="s">
        <v>2505</v>
      </c>
      <c r="C18" s="754" t="str">
        <f>VLOOKUP(B18,ENS.!$B$5:$F$242,2,FALSE)</f>
        <v>Movilización de personal y equipo (Densidad campo).</v>
      </c>
      <c r="D18" s="755"/>
      <c r="E18" s="756"/>
      <c r="F18" s="451" t="str">
        <f>VLOOKUP(B18,ENS.!$B$5:$F$242,3,FALSE)</f>
        <v>-</v>
      </c>
      <c r="G18" s="425">
        <v>60</v>
      </c>
      <c r="H18" s="424">
        <v>10</v>
      </c>
      <c r="I18" s="426">
        <f>+G18*H18</f>
        <v>600</v>
      </c>
      <c r="J18" s="371"/>
      <c r="L18" s="299"/>
      <c r="M18" s="353"/>
    </row>
    <row r="19" spans="2:56" ht="22.95" customHeight="1" x14ac:dyDescent="0.3">
      <c r="B19" s="551" t="s">
        <v>2516</v>
      </c>
      <c r="C19" s="270"/>
      <c r="G19" s="759" t="s">
        <v>2567</v>
      </c>
      <c r="H19" s="760"/>
      <c r="I19" s="427">
        <f>SUM(I17:I18)</f>
        <v>5600</v>
      </c>
      <c r="J19" s="274"/>
      <c r="K19" s="540"/>
      <c r="L19" s="343"/>
      <c r="M19" s="171"/>
      <c r="N19" s="171"/>
      <c r="O19" s="171"/>
      <c r="P19" s="171"/>
      <c r="Q19" s="171"/>
      <c r="R19" s="171"/>
      <c r="S19" s="171"/>
      <c r="T19" s="171"/>
    </row>
    <row r="20" spans="2:56" ht="22.95" customHeight="1" x14ac:dyDescent="0.3">
      <c r="B20" s="317"/>
      <c r="C20" s="270"/>
      <c r="G20" s="759" t="s">
        <v>2568</v>
      </c>
      <c r="H20" s="760"/>
      <c r="I20" s="427">
        <f>I19*0.18</f>
        <v>1008</v>
      </c>
      <c r="J20" s="274"/>
      <c r="K20" s="538"/>
      <c r="L20" s="171"/>
      <c r="M20" s="171"/>
      <c r="N20" s="171"/>
      <c r="O20" s="171"/>
      <c r="P20" s="171"/>
      <c r="Q20" s="171"/>
      <c r="R20" s="171"/>
      <c r="S20" s="171"/>
      <c r="T20" s="171"/>
    </row>
    <row r="21" spans="2:56" ht="22.95" customHeight="1" x14ac:dyDescent="0.3">
      <c r="B21" s="317"/>
      <c r="C21" s="270"/>
      <c r="G21" s="761" t="s">
        <v>2569</v>
      </c>
      <c r="H21" s="762"/>
      <c r="I21" s="428">
        <f>I19+I20</f>
        <v>6608</v>
      </c>
      <c r="J21" s="274"/>
      <c r="K21" s="538"/>
      <c r="L21" s="302"/>
      <c r="M21" s="302"/>
      <c r="N21" s="302"/>
      <c r="O21" s="302"/>
      <c r="P21" s="302"/>
      <c r="Q21" s="302"/>
      <c r="R21" s="302"/>
      <c r="S21" s="302"/>
      <c r="T21" s="302"/>
    </row>
    <row r="22" spans="2:56" s="297" customFormat="1" ht="21" customHeight="1" x14ac:dyDescent="0.3">
      <c r="B22" s="361"/>
      <c r="C22" s="362"/>
      <c r="D22" s="362"/>
      <c r="E22" s="362"/>
      <c r="F22" s="362"/>
      <c r="G22" s="362"/>
      <c r="H22" s="362"/>
      <c r="I22" s="362"/>
      <c r="J22" s="362"/>
      <c r="K22" s="546"/>
      <c r="L22" s="546"/>
      <c r="N22" s="547"/>
    </row>
    <row r="23" spans="2:56" s="297" customFormat="1" ht="21" customHeight="1" x14ac:dyDescent="0.3">
      <c r="C23" s="362"/>
      <c r="D23" s="362"/>
      <c r="E23" s="362"/>
      <c r="F23" s="362"/>
      <c r="G23" s="362"/>
      <c r="H23" s="362"/>
      <c r="I23" s="310"/>
      <c r="J23" s="310"/>
    </row>
    <row r="24" spans="2:56" s="297" customFormat="1" ht="10.95" customHeight="1" x14ac:dyDescent="0.3">
      <c r="B24" s="373"/>
      <c r="C24" s="385"/>
      <c r="D24" s="385"/>
      <c r="E24" s="385"/>
      <c r="F24" s="385"/>
      <c r="G24" s="385"/>
      <c r="H24" s="385"/>
      <c r="I24" s="374"/>
      <c r="J24" s="310"/>
    </row>
    <row r="25" spans="2:56" s="297" customFormat="1" ht="19.2" customHeight="1" x14ac:dyDescent="0.3">
      <c r="B25" s="732" t="s">
        <v>4119</v>
      </c>
      <c r="C25" s="732"/>
      <c r="D25" s="732"/>
      <c r="E25" s="732"/>
      <c r="F25" s="732"/>
      <c r="G25" s="732"/>
      <c r="H25" s="732"/>
      <c r="I25" s="732"/>
      <c r="J25" s="310"/>
      <c r="L25" s="552"/>
      <c r="U25" s="552"/>
      <c r="AD25" s="552"/>
      <c r="AM25" s="552"/>
      <c r="AV25" s="552"/>
    </row>
    <row r="26" spans="2:56" s="297" customFormat="1" ht="112.95" customHeight="1" x14ac:dyDescent="0.3">
      <c r="B26" s="714" t="s">
        <v>5452</v>
      </c>
      <c r="C26" s="714"/>
      <c r="D26" s="714"/>
      <c r="E26" s="714"/>
      <c r="F26" s="714"/>
      <c r="G26" s="714"/>
      <c r="H26" s="714"/>
      <c r="I26" s="714"/>
      <c r="J26" s="310"/>
      <c r="L26" s="738"/>
      <c r="M26" s="738"/>
      <c r="N26" s="738"/>
      <c r="O26" s="738"/>
      <c r="P26" s="738"/>
      <c r="Q26" s="738"/>
      <c r="R26" s="738"/>
      <c r="S26" s="738"/>
      <c r="T26" s="738"/>
      <c r="U26" s="738"/>
      <c r="V26" s="738"/>
      <c r="W26" s="738"/>
      <c r="X26" s="738"/>
      <c r="Y26" s="738"/>
      <c r="Z26" s="738"/>
      <c r="AA26" s="738"/>
      <c r="AB26" s="738"/>
      <c r="AC26" s="738"/>
      <c r="AD26" s="738"/>
      <c r="AE26" s="738"/>
      <c r="AF26" s="738"/>
      <c r="AG26" s="738"/>
      <c r="AH26" s="738"/>
      <c r="AI26" s="738"/>
      <c r="AJ26" s="738"/>
      <c r="AK26" s="738"/>
      <c r="AL26" s="738"/>
      <c r="AM26" s="765"/>
      <c r="AN26" s="765"/>
      <c r="AO26" s="765"/>
      <c r="AP26" s="765"/>
      <c r="AQ26" s="765"/>
      <c r="AR26" s="765"/>
      <c r="AS26" s="765"/>
      <c r="AT26" s="765"/>
      <c r="AU26" s="765"/>
      <c r="AV26" s="738"/>
      <c r="AW26" s="738"/>
      <c r="AX26" s="738"/>
      <c r="AY26" s="738"/>
      <c r="AZ26" s="738"/>
      <c r="BA26" s="738"/>
      <c r="BB26" s="738"/>
      <c r="BC26" s="738"/>
      <c r="BD26" s="738"/>
    </row>
    <row r="27" spans="2:56" s="297" customFormat="1" ht="112.95" customHeight="1" x14ac:dyDescent="0.3">
      <c r="B27" s="715" t="s">
        <v>4137</v>
      </c>
      <c r="C27" s="715"/>
      <c r="D27" s="715"/>
      <c r="E27" s="715"/>
      <c r="F27" s="715"/>
      <c r="G27" s="715"/>
      <c r="H27" s="715"/>
      <c r="I27" s="715"/>
      <c r="J27" s="310"/>
      <c r="L27" s="338"/>
      <c r="M27" s="338"/>
      <c r="N27" s="338"/>
      <c r="O27" s="338"/>
      <c r="P27" s="338"/>
      <c r="Q27" s="338"/>
      <c r="R27" s="338"/>
      <c r="S27" s="338"/>
      <c r="T27" s="338"/>
      <c r="U27" s="338"/>
      <c r="V27" s="338"/>
      <c r="W27" s="338"/>
      <c r="X27" s="338"/>
      <c r="Y27" s="338"/>
      <c r="Z27" s="338"/>
      <c r="AA27" s="338"/>
      <c r="AB27" s="338"/>
      <c r="AC27" s="338"/>
      <c r="AD27" s="338"/>
      <c r="AE27" s="338"/>
      <c r="AF27" s="338"/>
      <c r="AG27" s="338"/>
      <c r="AH27" s="338"/>
      <c r="AI27" s="338"/>
      <c r="AJ27" s="338"/>
      <c r="AK27" s="338"/>
      <c r="AL27" s="338"/>
      <c r="AM27" s="337"/>
      <c r="AN27" s="337"/>
      <c r="AO27" s="337"/>
      <c r="AP27" s="337"/>
      <c r="AQ27" s="337"/>
      <c r="AR27" s="337"/>
      <c r="AS27" s="337"/>
      <c r="AT27" s="337"/>
      <c r="AU27" s="337"/>
      <c r="AV27" s="338"/>
      <c r="AW27" s="338"/>
      <c r="AX27" s="338"/>
      <c r="AY27" s="338"/>
      <c r="AZ27" s="338"/>
      <c r="BA27" s="338"/>
      <c r="BB27" s="338"/>
      <c r="BC27" s="338"/>
      <c r="BD27" s="338"/>
    </row>
    <row r="28" spans="2:56" s="297" customFormat="1" ht="93.6" customHeight="1" x14ac:dyDescent="0.3">
      <c r="B28" s="714" t="s">
        <v>2571</v>
      </c>
      <c r="C28" s="714"/>
      <c r="D28" s="337"/>
      <c r="E28" s="337"/>
      <c r="F28" s="337"/>
      <c r="G28" s="337"/>
      <c r="H28" s="337"/>
      <c r="I28" s="337"/>
      <c r="J28" s="310"/>
      <c r="L28" s="338"/>
      <c r="M28" s="338"/>
      <c r="N28" s="338"/>
      <c r="O28" s="338"/>
      <c r="P28" s="338"/>
      <c r="Q28" s="338"/>
      <c r="R28" s="338"/>
      <c r="S28" s="338"/>
      <c r="T28" s="338"/>
      <c r="U28" s="338"/>
      <c r="V28" s="338"/>
      <c r="W28" s="338"/>
      <c r="X28" s="338"/>
      <c r="Y28" s="338"/>
      <c r="Z28" s="338"/>
      <c r="AA28" s="338"/>
      <c r="AB28" s="338"/>
      <c r="AC28" s="338"/>
      <c r="AD28" s="338"/>
      <c r="AE28" s="338"/>
      <c r="AF28" s="338"/>
      <c r="AG28" s="338"/>
      <c r="AH28" s="338"/>
      <c r="AI28" s="338"/>
      <c r="AJ28" s="338"/>
      <c r="AK28" s="338"/>
      <c r="AL28" s="338"/>
      <c r="AM28" s="337"/>
      <c r="AN28" s="337"/>
      <c r="AO28" s="337"/>
      <c r="AP28" s="337"/>
      <c r="AQ28" s="337"/>
      <c r="AR28" s="337"/>
      <c r="AS28" s="337"/>
      <c r="AT28" s="337"/>
      <c r="AU28" s="337"/>
      <c r="AV28" s="338"/>
      <c r="AW28" s="338"/>
      <c r="AX28" s="338"/>
      <c r="AY28" s="338"/>
      <c r="AZ28" s="338"/>
      <c r="BA28" s="338"/>
      <c r="BB28" s="338"/>
      <c r="BC28" s="338"/>
      <c r="BD28" s="338"/>
    </row>
    <row r="29" spans="2:56" s="297" customFormat="1" ht="21.6" customHeight="1" x14ac:dyDescent="0.3">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2" customHeight="1" x14ac:dyDescent="0.3">
      <c r="B30" s="714" t="s">
        <v>4121</v>
      </c>
      <c r="C30" s="714"/>
      <c r="D30" s="714"/>
      <c r="E30" s="714"/>
      <c r="F30" s="714"/>
      <c r="G30" s="714"/>
      <c r="H30" s="714"/>
      <c r="I30" s="714"/>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1.400000000000006" customHeight="1" x14ac:dyDescent="0.3">
      <c r="B31" s="714" t="s">
        <v>4122</v>
      </c>
      <c r="C31" s="714"/>
      <c r="D31" s="714"/>
      <c r="E31" s="714"/>
      <c r="F31" s="714"/>
      <c r="G31" s="714"/>
      <c r="H31" s="714"/>
      <c r="I31" s="714"/>
      <c r="J31" s="336"/>
    </row>
    <row r="32" spans="2:56" ht="138.6" customHeight="1" x14ac:dyDescent="0.3">
      <c r="B32" s="714" t="s">
        <v>4124</v>
      </c>
      <c r="C32" s="714"/>
      <c r="D32" s="714"/>
      <c r="E32" s="714"/>
      <c r="F32" s="714"/>
      <c r="G32" s="714"/>
      <c r="H32" s="714"/>
      <c r="I32" s="714"/>
      <c r="J32" s="304"/>
      <c r="K32" s="305"/>
      <c r="L32" s="306"/>
      <c r="M32" s="307"/>
    </row>
    <row r="33" spans="2:20" ht="54.6" customHeight="1" x14ac:dyDescent="0.3">
      <c r="B33" s="714" t="s">
        <v>4125</v>
      </c>
      <c r="C33" s="714"/>
      <c r="D33" s="714"/>
      <c r="E33" s="714"/>
      <c r="F33" s="714"/>
      <c r="G33" s="714"/>
      <c r="H33" s="714"/>
      <c r="I33" s="714"/>
      <c r="J33" s="304"/>
      <c r="K33" s="305"/>
      <c r="L33" s="306"/>
      <c r="M33" s="307"/>
    </row>
    <row r="34" spans="2:20" ht="16.2" customHeight="1" x14ac:dyDescent="0.3">
      <c r="B34" s="373"/>
      <c r="C34" s="373"/>
      <c r="D34" s="373"/>
      <c r="E34" s="373"/>
      <c r="F34" s="373"/>
      <c r="G34" s="373"/>
      <c r="H34" s="373"/>
      <c r="I34" s="373"/>
    </row>
    <row r="35" spans="2:20" ht="16.2" customHeight="1" x14ac:dyDescent="0.3">
      <c r="B35" s="732"/>
      <c r="C35" s="732"/>
      <c r="D35" s="732"/>
      <c r="E35" s="732"/>
      <c r="F35" s="732"/>
      <c r="G35" s="732"/>
      <c r="H35" s="732"/>
      <c r="I35" s="732"/>
      <c r="N35" s="261"/>
      <c r="O35" s="261"/>
      <c r="P35" s="261"/>
      <c r="Q35" s="261"/>
      <c r="R35" s="261"/>
      <c r="S35" s="261"/>
      <c r="T35" s="261"/>
    </row>
    <row r="36" spans="2:20" ht="9" customHeight="1" x14ac:dyDescent="0.3">
      <c r="B36" s="373"/>
      <c r="C36" s="373"/>
      <c r="D36" s="373"/>
      <c r="E36" s="373"/>
      <c r="F36" s="373"/>
      <c r="G36" s="373"/>
      <c r="H36" s="373"/>
      <c r="I36" s="373"/>
    </row>
    <row r="37" spans="2:20" ht="18" customHeight="1" x14ac:dyDescent="0.3">
      <c r="B37" s="373" t="s">
        <v>3984</v>
      </c>
      <c r="C37" s="373"/>
      <c r="D37" s="373"/>
      <c r="E37" s="373"/>
      <c r="F37" s="373"/>
      <c r="G37" s="373"/>
      <c r="H37" s="373"/>
      <c r="I37" s="373"/>
      <c r="K37" s="279" t="s">
        <v>2574</v>
      </c>
    </row>
    <row r="38" spans="2:20" ht="18" customHeight="1" x14ac:dyDescent="0.3">
      <c r="B38" s="373" t="s">
        <v>4126</v>
      </c>
      <c r="C38" s="373"/>
      <c r="D38" s="373"/>
      <c r="E38" s="373"/>
      <c r="F38" s="373"/>
      <c r="G38" s="373"/>
      <c r="H38" s="373"/>
      <c r="I38" s="373"/>
      <c r="K38" s="279" t="s">
        <v>2575</v>
      </c>
    </row>
    <row r="39" spans="2:20" ht="18" customHeight="1" x14ac:dyDescent="0.3">
      <c r="B39" s="373" t="s">
        <v>2518</v>
      </c>
      <c r="C39" s="373"/>
      <c r="D39" s="373"/>
      <c r="E39" s="373"/>
      <c r="F39" s="373"/>
      <c r="G39" s="373"/>
      <c r="H39" s="373"/>
      <c r="I39" s="373"/>
      <c r="K39" s="279" t="s">
        <v>2576</v>
      </c>
    </row>
    <row r="40" spans="2:20" ht="18" customHeight="1" x14ac:dyDescent="0.3">
      <c r="B40" s="380" t="s">
        <v>2519</v>
      </c>
      <c r="C40" s="373"/>
      <c r="D40" s="373"/>
      <c r="E40" s="373"/>
      <c r="F40" s="373"/>
      <c r="G40" s="373"/>
      <c r="H40" s="373"/>
      <c r="I40" s="373"/>
      <c r="K40" s="279" t="s">
        <v>2577</v>
      </c>
    </row>
    <row r="41" spans="2:20" ht="18" customHeight="1" x14ac:dyDescent="0.3">
      <c r="B41" s="381" t="s">
        <v>2520</v>
      </c>
      <c r="C41" s="373"/>
      <c r="D41" s="373"/>
      <c r="E41" s="373"/>
      <c r="F41" s="373"/>
      <c r="G41" s="373"/>
      <c r="H41" s="373"/>
      <c r="I41" s="373"/>
      <c r="J41" s="300"/>
      <c r="K41" s="279" t="s">
        <v>2573</v>
      </c>
      <c r="M41" s="270"/>
    </row>
    <row r="42" spans="2:20" ht="18" customHeight="1" x14ac:dyDescent="0.3">
      <c r="B42" s="380" t="s">
        <v>2578</v>
      </c>
      <c r="C42" s="373"/>
      <c r="D42" s="373"/>
      <c r="E42" s="373"/>
      <c r="F42" s="373"/>
      <c r="G42" s="373"/>
      <c r="H42" s="373"/>
      <c r="I42" s="373"/>
      <c r="J42" s="300"/>
      <c r="K42" s="279" t="s">
        <v>2579</v>
      </c>
      <c r="M42" s="270"/>
    </row>
    <row r="43" spans="2:20" ht="18" customHeight="1" x14ac:dyDescent="0.3">
      <c r="B43" s="381" t="s">
        <v>2580</v>
      </c>
      <c r="C43" s="373"/>
      <c r="D43" s="373"/>
      <c r="E43" s="373"/>
      <c r="F43" s="373"/>
      <c r="G43" s="373"/>
      <c r="H43" s="373"/>
      <c r="I43" s="373"/>
      <c r="J43" s="300"/>
      <c r="K43" s="279" t="s">
        <v>2581</v>
      </c>
    </row>
    <row r="44" spans="2:20" ht="18" customHeight="1" x14ac:dyDescent="0.3">
      <c r="B44" s="381" t="s">
        <v>2582</v>
      </c>
      <c r="C44" s="373"/>
      <c r="D44" s="373"/>
      <c r="E44" s="373"/>
      <c r="F44" s="373"/>
      <c r="G44" s="373"/>
      <c r="H44" s="373"/>
      <c r="I44" s="373"/>
      <c r="J44" s="300"/>
    </row>
    <row r="45" spans="2:20" ht="18" customHeight="1" x14ac:dyDescent="0.3">
      <c r="B45" s="437" t="s">
        <v>2521</v>
      </c>
      <c r="C45" s="373"/>
      <c r="D45" s="373"/>
      <c r="E45" s="373"/>
      <c r="F45" s="373"/>
      <c r="G45" s="373"/>
      <c r="H45" s="373"/>
      <c r="I45" s="373"/>
      <c r="J45" s="300"/>
    </row>
    <row r="46" spans="2:20" ht="18" customHeight="1" x14ac:dyDescent="0.3">
      <c r="B46" s="381" t="s">
        <v>3965</v>
      </c>
      <c r="C46" s="373"/>
      <c r="D46" s="373"/>
      <c r="E46" s="373"/>
      <c r="F46" s="373"/>
      <c r="G46" s="373"/>
      <c r="H46" s="373"/>
      <c r="I46" s="373"/>
      <c r="J46" s="300"/>
    </row>
    <row r="47" spans="2:20" ht="18" customHeight="1" x14ac:dyDescent="0.3">
      <c r="B47" s="381" t="s">
        <v>3966</v>
      </c>
      <c r="C47" s="373"/>
      <c r="D47" s="373"/>
      <c r="E47" s="373"/>
      <c r="F47" s="373"/>
      <c r="G47" s="373"/>
      <c r="H47" s="373"/>
      <c r="I47" s="373"/>
      <c r="J47" s="300"/>
    </row>
    <row r="48" spans="2:20" ht="18" customHeight="1" x14ac:dyDescent="0.3">
      <c r="B48" s="437" t="s">
        <v>4088</v>
      </c>
      <c r="C48" s="373"/>
      <c r="D48" s="373"/>
      <c r="E48" s="373"/>
      <c r="F48" s="373"/>
      <c r="G48" s="373"/>
      <c r="H48" s="373"/>
      <c r="I48" s="373"/>
      <c r="J48" s="300"/>
    </row>
    <row r="49" spans="2:13" ht="18" customHeight="1" x14ac:dyDescent="0.3">
      <c r="B49" s="381" t="s">
        <v>4089</v>
      </c>
      <c r="C49" s="373"/>
      <c r="D49" s="373"/>
      <c r="E49" s="373"/>
      <c r="F49" s="373"/>
      <c r="G49" s="373"/>
      <c r="H49" s="373"/>
      <c r="I49" s="373"/>
      <c r="J49" s="300"/>
    </row>
    <row r="50" spans="2:13" ht="18" customHeight="1" x14ac:dyDescent="0.3">
      <c r="B50" s="381" t="s">
        <v>4090</v>
      </c>
      <c r="C50" s="373"/>
      <c r="D50" s="373"/>
      <c r="E50" s="373"/>
      <c r="F50" s="373"/>
      <c r="G50" s="373"/>
      <c r="H50" s="373"/>
      <c r="I50" s="373"/>
      <c r="J50" s="300"/>
    </row>
    <row r="51" spans="2:13" ht="23.25" customHeight="1" x14ac:dyDescent="0.3">
      <c r="B51" s="373"/>
      <c r="C51" s="373"/>
      <c r="D51" s="373"/>
      <c r="E51" s="373"/>
      <c r="F51" s="373"/>
      <c r="G51" s="373"/>
      <c r="H51" s="373"/>
      <c r="I51" s="373"/>
      <c r="J51" s="300"/>
      <c r="K51" s="288"/>
    </row>
    <row r="52" spans="2:13" ht="16.2" customHeight="1" x14ac:dyDescent="0.3">
      <c r="B52" s="373"/>
      <c r="C52" s="373"/>
      <c r="D52" s="373"/>
      <c r="E52" s="373"/>
      <c r="F52" s="373"/>
      <c r="G52" s="373"/>
      <c r="H52" s="373"/>
      <c r="I52" s="373"/>
      <c r="J52" s="300"/>
      <c r="K52" s="289"/>
    </row>
    <row r="53" spans="2:13" ht="52.5" customHeight="1" x14ac:dyDescent="0.3">
      <c r="B53" s="714" t="s">
        <v>2524</v>
      </c>
      <c r="C53" s="714"/>
      <c r="D53" s="714"/>
      <c r="E53" s="714"/>
      <c r="F53" s="714"/>
      <c r="G53" s="714"/>
      <c r="H53" s="714"/>
      <c r="I53" s="714"/>
      <c r="J53" s="300"/>
    </row>
    <row r="54" spans="2:13" ht="13.5" customHeight="1" x14ac:dyDescent="0.3">
      <c r="B54" s="435" t="s">
        <v>2525</v>
      </c>
      <c r="C54" s="384"/>
      <c r="D54" s="373"/>
      <c r="E54" s="373"/>
      <c r="F54" s="373"/>
      <c r="G54" s="373"/>
      <c r="H54" s="373"/>
      <c r="I54" s="373"/>
      <c r="J54" s="300"/>
    </row>
    <row r="55" spans="2:13" ht="13.5" customHeight="1" x14ac:dyDescent="0.3">
      <c r="B55" s="381"/>
      <c r="C55" s="373"/>
      <c r="D55" s="373"/>
      <c r="E55" s="373"/>
      <c r="F55" s="373"/>
      <c r="G55" s="373"/>
      <c r="H55" s="373"/>
      <c r="I55" s="373"/>
      <c r="J55" s="300"/>
    </row>
    <row r="56" spans="2:13" ht="20.25" customHeight="1" x14ac:dyDescent="0.3">
      <c r="B56" s="373" t="s">
        <v>2526</v>
      </c>
      <c r="C56" s="384"/>
      <c r="D56" s="373"/>
      <c r="E56" s="373"/>
      <c r="F56" s="373"/>
      <c r="G56" s="373"/>
      <c r="H56" s="373"/>
      <c r="I56" s="373"/>
      <c r="J56" s="276"/>
    </row>
    <row r="57" spans="2:13" ht="4.2" customHeight="1" x14ac:dyDescent="0.3">
      <c r="B57" s="384"/>
      <c r="C57" s="384"/>
      <c r="D57" s="373"/>
      <c r="E57" s="373"/>
      <c r="F57" s="373"/>
      <c r="G57" s="373"/>
      <c r="H57" s="373"/>
      <c r="I57" s="373"/>
      <c r="J57" s="276"/>
    </row>
    <row r="58" spans="2:13" ht="16.2" customHeight="1" x14ac:dyDescent="0.3">
      <c r="B58" s="373" t="s">
        <v>2583</v>
      </c>
      <c r="C58" s="373"/>
      <c r="D58" s="384"/>
      <c r="E58" s="384"/>
      <c r="F58" s="384"/>
      <c r="G58" s="384"/>
      <c r="H58" s="373"/>
      <c r="I58" s="373"/>
    </row>
    <row r="59" spans="2:13" ht="16.2" customHeight="1" x14ac:dyDescent="0.3">
      <c r="B59" s="373" t="s">
        <v>2527</v>
      </c>
      <c r="C59" s="373"/>
      <c r="D59" s="373"/>
      <c r="E59" s="373"/>
      <c r="F59" s="373"/>
      <c r="G59" s="373"/>
      <c r="H59" s="373"/>
      <c r="I59" s="373"/>
    </row>
    <row r="60" spans="2:13" ht="16.2" customHeight="1" x14ac:dyDescent="0.3">
      <c r="B60" s="373" t="s">
        <v>3982</v>
      </c>
      <c r="C60" s="373"/>
      <c r="D60" s="373"/>
      <c r="E60" s="373"/>
      <c r="F60" s="373"/>
      <c r="G60" s="373"/>
      <c r="H60" s="373"/>
      <c r="I60" s="373"/>
    </row>
    <row r="61" spans="2:13" ht="16.2" customHeight="1" x14ac:dyDescent="0.3">
      <c r="B61" s="373" t="s">
        <v>2528</v>
      </c>
      <c r="C61" s="373"/>
      <c r="D61" s="373"/>
      <c r="E61" s="373"/>
      <c r="F61" s="373"/>
      <c r="G61" s="373"/>
      <c r="H61" s="373"/>
      <c r="I61" s="373"/>
      <c r="J61" s="261"/>
    </row>
    <row r="62" spans="2:13" ht="10.199999999999999" customHeight="1" x14ac:dyDescent="0.3">
      <c r="B62" s="726"/>
      <c r="C62" s="726"/>
      <c r="H62" s="790"/>
      <c r="I62" s="790"/>
      <c r="L62" s="292"/>
      <c r="M62" s="292"/>
    </row>
    <row r="63" spans="2:13" s="297" customFormat="1" ht="74.400000000000006" customHeight="1" x14ac:dyDescent="0.3">
      <c r="B63" s="747" t="s">
        <v>2584</v>
      </c>
      <c r="C63" s="747"/>
      <c r="D63" s="575"/>
      <c r="E63" s="575"/>
      <c r="F63" s="575"/>
      <c r="G63" s="575"/>
      <c r="H63" s="748" t="s">
        <v>2529</v>
      </c>
      <c r="I63" s="748"/>
    </row>
  </sheetData>
  <mergeCells count="42">
    <mergeCell ref="B13:I14"/>
    <mergeCell ref="C17:E17"/>
    <mergeCell ref="C18:E18"/>
    <mergeCell ref="G19:H19"/>
    <mergeCell ref="G20:H20"/>
    <mergeCell ref="C16:E16"/>
    <mergeCell ref="E3:F3"/>
    <mergeCell ref="C5:E5"/>
    <mergeCell ref="K5:L5"/>
    <mergeCell ref="K6:L6"/>
    <mergeCell ref="C6:E6"/>
    <mergeCell ref="G5:I6"/>
    <mergeCell ref="B63:C63"/>
    <mergeCell ref="H63:I63"/>
    <mergeCell ref="B33:I33"/>
    <mergeCell ref="B35:I35"/>
    <mergeCell ref="B53:I53"/>
    <mergeCell ref="B62:C62"/>
    <mergeCell ref="H62:I62"/>
    <mergeCell ref="B32:I32"/>
    <mergeCell ref="AM26:AU26"/>
    <mergeCell ref="B28:C28"/>
    <mergeCell ref="L26:T26"/>
    <mergeCell ref="U26:AC26"/>
    <mergeCell ref="AD26:AL26"/>
    <mergeCell ref="B26:I26"/>
    <mergeCell ref="G7:I7"/>
    <mergeCell ref="AV26:BD26"/>
    <mergeCell ref="B27:I27"/>
    <mergeCell ref="B30:I30"/>
    <mergeCell ref="B31:I31"/>
    <mergeCell ref="B25:I25"/>
    <mergeCell ref="C8:E8"/>
    <mergeCell ref="K7:L7"/>
    <mergeCell ref="C7:E7"/>
    <mergeCell ref="G21:H21"/>
    <mergeCell ref="C15:E15"/>
    <mergeCell ref="C9:E9"/>
    <mergeCell ref="H9:I9"/>
    <mergeCell ref="B10:C10"/>
    <mergeCell ref="D10:E10"/>
    <mergeCell ref="G10:I10"/>
  </mergeCells>
  <hyperlinks>
    <hyperlink ref="B61" r:id="rId1" display="http://www.geofal.com.pe/" xr:uid="{4891A6DA-7E20-4E72-A2F5-20F9D1F3E244}"/>
    <hyperlink ref="B31:I31" r:id="rId2" location="8LpXxWsZQWmIW0zmL4DJEGBD3MXzxqJtd8JNJD7mkXs" display="https://mega.nz/file/EWAjHIDa - 8LpXxWsZQWmIW0zmL4DJEGBD3MXzxqJtd8JNJD7mkXs" xr:uid="{4F540AE4-D8EC-4A35-B410-48A85F282E90}"/>
  </hyperlinks>
  <printOptions horizontalCentered="1"/>
  <pageMargins left="0" right="0" top="1.6535433070866143" bottom="0" header="0" footer="0"/>
  <pageSetup paperSize="9" scale="63" fitToWidth="0" fitToHeight="0" orientation="portrait" r:id="rId3"/>
  <headerFooter>
    <oddHeader>&amp;L
                  &amp;G</oddHeader>
    <oddFooter>&amp;C&amp;G</oddFooter>
  </headerFooter>
  <rowBreaks count="1" manualBreakCount="1">
    <brk id="28" min="1" max="8" man="1"/>
  </rowBreaks>
  <drawing r:id="rId4"/>
  <legacyDrawingHF r:id="rId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70"/>
  <dimension ref="B1:U101"/>
  <sheetViews>
    <sheetView view="pageBreakPreview" topLeftCell="A70" zoomScaleNormal="110" zoomScaleSheetLayoutView="100" workbookViewId="0">
      <selection activeCell="B84" sqref="B84:J88"/>
    </sheetView>
  </sheetViews>
  <sheetFormatPr baseColWidth="10" defaultColWidth="11.44140625" defaultRowHeight="11.4" x14ac:dyDescent="0.2"/>
  <cols>
    <col min="1" max="1" width="2.44140625" style="63" customWidth="1"/>
    <col min="2" max="2" width="10.33203125" style="63" customWidth="1"/>
    <col min="3" max="3" width="14.6640625" style="63" customWidth="1"/>
    <col min="4" max="4" width="13" style="63" customWidth="1"/>
    <col min="5" max="5" width="15.5546875" style="63" customWidth="1"/>
    <col min="6" max="6" width="16.88671875" style="63" customWidth="1"/>
    <col min="7" max="7" width="6.44140625" style="63" customWidth="1"/>
    <col min="8" max="8" width="5" style="63" customWidth="1"/>
    <col min="9" max="9" width="11.6640625" style="63" customWidth="1"/>
    <col min="10" max="10" width="13.44140625" style="63" customWidth="1"/>
    <col min="11" max="11" width="5.88671875" style="63" customWidth="1"/>
    <col min="12" max="16384" width="11.44140625" style="63"/>
  </cols>
  <sheetData>
    <row r="1" spans="2:14" ht="30.6" customHeight="1" x14ac:dyDescent="0.2">
      <c r="G1" s="78"/>
      <c r="H1" s="78"/>
      <c r="I1" s="78"/>
      <c r="J1" s="78"/>
      <c r="L1" s="79" t="s">
        <v>230</v>
      </c>
      <c r="M1" s="79">
        <v>31</v>
      </c>
    </row>
    <row r="2" spans="2:14" ht="25.5" customHeight="1" x14ac:dyDescent="0.2">
      <c r="C2" s="176"/>
      <c r="D2" s="176"/>
      <c r="E2" s="855">
        <v>302</v>
      </c>
      <c r="F2" s="855"/>
      <c r="G2" s="176"/>
      <c r="H2" s="176"/>
      <c r="I2" s="176"/>
      <c r="J2" s="329"/>
    </row>
    <row r="3" spans="2:14" ht="10.95" customHeight="1" x14ac:dyDescent="0.2">
      <c r="B3" s="65"/>
      <c r="C3" s="65"/>
      <c r="E3" s="78"/>
      <c r="F3" s="78"/>
      <c r="G3" s="78"/>
      <c r="H3" s="78"/>
      <c r="I3" s="78"/>
      <c r="J3" s="78"/>
      <c r="K3" s="78"/>
    </row>
    <row r="4" spans="2:14" ht="15.75" customHeight="1" x14ac:dyDescent="0.2">
      <c r="B4" s="173" t="s">
        <v>2585</v>
      </c>
      <c r="C4" s="67" t="str">
        <f>VLOOKUP($M$1,clientes1,2,FALSE)</f>
        <v>MJR CONSTRUCCIONES S.A.C.</v>
      </c>
      <c r="D4" s="154"/>
      <c r="E4" s="154"/>
      <c r="F4" s="155" t="s">
        <v>2586</v>
      </c>
      <c r="G4" s="856" t="str">
        <f>VLOOKUP($M$1,clientes1,9,FALSE)</f>
        <v>-</v>
      </c>
      <c r="H4" s="856"/>
      <c r="I4" s="856"/>
      <c r="J4" s="856"/>
      <c r="L4" s="855">
        <v>222</v>
      </c>
      <c r="M4" s="855"/>
    </row>
    <row r="5" spans="2:14" ht="16.2" customHeight="1" x14ac:dyDescent="0.2">
      <c r="B5" s="173" t="s">
        <v>2587</v>
      </c>
      <c r="C5" s="68">
        <f>VLOOKUP($M$1,clientes1,3,FALSE)</f>
        <v>20562660896</v>
      </c>
      <c r="D5" s="154"/>
      <c r="E5" s="154"/>
      <c r="F5" s="156"/>
      <c r="G5" s="856"/>
      <c r="H5" s="856"/>
      <c r="I5" s="856"/>
      <c r="J5" s="856"/>
      <c r="L5" s="857">
        <v>222</v>
      </c>
      <c r="M5" s="857"/>
      <c r="N5" s="245"/>
    </row>
    <row r="6" spans="2:14" ht="20.25" customHeight="1" x14ac:dyDescent="0.2">
      <c r="B6" s="155" t="s">
        <v>2588</v>
      </c>
      <c r="C6" s="858" t="str">
        <f>VLOOKUP($M$1,clientes1,4,FALSE)</f>
        <v>CAL.SANDINO MZA. E LOTE. 5, CRUCE DE LAS AV. HUANDOY Y RIO MARAÑON - LOS OLIVOS</v>
      </c>
      <c r="D6" s="858"/>
      <c r="E6" s="858"/>
      <c r="F6" s="155" t="s">
        <v>2589</v>
      </c>
      <c r="G6" s="856" t="str">
        <f>VLOOKUP($M$1,clientes1,10,FALSE)</f>
        <v>-</v>
      </c>
      <c r="H6" s="856"/>
      <c r="I6" s="856"/>
      <c r="J6" s="856"/>
    </row>
    <row r="7" spans="2:14" ht="20.25" customHeight="1" x14ac:dyDescent="0.2">
      <c r="B7" s="155"/>
      <c r="C7" s="858"/>
      <c r="D7" s="858"/>
      <c r="E7" s="858"/>
      <c r="F7" s="156"/>
      <c r="G7" s="856"/>
      <c r="H7" s="856"/>
      <c r="I7" s="856"/>
      <c r="J7" s="856"/>
    </row>
    <row r="8" spans="2:14" ht="16.2" customHeight="1" x14ac:dyDescent="0.2">
      <c r="B8" s="173" t="s">
        <v>2590</v>
      </c>
      <c r="C8" s="68" t="str">
        <f>VLOOKUP($M$1,clientes1,5,FALSE)</f>
        <v>Cristian Bobadilla</v>
      </c>
      <c r="D8" s="154"/>
      <c r="E8" s="154"/>
      <c r="F8" s="157" t="s">
        <v>2591</v>
      </c>
      <c r="G8" s="157"/>
      <c r="H8" s="171" t="s">
        <v>125</v>
      </c>
      <c r="I8" s="156"/>
      <c r="J8" s="156"/>
    </row>
    <row r="9" spans="2:14" ht="16.2" customHeight="1" x14ac:dyDescent="0.2">
      <c r="B9" s="155"/>
      <c r="C9" s="68" t="str">
        <f>VLOOKUP($M$1,clientes1,6,FALSE)</f>
        <v>-</v>
      </c>
      <c r="D9" s="154"/>
      <c r="E9" s="154"/>
      <c r="F9" s="157" t="s">
        <v>2592</v>
      </c>
      <c r="G9" s="157"/>
      <c r="H9" s="859">
        <v>956057624</v>
      </c>
      <c r="I9" s="859"/>
      <c r="J9" s="156"/>
    </row>
    <row r="10" spans="2:14" ht="16.2" customHeight="1" x14ac:dyDescent="0.2">
      <c r="B10" s="173" t="s">
        <v>2592</v>
      </c>
      <c r="C10" s="68">
        <f>VLOOKUP($M$1,clientes1,7,FALSE)</f>
        <v>963338932</v>
      </c>
      <c r="D10" s="154"/>
      <c r="E10" s="156"/>
      <c r="F10" s="157" t="s">
        <v>2593</v>
      </c>
      <c r="H10" s="860">
        <v>44769</v>
      </c>
      <c r="I10" s="860"/>
      <c r="J10" s="156"/>
      <c r="M10" s="63" t="s">
        <v>2556</v>
      </c>
    </row>
    <row r="11" spans="2:14" ht="16.2" customHeight="1" x14ac:dyDescent="0.2">
      <c r="B11" s="173" t="s">
        <v>2594</v>
      </c>
      <c r="C11" s="68" t="str">
        <f>VLOOKUP($M$1,clientes1,8,FALSE)</f>
        <v>cristiam1925@gmail.com</v>
      </c>
      <c r="D11" s="154"/>
      <c r="E11" s="172"/>
      <c r="F11" s="157" t="s">
        <v>2595</v>
      </c>
      <c r="H11" s="860">
        <v>44769</v>
      </c>
      <c r="I11" s="860"/>
      <c r="J11" s="156"/>
    </row>
    <row r="12" spans="2:14" ht="8.4" customHeight="1" x14ac:dyDescent="0.2">
      <c r="B12" s="144"/>
      <c r="C12" s="144"/>
      <c r="D12" s="67"/>
      <c r="E12" s="140"/>
    </row>
    <row r="13" spans="2:14" ht="16.2" customHeight="1" x14ac:dyDescent="0.2">
      <c r="B13" s="175" t="s">
        <v>2596</v>
      </c>
      <c r="C13" s="145"/>
      <c r="D13" s="146"/>
      <c r="E13" s="146"/>
      <c r="F13" s="146"/>
      <c r="G13" s="146"/>
      <c r="H13" s="146"/>
      <c r="I13" s="147"/>
      <c r="J13" s="147"/>
      <c r="K13" s="147"/>
      <c r="L13" s="147"/>
    </row>
    <row r="14" spans="2:14" ht="16.2" customHeight="1" x14ac:dyDescent="0.2">
      <c r="B14" s="861" t="s">
        <v>2560</v>
      </c>
      <c r="C14" s="861"/>
      <c r="D14" s="861"/>
      <c r="E14" s="861"/>
      <c r="F14" s="861"/>
      <c r="G14" s="861"/>
      <c r="H14" s="861"/>
      <c r="I14" s="861"/>
      <c r="J14" s="861"/>
      <c r="K14" s="147"/>
      <c r="L14" s="147"/>
    </row>
    <row r="15" spans="2:14" ht="16.2" customHeight="1" x14ac:dyDescent="0.2">
      <c r="B15" s="861"/>
      <c r="C15" s="861"/>
      <c r="D15" s="861"/>
      <c r="E15" s="861"/>
      <c r="F15" s="861"/>
      <c r="G15" s="861"/>
      <c r="H15" s="861"/>
      <c r="I15" s="861"/>
      <c r="J15" s="861"/>
      <c r="K15" s="148"/>
      <c r="L15" s="148"/>
    </row>
    <row r="16" spans="2:14" ht="8.4" customHeight="1" x14ac:dyDescent="0.2">
      <c r="B16" s="70"/>
      <c r="C16" s="70"/>
      <c r="D16" s="67"/>
      <c r="E16" s="67"/>
      <c r="F16" s="67"/>
    </row>
    <row r="17" spans="2:15" ht="37.200000000000003" customHeight="1" x14ac:dyDescent="0.25">
      <c r="B17" s="327" t="s">
        <v>2561</v>
      </c>
      <c r="C17" s="862" t="s">
        <v>2597</v>
      </c>
      <c r="D17" s="862"/>
      <c r="E17" s="862"/>
      <c r="F17" s="332" t="s">
        <v>2563</v>
      </c>
      <c r="G17" s="863" t="s">
        <v>2564</v>
      </c>
      <c r="H17" s="864"/>
      <c r="I17" s="327" t="s">
        <v>2565</v>
      </c>
      <c r="J17" s="77" t="s">
        <v>2566</v>
      </c>
      <c r="K17" s="149"/>
    </row>
    <row r="18" spans="2:15" ht="21.75" customHeight="1" x14ac:dyDescent="0.2">
      <c r="B18" s="126" t="s">
        <v>125</v>
      </c>
      <c r="C18" s="865" t="s">
        <v>2598</v>
      </c>
      <c r="D18" s="865"/>
      <c r="E18" s="865"/>
      <c r="F18" s="163" t="s">
        <v>125</v>
      </c>
      <c r="G18" s="866">
        <v>50</v>
      </c>
      <c r="H18" s="867"/>
      <c r="I18" s="163">
        <v>1</v>
      </c>
      <c r="J18" s="164">
        <f t="shared" ref="J18:J28" si="0">+G18*I18</f>
        <v>50</v>
      </c>
      <c r="K18" s="151"/>
      <c r="L18" s="237"/>
      <c r="M18" s="237"/>
      <c r="N18" s="238"/>
      <c r="O18" s="133"/>
    </row>
    <row r="19" spans="2:15" ht="21.75" customHeight="1" x14ac:dyDescent="0.2">
      <c r="B19" s="241" t="s">
        <v>2145</v>
      </c>
      <c r="C19" s="868" t="e">
        <f t="shared" ref="C19:C28" si="1">VLOOKUP(B19,SERVICIOENSAYOS,2,FALSE)</f>
        <v>#N/A</v>
      </c>
      <c r="D19" s="868"/>
      <c r="E19" s="868"/>
      <c r="F19" s="179" t="e">
        <f t="shared" ref="F19:F28" si="2">+VLOOKUP(B19,SERVICIOENSAYOS,3,FALSE)</f>
        <v>#N/A</v>
      </c>
      <c r="G19" s="869" t="e">
        <f t="shared" ref="G19:G28" si="3">+VLOOKUP(B19,SERVICIOENSAYOS,5,FALSE)</f>
        <v>#N/A</v>
      </c>
      <c r="H19" s="870"/>
      <c r="I19" s="179">
        <v>0</v>
      </c>
      <c r="J19" s="180" t="e">
        <f t="shared" si="0"/>
        <v>#N/A</v>
      </c>
      <c r="K19" s="151"/>
      <c r="L19" s="237"/>
      <c r="M19" s="237"/>
      <c r="N19" s="238"/>
      <c r="O19" s="133"/>
    </row>
    <row r="20" spans="2:15" ht="21.75" customHeight="1" x14ac:dyDescent="0.2">
      <c r="B20" s="241" t="s">
        <v>2025</v>
      </c>
      <c r="C20" s="868" t="e">
        <f t="shared" si="1"/>
        <v>#N/A</v>
      </c>
      <c r="D20" s="868"/>
      <c r="E20" s="868"/>
      <c r="F20" s="179" t="e">
        <f t="shared" si="2"/>
        <v>#N/A</v>
      </c>
      <c r="G20" s="869" t="e">
        <f t="shared" si="3"/>
        <v>#N/A</v>
      </c>
      <c r="H20" s="870"/>
      <c r="I20" s="179">
        <v>0</v>
      </c>
      <c r="J20" s="180" t="e">
        <f t="shared" si="0"/>
        <v>#N/A</v>
      </c>
      <c r="K20" s="151"/>
      <c r="L20" s="237"/>
      <c r="M20" s="237"/>
      <c r="N20" s="238"/>
      <c r="O20" s="133"/>
    </row>
    <row r="21" spans="2:15" ht="21.75" customHeight="1" x14ac:dyDescent="0.2">
      <c r="B21" s="241" t="s">
        <v>2477</v>
      </c>
      <c r="C21" s="868" t="e">
        <f t="shared" si="1"/>
        <v>#N/A</v>
      </c>
      <c r="D21" s="868"/>
      <c r="E21" s="868"/>
      <c r="F21" s="179" t="e">
        <f t="shared" si="2"/>
        <v>#N/A</v>
      </c>
      <c r="G21" s="869" t="e">
        <f t="shared" si="3"/>
        <v>#N/A</v>
      </c>
      <c r="H21" s="870"/>
      <c r="I21" s="179">
        <v>0</v>
      </c>
      <c r="J21" s="180" t="e">
        <f t="shared" si="0"/>
        <v>#N/A</v>
      </c>
      <c r="K21" s="151"/>
      <c r="L21" s="237"/>
      <c r="M21" s="237"/>
      <c r="N21" s="238"/>
      <c r="O21" s="133"/>
    </row>
    <row r="22" spans="2:15" ht="21.75" customHeight="1" x14ac:dyDescent="0.2">
      <c r="B22" s="241" t="s">
        <v>2109</v>
      </c>
      <c r="C22" s="868" t="e">
        <f t="shared" si="1"/>
        <v>#N/A</v>
      </c>
      <c r="D22" s="868"/>
      <c r="E22" s="868"/>
      <c r="F22" s="179" t="e">
        <f t="shared" si="2"/>
        <v>#N/A</v>
      </c>
      <c r="G22" s="869" t="e">
        <f t="shared" si="3"/>
        <v>#N/A</v>
      </c>
      <c r="H22" s="870"/>
      <c r="I22" s="179">
        <v>0</v>
      </c>
      <c r="J22" s="180" t="e">
        <f t="shared" si="0"/>
        <v>#N/A</v>
      </c>
      <c r="K22" s="151"/>
      <c r="L22" s="237"/>
      <c r="M22" s="237"/>
      <c r="N22" s="238"/>
      <c r="O22" s="133"/>
    </row>
    <row r="23" spans="2:15" ht="21.75" customHeight="1" x14ac:dyDescent="0.2">
      <c r="B23" s="241" t="s">
        <v>2102</v>
      </c>
      <c r="C23" s="868" t="str">
        <f t="shared" si="1"/>
        <v>Desgaste por abrasión en agregado menor de 1.1/2" (OBSOLETO)</v>
      </c>
      <c r="D23" s="868"/>
      <c r="E23" s="868"/>
      <c r="F23" s="179" t="str">
        <f t="shared" si="2"/>
        <v>NTP 400.019</v>
      </c>
      <c r="G23" s="869">
        <f t="shared" si="3"/>
        <v>0</v>
      </c>
      <c r="H23" s="870"/>
      <c r="I23" s="179">
        <v>0</v>
      </c>
      <c r="J23" s="180">
        <f t="shared" si="0"/>
        <v>0</v>
      </c>
      <c r="K23" s="151"/>
      <c r="L23" s="237"/>
      <c r="M23" s="237"/>
      <c r="N23" s="238"/>
      <c r="O23" s="133"/>
    </row>
    <row r="24" spans="2:15" ht="21.75" customHeight="1" x14ac:dyDescent="0.2">
      <c r="B24" s="241" t="s">
        <v>2506</v>
      </c>
      <c r="C24" s="868" t="str">
        <f t="shared" si="1"/>
        <v>Movilización de personal y equipo.</v>
      </c>
      <c r="D24" s="868"/>
      <c r="E24" s="868"/>
      <c r="F24" s="179" t="str">
        <f t="shared" si="2"/>
        <v>-</v>
      </c>
      <c r="G24" s="869" t="str">
        <f t="shared" si="3"/>
        <v>CAMPO</v>
      </c>
      <c r="H24" s="870"/>
      <c r="I24" s="179">
        <v>0</v>
      </c>
      <c r="J24" s="180" t="e">
        <f t="shared" si="0"/>
        <v>#VALUE!</v>
      </c>
      <c r="K24" s="151"/>
      <c r="L24" s="237"/>
      <c r="M24" s="237"/>
      <c r="N24" s="238"/>
      <c r="O24" s="133"/>
    </row>
    <row r="25" spans="2:15" ht="21.75" customHeight="1" x14ac:dyDescent="0.2">
      <c r="B25" s="241" t="s">
        <v>2109</v>
      </c>
      <c r="C25" s="868" t="e">
        <f t="shared" si="1"/>
        <v>#N/A</v>
      </c>
      <c r="D25" s="868"/>
      <c r="E25" s="868"/>
      <c r="F25" s="179" t="e">
        <f t="shared" si="2"/>
        <v>#N/A</v>
      </c>
      <c r="G25" s="869" t="e">
        <f t="shared" si="3"/>
        <v>#N/A</v>
      </c>
      <c r="H25" s="870"/>
      <c r="I25" s="179">
        <v>0</v>
      </c>
      <c r="J25" s="180" t="e">
        <f t="shared" si="0"/>
        <v>#N/A</v>
      </c>
      <c r="K25" s="151"/>
      <c r="L25" s="237"/>
      <c r="M25" s="237"/>
      <c r="N25" s="238"/>
      <c r="O25" s="133"/>
    </row>
    <row r="26" spans="2:15" ht="21.75" customHeight="1" x14ac:dyDescent="0.2">
      <c r="B26" s="241" t="s">
        <v>2102</v>
      </c>
      <c r="C26" s="868" t="str">
        <f t="shared" si="1"/>
        <v>Desgaste por abrasión en agregado menor de 1.1/2" (OBSOLETO)</v>
      </c>
      <c r="D26" s="868"/>
      <c r="E26" s="868"/>
      <c r="F26" s="179" t="str">
        <f t="shared" si="2"/>
        <v>NTP 400.019</v>
      </c>
      <c r="G26" s="869">
        <f t="shared" si="3"/>
        <v>0</v>
      </c>
      <c r="H26" s="870"/>
      <c r="I26" s="179">
        <v>0</v>
      </c>
      <c r="J26" s="180">
        <f t="shared" si="0"/>
        <v>0</v>
      </c>
      <c r="K26" s="151"/>
      <c r="L26" s="237"/>
      <c r="M26" s="237"/>
      <c r="N26" s="238"/>
      <c r="O26" s="133"/>
    </row>
    <row r="27" spans="2:15" ht="21.75" customHeight="1" x14ac:dyDescent="0.2">
      <c r="B27" s="241" t="s">
        <v>2106</v>
      </c>
      <c r="C27" s="868" t="str">
        <f t="shared" si="1"/>
        <v>Partículas Planas y Alargadas agr. Grueso (OBSOLETO)</v>
      </c>
      <c r="D27" s="868"/>
      <c r="E27" s="868"/>
      <c r="F27" s="179" t="str">
        <f t="shared" si="2"/>
        <v>NTP 400.040</v>
      </c>
      <c r="G27" s="869">
        <f t="shared" si="3"/>
        <v>0</v>
      </c>
      <c r="H27" s="870"/>
      <c r="I27" s="179">
        <v>0</v>
      </c>
      <c r="J27" s="180">
        <f t="shared" si="0"/>
        <v>0</v>
      </c>
      <c r="K27" s="151"/>
      <c r="L27" s="237"/>
      <c r="M27" s="237"/>
      <c r="N27" s="238"/>
      <c r="O27" s="133"/>
    </row>
    <row r="28" spans="2:15" ht="21.75" customHeight="1" x14ac:dyDescent="0.2">
      <c r="B28" s="241" t="s">
        <v>2506</v>
      </c>
      <c r="C28" s="868" t="str">
        <f t="shared" si="1"/>
        <v>Movilización de personal y equipo.</v>
      </c>
      <c r="D28" s="868"/>
      <c r="E28" s="868"/>
      <c r="F28" s="179" t="str">
        <f t="shared" si="2"/>
        <v>-</v>
      </c>
      <c r="G28" s="869" t="str">
        <f t="shared" si="3"/>
        <v>CAMPO</v>
      </c>
      <c r="H28" s="870"/>
      <c r="I28" s="179">
        <v>0</v>
      </c>
      <c r="J28" s="180" t="e">
        <f t="shared" si="0"/>
        <v>#VALUE!</v>
      </c>
      <c r="K28" s="151"/>
      <c r="L28" s="237"/>
      <c r="M28" s="237"/>
      <c r="N28" s="238"/>
      <c r="O28" s="133"/>
    </row>
    <row r="29" spans="2:15" ht="17.100000000000001" customHeight="1" x14ac:dyDescent="0.25">
      <c r="B29" s="211" t="s">
        <v>2599</v>
      </c>
      <c r="C29" s="57"/>
      <c r="D29" s="55"/>
      <c r="E29" s="55"/>
      <c r="F29" s="55"/>
      <c r="G29" s="872" t="s">
        <v>2567</v>
      </c>
      <c r="H29" s="872"/>
      <c r="I29" s="872"/>
      <c r="J29" s="165" t="e">
        <f>+SUM(J18:J28)</f>
        <v>#N/A</v>
      </c>
      <c r="K29" s="54"/>
      <c r="L29" s="237"/>
      <c r="M29" s="237"/>
      <c r="N29" s="238"/>
      <c r="O29" s="133"/>
    </row>
    <row r="30" spans="2:15" ht="17.100000000000001" customHeight="1" x14ac:dyDescent="0.25">
      <c r="B30" s="214"/>
      <c r="C30" s="57"/>
      <c r="D30" s="55"/>
      <c r="E30" s="55"/>
      <c r="F30" s="55"/>
      <c r="G30" s="872" t="s">
        <v>2568</v>
      </c>
      <c r="H30" s="872"/>
      <c r="I30" s="872"/>
      <c r="J30" s="165" t="e">
        <f>+J29*0.18</f>
        <v>#N/A</v>
      </c>
      <c r="K30" s="54"/>
      <c r="L30" s="237"/>
      <c r="M30" s="237"/>
      <c r="N30" s="238"/>
      <c r="O30" s="133"/>
    </row>
    <row r="31" spans="2:15" ht="17.100000000000001" customHeight="1" x14ac:dyDescent="0.25">
      <c r="B31" s="214"/>
      <c r="C31" s="57"/>
      <c r="D31" s="55"/>
      <c r="E31" s="55"/>
      <c r="F31" s="55"/>
      <c r="G31" s="873" t="s">
        <v>2600</v>
      </c>
      <c r="H31" s="873"/>
      <c r="I31" s="873"/>
      <c r="J31" s="166" t="e">
        <f>+J29+J30</f>
        <v>#N/A</v>
      </c>
      <c r="K31" s="54"/>
      <c r="L31" s="237"/>
      <c r="M31" s="237"/>
      <c r="N31" s="238"/>
      <c r="O31" s="133"/>
    </row>
    <row r="32" spans="2:15" ht="4.5" customHeight="1" x14ac:dyDescent="0.25">
      <c r="B32" s="214"/>
      <c r="C32" s="57"/>
      <c r="D32" s="55"/>
      <c r="E32" s="55"/>
      <c r="F32" s="55"/>
      <c r="G32" s="234"/>
      <c r="H32" s="234"/>
      <c r="I32" s="234"/>
      <c r="J32" s="235"/>
      <c r="K32" s="54"/>
      <c r="L32" s="237"/>
      <c r="M32" s="237"/>
      <c r="N32" s="238"/>
      <c r="O32" s="133"/>
    </row>
    <row r="33" spans="2:15" ht="16.2" customHeight="1" x14ac:dyDescent="0.2">
      <c r="B33" s="73"/>
      <c r="C33" s="109"/>
      <c r="D33" s="109"/>
      <c r="E33" s="109"/>
      <c r="F33" s="109"/>
      <c r="G33" s="109"/>
      <c r="H33" s="109"/>
      <c r="I33" s="109"/>
      <c r="J33" s="111"/>
      <c r="K33" s="111"/>
      <c r="L33" s="237"/>
      <c r="M33" s="237"/>
      <c r="O33" s="133"/>
    </row>
    <row r="34" spans="2:15" ht="15.75" customHeight="1" x14ac:dyDescent="0.2">
      <c r="B34" s="53"/>
      <c r="C34" s="109"/>
      <c r="D34" s="109"/>
      <c r="E34" s="109"/>
      <c r="F34" s="109"/>
      <c r="G34" s="109"/>
      <c r="H34" s="109"/>
      <c r="I34" s="109"/>
      <c r="J34" s="152"/>
      <c r="K34" s="152"/>
    </row>
    <row r="35" spans="2:15" ht="18" customHeight="1" x14ac:dyDescent="0.2">
      <c r="B35" s="871" t="s">
        <v>2601</v>
      </c>
      <c r="C35" s="871"/>
      <c r="D35" s="871"/>
      <c r="E35" s="871"/>
      <c r="F35" s="871"/>
      <c r="G35" s="871"/>
      <c r="H35" s="871"/>
      <c r="I35" s="871"/>
      <c r="J35" s="871"/>
      <c r="K35" s="183" t="s">
        <v>2602</v>
      </c>
    </row>
    <row r="36" spans="2:15" ht="17.25" customHeight="1" x14ac:dyDescent="0.2">
      <c r="B36" s="871" t="s">
        <v>2603</v>
      </c>
      <c r="C36" s="871"/>
      <c r="D36" s="871"/>
      <c r="E36" s="871"/>
      <c r="F36" s="871"/>
      <c r="G36" s="871"/>
      <c r="H36" s="871"/>
      <c r="I36" s="871"/>
      <c r="J36" s="871"/>
      <c r="K36" s="183" t="s">
        <v>2602</v>
      </c>
    </row>
    <row r="37" spans="2:15" ht="17.25" customHeight="1" x14ac:dyDescent="0.2">
      <c r="B37" s="871" t="s">
        <v>2604</v>
      </c>
      <c r="C37" s="871"/>
      <c r="D37" s="871"/>
      <c r="E37" s="871"/>
      <c r="F37" s="871"/>
      <c r="G37" s="871"/>
      <c r="H37" s="871"/>
      <c r="I37" s="871"/>
      <c r="J37" s="871"/>
      <c r="K37" s="183" t="s">
        <v>2602</v>
      </c>
    </row>
    <row r="38" spans="2:15" ht="33.75" customHeight="1" x14ac:dyDescent="0.2">
      <c r="B38" s="874" t="s">
        <v>2605</v>
      </c>
      <c r="C38" s="874"/>
      <c r="D38" s="874"/>
      <c r="E38" s="874"/>
      <c r="F38" s="874"/>
      <c r="G38" s="874"/>
      <c r="H38" s="874"/>
      <c r="I38" s="874"/>
      <c r="J38" s="874"/>
      <c r="K38" s="183"/>
    </row>
    <row r="39" spans="2:15" ht="17.25" customHeight="1" x14ac:dyDescent="0.2">
      <c r="B39" s="871" t="s">
        <v>2606</v>
      </c>
      <c r="C39" s="871"/>
      <c r="D39" s="871"/>
      <c r="E39" s="871"/>
      <c r="F39" s="871"/>
      <c r="G39" s="871"/>
      <c r="H39" s="871"/>
      <c r="I39" s="871"/>
      <c r="J39" s="871"/>
      <c r="K39" s="183"/>
    </row>
    <row r="40" spans="2:15" ht="40.5" customHeight="1" x14ac:dyDescent="0.2">
      <c r="B40" s="874" t="s">
        <v>2607</v>
      </c>
      <c r="C40" s="874"/>
      <c r="D40" s="874"/>
      <c r="E40" s="874"/>
      <c r="F40" s="874"/>
      <c r="G40" s="874"/>
      <c r="H40" s="874"/>
      <c r="I40" s="874"/>
      <c r="J40" s="874"/>
      <c r="K40" s="183"/>
    </row>
    <row r="41" spans="2:15" ht="33.75" customHeight="1" x14ac:dyDescent="0.2">
      <c r="B41" s="874" t="s">
        <v>2608</v>
      </c>
      <c r="C41" s="874"/>
      <c r="D41" s="874"/>
      <c r="E41" s="874"/>
      <c r="F41" s="874"/>
      <c r="G41" s="874"/>
      <c r="H41" s="874"/>
      <c r="I41" s="874"/>
      <c r="J41" s="874"/>
      <c r="K41" s="183"/>
    </row>
    <row r="42" spans="2:15" s="129" customFormat="1" ht="32.25" customHeight="1" x14ac:dyDescent="0.2">
      <c r="B42" s="874" t="s">
        <v>2609</v>
      </c>
      <c r="C42" s="871"/>
      <c r="D42" s="871"/>
      <c r="E42" s="871"/>
      <c r="F42" s="871"/>
      <c r="G42" s="871"/>
      <c r="H42" s="871"/>
      <c r="I42" s="871"/>
      <c r="J42" s="871"/>
      <c r="K42" s="229"/>
    </row>
    <row r="43" spans="2:15" ht="17.25" customHeight="1" x14ac:dyDescent="0.2">
      <c r="B43" s="871" t="s">
        <v>2610</v>
      </c>
      <c r="C43" s="871"/>
      <c r="D43" s="871"/>
      <c r="E43" s="871"/>
      <c r="F43" s="871"/>
      <c r="G43" s="871"/>
      <c r="H43" s="871"/>
      <c r="I43" s="871"/>
      <c r="J43" s="871"/>
      <c r="K43" s="183" t="s">
        <v>2602</v>
      </c>
    </row>
    <row r="44" spans="2:15" ht="17.25" customHeight="1" x14ac:dyDescent="0.2">
      <c r="B44" s="871" t="s">
        <v>2611</v>
      </c>
      <c r="C44" s="871"/>
      <c r="D44" s="871"/>
      <c r="E44" s="871"/>
      <c r="F44" s="871"/>
      <c r="G44" s="871"/>
      <c r="H44" s="871"/>
      <c r="I44" s="871"/>
      <c r="J44" s="871"/>
      <c r="K44" s="183" t="s">
        <v>2602</v>
      </c>
    </row>
    <row r="45" spans="2:15" ht="17.25" customHeight="1" x14ac:dyDescent="0.2">
      <c r="B45" s="871" t="s">
        <v>2612</v>
      </c>
      <c r="C45" s="871"/>
      <c r="D45" s="871"/>
      <c r="E45" s="871"/>
      <c r="F45" s="871"/>
      <c r="G45" s="871"/>
      <c r="H45" s="871"/>
      <c r="I45" s="871"/>
      <c r="J45" s="871"/>
      <c r="K45" s="183" t="s">
        <v>2602</v>
      </c>
    </row>
    <row r="46" spans="2:15" ht="53.25" customHeight="1" x14ac:dyDescent="0.2">
      <c r="B46" s="875" t="s">
        <v>2613</v>
      </c>
      <c r="C46" s="875"/>
      <c r="D46" s="875"/>
      <c r="E46" s="875"/>
      <c r="F46" s="875"/>
      <c r="G46" s="875"/>
      <c r="H46" s="875"/>
      <c r="I46" s="875"/>
      <c r="J46" s="875"/>
      <c r="K46" s="184" t="s">
        <v>2602</v>
      </c>
    </row>
    <row r="47" spans="2:15" ht="30" customHeight="1" x14ac:dyDescent="0.2">
      <c r="B47" s="874" t="s">
        <v>2614</v>
      </c>
      <c r="C47" s="874"/>
      <c r="D47" s="874"/>
      <c r="E47" s="874"/>
      <c r="F47" s="874"/>
      <c r="G47" s="874"/>
      <c r="H47" s="874"/>
      <c r="I47" s="874"/>
      <c r="J47" s="874"/>
      <c r="K47" s="184"/>
    </row>
    <row r="48" spans="2:15" ht="38.25" customHeight="1" x14ac:dyDescent="0.2">
      <c r="B48" s="875" t="s">
        <v>2615</v>
      </c>
      <c r="C48" s="875"/>
      <c r="D48" s="875"/>
      <c r="E48" s="875"/>
      <c r="F48" s="875"/>
      <c r="G48" s="875"/>
      <c r="H48" s="875"/>
      <c r="I48" s="875"/>
      <c r="J48" s="875"/>
      <c r="K48" s="184"/>
    </row>
    <row r="49" spans="2:11" ht="46.5" customHeight="1" x14ac:dyDescent="0.2">
      <c r="B49" s="874" t="s">
        <v>2616</v>
      </c>
      <c r="C49" s="874"/>
      <c r="D49" s="874"/>
      <c r="E49" s="874"/>
      <c r="F49" s="874"/>
      <c r="G49" s="874"/>
      <c r="H49" s="874"/>
      <c r="I49" s="874"/>
      <c r="J49" s="874"/>
      <c r="K49" s="184"/>
    </row>
    <row r="50" spans="2:11" ht="38.25" customHeight="1" x14ac:dyDescent="0.2">
      <c r="B50" s="874" t="s">
        <v>2617</v>
      </c>
      <c r="C50" s="874"/>
      <c r="D50" s="874"/>
      <c r="E50" s="874"/>
      <c r="F50" s="874"/>
      <c r="G50" s="874"/>
      <c r="H50" s="874"/>
      <c r="I50" s="874"/>
      <c r="J50" s="874"/>
      <c r="K50" s="184"/>
    </row>
    <row r="51" spans="2:11" ht="38.25" customHeight="1" x14ac:dyDescent="0.2">
      <c r="B51" s="875" t="s">
        <v>2618</v>
      </c>
      <c r="C51" s="875"/>
      <c r="D51" s="875"/>
      <c r="E51" s="875"/>
      <c r="F51" s="875"/>
      <c r="G51" s="875"/>
      <c r="H51" s="875"/>
      <c r="I51" s="875"/>
      <c r="J51" s="875"/>
      <c r="K51" s="184"/>
    </row>
    <row r="52" spans="2:11" ht="17.25" customHeight="1" x14ac:dyDescent="0.2">
      <c r="B52" s="871" t="s">
        <v>2619</v>
      </c>
      <c r="C52" s="871"/>
      <c r="D52" s="871"/>
      <c r="E52" s="871"/>
      <c r="F52" s="871"/>
      <c r="G52" s="871"/>
      <c r="H52" s="871"/>
      <c r="I52" s="871"/>
      <c r="J52" s="871"/>
      <c r="K52" s="183"/>
    </row>
    <row r="53" spans="2:11" ht="17.25" customHeight="1" x14ac:dyDescent="0.2">
      <c r="B53" s="871" t="s">
        <v>2620</v>
      </c>
      <c r="C53" s="871"/>
      <c r="D53" s="871"/>
      <c r="E53" s="871"/>
      <c r="F53" s="871"/>
      <c r="G53" s="871"/>
      <c r="H53" s="871"/>
      <c r="I53" s="871"/>
      <c r="J53" s="871"/>
      <c r="K53" s="183"/>
    </row>
    <row r="54" spans="2:11" ht="17.25" customHeight="1" x14ac:dyDescent="0.2">
      <c r="B54" s="871" t="s">
        <v>2621</v>
      </c>
      <c r="C54" s="871"/>
      <c r="D54" s="871"/>
      <c r="E54" s="871"/>
      <c r="F54" s="871"/>
      <c r="G54" s="871"/>
      <c r="H54" s="871"/>
      <c r="I54" s="871"/>
      <c r="J54" s="871"/>
      <c r="K54" s="183"/>
    </row>
    <row r="55" spans="2:11" ht="66.75" customHeight="1" x14ac:dyDescent="0.2">
      <c r="B55" s="875" t="s">
        <v>2622</v>
      </c>
      <c r="C55" s="875"/>
      <c r="D55" s="875"/>
      <c r="E55" s="875"/>
      <c r="F55" s="875"/>
      <c r="G55" s="875"/>
      <c r="H55" s="875"/>
      <c r="I55" s="875"/>
      <c r="J55" s="875"/>
      <c r="K55" s="184"/>
    </row>
    <row r="56" spans="2:11" ht="13.2" x14ac:dyDescent="0.2">
      <c r="B56" s="876" t="s">
        <v>2623</v>
      </c>
      <c r="C56" s="876"/>
      <c r="D56" s="876"/>
      <c r="E56" s="876"/>
      <c r="F56" s="876"/>
      <c r="G56" s="876"/>
      <c r="H56" s="876"/>
      <c r="I56" s="876"/>
      <c r="J56" s="876"/>
      <c r="K56" s="183"/>
    </row>
    <row r="57" spans="2:11" ht="25.5" customHeight="1" x14ac:dyDescent="0.2">
      <c r="B57" s="877" t="s">
        <v>2624</v>
      </c>
      <c r="C57" s="876"/>
      <c r="D57" s="876"/>
      <c r="E57" s="876"/>
      <c r="F57" s="876"/>
      <c r="G57" s="876"/>
      <c r="H57" s="876"/>
      <c r="I57" s="876"/>
      <c r="J57" s="876"/>
      <c r="K57" s="183"/>
    </row>
    <row r="58" spans="2:11" ht="25.5" customHeight="1" x14ac:dyDescent="0.2">
      <c r="B58" s="877" t="s">
        <v>2625</v>
      </c>
      <c r="C58" s="876"/>
      <c r="D58" s="876"/>
      <c r="E58" s="876"/>
      <c r="F58" s="876"/>
      <c r="G58" s="876"/>
      <c r="H58" s="876"/>
      <c r="I58" s="876"/>
      <c r="J58" s="876"/>
      <c r="K58" s="183"/>
    </row>
    <row r="59" spans="2:11" ht="3" customHeight="1" x14ac:dyDescent="0.2">
      <c r="B59" s="876" t="s">
        <v>2626</v>
      </c>
      <c r="C59" s="876"/>
      <c r="D59" s="876"/>
      <c r="E59" s="876"/>
      <c r="F59" s="876"/>
      <c r="G59" s="876"/>
      <c r="H59" s="876"/>
      <c r="I59" s="876"/>
      <c r="J59" s="876"/>
      <c r="K59" s="183"/>
    </row>
    <row r="60" spans="2:11" ht="30.75" customHeight="1" x14ac:dyDescent="0.2">
      <c r="B60" s="877" t="s">
        <v>2627</v>
      </c>
      <c r="C60" s="877"/>
      <c r="D60" s="877"/>
      <c r="E60" s="877"/>
      <c r="F60" s="877"/>
      <c r="G60" s="877"/>
      <c r="H60" s="877"/>
      <c r="I60" s="877"/>
      <c r="J60" s="877"/>
      <c r="K60" s="184"/>
    </row>
    <row r="61" spans="2:11" ht="115.5" customHeight="1" x14ac:dyDescent="0.2">
      <c r="B61" s="325"/>
      <c r="C61" s="325"/>
      <c r="D61" s="325"/>
      <c r="E61" s="325"/>
      <c r="F61" s="325"/>
      <c r="G61" s="325"/>
      <c r="H61" s="325"/>
      <c r="I61" s="325"/>
      <c r="J61" s="325"/>
      <c r="K61" s="184"/>
    </row>
    <row r="62" spans="2:11" ht="37.5" customHeight="1" x14ac:dyDescent="0.2">
      <c r="B62" s="878" t="s">
        <v>2628</v>
      </c>
      <c r="C62" s="878"/>
      <c r="D62" s="325"/>
      <c r="E62" s="325"/>
      <c r="F62" s="325"/>
      <c r="G62" s="325"/>
      <c r="H62" s="325"/>
      <c r="I62" s="325"/>
      <c r="J62" s="325"/>
      <c r="K62" s="184"/>
    </row>
    <row r="63" spans="2:11" ht="36.75" customHeight="1" x14ac:dyDescent="0.2">
      <c r="B63" s="320"/>
      <c r="C63" s="320"/>
      <c r="D63" s="325"/>
      <c r="E63" s="325"/>
      <c r="F63" s="325"/>
      <c r="G63" s="325"/>
      <c r="H63" s="325"/>
      <c r="I63" s="325"/>
      <c r="J63" s="325"/>
      <c r="K63" s="184"/>
    </row>
    <row r="64" spans="2:11" ht="21" customHeight="1" x14ac:dyDescent="0.2">
      <c r="B64" s="871" t="s">
        <v>2629</v>
      </c>
      <c r="C64" s="871"/>
      <c r="D64" s="871"/>
      <c r="E64" s="871"/>
      <c r="F64" s="871"/>
      <c r="G64" s="871"/>
      <c r="H64" s="871"/>
      <c r="I64" s="871"/>
      <c r="J64" s="871"/>
      <c r="K64" s="184" t="s">
        <v>2602</v>
      </c>
    </row>
    <row r="65" spans="2:21" ht="32.4" customHeight="1" x14ac:dyDescent="0.2">
      <c r="B65" s="875" t="s">
        <v>2630</v>
      </c>
      <c r="C65" s="875"/>
      <c r="D65" s="875"/>
      <c r="E65" s="875"/>
      <c r="F65" s="875"/>
      <c r="G65" s="875"/>
      <c r="H65" s="875"/>
      <c r="I65" s="875"/>
      <c r="J65" s="875"/>
      <c r="K65" s="184" t="s">
        <v>2602</v>
      </c>
    </row>
    <row r="66" spans="2:21" ht="32.4" customHeight="1" x14ac:dyDescent="0.2">
      <c r="B66" s="875" t="s">
        <v>2631</v>
      </c>
      <c r="C66" s="875"/>
      <c r="D66" s="875"/>
      <c r="E66" s="875"/>
      <c r="F66" s="875"/>
      <c r="G66" s="875"/>
      <c r="H66" s="875"/>
      <c r="I66" s="875"/>
      <c r="J66" s="875"/>
      <c r="K66" s="184" t="s">
        <v>2602</v>
      </c>
      <c r="L66" s="92"/>
    </row>
    <row r="67" spans="2:21" ht="32.4" customHeight="1" x14ac:dyDescent="0.2">
      <c r="B67" s="875" t="s">
        <v>2632</v>
      </c>
      <c r="C67" s="875"/>
      <c r="D67" s="875"/>
      <c r="E67" s="875"/>
      <c r="F67" s="875"/>
      <c r="G67" s="875"/>
      <c r="H67" s="875"/>
      <c r="I67" s="875"/>
      <c r="J67" s="875"/>
      <c r="K67" s="184" t="s">
        <v>2602</v>
      </c>
      <c r="L67" s="92"/>
      <c r="M67" s="84"/>
      <c r="N67" s="85"/>
    </row>
    <row r="68" spans="2:21" ht="56.4" customHeight="1" x14ac:dyDescent="0.2">
      <c r="B68" s="875" t="s">
        <v>2633</v>
      </c>
      <c r="C68" s="875"/>
      <c r="D68" s="875"/>
      <c r="E68" s="875"/>
      <c r="F68" s="875"/>
      <c r="G68" s="875"/>
      <c r="H68" s="875"/>
      <c r="I68" s="875"/>
      <c r="J68" s="875"/>
      <c r="K68" s="184" t="s">
        <v>2602</v>
      </c>
      <c r="L68" s="92"/>
      <c r="M68" s="84"/>
      <c r="N68" s="85"/>
    </row>
    <row r="69" spans="2:21" ht="56.4" customHeight="1" x14ac:dyDescent="0.2">
      <c r="B69" s="875" t="s">
        <v>2634</v>
      </c>
      <c r="C69" s="875"/>
      <c r="D69" s="875"/>
      <c r="E69" s="875"/>
      <c r="F69" s="875"/>
      <c r="G69" s="875"/>
      <c r="H69" s="875"/>
      <c r="I69" s="875"/>
      <c r="J69" s="875"/>
      <c r="K69" s="184" t="s">
        <v>2602</v>
      </c>
      <c r="L69" s="92"/>
      <c r="M69" s="84"/>
      <c r="N69" s="85"/>
    </row>
    <row r="70" spans="2:21" ht="29.25" customHeight="1" x14ac:dyDescent="0.2">
      <c r="B70" s="875" t="s">
        <v>2635</v>
      </c>
      <c r="C70" s="875"/>
      <c r="D70" s="875"/>
      <c r="E70" s="875"/>
      <c r="F70" s="875"/>
      <c r="G70" s="875"/>
      <c r="H70" s="875"/>
      <c r="I70" s="875"/>
      <c r="J70" s="875"/>
      <c r="K70" s="184" t="s">
        <v>2602</v>
      </c>
      <c r="L70" s="92"/>
      <c r="M70" s="84"/>
      <c r="N70" s="85"/>
    </row>
    <row r="71" spans="2:21" ht="32.4" customHeight="1" x14ac:dyDescent="0.2">
      <c r="B71" s="875" t="s">
        <v>2636</v>
      </c>
      <c r="C71" s="875"/>
      <c r="D71" s="875"/>
      <c r="E71" s="875"/>
      <c r="F71" s="875"/>
      <c r="G71" s="875"/>
      <c r="H71" s="875"/>
      <c r="I71" s="875"/>
      <c r="J71" s="875"/>
      <c r="K71" s="184" t="s">
        <v>2602</v>
      </c>
      <c r="M71" s="84"/>
      <c r="N71" s="85"/>
    </row>
    <row r="72" spans="2:21" ht="56.4" customHeight="1" x14ac:dyDescent="0.2">
      <c r="B72" s="875" t="s">
        <v>2637</v>
      </c>
      <c r="C72" s="875"/>
      <c r="D72" s="875"/>
      <c r="E72" s="875"/>
      <c r="F72" s="875"/>
      <c r="G72" s="875"/>
      <c r="H72" s="875"/>
      <c r="I72" s="875"/>
      <c r="J72" s="875"/>
      <c r="K72" s="184" t="s">
        <v>2602</v>
      </c>
      <c r="M72" s="84"/>
      <c r="N72" s="85"/>
    </row>
    <row r="73" spans="2:21" ht="16.2" customHeight="1" x14ac:dyDescent="0.2">
      <c r="B73" s="53"/>
      <c r="C73" s="53"/>
      <c r="D73" s="53"/>
      <c r="E73" s="53"/>
      <c r="F73" s="53"/>
      <c r="G73" s="53"/>
      <c r="H73" s="53"/>
      <c r="I73" s="53"/>
      <c r="J73" s="53"/>
      <c r="K73" s="53"/>
    </row>
    <row r="74" spans="2:21" ht="16.2" customHeight="1" x14ac:dyDescent="0.2">
      <c r="B74" s="879"/>
      <c r="C74" s="879"/>
      <c r="D74" s="879"/>
      <c r="E74" s="879"/>
      <c r="F74" s="879"/>
      <c r="G74" s="879"/>
      <c r="H74" s="879"/>
      <c r="I74" s="879"/>
      <c r="J74" s="879"/>
      <c r="K74" s="53"/>
      <c r="O74" s="83"/>
      <c r="P74" s="83"/>
      <c r="Q74" s="83"/>
      <c r="R74" s="83"/>
      <c r="S74" s="83"/>
      <c r="T74" s="83"/>
      <c r="U74" s="83"/>
    </row>
    <row r="75" spans="2:21" ht="16.2" customHeight="1" x14ac:dyDescent="0.2">
      <c r="K75" s="53"/>
    </row>
    <row r="76" spans="2:21" ht="16.2" customHeight="1" x14ac:dyDescent="0.2">
      <c r="B76" s="53" t="s">
        <v>2638</v>
      </c>
      <c r="C76" s="53"/>
      <c r="D76" s="53"/>
      <c r="E76" s="53"/>
      <c r="F76" s="53"/>
      <c r="G76" s="53"/>
      <c r="H76" s="53"/>
      <c r="I76" s="53"/>
      <c r="J76" s="53"/>
      <c r="K76" s="53"/>
      <c r="L76" s="53" t="s">
        <v>2574</v>
      </c>
    </row>
    <row r="77" spans="2:21" ht="16.2" customHeight="1" x14ac:dyDescent="0.2">
      <c r="B77" s="56" t="s">
        <v>2639</v>
      </c>
      <c r="C77" s="53"/>
      <c r="D77" s="53"/>
      <c r="E77" s="53"/>
      <c r="F77" s="53"/>
      <c r="G77" s="53"/>
      <c r="H77" s="53"/>
      <c r="I77" s="53"/>
      <c r="J77" s="53"/>
      <c r="K77" s="53"/>
      <c r="L77" s="53" t="s">
        <v>2640</v>
      </c>
    </row>
    <row r="78" spans="2:21" ht="16.2" customHeight="1" x14ac:dyDescent="0.2">
      <c r="B78" s="56" t="s">
        <v>2518</v>
      </c>
      <c r="C78" s="53"/>
      <c r="D78" s="53"/>
      <c r="E78" s="53"/>
      <c r="F78" s="53"/>
      <c r="G78" s="53"/>
      <c r="H78" s="53"/>
      <c r="I78" s="53"/>
      <c r="J78" s="53"/>
      <c r="K78" s="53"/>
      <c r="L78" s="53" t="s">
        <v>2638</v>
      </c>
    </row>
    <row r="79" spans="2:21" ht="16.2" customHeight="1" x14ac:dyDescent="0.2">
      <c r="B79" s="167" t="s">
        <v>2519</v>
      </c>
      <c r="K79" s="53"/>
      <c r="L79" s="53" t="s">
        <v>2641</v>
      </c>
    </row>
    <row r="80" spans="2:21" ht="16.2" customHeight="1" x14ac:dyDescent="0.2">
      <c r="B80" s="168" t="s">
        <v>2520</v>
      </c>
      <c r="K80" s="158"/>
      <c r="L80" s="53" t="s">
        <v>2642</v>
      </c>
      <c r="M80" s="53"/>
      <c r="N80" s="51"/>
    </row>
    <row r="81" spans="2:14" ht="16.2" customHeight="1" x14ac:dyDescent="0.2">
      <c r="B81" s="167" t="s">
        <v>2521</v>
      </c>
      <c r="K81" s="158"/>
      <c r="L81" s="53" t="s">
        <v>2643</v>
      </c>
      <c r="M81" s="53"/>
      <c r="N81" s="51"/>
    </row>
    <row r="82" spans="2:14" ht="16.2" customHeight="1" x14ac:dyDescent="0.2">
      <c r="B82" s="168" t="s">
        <v>2522</v>
      </c>
      <c r="K82" s="158"/>
      <c r="L82" s="53" t="s">
        <v>2644</v>
      </c>
    </row>
    <row r="83" spans="2:14" ht="16.2" customHeight="1" x14ac:dyDescent="0.2">
      <c r="B83" s="168" t="s">
        <v>2523</v>
      </c>
      <c r="K83" s="158"/>
    </row>
    <row r="84" spans="2:14" ht="12" customHeight="1" x14ac:dyDescent="0.2">
      <c r="K84" s="158"/>
    </row>
    <row r="85" spans="2:14" ht="25.2" customHeight="1" x14ac:dyDescent="0.2">
      <c r="K85" s="158"/>
    </row>
    <row r="86" spans="2:14" ht="6.75" customHeight="1" x14ac:dyDescent="0.2">
      <c r="K86" s="158"/>
    </row>
    <row r="87" spans="2:14" ht="31.95" customHeight="1" x14ac:dyDescent="0.2">
      <c r="B87" s="880" t="s">
        <v>2645</v>
      </c>
      <c r="C87" s="880"/>
      <c r="D87" s="880"/>
      <c r="E87" s="880"/>
      <c r="F87" s="880"/>
      <c r="G87" s="880"/>
      <c r="H87" s="880"/>
      <c r="I87" s="880"/>
      <c r="J87" s="880"/>
      <c r="K87" s="153"/>
    </row>
    <row r="88" spans="2:14" ht="19.2" customHeight="1" x14ac:dyDescent="0.25">
      <c r="B88" s="335" t="s">
        <v>2525</v>
      </c>
      <c r="C88" s="169"/>
      <c r="D88" s="170"/>
      <c r="E88" s="170"/>
      <c r="F88" s="170"/>
      <c r="G88" s="170"/>
      <c r="H88" s="170"/>
      <c r="I88" s="170"/>
      <c r="J88" s="170"/>
      <c r="K88" s="153"/>
    </row>
    <row r="89" spans="2:14" ht="10.199999999999999" customHeight="1" x14ac:dyDescent="0.25">
      <c r="B89" s="335"/>
      <c r="C89" s="169"/>
      <c r="D89" s="170"/>
      <c r="E89" s="170"/>
      <c r="F89" s="170"/>
      <c r="G89" s="170"/>
      <c r="H89" s="170"/>
      <c r="I89" s="170"/>
      <c r="J89" s="170"/>
      <c r="K89" s="153"/>
    </row>
    <row r="90" spans="2:14" ht="11.25" customHeight="1" x14ac:dyDescent="0.25">
      <c r="B90" s="171" t="s">
        <v>2526</v>
      </c>
      <c r="C90" s="169"/>
      <c r="D90" s="170"/>
      <c r="E90" s="170"/>
      <c r="F90" s="170"/>
      <c r="G90" s="170"/>
      <c r="H90" s="170"/>
      <c r="I90" s="170"/>
      <c r="J90" s="170"/>
      <c r="K90" s="111"/>
    </row>
    <row r="91" spans="2:14" ht="9.75" customHeight="1" x14ac:dyDescent="0.25">
      <c r="B91" s="169"/>
      <c r="C91" s="169"/>
      <c r="D91" s="170"/>
      <c r="E91" s="170"/>
      <c r="F91" s="170"/>
      <c r="G91" s="170"/>
      <c r="H91" s="170"/>
      <c r="I91" s="170"/>
      <c r="J91" s="170"/>
      <c r="K91" s="111"/>
    </row>
    <row r="92" spans="2:14" ht="16.2" customHeight="1" x14ac:dyDescent="0.25">
      <c r="B92" s="171"/>
      <c r="C92" s="171"/>
      <c r="D92" s="170"/>
      <c r="E92" s="170"/>
      <c r="F92" s="170"/>
      <c r="G92" s="170"/>
      <c r="H92" s="170"/>
      <c r="I92" s="170"/>
      <c r="J92" s="170"/>
      <c r="K92" s="141"/>
    </row>
    <row r="93" spans="2:14" ht="16.2" customHeight="1" x14ac:dyDescent="0.25">
      <c r="B93" s="171" t="s">
        <v>2583</v>
      </c>
      <c r="C93" s="171"/>
      <c r="D93" s="169"/>
      <c r="E93" s="169"/>
      <c r="F93" s="169"/>
      <c r="G93" s="169"/>
      <c r="H93" s="169"/>
      <c r="I93" s="170"/>
      <c r="J93" s="170"/>
    </row>
    <row r="94" spans="2:14" ht="16.2" customHeight="1" x14ac:dyDescent="0.25">
      <c r="B94" s="171" t="s">
        <v>2527</v>
      </c>
      <c r="C94" s="171"/>
      <c r="D94" s="170"/>
      <c r="E94" s="170"/>
      <c r="F94" s="170"/>
      <c r="G94" s="170"/>
      <c r="H94" s="170"/>
      <c r="I94" s="170"/>
      <c r="J94" s="170"/>
    </row>
    <row r="95" spans="2:14" ht="16.2" customHeight="1" x14ac:dyDescent="0.25">
      <c r="B95" s="171" t="s">
        <v>2646</v>
      </c>
      <c r="C95" s="171"/>
      <c r="D95" s="170"/>
      <c r="E95" s="170"/>
      <c r="F95" s="170"/>
      <c r="G95" s="170"/>
      <c r="H95" s="170"/>
      <c r="I95" s="170"/>
      <c r="J95" s="170"/>
    </row>
    <row r="96" spans="2:14" ht="16.2" customHeight="1" x14ac:dyDescent="0.25">
      <c r="B96" s="171" t="s">
        <v>2647</v>
      </c>
      <c r="C96" s="171"/>
      <c r="D96" s="170"/>
      <c r="E96" s="170"/>
      <c r="F96" s="170"/>
      <c r="G96" s="170"/>
      <c r="H96" s="170"/>
      <c r="I96" s="170"/>
      <c r="J96" s="170"/>
    </row>
    <row r="97" spans="2:14" ht="16.2" customHeight="1" x14ac:dyDescent="0.25">
      <c r="B97" s="171" t="s">
        <v>2528</v>
      </c>
      <c r="C97" s="55"/>
      <c r="D97" s="55"/>
      <c r="E97" s="55"/>
      <c r="F97" s="55"/>
      <c r="G97" s="55"/>
      <c r="H97" s="55"/>
      <c r="I97" s="55"/>
      <c r="J97" s="55"/>
      <c r="K97" s="83"/>
    </row>
    <row r="98" spans="2:14" ht="14.25" customHeight="1" x14ac:dyDescent="0.2">
      <c r="B98" s="881"/>
      <c r="C98" s="881"/>
      <c r="I98" s="882" t="s">
        <v>2529</v>
      </c>
      <c r="J98" s="882"/>
      <c r="M98" s="69"/>
      <c r="N98" s="69"/>
    </row>
    <row r="99" spans="2:14" ht="74.25" customHeight="1" x14ac:dyDescent="0.2">
      <c r="B99" s="323"/>
      <c r="C99" s="323"/>
      <c r="I99" s="324"/>
      <c r="J99" s="324"/>
      <c r="M99" s="69"/>
      <c r="N99" s="69"/>
    </row>
    <row r="100" spans="2:14" ht="36" customHeight="1" x14ac:dyDescent="0.2">
      <c r="B100" s="878" t="s">
        <v>2648</v>
      </c>
      <c r="C100" s="878"/>
    </row>
    <row r="101" spans="2:14" ht="57.75" customHeight="1" x14ac:dyDescent="0.2"/>
  </sheetData>
  <mergeCells count="78">
    <mergeCell ref="B100:C100"/>
    <mergeCell ref="B66:J66"/>
    <mergeCell ref="B67:J67"/>
    <mergeCell ref="B68:J68"/>
    <mergeCell ref="B69:J69"/>
    <mergeCell ref="B70:J70"/>
    <mergeCell ref="B71:J71"/>
    <mergeCell ref="B72:J72"/>
    <mergeCell ref="B74:J74"/>
    <mergeCell ref="B87:J87"/>
    <mergeCell ref="B98:C98"/>
    <mergeCell ref="I98:J98"/>
    <mergeCell ref="B65:J65"/>
    <mergeCell ref="B52:J52"/>
    <mergeCell ref="B53:J53"/>
    <mergeCell ref="B54:J54"/>
    <mergeCell ref="B55:J55"/>
    <mergeCell ref="B56:J56"/>
    <mergeCell ref="B57:J57"/>
    <mergeCell ref="B58:J58"/>
    <mergeCell ref="B59:J59"/>
    <mergeCell ref="B60:J60"/>
    <mergeCell ref="B62:C62"/>
    <mergeCell ref="B64:J64"/>
    <mergeCell ref="B51:J51"/>
    <mergeCell ref="B40:J40"/>
    <mergeCell ref="B41:J41"/>
    <mergeCell ref="B42:J42"/>
    <mergeCell ref="B43:J43"/>
    <mergeCell ref="B44:J44"/>
    <mergeCell ref="B45:J45"/>
    <mergeCell ref="B46:J46"/>
    <mergeCell ref="B47:J47"/>
    <mergeCell ref="B48:J48"/>
    <mergeCell ref="B49:J49"/>
    <mergeCell ref="B50:J50"/>
    <mergeCell ref="B39:J39"/>
    <mergeCell ref="C27:E27"/>
    <mergeCell ref="G27:H27"/>
    <mergeCell ref="C28:E28"/>
    <mergeCell ref="G28:H28"/>
    <mergeCell ref="G29:I29"/>
    <mergeCell ref="G30:I30"/>
    <mergeCell ref="G31:I31"/>
    <mergeCell ref="B35:J35"/>
    <mergeCell ref="B36:J36"/>
    <mergeCell ref="B37:J37"/>
    <mergeCell ref="B38:J38"/>
    <mergeCell ref="C24:E24"/>
    <mergeCell ref="G24:H24"/>
    <mergeCell ref="C25:E25"/>
    <mergeCell ref="G25:H25"/>
    <mergeCell ref="C26:E26"/>
    <mergeCell ref="G26:H26"/>
    <mergeCell ref="C21:E21"/>
    <mergeCell ref="G21:H21"/>
    <mergeCell ref="C22:E22"/>
    <mergeCell ref="G22:H22"/>
    <mergeCell ref="C23:E23"/>
    <mergeCell ref="G23:H23"/>
    <mergeCell ref="C18:E18"/>
    <mergeCell ref="G18:H18"/>
    <mergeCell ref="C19:E19"/>
    <mergeCell ref="G19:H19"/>
    <mergeCell ref="C20:E20"/>
    <mergeCell ref="G20:H20"/>
    <mergeCell ref="H9:I9"/>
    <mergeCell ref="H10:I10"/>
    <mergeCell ref="H11:I11"/>
    <mergeCell ref="B14:J15"/>
    <mergeCell ref="C17:E17"/>
    <mergeCell ref="G17:H17"/>
    <mergeCell ref="E2:F2"/>
    <mergeCell ref="G4:J5"/>
    <mergeCell ref="L4:M4"/>
    <mergeCell ref="L5:M5"/>
    <mergeCell ref="C6:E7"/>
    <mergeCell ref="G6:J7"/>
  </mergeCells>
  <hyperlinks>
    <hyperlink ref="B96" r:id="rId1" display="mailto:laboratorio@geofal.com.pe" xr:uid="{00000000-0004-0000-0F00-000000000000}"/>
    <hyperlink ref="B97" r:id="rId2" display="http://www.geofal.com.pe/" xr:uid="{00000000-0004-0000-0F00-000001000000}"/>
    <hyperlink ref="B72" r:id="rId3" location="jqteKTxvv3aVJDEMNXb1JR6Onlm97HT8B8mXDqSfKs8" display="https://mega.nz/file/FfYVkSKT - jqteKTxvv3aVJDEMNXb1JR6Onlm97HT8B8mXDqSfKs8" xr:uid="{00000000-0004-0000-0F00-000002000000}"/>
  </hyperlinks>
  <printOptions horizontalCentered="1"/>
  <pageMargins left="0" right="0" top="1.1811023622047245" bottom="0" header="0" footer="0"/>
  <pageSetup paperSize="274" scale="81" fitToWidth="0" fitToHeight="0" orientation="portrait" r:id="rId4"/>
  <headerFooter scaleWithDoc="0">
    <oddHeader>&amp;C&amp;G</oddHeader>
  </headerFooter>
  <rowBreaks count="1" manualBreakCount="1">
    <brk id="62" min="1" max="9" man="1"/>
  </rowBreaks>
  <drawing r:id="rId5"/>
  <legacyDrawingHF r:id="rId6"/>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71"/>
  <dimension ref="B1:U92"/>
  <sheetViews>
    <sheetView topLeftCell="A28" zoomScaleNormal="100" zoomScaleSheetLayoutView="100" workbookViewId="0">
      <selection activeCell="B39" sqref="B39:J39"/>
    </sheetView>
  </sheetViews>
  <sheetFormatPr baseColWidth="10" defaultColWidth="11.44140625" defaultRowHeight="11.4" x14ac:dyDescent="0.2"/>
  <cols>
    <col min="1" max="1" width="2.44140625" style="63" customWidth="1"/>
    <col min="2" max="2" width="10.33203125" style="63" customWidth="1"/>
    <col min="3" max="3" width="14.109375" style="63" customWidth="1"/>
    <col min="4" max="4" width="13" style="63" customWidth="1"/>
    <col min="5" max="5" width="16.44140625" style="63" customWidth="1"/>
    <col min="6" max="6" width="15.6640625" style="63" customWidth="1"/>
    <col min="7" max="7" width="6.44140625" style="63" customWidth="1"/>
    <col min="8" max="8" width="5" style="63" customWidth="1"/>
    <col min="9" max="9" width="11.6640625" style="63" customWidth="1"/>
    <col min="10" max="10" width="13.44140625" style="63" customWidth="1"/>
    <col min="11" max="11" width="5.88671875" style="63" customWidth="1"/>
    <col min="12" max="16384" width="11.44140625" style="63"/>
  </cols>
  <sheetData>
    <row r="1" spans="2:13" ht="30.6" customHeight="1" x14ac:dyDescent="0.2">
      <c r="G1" s="78"/>
      <c r="H1" s="78"/>
      <c r="I1" s="78"/>
      <c r="J1" s="78"/>
      <c r="L1" s="79" t="s">
        <v>230</v>
      </c>
      <c r="M1" s="79">
        <v>295</v>
      </c>
    </row>
    <row r="2" spans="2:13" ht="25.5" customHeight="1" x14ac:dyDescent="0.2">
      <c r="C2" s="176"/>
      <c r="D2" s="176"/>
      <c r="E2" s="855">
        <v>301</v>
      </c>
      <c r="F2" s="855"/>
      <c r="G2" s="176"/>
      <c r="H2" s="176"/>
      <c r="I2" s="176"/>
      <c r="J2" s="329"/>
    </row>
    <row r="3" spans="2:13" ht="10.95" customHeight="1" x14ac:dyDescent="0.2">
      <c r="B3" s="65"/>
      <c r="C3" s="65"/>
      <c r="E3" s="78"/>
      <c r="F3" s="78"/>
      <c r="G3" s="78"/>
      <c r="H3" s="78"/>
      <c r="I3" s="78"/>
      <c r="J3" s="78"/>
      <c r="K3" s="78"/>
    </row>
    <row r="4" spans="2:13" ht="21" customHeight="1" x14ac:dyDescent="0.2">
      <c r="B4" s="173" t="s">
        <v>2585</v>
      </c>
      <c r="C4" s="884" t="str">
        <f>VLOOKUP($M$1,clientes1,2,FALSE)</f>
        <v>TERRARIUM PROYECT SAC</v>
      </c>
      <c r="D4" s="884"/>
      <c r="E4" s="884"/>
      <c r="F4" s="155" t="s">
        <v>2586</v>
      </c>
      <c r="G4" s="883" t="str">
        <f>VLOOKUP($M$1,clientes1,9,FALSE)</f>
        <v>EDIFICIO LIT</v>
      </c>
      <c r="H4" s="883"/>
      <c r="I4" s="883"/>
      <c r="J4" s="883"/>
      <c r="L4" s="855">
        <v>222</v>
      </c>
      <c r="M4" s="855"/>
    </row>
    <row r="5" spans="2:13" ht="17.25" customHeight="1" x14ac:dyDescent="0.2">
      <c r="B5" s="173" t="s">
        <v>2587</v>
      </c>
      <c r="C5" s="240">
        <f>VLOOKUP($M$1,clientes1,3,FALSE)</f>
        <v>20605976655</v>
      </c>
      <c r="D5" s="154"/>
      <c r="E5" s="154"/>
      <c r="F5" s="156"/>
      <c r="G5" s="883"/>
      <c r="H5" s="883"/>
      <c r="I5" s="883"/>
      <c r="J5" s="883"/>
      <c r="L5" s="857">
        <v>222</v>
      </c>
      <c r="M5" s="857"/>
    </row>
    <row r="6" spans="2:13" ht="16.2" customHeight="1" x14ac:dyDescent="0.2">
      <c r="B6" s="155" t="s">
        <v>2588</v>
      </c>
      <c r="C6" s="884" t="str">
        <f>VLOOKUP($M$1,clientes1,4,FALSE)</f>
        <v>-</v>
      </c>
      <c r="D6" s="884"/>
      <c r="E6" s="884"/>
      <c r="F6" s="155" t="s">
        <v>2589</v>
      </c>
      <c r="G6" s="883" t="str">
        <f>VLOOKUP($M$1,clientes1,10,FALSE)</f>
        <v>AV. JAVIER PRADO OESTE 1485, SAN ISIDRO, LIMA</v>
      </c>
      <c r="H6" s="883"/>
      <c r="I6" s="883"/>
      <c r="J6" s="883"/>
    </row>
    <row r="7" spans="2:13" ht="16.2" customHeight="1" x14ac:dyDescent="0.2">
      <c r="B7" s="155"/>
      <c r="C7" s="884"/>
      <c r="D7" s="884"/>
      <c r="E7" s="884"/>
      <c r="F7" s="156"/>
      <c r="G7" s="883"/>
      <c r="H7" s="883"/>
      <c r="I7" s="883"/>
      <c r="J7" s="883"/>
    </row>
    <row r="8" spans="2:13" ht="16.2" customHeight="1" x14ac:dyDescent="0.2">
      <c r="B8" s="173" t="s">
        <v>2590</v>
      </c>
      <c r="C8" s="240" t="str">
        <f>VLOOKUP($M$1,clientes1,5,FALSE)</f>
        <v>William Huamani</v>
      </c>
      <c r="D8" s="154"/>
      <c r="E8" s="154"/>
      <c r="F8" s="157" t="s">
        <v>2591</v>
      </c>
      <c r="G8" s="157"/>
      <c r="H8" s="174" t="s">
        <v>2649</v>
      </c>
      <c r="I8" s="156"/>
      <c r="J8" s="156"/>
    </row>
    <row r="9" spans="2:13" ht="16.2" customHeight="1" x14ac:dyDescent="0.2">
      <c r="B9" s="155"/>
      <c r="C9" s="240" t="str">
        <f>VLOOKUP($M$1,clientes1,6,FALSE)</f>
        <v>-</v>
      </c>
      <c r="D9" s="154"/>
      <c r="E9" s="154"/>
      <c r="F9" s="157" t="s">
        <v>2592</v>
      </c>
      <c r="G9" s="157"/>
      <c r="H9" s="859">
        <v>956057624</v>
      </c>
      <c r="I9" s="859"/>
      <c r="J9" s="156"/>
    </row>
    <row r="10" spans="2:13" ht="16.2" customHeight="1" x14ac:dyDescent="0.2">
      <c r="B10" s="173" t="s">
        <v>2592</v>
      </c>
      <c r="C10" s="240">
        <f>VLOOKUP($M$1,clientes1,7,FALSE)</f>
        <v>988815251</v>
      </c>
      <c r="D10" s="154"/>
      <c r="E10" s="156"/>
      <c r="F10" s="157" t="s">
        <v>2593</v>
      </c>
      <c r="G10" s="156"/>
      <c r="H10" s="860">
        <v>44769</v>
      </c>
      <c r="I10" s="860"/>
      <c r="J10" s="156"/>
    </row>
    <row r="11" spans="2:13" ht="16.2" customHeight="1" x14ac:dyDescent="0.2">
      <c r="B11" s="173" t="s">
        <v>2594</v>
      </c>
      <c r="C11" s="240" t="str">
        <f>VLOOKUP($M$1,clientes1,8,FALSE)</f>
        <v>whuamani@grupotyc.com</v>
      </c>
      <c r="D11" s="154"/>
      <c r="E11" s="172"/>
      <c r="F11" s="157" t="s">
        <v>2595</v>
      </c>
      <c r="G11" s="156"/>
      <c r="H11" s="860">
        <v>44769</v>
      </c>
      <c r="I11" s="860"/>
      <c r="J11" s="156"/>
    </row>
    <row r="12" spans="2:13" ht="8.4" customHeight="1" x14ac:dyDescent="0.2">
      <c r="B12" s="144"/>
      <c r="C12" s="144"/>
      <c r="D12" s="67"/>
      <c r="E12" s="140"/>
    </row>
    <row r="13" spans="2:13" ht="16.2" customHeight="1" x14ac:dyDescent="0.2">
      <c r="B13" s="175" t="s">
        <v>2596</v>
      </c>
      <c r="C13" s="145"/>
      <c r="D13" s="146"/>
      <c r="E13" s="146"/>
      <c r="F13" s="146"/>
      <c r="G13" s="146"/>
      <c r="H13" s="146"/>
      <c r="I13" s="147"/>
      <c r="J13" s="147"/>
      <c r="K13" s="147"/>
      <c r="L13" s="147"/>
    </row>
    <row r="14" spans="2:13" ht="16.2" customHeight="1" x14ac:dyDescent="0.2">
      <c r="B14" s="861" t="s">
        <v>2560</v>
      </c>
      <c r="C14" s="861"/>
      <c r="D14" s="861"/>
      <c r="E14" s="861"/>
      <c r="F14" s="861"/>
      <c r="G14" s="861"/>
      <c r="H14" s="861"/>
      <c r="I14" s="861"/>
      <c r="J14" s="861"/>
      <c r="K14" s="147"/>
      <c r="L14" s="147"/>
    </row>
    <row r="15" spans="2:13" ht="16.2" customHeight="1" x14ac:dyDescent="0.2">
      <c r="B15" s="861"/>
      <c r="C15" s="861"/>
      <c r="D15" s="861"/>
      <c r="E15" s="861"/>
      <c r="F15" s="861"/>
      <c r="G15" s="861"/>
      <c r="H15" s="861"/>
      <c r="I15" s="861"/>
      <c r="J15" s="861"/>
      <c r="K15" s="148"/>
      <c r="L15" s="148"/>
    </row>
    <row r="16" spans="2:13" ht="8.4" customHeight="1" x14ac:dyDescent="0.2">
      <c r="B16" s="70"/>
      <c r="C16" s="70"/>
      <c r="D16" s="67"/>
      <c r="E16" s="67"/>
      <c r="F16" s="67"/>
    </row>
    <row r="17" spans="2:12" ht="37.200000000000003" customHeight="1" x14ac:dyDescent="0.25">
      <c r="B17" s="327" t="s">
        <v>2561</v>
      </c>
      <c r="C17" s="862" t="s">
        <v>2650</v>
      </c>
      <c r="D17" s="862"/>
      <c r="E17" s="862"/>
      <c r="F17" s="332" t="s">
        <v>2563</v>
      </c>
      <c r="G17" s="863" t="s">
        <v>2651</v>
      </c>
      <c r="H17" s="864"/>
      <c r="I17" s="327" t="s">
        <v>2565</v>
      </c>
      <c r="J17" s="77" t="s">
        <v>2566</v>
      </c>
      <c r="K17" s="149"/>
    </row>
    <row r="18" spans="2:12" ht="21.75" customHeight="1" x14ac:dyDescent="0.2">
      <c r="B18" s="118" t="s">
        <v>2019</v>
      </c>
      <c r="C18" s="865" t="e">
        <f t="shared" ref="C18:C27" si="0">VLOOKUP(B18,SERVICIOENSAYOS,2,FALSE)</f>
        <v>#N/A</v>
      </c>
      <c r="D18" s="865"/>
      <c r="E18" s="865"/>
      <c r="F18" s="163" t="e">
        <f t="shared" ref="F18:F27" si="1">+VLOOKUP(B18,SERVICIOENSAYOS,3,FALSE)</f>
        <v>#N/A</v>
      </c>
      <c r="G18" s="866" t="e">
        <f t="shared" ref="G18:G26" si="2">+VLOOKUP(B18,SERVICIOENSAYOS,5,FALSE)</f>
        <v>#N/A</v>
      </c>
      <c r="H18" s="867"/>
      <c r="I18" s="163">
        <v>1</v>
      </c>
      <c r="J18" s="164" t="e">
        <f t="shared" ref="J18:J27" si="3">+G18*I18</f>
        <v>#N/A</v>
      </c>
      <c r="K18" s="150"/>
      <c r="L18" s="136"/>
    </row>
    <row r="19" spans="2:12" ht="21.75" customHeight="1" x14ac:dyDescent="0.2">
      <c r="B19" s="118" t="s">
        <v>2033</v>
      </c>
      <c r="C19" s="865" t="e">
        <f t="shared" si="0"/>
        <v>#N/A</v>
      </c>
      <c r="D19" s="865"/>
      <c r="E19" s="865"/>
      <c r="F19" s="163" t="e">
        <f t="shared" si="1"/>
        <v>#N/A</v>
      </c>
      <c r="G19" s="866" t="e">
        <f t="shared" si="2"/>
        <v>#N/A</v>
      </c>
      <c r="H19" s="867"/>
      <c r="I19" s="163">
        <v>1</v>
      </c>
      <c r="J19" s="164" t="e">
        <f t="shared" si="3"/>
        <v>#N/A</v>
      </c>
      <c r="K19" s="150"/>
      <c r="L19" s="136"/>
    </row>
    <row r="20" spans="2:12" ht="21.75" customHeight="1" x14ac:dyDescent="0.2">
      <c r="B20" s="118" t="s">
        <v>2094</v>
      </c>
      <c r="C20" s="865" t="str">
        <f t="shared" si="0"/>
        <v>Peso específico y absorción de agregado grueso (OBSOLETO)</v>
      </c>
      <c r="D20" s="865"/>
      <c r="E20" s="865"/>
      <c r="F20" s="163" t="str">
        <f t="shared" si="1"/>
        <v>NTP 400.021:2020</v>
      </c>
      <c r="G20" s="866">
        <f t="shared" si="2"/>
        <v>0</v>
      </c>
      <c r="H20" s="867"/>
      <c r="I20" s="163">
        <v>1</v>
      </c>
      <c r="J20" s="164">
        <f t="shared" si="3"/>
        <v>0</v>
      </c>
      <c r="K20" s="150"/>
      <c r="L20" s="136"/>
    </row>
    <row r="21" spans="2:12" ht="21.75" customHeight="1" x14ac:dyDescent="0.2">
      <c r="B21" s="118" t="s">
        <v>2437</v>
      </c>
      <c r="C21" s="865" t="e">
        <f t="shared" si="0"/>
        <v>#N/A</v>
      </c>
      <c r="D21" s="865"/>
      <c r="E21" s="865"/>
      <c r="F21" s="163" t="e">
        <f t="shared" si="1"/>
        <v>#N/A</v>
      </c>
      <c r="G21" s="866" t="e">
        <f t="shared" si="2"/>
        <v>#N/A</v>
      </c>
      <c r="H21" s="867"/>
      <c r="I21" s="163">
        <v>1</v>
      </c>
      <c r="J21" s="164" t="e">
        <f t="shared" si="3"/>
        <v>#N/A</v>
      </c>
      <c r="K21" s="150"/>
      <c r="L21" s="136"/>
    </row>
    <row r="22" spans="2:12" ht="21.75" customHeight="1" x14ac:dyDescent="0.2">
      <c r="B22" s="118" t="s">
        <v>1970</v>
      </c>
      <c r="C22" s="865" t="str">
        <f t="shared" si="0"/>
        <v>Densidad del suelo IN-SITU, Cono de Arena 6" (*).</v>
      </c>
      <c r="D22" s="865"/>
      <c r="E22" s="865"/>
      <c r="F22" s="163" t="str">
        <f t="shared" si="1"/>
        <v>NTP 339.143:1999 (revisada el 2019)</v>
      </c>
      <c r="G22" s="866" t="str">
        <f t="shared" si="2"/>
        <v>CAMPO</v>
      </c>
      <c r="H22" s="867"/>
      <c r="I22" s="163">
        <v>4</v>
      </c>
      <c r="J22" s="164" t="e">
        <f t="shared" si="3"/>
        <v>#VALUE!</v>
      </c>
      <c r="K22" s="150"/>
      <c r="L22" s="136"/>
    </row>
    <row r="23" spans="2:12" ht="21.75" customHeight="1" x14ac:dyDescent="0.2">
      <c r="B23" s="118" t="s">
        <v>2506</v>
      </c>
      <c r="C23" s="865" t="str">
        <f t="shared" si="0"/>
        <v>Movilización de personal y equipo.</v>
      </c>
      <c r="D23" s="865"/>
      <c r="E23" s="865"/>
      <c r="F23" s="163" t="str">
        <f t="shared" si="1"/>
        <v>-</v>
      </c>
      <c r="G23" s="866" t="str">
        <f t="shared" si="2"/>
        <v>CAMPO</v>
      </c>
      <c r="H23" s="867"/>
      <c r="I23" s="163">
        <v>2</v>
      </c>
      <c r="J23" s="164" t="e">
        <f t="shared" si="3"/>
        <v>#VALUE!</v>
      </c>
      <c r="K23" s="150"/>
      <c r="L23" s="136"/>
    </row>
    <row r="24" spans="2:12" ht="21.75" customHeight="1" x14ac:dyDescent="0.2">
      <c r="B24" s="244" t="s">
        <v>2505</v>
      </c>
      <c r="C24" s="868" t="str">
        <f t="shared" si="0"/>
        <v>Movilización de personal y equipo (Densidad campo).</v>
      </c>
      <c r="D24" s="868"/>
      <c r="E24" s="868"/>
      <c r="F24" s="179" t="str">
        <f t="shared" si="1"/>
        <v>-</v>
      </c>
      <c r="G24" s="869" t="str">
        <f t="shared" si="2"/>
        <v>CAMPO</v>
      </c>
      <c r="H24" s="870"/>
      <c r="I24" s="179">
        <v>0</v>
      </c>
      <c r="J24" s="180" t="e">
        <f t="shared" si="3"/>
        <v>#VALUE!</v>
      </c>
      <c r="K24" s="150"/>
      <c r="L24" s="136"/>
    </row>
    <row r="25" spans="2:12" ht="21.75" customHeight="1" x14ac:dyDescent="0.2">
      <c r="B25" s="244" t="s">
        <v>1970</v>
      </c>
      <c r="C25" s="868" t="str">
        <f t="shared" si="0"/>
        <v>Densidad del suelo IN-SITU, Cono de Arena 6" (*).</v>
      </c>
      <c r="D25" s="868"/>
      <c r="E25" s="868"/>
      <c r="F25" s="179" t="str">
        <f t="shared" si="1"/>
        <v>NTP 339.143:1999 (revisada el 2019)</v>
      </c>
      <c r="G25" s="869" t="str">
        <f t="shared" si="2"/>
        <v>CAMPO</v>
      </c>
      <c r="H25" s="870"/>
      <c r="I25" s="179">
        <v>0</v>
      </c>
      <c r="J25" s="180" t="e">
        <f t="shared" si="3"/>
        <v>#VALUE!</v>
      </c>
      <c r="K25" s="150"/>
      <c r="L25" s="136"/>
    </row>
    <row r="26" spans="2:12" ht="21.75" customHeight="1" x14ac:dyDescent="0.2">
      <c r="B26" s="244" t="s">
        <v>2158</v>
      </c>
      <c r="C26" s="868" t="str">
        <f t="shared" si="0"/>
        <v>Resistencia a la compresión de probetas cilindricas de concreto (Incluye Curado)(*).</v>
      </c>
      <c r="D26" s="868"/>
      <c r="E26" s="868"/>
      <c r="F26" s="179" t="str">
        <f t="shared" si="1"/>
        <v>ASTM C39/C39M-24</v>
      </c>
      <c r="G26" s="869">
        <f t="shared" si="2"/>
        <v>0</v>
      </c>
      <c r="H26" s="870"/>
      <c r="I26" s="179">
        <v>0</v>
      </c>
      <c r="J26" s="180">
        <f t="shared" si="3"/>
        <v>0</v>
      </c>
      <c r="K26" s="150"/>
      <c r="L26" s="136"/>
    </row>
    <row r="27" spans="2:12" ht="21.75" customHeight="1" x14ac:dyDescent="0.2">
      <c r="B27" s="244" t="s">
        <v>2505</v>
      </c>
      <c r="C27" s="868" t="str">
        <f t="shared" si="0"/>
        <v>Movilización de personal y equipo (Densidad campo).</v>
      </c>
      <c r="D27" s="868"/>
      <c r="E27" s="868"/>
      <c r="F27" s="179" t="str">
        <f t="shared" si="1"/>
        <v>-</v>
      </c>
      <c r="G27" s="869">
        <v>100</v>
      </c>
      <c r="H27" s="870"/>
      <c r="I27" s="179">
        <v>0</v>
      </c>
      <c r="J27" s="180">
        <f t="shared" si="3"/>
        <v>0</v>
      </c>
      <c r="K27" s="150"/>
      <c r="L27" s="136"/>
    </row>
    <row r="28" spans="2:12" ht="21.75" customHeight="1" x14ac:dyDescent="0.2">
      <c r="B28" s="226"/>
      <c r="C28" s="886"/>
      <c r="D28" s="886"/>
      <c r="E28" s="886"/>
      <c r="F28" s="242"/>
      <c r="G28" s="887"/>
      <c r="H28" s="888"/>
      <c r="I28" s="242"/>
      <c r="J28" s="243"/>
      <c r="K28" s="150"/>
      <c r="L28" s="136"/>
    </row>
    <row r="29" spans="2:12" ht="21.75" hidden="1" customHeight="1" x14ac:dyDescent="0.2">
      <c r="B29" s="226"/>
      <c r="C29" s="886"/>
      <c r="D29" s="886"/>
      <c r="E29" s="886"/>
      <c r="F29" s="242"/>
      <c r="G29" s="887"/>
      <c r="H29" s="888"/>
      <c r="I29" s="242"/>
      <c r="J29" s="243"/>
      <c r="K29" s="150"/>
      <c r="L29" s="136"/>
    </row>
    <row r="30" spans="2:12" ht="19.95" hidden="1" customHeight="1" x14ac:dyDescent="0.2">
      <c r="B30" s="178"/>
      <c r="C30" s="885"/>
      <c r="D30" s="885"/>
      <c r="E30" s="885"/>
      <c r="F30" s="179"/>
      <c r="G30" s="869"/>
      <c r="H30" s="870"/>
      <c r="I30" s="179"/>
      <c r="J30" s="180"/>
      <c r="K30" s="151"/>
    </row>
    <row r="31" spans="2:12" ht="16.95" customHeight="1" x14ac:dyDescent="0.25">
      <c r="B31" s="211" t="s">
        <v>2599</v>
      </c>
      <c r="C31" s="57"/>
      <c r="D31" s="55"/>
      <c r="E31" s="55"/>
      <c r="F31" s="55"/>
      <c r="G31" s="872" t="s">
        <v>2567</v>
      </c>
      <c r="H31" s="872"/>
      <c r="I31" s="872"/>
      <c r="J31" s="165" t="e">
        <f>SUM(J18:J30)</f>
        <v>#N/A</v>
      </c>
      <c r="K31" s="54"/>
    </row>
    <row r="32" spans="2:12" ht="16.95" customHeight="1" x14ac:dyDescent="0.25">
      <c r="B32" s="57"/>
      <c r="C32" s="57"/>
      <c r="D32" s="55"/>
      <c r="E32" s="55"/>
      <c r="F32" s="55"/>
      <c r="G32" s="872" t="s">
        <v>2568</v>
      </c>
      <c r="H32" s="872"/>
      <c r="I32" s="872"/>
      <c r="J32" s="165" t="e">
        <f>+J31*0.18</f>
        <v>#N/A</v>
      </c>
      <c r="K32" s="54"/>
    </row>
    <row r="33" spans="2:20" ht="16.95" customHeight="1" x14ac:dyDescent="0.25">
      <c r="B33" s="57"/>
      <c r="C33" s="57"/>
      <c r="D33" s="55"/>
      <c r="E33" s="55"/>
      <c r="F33" s="55"/>
      <c r="G33" s="873" t="s">
        <v>2600</v>
      </c>
      <c r="H33" s="873"/>
      <c r="I33" s="873"/>
      <c r="J33" s="166" t="e">
        <f>+J31+J32</f>
        <v>#N/A</v>
      </c>
      <c r="K33" s="52"/>
    </row>
    <row r="34" spans="2:20" ht="6.75" customHeight="1" x14ac:dyDescent="0.2">
      <c r="B34" s="137" t="s">
        <v>2652</v>
      </c>
      <c r="C34" s="137"/>
      <c r="D34" s="111"/>
      <c r="E34" s="111"/>
      <c r="F34" s="111"/>
      <c r="G34" s="111"/>
      <c r="H34" s="111"/>
      <c r="I34" s="111"/>
      <c r="J34" s="111"/>
      <c r="K34" s="111"/>
    </row>
    <row r="35" spans="2:20" ht="16.2" customHeight="1" x14ac:dyDescent="0.2">
      <c r="B35" s="73"/>
      <c r="C35" s="109"/>
      <c r="D35" s="109"/>
      <c r="E35" s="109"/>
      <c r="F35" s="109"/>
      <c r="G35" s="109"/>
      <c r="H35" s="109"/>
      <c r="I35" s="109"/>
      <c r="J35" s="111"/>
      <c r="K35" s="111"/>
      <c r="N35" s="159"/>
    </row>
    <row r="36" spans="2:20" ht="16.2" customHeight="1" x14ac:dyDescent="0.2">
      <c r="B36" s="53"/>
      <c r="C36" s="109"/>
      <c r="D36" s="109"/>
      <c r="E36" s="109"/>
      <c r="F36" s="109"/>
      <c r="G36" s="109"/>
      <c r="H36" s="109"/>
      <c r="I36" s="109"/>
      <c r="J36" s="152"/>
      <c r="K36" s="152"/>
    </row>
    <row r="37" spans="2:20" ht="21" customHeight="1" x14ac:dyDescent="0.2">
      <c r="B37" s="871" t="s">
        <v>2601</v>
      </c>
      <c r="C37" s="871"/>
      <c r="D37" s="871"/>
      <c r="E37" s="871"/>
      <c r="F37" s="871"/>
      <c r="G37" s="871"/>
      <c r="H37" s="871"/>
      <c r="I37" s="871"/>
      <c r="J37" s="871"/>
      <c r="K37" s="152"/>
    </row>
    <row r="38" spans="2:20" ht="21" customHeight="1" x14ac:dyDescent="0.2">
      <c r="B38" s="871" t="s">
        <v>2653</v>
      </c>
      <c r="C38" s="871"/>
      <c r="D38" s="871"/>
      <c r="E38" s="871"/>
      <c r="F38" s="871"/>
      <c r="G38" s="871"/>
      <c r="H38" s="871"/>
      <c r="I38" s="871"/>
      <c r="J38" s="871"/>
      <c r="K38" s="152"/>
    </row>
    <row r="39" spans="2:20" ht="41.25" customHeight="1" x14ac:dyDescent="0.2">
      <c r="B39" s="874" t="s">
        <v>2654</v>
      </c>
      <c r="C39" s="874"/>
      <c r="D39" s="874"/>
      <c r="E39" s="874"/>
      <c r="F39" s="874"/>
      <c r="G39" s="874"/>
      <c r="H39" s="874"/>
      <c r="I39" s="874"/>
      <c r="J39" s="874"/>
      <c r="K39" s="152"/>
      <c r="L39" s="874" t="s">
        <v>2654</v>
      </c>
      <c r="M39" s="874"/>
      <c r="N39" s="874"/>
      <c r="O39" s="874"/>
      <c r="P39" s="874"/>
      <c r="Q39" s="874"/>
      <c r="R39" s="874"/>
      <c r="S39" s="874"/>
      <c r="T39" s="874"/>
    </row>
    <row r="40" spans="2:20" ht="45.75" customHeight="1" x14ac:dyDescent="0.2">
      <c r="B40" s="875" t="s">
        <v>2615</v>
      </c>
      <c r="C40" s="875"/>
      <c r="D40" s="875"/>
      <c r="E40" s="875"/>
      <c r="F40" s="875"/>
      <c r="G40" s="875"/>
      <c r="H40" s="875"/>
      <c r="I40" s="875"/>
      <c r="J40" s="875"/>
      <c r="K40" s="152"/>
      <c r="L40" s="875" t="s">
        <v>2615</v>
      </c>
      <c r="M40" s="875"/>
      <c r="N40" s="875"/>
      <c r="O40" s="875"/>
      <c r="P40" s="875"/>
      <c r="Q40" s="875"/>
      <c r="R40" s="875"/>
      <c r="S40" s="875"/>
      <c r="T40" s="875"/>
    </row>
    <row r="41" spans="2:20" s="129" customFormat="1" ht="12.75" hidden="1" customHeight="1" x14ac:dyDescent="0.2">
      <c r="B41" s="877" t="s">
        <v>2655</v>
      </c>
      <c r="C41" s="877"/>
      <c r="D41" s="877"/>
      <c r="E41" s="877"/>
      <c r="F41" s="877"/>
      <c r="G41" s="877"/>
      <c r="H41" s="877"/>
      <c r="I41" s="877"/>
      <c r="J41" s="877"/>
      <c r="K41" s="215"/>
      <c r="L41" s="874" t="s">
        <v>2656</v>
      </c>
      <c r="M41" s="874"/>
      <c r="N41" s="874"/>
      <c r="O41" s="874"/>
      <c r="P41" s="874"/>
      <c r="Q41" s="874"/>
      <c r="R41" s="874"/>
      <c r="S41" s="874"/>
      <c r="T41" s="874"/>
    </row>
    <row r="42" spans="2:20" ht="12.75" hidden="1" customHeight="1" x14ac:dyDescent="0.2">
      <c r="B42" s="877" t="s">
        <v>2657</v>
      </c>
      <c r="C42" s="877"/>
      <c r="D42" s="877"/>
      <c r="E42" s="877"/>
      <c r="F42" s="877"/>
      <c r="G42" s="877"/>
      <c r="H42" s="877"/>
      <c r="I42" s="877"/>
      <c r="J42" s="877"/>
      <c r="K42" s="152"/>
      <c r="L42" s="875" t="s">
        <v>2657</v>
      </c>
      <c r="M42" s="875"/>
      <c r="N42" s="875"/>
      <c r="O42" s="875"/>
      <c r="P42" s="875"/>
      <c r="Q42" s="875"/>
      <c r="R42" s="875"/>
      <c r="S42" s="875"/>
      <c r="T42" s="875"/>
    </row>
    <row r="43" spans="2:20" ht="48" customHeight="1" x14ac:dyDescent="0.2">
      <c r="B43" s="875" t="s">
        <v>2658</v>
      </c>
      <c r="C43" s="875"/>
      <c r="D43" s="875"/>
      <c r="E43" s="875"/>
      <c r="F43" s="875"/>
      <c r="G43" s="875"/>
      <c r="H43" s="875"/>
      <c r="I43" s="875"/>
      <c r="J43" s="875"/>
      <c r="K43" s="152"/>
      <c r="L43" s="871" t="s">
        <v>2659</v>
      </c>
      <c r="M43" s="871"/>
      <c r="N43" s="871"/>
      <c r="O43" s="871"/>
      <c r="P43" s="871"/>
      <c r="Q43" s="871"/>
      <c r="R43" s="871"/>
      <c r="S43" s="871"/>
      <c r="T43" s="871"/>
    </row>
    <row r="44" spans="2:20" ht="19.5" hidden="1" customHeight="1" x14ac:dyDescent="0.2">
      <c r="B44" s="871" t="s">
        <v>2660</v>
      </c>
      <c r="C44" s="871"/>
      <c r="D44" s="871"/>
      <c r="E44" s="871"/>
      <c r="F44" s="871"/>
      <c r="G44" s="871"/>
      <c r="H44" s="871"/>
      <c r="I44" s="871"/>
      <c r="J44" s="871"/>
      <c r="K44" s="152"/>
      <c r="L44" s="871" t="s">
        <v>2661</v>
      </c>
      <c r="M44" s="871"/>
      <c r="N44" s="871"/>
      <c r="O44" s="871"/>
      <c r="P44" s="871"/>
      <c r="Q44" s="871"/>
      <c r="R44" s="871"/>
      <c r="S44" s="871"/>
      <c r="T44" s="871"/>
    </row>
    <row r="45" spans="2:20" ht="15.75" customHeight="1" x14ac:dyDescent="0.2">
      <c r="B45" s="871" t="s">
        <v>2660</v>
      </c>
      <c r="C45" s="871"/>
      <c r="D45" s="871"/>
      <c r="E45" s="871"/>
      <c r="F45" s="871"/>
      <c r="G45" s="871"/>
      <c r="H45" s="871"/>
      <c r="I45" s="871"/>
      <c r="J45" s="871"/>
      <c r="K45" s="152"/>
      <c r="L45" s="871" t="s">
        <v>2660</v>
      </c>
      <c r="M45" s="871"/>
      <c r="N45" s="871"/>
      <c r="O45" s="871"/>
      <c r="P45" s="871"/>
      <c r="Q45" s="871"/>
      <c r="R45" s="871"/>
      <c r="S45" s="871"/>
      <c r="T45" s="871"/>
    </row>
    <row r="46" spans="2:20" ht="31.5" hidden="1" customHeight="1" x14ac:dyDescent="0.2">
      <c r="B46" s="874" t="s">
        <v>2627</v>
      </c>
      <c r="C46" s="874"/>
      <c r="D46" s="874"/>
      <c r="E46" s="874"/>
      <c r="F46" s="874"/>
      <c r="G46" s="874"/>
      <c r="H46" s="874"/>
      <c r="I46" s="874"/>
      <c r="J46" s="874"/>
      <c r="K46" s="152"/>
    </row>
    <row r="47" spans="2:20" ht="3" customHeight="1" x14ac:dyDescent="0.2">
      <c r="B47" s="877" t="s">
        <v>2662</v>
      </c>
      <c r="C47" s="877"/>
      <c r="D47" s="877"/>
      <c r="E47" s="877"/>
      <c r="F47" s="877"/>
      <c r="G47" s="877"/>
      <c r="H47" s="877"/>
      <c r="I47" s="877"/>
      <c r="J47" s="877"/>
      <c r="K47" s="152"/>
      <c r="L47" s="875" t="s">
        <v>2663</v>
      </c>
      <c r="M47" s="875"/>
      <c r="N47" s="875"/>
      <c r="O47" s="875"/>
      <c r="P47" s="875"/>
      <c r="Q47" s="875"/>
      <c r="R47" s="875"/>
      <c r="S47" s="875"/>
      <c r="T47" s="875"/>
    </row>
    <row r="48" spans="2:20" ht="3.75" customHeight="1" x14ac:dyDescent="0.2">
      <c r="B48" s="321"/>
      <c r="C48" s="321"/>
      <c r="D48" s="321"/>
      <c r="E48" s="321"/>
      <c r="F48" s="321"/>
      <c r="G48" s="321"/>
      <c r="H48" s="321"/>
      <c r="I48" s="321"/>
      <c r="J48" s="321"/>
      <c r="K48" s="152"/>
    </row>
    <row r="49" spans="2:21" ht="49.5" customHeight="1" x14ac:dyDescent="0.2">
      <c r="B49" s="878" t="s">
        <v>2628</v>
      </c>
      <c r="C49" s="878"/>
      <c r="D49" s="325"/>
      <c r="E49" s="325"/>
      <c r="F49" s="325"/>
      <c r="G49" s="325"/>
      <c r="H49" s="325"/>
      <c r="I49" s="325"/>
      <c r="J49" s="325"/>
      <c r="K49" s="152"/>
    </row>
    <row r="50" spans="2:21" ht="36.75" customHeight="1" x14ac:dyDescent="0.2">
      <c r="B50" s="325"/>
      <c r="C50" s="325"/>
      <c r="D50" s="325"/>
      <c r="E50" s="325"/>
      <c r="F50" s="325"/>
      <c r="G50" s="325"/>
      <c r="H50" s="325"/>
      <c r="I50" s="325"/>
      <c r="J50" s="325"/>
      <c r="K50" s="152"/>
    </row>
    <row r="51" spans="2:21" ht="21.75" customHeight="1" x14ac:dyDescent="0.2">
      <c r="B51" s="876" t="s">
        <v>2629</v>
      </c>
      <c r="C51" s="876"/>
      <c r="D51" s="876"/>
      <c r="E51" s="876"/>
      <c r="F51" s="876"/>
      <c r="G51" s="876"/>
      <c r="H51" s="876"/>
      <c r="I51" s="876"/>
      <c r="J51" s="876"/>
      <c r="K51" s="152"/>
    </row>
    <row r="52" spans="2:21" ht="30" customHeight="1" x14ac:dyDescent="0.2">
      <c r="B52" s="875" t="s">
        <v>2630</v>
      </c>
      <c r="C52" s="875"/>
      <c r="D52" s="875"/>
      <c r="E52" s="875"/>
      <c r="F52" s="875"/>
      <c r="G52" s="875"/>
      <c r="H52" s="875"/>
      <c r="I52" s="875"/>
      <c r="J52" s="875"/>
      <c r="K52" s="152"/>
    </row>
    <row r="53" spans="2:21" ht="25.5" customHeight="1" x14ac:dyDescent="0.2">
      <c r="B53" s="875" t="s">
        <v>2631</v>
      </c>
      <c r="C53" s="875"/>
      <c r="D53" s="875"/>
      <c r="E53" s="875"/>
      <c r="F53" s="875"/>
      <c r="G53" s="875"/>
      <c r="H53" s="875"/>
      <c r="I53" s="875"/>
      <c r="J53" s="875"/>
      <c r="K53" s="152"/>
    </row>
    <row r="54" spans="2:21" ht="31.5" customHeight="1" x14ac:dyDescent="0.2">
      <c r="B54" s="875" t="s">
        <v>2632</v>
      </c>
      <c r="C54" s="875"/>
      <c r="D54" s="875"/>
      <c r="E54" s="875"/>
      <c r="F54" s="875"/>
      <c r="G54" s="875"/>
      <c r="H54" s="875"/>
      <c r="I54" s="875"/>
      <c r="J54" s="875"/>
      <c r="K54" s="152"/>
    </row>
    <row r="55" spans="2:21" ht="45" customHeight="1" x14ac:dyDescent="0.2">
      <c r="B55" s="875" t="s">
        <v>2634</v>
      </c>
      <c r="C55" s="875"/>
      <c r="D55" s="875"/>
      <c r="E55" s="875"/>
      <c r="F55" s="875"/>
      <c r="G55" s="875"/>
      <c r="H55" s="875"/>
      <c r="I55" s="875"/>
      <c r="J55" s="875"/>
      <c r="K55" s="152"/>
    </row>
    <row r="56" spans="2:21" ht="28.5" customHeight="1" x14ac:dyDescent="0.2">
      <c r="B56" s="875" t="s">
        <v>2635</v>
      </c>
      <c r="C56" s="875"/>
      <c r="D56" s="875"/>
      <c r="E56" s="875"/>
      <c r="F56" s="875"/>
      <c r="G56" s="875"/>
      <c r="H56" s="875"/>
      <c r="I56" s="875"/>
      <c r="J56" s="875"/>
      <c r="K56" s="152"/>
    </row>
    <row r="57" spans="2:21" ht="27" customHeight="1" x14ac:dyDescent="0.2">
      <c r="B57" s="875" t="s">
        <v>2636</v>
      </c>
      <c r="C57" s="875"/>
      <c r="D57" s="875"/>
      <c r="E57" s="875"/>
      <c r="F57" s="875"/>
      <c r="G57" s="875"/>
      <c r="H57" s="875"/>
      <c r="I57" s="875"/>
      <c r="J57" s="875"/>
      <c r="K57" s="152"/>
      <c r="L57" s="92"/>
      <c r="M57" s="84"/>
      <c r="N57" s="85"/>
    </row>
    <row r="58" spans="2:21" ht="48.75" customHeight="1" x14ac:dyDescent="0.2">
      <c r="B58" s="875" t="s">
        <v>2637</v>
      </c>
      <c r="C58" s="875"/>
      <c r="D58" s="875"/>
      <c r="E58" s="875"/>
      <c r="F58" s="875"/>
      <c r="G58" s="875"/>
      <c r="H58" s="875"/>
      <c r="I58" s="875"/>
      <c r="J58" s="875"/>
      <c r="K58" s="152"/>
      <c r="L58" s="92"/>
      <c r="M58" s="84"/>
      <c r="N58" s="85"/>
    </row>
    <row r="59" spans="2:21" ht="16.2" customHeight="1" x14ac:dyDescent="0.2">
      <c r="B59" s="53"/>
      <c r="C59" s="53"/>
      <c r="D59" s="53"/>
      <c r="E59" s="53"/>
      <c r="F59" s="53"/>
      <c r="G59" s="53"/>
      <c r="H59" s="53"/>
      <c r="I59" s="53"/>
      <c r="J59" s="53"/>
      <c r="K59" s="53"/>
    </row>
    <row r="60" spans="2:21" ht="16.2" customHeight="1" x14ac:dyDescent="0.2">
      <c r="B60" s="879"/>
      <c r="C60" s="879"/>
      <c r="D60" s="879"/>
      <c r="E60" s="879"/>
      <c r="F60" s="879"/>
      <c r="G60" s="879"/>
      <c r="H60" s="879"/>
      <c r="I60" s="879"/>
      <c r="J60" s="879"/>
      <c r="K60" s="53"/>
      <c r="O60" s="83"/>
      <c r="P60" s="83"/>
      <c r="Q60" s="83"/>
      <c r="R60" s="83"/>
      <c r="S60" s="83"/>
      <c r="T60" s="83"/>
      <c r="U60" s="83"/>
    </row>
    <row r="61" spans="2:21" ht="16.2" customHeight="1" x14ac:dyDescent="0.2">
      <c r="K61" s="53"/>
    </row>
    <row r="62" spans="2:21" ht="16.2" customHeight="1" x14ac:dyDescent="0.2">
      <c r="B62" s="53" t="s">
        <v>2644</v>
      </c>
      <c r="D62" s="53"/>
      <c r="E62" s="53"/>
      <c r="F62" s="53"/>
      <c r="G62" s="53"/>
      <c r="H62" s="53"/>
      <c r="I62" s="53"/>
      <c r="J62" s="53"/>
      <c r="K62" s="53"/>
      <c r="L62" s="92" t="s">
        <v>2574</v>
      </c>
      <c r="R62" s="85"/>
    </row>
    <row r="63" spans="2:21" ht="16.2" customHeight="1" x14ac:dyDescent="0.2">
      <c r="B63" s="56" t="s">
        <v>2639</v>
      </c>
      <c r="C63" s="53"/>
      <c r="D63" s="53"/>
      <c r="E63" s="53"/>
      <c r="F63" s="53"/>
      <c r="G63" s="53"/>
      <c r="H63" s="53"/>
      <c r="I63" s="53"/>
      <c r="J63" s="53"/>
      <c r="K63" s="53"/>
      <c r="L63" s="53" t="s">
        <v>2640</v>
      </c>
    </row>
    <row r="64" spans="2:21" ht="16.2" customHeight="1" x14ac:dyDescent="0.2">
      <c r="B64" s="56" t="s">
        <v>2518</v>
      </c>
      <c r="C64" s="53"/>
      <c r="D64" s="53"/>
      <c r="E64" s="53"/>
      <c r="F64" s="53"/>
      <c r="G64" s="53"/>
      <c r="H64" s="53"/>
      <c r="I64" s="53"/>
      <c r="J64" s="53"/>
      <c r="K64" s="53"/>
      <c r="L64" s="53" t="s">
        <v>2638</v>
      </c>
    </row>
    <row r="65" spans="2:14" ht="16.2" customHeight="1" x14ac:dyDescent="0.2">
      <c r="B65" s="167" t="s">
        <v>2519</v>
      </c>
      <c r="K65" s="53"/>
      <c r="L65" s="53" t="s">
        <v>2641</v>
      </c>
    </row>
    <row r="66" spans="2:14" ht="16.2" customHeight="1" x14ac:dyDescent="0.2">
      <c r="B66" s="168" t="s">
        <v>2520</v>
      </c>
      <c r="K66" s="158"/>
      <c r="L66" s="53" t="s">
        <v>2642</v>
      </c>
      <c r="M66" s="53"/>
      <c r="N66" s="51"/>
    </row>
    <row r="67" spans="2:14" ht="16.2" customHeight="1" x14ac:dyDescent="0.2">
      <c r="B67" s="167" t="s">
        <v>2521</v>
      </c>
      <c r="K67" s="158"/>
      <c r="L67" s="53" t="s">
        <v>2643</v>
      </c>
      <c r="M67" s="53"/>
      <c r="N67" s="51"/>
    </row>
    <row r="68" spans="2:14" ht="16.2" customHeight="1" x14ac:dyDescent="0.2">
      <c r="B68" s="168" t="s">
        <v>2522</v>
      </c>
      <c r="K68" s="158"/>
      <c r="L68" s="53" t="s">
        <v>2644</v>
      </c>
    </row>
    <row r="69" spans="2:14" ht="16.2" customHeight="1" x14ac:dyDescent="0.2">
      <c r="B69" s="168" t="s">
        <v>2523</v>
      </c>
      <c r="K69" s="158"/>
      <c r="L69" s="53" t="s">
        <v>2644</v>
      </c>
    </row>
    <row r="70" spans="2:14" ht="12" customHeight="1" x14ac:dyDescent="0.2">
      <c r="K70" s="158"/>
    </row>
    <row r="71" spans="2:14" ht="25.2" customHeight="1" x14ac:dyDescent="0.2">
      <c r="K71" s="158"/>
    </row>
    <row r="72" spans="2:14" ht="6" customHeight="1" x14ac:dyDescent="0.2">
      <c r="K72" s="158"/>
    </row>
    <row r="73" spans="2:14" ht="31.95" customHeight="1" x14ac:dyDescent="0.2">
      <c r="B73" s="880" t="s">
        <v>2645</v>
      </c>
      <c r="C73" s="880"/>
      <c r="D73" s="880"/>
      <c r="E73" s="880"/>
      <c r="F73" s="880"/>
      <c r="G73" s="880"/>
      <c r="H73" s="880"/>
      <c r="I73" s="880"/>
      <c r="J73" s="880"/>
      <c r="K73" s="153"/>
    </row>
    <row r="74" spans="2:14" ht="19.2" customHeight="1" x14ac:dyDescent="0.25">
      <c r="B74" s="335" t="s">
        <v>2525</v>
      </c>
      <c r="C74" s="169"/>
      <c r="D74" s="170"/>
      <c r="E74" s="170"/>
      <c r="F74" s="170"/>
      <c r="G74" s="170"/>
      <c r="H74" s="170"/>
      <c r="I74" s="170"/>
      <c r="J74" s="170"/>
      <c r="K74" s="153"/>
    </row>
    <row r="75" spans="2:14" ht="5.25" customHeight="1" x14ac:dyDescent="0.25">
      <c r="B75" s="335"/>
      <c r="C75" s="169"/>
      <c r="D75" s="170"/>
      <c r="E75" s="170"/>
      <c r="F75" s="170"/>
      <c r="G75" s="170"/>
      <c r="H75" s="170"/>
      <c r="I75" s="170"/>
      <c r="J75" s="170"/>
      <c r="K75" s="153"/>
    </row>
    <row r="76" spans="2:14" ht="19.2" customHeight="1" x14ac:dyDescent="0.25">
      <c r="B76" s="171" t="s">
        <v>2526</v>
      </c>
      <c r="C76" s="169"/>
      <c r="D76" s="170"/>
      <c r="E76" s="170"/>
      <c r="F76" s="170"/>
      <c r="G76" s="170"/>
      <c r="H76" s="170"/>
      <c r="I76" s="170"/>
      <c r="J76" s="170"/>
      <c r="K76" s="111"/>
    </row>
    <row r="77" spans="2:14" ht="7.95" customHeight="1" x14ac:dyDescent="0.25">
      <c r="B77" s="169"/>
      <c r="C77" s="169"/>
      <c r="D77" s="170"/>
      <c r="E77" s="170"/>
      <c r="F77" s="170"/>
      <c r="G77" s="170"/>
      <c r="H77" s="170"/>
      <c r="I77" s="170"/>
      <c r="J77" s="170"/>
      <c r="K77" s="111"/>
    </row>
    <row r="78" spans="2:14" ht="16.2" customHeight="1" x14ac:dyDescent="0.25">
      <c r="B78" s="171"/>
      <c r="C78" s="171"/>
      <c r="D78" s="170"/>
      <c r="E78" s="170"/>
      <c r="F78" s="170"/>
      <c r="G78" s="170"/>
      <c r="H78" s="170"/>
      <c r="I78" s="170"/>
      <c r="J78" s="170"/>
      <c r="K78" s="141"/>
    </row>
    <row r="79" spans="2:14" ht="16.2" customHeight="1" x14ac:dyDescent="0.25">
      <c r="B79" s="171" t="s">
        <v>2583</v>
      </c>
      <c r="C79" s="171"/>
      <c r="D79" s="169"/>
      <c r="E79" s="169"/>
      <c r="F79" s="169"/>
      <c r="G79" s="169"/>
      <c r="H79" s="169"/>
      <c r="I79" s="170"/>
      <c r="J79" s="170"/>
    </row>
    <row r="80" spans="2:14" ht="16.2" customHeight="1" x14ac:dyDescent="0.25">
      <c r="B80" s="171" t="s">
        <v>2527</v>
      </c>
      <c r="C80" s="171"/>
      <c r="D80" s="170"/>
      <c r="E80" s="170"/>
      <c r="F80" s="170"/>
      <c r="G80" s="170"/>
      <c r="H80" s="170"/>
      <c r="I80" s="170"/>
      <c r="J80" s="170"/>
    </row>
    <row r="81" spans="2:14" ht="16.2" customHeight="1" x14ac:dyDescent="0.25">
      <c r="B81" s="171" t="s">
        <v>2646</v>
      </c>
      <c r="C81" s="171"/>
      <c r="D81" s="170"/>
      <c r="E81" s="170"/>
      <c r="F81" s="170"/>
      <c r="G81" s="170"/>
      <c r="H81" s="170"/>
      <c r="I81" s="170"/>
      <c r="J81" s="170"/>
    </row>
    <row r="82" spans="2:14" ht="16.2" customHeight="1" x14ac:dyDescent="0.25">
      <c r="B82" s="171" t="s">
        <v>2647</v>
      </c>
      <c r="C82" s="171"/>
      <c r="D82" s="170"/>
      <c r="E82" s="170"/>
      <c r="F82" s="170"/>
      <c r="G82" s="170"/>
      <c r="H82" s="170"/>
      <c r="I82" s="170"/>
      <c r="J82" s="170"/>
    </row>
    <row r="83" spans="2:14" ht="16.2" customHeight="1" x14ac:dyDescent="0.25">
      <c r="B83" s="171" t="s">
        <v>2528</v>
      </c>
      <c r="C83" s="55"/>
      <c r="D83" s="55"/>
      <c r="E83" s="55"/>
      <c r="F83" s="55"/>
      <c r="G83" s="55"/>
      <c r="H83" s="55"/>
      <c r="I83" s="55"/>
      <c r="J83" s="55"/>
      <c r="K83" s="83"/>
    </row>
    <row r="84" spans="2:14" ht="7.5" customHeight="1" x14ac:dyDescent="0.2">
      <c r="C84" s="160"/>
      <c r="D84" s="161"/>
      <c r="E84" s="161"/>
      <c r="F84" s="161"/>
      <c r="G84" s="161"/>
      <c r="H84" s="161"/>
      <c r="I84" s="161"/>
      <c r="J84" s="161"/>
    </row>
    <row r="85" spans="2:14" ht="19.5" customHeight="1" x14ac:dyDescent="0.2">
      <c r="I85" s="882" t="s">
        <v>2529</v>
      </c>
      <c r="J85" s="882"/>
      <c r="M85" s="69"/>
      <c r="N85" s="69"/>
    </row>
    <row r="86" spans="2:14" ht="44.25" customHeight="1" x14ac:dyDescent="0.2">
      <c r="I86" s="324"/>
      <c r="J86" s="324"/>
      <c r="M86" s="69"/>
      <c r="N86" s="69"/>
    </row>
    <row r="87" spans="2:14" ht="60.75" customHeight="1" x14ac:dyDescent="0.2">
      <c r="I87" s="324"/>
      <c r="J87" s="324"/>
      <c r="M87" s="69"/>
      <c r="N87" s="69"/>
    </row>
    <row r="88" spans="2:14" ht="39.75" customHeight="1" x14ac:dyDescent="0.2">
      <c r="B88" s="878" t="s">
        <v>2648</v>
      </c>
      <c r="C88" s="878"/>
    </row>
    <row r="89" spans="2:14" ht="16.2" customHeight="1" x14ac:dyDescent="0.2">
      <c r="K89" s="148"/>
    </row>
    <row r="92" spans="2:14" ht="57.75" customHeight="1" x14ac:dyDescent="0.2"/>
  </sheetData>
  <mergeCells count="74">
    <mergeCell ref="L47:T47"/>
    <mergeCell ref="C27:E27"/>
    <mergeCell ref="G27:H27"/>
    <mergeCell ref="C28:E28"/>
    <mergeCell ref="G28:H28"/>
    <mergeCell ref="L44:T44"/>
    <mergeCell ref="L45:T45"/>
    <mergeCell ref="L39:T39"/>
    <mergeCell ref="L40:T40"/>
    <mergeCell ref="L41:T41"/>
    <mergeCell ref="L42:T42"/>
    <mergeCell ref="L43:T43"/>
    <mergeCell ref="B55:J55"/>
    <mergeCell ref="B58:J58"/>
    <mergeCell ref="B43:J43"/>
    <mergeCell ref="B45:J45"/>
    <mergeCell ref="G24:H24"/>
    <mergeCell ref="B47:J47"/>
    <mergeCell ref="B41:J41"/>
    <mergeCell ref="B38:J38"/>
    <mergeCell ref="B42:J42"/>
    <mergeCell ref="B46:J46"/>
    <mergeCell ref="B44:J44"/>
    <mergeCell ref="C29:E29"/>
    <mergeCell ref="G29:H29"/>
    <mergeCell ref="G33:I33"/>
    <mergeCell ref="B37:J37"/>
    <mergeCell ref="B39:J39"/>
    <mergeCell ref="B88:C88"/>
    <mergeCell ref="G32:I32"/>
    <mergeCell ref="C30:E30"/>
    <mergeCell ref="G30:H30"/>
    <mergeCell ref="G31:I31"/>
    <mergeCell ref="B56:J56"/>
    <mergeCell ref="B51:J51"/>
    <mergeCell ref="B52:J52"/>
    <mergeCell ref="B53:J53"/>
    <mergeCell ref="B54:J54"/>
    <mergeCell ref="I85:J85"/>
    <mergeCell ref="B49:C49"/>
    <mergeCell ref="B73:J73"/>
    <mergeCell ref="B57:J57"/>
    <mergeCell ref="B60:J60"/>
    <mergeCell ref="B40:J40"/>
    <mergeCell ref="L4:M4"/>
    <mergeCell ref="L5:M5"/>
    <mergeCell ref="C6:E7"/>
    <mergeCell ref="C26:E26"/>
    <mergeCell ref="G26:H26"/>
    <mergeCell ref="H9:I9"/>
    <mergeCell ref="H10:I10"/>
    <mergeCell ref="H11:I11"/>
    <mergeCell ref="B14:J15"/>
    <mergeCell ref="C17:E17"/>
    <mergeCell ref="G17:H17"/>
    <mergeCell ref="G18:H18"/>
    <mergeCell ref="C20:E20"/>
    <mergeCell ref="G20:H20"/>
    <mergeCell ref="E2:F2"/>
    <mergeCell ref="C25:E25"/>
    <mergeCell ref="G25:H25"/>
    <mergeCell ref="G6:J7"/>
    <mergeCell ref="C18:E18"/>
    <mergeCell ref="C21:E21"/>
    <mergeCell ref="G21:H21"/>
    <mergeCell ref="C4:E4"/>
    <mergeCell ref="G4:J5"/>
    <mergeCell ref="C22:E22"/>
    <mergeCell ref="G22:H22"/>
    <mergeCell ref="C19:E19"/>
    <mergeCell ref="G19:H19"/>
    <mergeCell ref="C23:E23"/>
    <mergeCell ref="G23:H23"/>
    <mergeCell ref="C24:E24"/>
  </mergeCells>
  <phoneticPr fontId="16" type="noConversion"/>
  <hyperlinks>
    <hyperlink ref="B82" r:id="rId1" display="mailto:laboratorio@geofal.com.pe" xr:uid="{00000000-0004-0000-1000-000000000000}"/>
    <hyperlink ref="B83" r:id="rId2" display="http://www.geofal.com.pe/" xr:uid="{00000000-0004-0000-1000-000001000000}"/>
    <hyperlink ref="B58" r:id="rId3" location="jqteKTxvv3aVJDEMNXb1JR6Onlm97HT8B8mXDqSfKs8" display="https://mega.nz/file/FfYVkSKT - jqteKTxvv3aVJDEMNXb1JR6Onlm97HT8B8mXDqSfKs8" xr:uid="{00000000-0004-0000-1000-000002000000}"/>
  </hyperlinks>
  <printOptions horizontalCentered="1"/>
  <pageMargins left="0" right="0" top="1.1811023622047245" bottom="0" header="0" footer="0"/>
  <pageSetup paperSize="274" scale="85" orientation="portrait" r:id="rId4"/>
  <headerFooter scaleWithDoc="0">
    <oddHeader>&amp;C&amp;G</oddHeader>
  </headerFooter>
  <rowBreaks count="1" manualBreakCount="1">
    <brk id="49" min="2" max="9" man="1"/>
  </rowBreaks>
  <drawing r:id="rId5"/>
  <legacyDrawingHF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dimension ref="A1:N223"/>
  <sheetViews>
    <sheetView zoomScale="90" zoomScaleNormal="90" workbookViewId="0">
      <pane xSplit="6" ySplit="3" topLeftCell="G145" activePane="bottomRight" state="frozen"/>
      <selection pane="topRight" activeCell="G1" sqref="G1"/>
      <selection pane="bottomLeft" activeCell="A4" sqref="A4"/>
      <selection pane="bottomRight" activeCell="D154" sqref="D154"/>
    </sheetView>
  </sheetViews>
  <sheetFormatPr baseColWidth="10" defaultColWidth="11.44140625" defaultRowHeight="14.4" x14ac:dyDescent="0.3"/>
  <cols>
    <col min="1" max="1" width="8.5546875" customWidth="1"/>
    <col min="2" max="2" width="9.5546875" customWidth="1"/>
    <col min="3" max="3" width="32.33203125" customWidth="1"/>
    <col min="4" max="4" width="14.44140625" customWidth="1"/>
    <col min="5" max="5" width="12.88671875" customWidth="1"/>
    <col min="6" max="7" width="11.44140625" style="81"/>
    <col min="8" max="8" width="11.44140625" style="120"/>
    <col min="10" max="10" width="40.88671875" customWidth="1"/>
    <col min="11" max="11" width="12.6640625" customWidth="1"/>
    <col min="12" max="12" width="15.5546875" style="120" customWidth="1"/>
    <col min="13" max="14" width="12.6640625" customWidth="1"/>
  </cols>
  <sheetData>
    <row r="1" spans="1:14" ht="27.75" customHeight="1" x14ac:dyDescent="0.3">
      <c r="B1" s="689" t="s">
        <v>1946</v>
      </c>
      <c r="C1" s="689"/>
      <c r="D1" s="689"/>
      <c r="E1" s="689"/>
      <c r="F1" s="689"/>
      <c r="G1" s="689"/>
      <c r="H1" s="689"/>
      <c r="I1" s="689"/>
      <c r="J1" s="689"/>
      <c r="K1" s="51"/>
      <c r="L1" s="52"/>
    </row>
    <row r="2" spans="1:14" ht="8.25" customHeight="1" x14ac:dyDescent="0.3">
      <c r="K2" s="53"/>
      <c r="L2" s="54"/>
    </row>
    <row r="3" spans="1:14" ht="32.4" customHeight="1" x14ac:dyDescent="0.3">
      <c r="A3" s="690" t="s">
        <v>1947</v>
      </c>
      <c r="B3" s="219" t="s">
        <v>1948</v>
      </c>
      <c r="C3" s="220" t="s">
        <v>1949</v>
      </c>
      <c r="D3" s="219" t="s">
        <v>1950</v>
      </c>
      <c r="E3" s="219" t="s">
        <v>6</v>
      </c>
      <c r="F3" s="221" t="s">
        <v>1951</v>
      </c>
      <c r="G3" s="221"/>
      <c r="H3" s="221" t="s">
        <v>1952</v>
      </c>
      <c r="I3" s="221" t="s">
        <v>1953</v>
      </c>
      <c r="J3" s="222" t="s">
        <v>1954</v>
      </c>
      <c r="K3" s="228" t="s">
        <v>1955</v>
      </c>
      <c r="L3" s="228" t="s">
        <v>1956</v>
      </c>
      <c r="M3" s="223" t="s">
        <v>1957</v>
      </c>
      <c r="N3" s="223" t="s">
        <v>1958</v>
      </c>
    </row>
    <row r="4" spans="1:14" ht="16.5" customHeight="1" x14ac:dyDescent="0.3">
      <c r="A4" s="690"/>
      <c r="B4" s="126" t="s">
        <v>1959</v>
      </c>
      <c r="C4" s="187" t="s">
        <v>50</v>
      </c>
      <c r="D4" s="126" t="s">
        <v>1960</v>
      </c>
      <c r="E4" s="126" t="s">
        <v>1961</v>
      </c>
      <c r="F4" s="188">
        <v>60</v>
      </c>
      <c r="G4" s="188">
        <v>60</v>
      </c>
      <c r="H4" s="185"/>
      <c r="I4" s="185"/>
      <c r="J4" s="48"/>
      <c r="K4" s="48"/>
      <c r="L4" s="49" t="s">
        <v>1962</v>
      </c>
      <c r="M4" s="48"/>
      <c r="N4" s="48"/>
    </row>
    <row r="5" spans="1:14" ht="16.5" customHeight="1" x14ac:dyDescent="0.3">
      <c r="A5" s="690"/>
      <c r="B5" s="126" t="s">
        <v>1963</v>
      </c>
      <c r="C5" s="187" t="s">
        <v>1964</v>
      </c>
      <c r="D5" s="126" t="s">
        <v>1965</v>
      </c>
      <c r="E5" s="126" t="s">
        <v>1966</v>
      </c>
      <c r="F5" s="188">
        <v>30</v>
      </c>
      <c r="G5" s="188">
        <v>60</v>
      </c>
      <c r="H5" s="185"/>
      <c r="I5" s="185"/>
      <c r="J5" s="48"/>
      <c r="K5" s="48"/>
      <c r="L5" s="49" t="s">
        <v>1962</v>
      </c>
      <c r="M5" s="48"/>
      <c r="N5" s="48"/>
    </row>
    <row r="6" spans="1:14" ht="16.5" customHeight="1" x14ac:dyDescent="0.3">
      <c r="A6" s="690"/>
      <c r="B6" s="126" t="s">
        <v>1967</v>
      </c>
      <c r="C6" s="187" t="s">
        <v>93</v>
      </c>
      <c r="D6" s="126" t="s">
        <v>1968</v>
      </c>
      <c r="E6" s="126" t="s">
        <v>1969</v>
      </c>
      <c r="F6" s="188">
        <v>350</v>
      </c>
      <c r="G6" s="188">
        <v>350</v>
      </c>
      <c r="H6" s="185"/>
      <c r="I6" s="185"/>
      <c r="J6" s="48"/>
      <c r="K6" s="48"/>
      <c r="L6" s="49" t="s">
        <v>1962</v>
      </c>
      <c r="M6" s="48"/>
      <c r="N6" s="48"/>
    </row>
    <row r="7" spans="1:14" ht="16.5" customHeight="1" x14ac:dyDescent="0.3">
      <c r="A7" s="690"/>
      <c r="B7" s="126" t="s">
        <v>1970</v>
      </c>
      <c r="C7" s="187" t="s">
        <v>1971</v>
      </c>
      <c r="D7" s="126" t="s">
        <v>1972</v>
      </c>
      <c r="E7" s="126" t="s">
        <v>1973</v>
      </c>
      <c r="F7" s="188">
        <v>35</v>
      </c>
      <c r="G7" s="188">
        <v>35</v>
      </c>
      <c r="H7" s="186">
        <v>35</v>
      </c>
      <c r="I7" s="48">
        <v>450</v>
      </c>
      <c r="J7" s="48" t="s">
        <v>1974</v>
      </c>
      <c r="K7" s="48"/>
      <c r="L7" s="49" t="s">
        <v>1962</v>
      </c>
      <c r="M7" s="48"/>
      <c r="N7" s="48"/>
    </row>
    <row r="8" spans="1:14" ht="16.5" customHeight="1" x14ac:dyDescent="0.3">
      <c r="A8" s="690"/>
      <c r="B8" s="126" t="s">
        <v>1975</v>
      </c>
      <c r="C8" s="187" t="s">
        <v>1976</v>
      </c>
      <c r="D8" s="126" t="s">
        <v>1972</v>
      </c>
      <c r="E8" s="126" t="s">
        <v>1973</v>
      </c>
      <c r="F8" s="188">
        <v>80</v>
      </c>
      <c r="G8" s="188">
        <v>80</v>
      </c>
      <c r="H8" s="186"/>
      <c r="I8" s="48"/>
      <c r="J8" s="48" t="s">
        <v>1974</v>
      </c>
      <c r="K8" s="48"/>
      <c r="L8" s="49" t="s">
        <v>1962</v>
      </c>
      <c r="M8" s="48"/>
      <c r="N8" s="48"/>
    </row>
    <row r="9" spans="1:14" ht="16.5" customHeight="1" x14ac:dyDescent="0.3">
      <c r="A9" s="690"/>
      <c r="B9" s="126" t="s">
        <v>1977</v>
      </c>
      <c r="C9" s="187" t="s">
        <v>1978</v>
      </c>
      <c r="D9" s="126" t="s">
        <v>1979</v>
      </c>
      <c r="E9" s="126" t="s">
        <v>1980</v>
      </c>
      <c r="F9" s="188">
        <v>250</v>
      </c>
      <c r="G9" s="188">
        <v>250</v>
      </c>
      <c r="H9" s="186"/>
      <c r="I9" s="185"/>
      <c r="J9" s="48"/>
      <c r="K9" s="48"/>
      <c r="L9" s="49" t="s">
        <v>1962</v>
      </c>
      <c r="M9" s="48"/>
      <c r="N9" s="48"/>
    </row>
    <row r="10" spans="1:14" ht="16.5" customHeight="1" x14ac:dyDescent="0.3">
      <c r="A10" s="690"/>
      <c r="B10" s="126" t="s">
        <v>1981</v>
      </c>
      <c r="C10" s="187" t="s">
        <v>1982</v>
      </c>
      <c r="D10" s="126" t="s">
        <v>1983</v>
      </c>
      <c r="E10" s="126" t="s">
        <v>1984</v>
      </c>
      <c r="F10" s="188">
        <v>120</v>
      </c>
      <c r="G10" s="188">
        <v>90</v>
      </c>
      <c r="H10" s="186">
        <v>95</v>
      </c>
      <c r="I10" s="185"/>
      <c r="J10" s="48" t="s">
        <v>1985</v>
      </c>
      <c r="K10" s="48"/>
      <c r="L10" s="49"/>
      <c r="M10" s="48"/>
      <c r="N10" s="48"/>
    </row>
    <row r="11" spans="1:14" ht="22.5" customHeight="1" x14ac:dyDescent="0.3">
      <c r="A11" s="690"/>
      <c r="B11" s="126" t="s">
        <v>1986</v>
      </c>
      <c r="C11" s="187" t="s">
        <v>1987</v>
      </c>
      <c r="D11" s="126" t="s">
        <v>1988</v>
      </c>
      <c r="E11" s="126" t="s">
        <v>1989</v>
      </c>
      <c r="F11" s="188">
        <v>60</v>
      </c>
      <c r="G11" s="188">
        <v>50</v>
      </c>
      <c r="H11" s="185"/>
      <c r="I11" s="185"/>
      <c r="J11" s="48"/>
      <c r="K11" s="48"/>
      <c r="L11" s="49" t="s">
        <v>1962</v>
      </c>
      <c r="M11" s="48"/>
      <c r="N11" s="48"/>
    </row>
    <row r="12" spans="1:14" ht="16.5" customHeight="1" x14ac:dyDescent="0.3">
      <c r="A12" s="690"/>
      <c r="B12" s="126" t="s">
        <v>1990</v>
      </c>
      <c r="C12" s="187" t="s">
        <v>1991</v>
      </c>
      <c r="D12" s="126" t="s">
        <v>1992</v>
      </c>
      <c r="E12" s="126" t="s">
        <v>1993</v>
      </c>
      <c r="F12" s="188">
        <v>70</v>
      </c>
      <c r="G12" s="188">
        <v>100</v>
      </c>
      <c r="H12" s="185"/>
      <c r="I12" s="185"/>
      <c r="J12" s="48"/>
      <c r="K12" s="48"/>
      <c r="L12" s="49" t="s">
        <v>1962</v>
      </c>
      <c r="M12" s="48"/>
      <c r="N12" s="48"/>
    </row>
    <row r="13" spans="1:14" ht="16.5" customHeight="1" x14ac:dyDescent="0.3">
      <c r="A13" s="690"/>
      <c r="B13" s="126" t="s">
        <v>1994</v>
      </c>
      <c r="C13" s="187" t="s">
        <v>1995</v>
      </c>
      <c r="D13" s="126" t="s">
        <v>1996</v>
      </c>
      <c r="E13" s="126" t="s">
        <v>1997</v>
      </c>
      <c r="F13" s="188">
        <v>70</v>
      </c>
      <c r="G13" s="188">
        <v>100</v>
      </c>
      <c r="H13" s="185"/>
      <c r="I13" s="185"/>
      <c r="J13" s="48"/>
      <c r="K13" s="48"/>
      <c r="L13" s="49" t="s">
        <v>1962</v>
      </c>
      <c r="M13" s="48"/>
      <c r="N13" s="48"/>
    </row>
    <row r="14" spans="1:14" ht="16.5" customHeight="1" x14ac:dyDescent="0.3">
      <c r="A14" s="690"/>
      <c r="B14" s="126" t="s">
        <v>1998</v>
      </c>
      <c r="C14" s="187" t="s">
        <v>1999</v>
      </c>
      <c r="D14" s="126" t="s">
        <v>2000</v>
      </c>
      <c r="E14" s="189" t="s">
        <v>2001</v>
      </c>
      <c r="F14" s="188">
        <v>25</v>
      </c>
      <c r="G14" s="188">
        <v>25</v>
      </c>
      <c r="H14" s="185"/>
      <c r="I14" s="185"/>
      <c r="J14" s="48"/>
      <c r="K14" s="48"/>
      <c r="L14" s="49"/>
      <c r="M14" s="48"/>
      <c r="N14" s="48"/>
    </row>
    <row r="15" spans="1:14" ht="16.5" customHeight="1" x14ac:dyDescent="0.3">
      <c r="A15" s="690"/>
      <c r="B15" s="126" t="s">
        <v>2002</v>
      </c>
      <c r="C15" s="187" t="s">
        <v>117</v>
      </c>
      <c r="D15" s="126" t="s">
        <v>2003</v>
      </c>
      <c r="E15" s="126" t="s">
        <v>2004</v>
      </c>
      <c r="F15" s="188">
        <v>70</v>
      </c>
      <c r="G15" s="188">
        <v>70</v>
      </c>
      <c r="H15" s="185">
        <v>70</v>
      </c>
      <c r="I15" s="185"/>
      <c r="J15" s="48" t="s">
        <v>1985</v>
      </c>
      <c r="K15" s="48"/>
      <c r="L15" s="49" t="s">
        <v>1962</v>
      </c>
      <c r="M15" s="48"/>
      <c r="N15" s="48"/>
    </row>
    <row r="16" spans="1:14" ht="16.5" customHeight="1" x14ac:dyDescent="0.3">
      <c r="A16" s="690"/>
      <c r="B16" s="126" t="s">
        <v>2005</v>
      </c>
      <c r="C16" s="187" t="s">
        <v>119</v>
      </c>
      <c r="D16" s="126" t="s">
        <v>2006</v>
      </c>
      <c r="E16" s="126" t="s">
        <v>2007</v>
      </c>
      <c r="F16" s="188">
        <v>90</v>
      </c>
      <c r="G16" s="188">
        <v>80</v>
      </c>
      <c r="H16" s="185"/>
      <c r="I16" s="185"/>
      <c r="J16" s="48"/>
      <c r="K16" s="48"/>
      <c r="L16" s="49" t="s">
        <v>1962</v>
      </c>
      <c r="M16" s="48"/>
      <c r="N16" s="48"/>
    </row>
    <row r="17" spans="1:14" ht="16.5" customHeight="1" x14ac:dyDescent="0.3">
      <c r="A17" s="690"/>
      <c r="B17" s="126" t="s">
        <v>2008</v>
      </c>
      <c r="C17" s="187" t="s">
        <v>118</v>
      </c>
      <c r="D17" s="126" t="s">
        <v>2009</v>
      </c>
      <c r="E17" s="126" t="s">
        <v>2010</v>
      </c>
      <c r="F17" s="188">
        <v>100</v>
      </c>
      <c r="G17" s="188">
        <v>90</v>
      </c>
      <c r="H17" s="185">
        <v>100</v>
      </c>
      <c r="I17" s="185"/>
      <c r="J17" s="48" t="s">
        <v>1985</v>
      </c>
      <c r="K17" s="48"/>
      <c r="L17" s="49" t="s">
        <v>1962</v>
      </c>
      <c r="M17" s="48"/>
      <c r="N17" s="48"/>
    </row>
    <row r="18" spans="1:14" ht="16.5" customHeight="1" x14ac:dyDescent="0.3">
      <c r="A18" s="690"/>
      <c r="B18" s="126" t="s">
        <v>2011</v>
      </c>
      <c r="C18" s="187" t="s">
        <v>2012</v>
      </c>
      <c r="D18" s="126"/>
      <c r="E18" s="126"/>
      <c r="F18" s="188"/>
      <c r="G18" s="188"/>
      <c r="H18" s="185"/>
      <c r="I18" s="185"/>
      <c r="J18" s="48"/>
      <c r="K18" s="48"/>
      <c r="L18" s="49" t="s">
        <v>1962</v>
      </c>
      <c r="M18" s="48"/>
      <c r="N18" s="48"/>
    </row>
    <row r="19" spans="1:14" ht="16.5" customHeight="1" x14ac:dyDescent="0.3">
      <c r="A19" s="690"/>
      <c r="B19" s="126" t="s">
        <v>2013</v>
      </c>
      <c r="C19" s="187" t="s">
        <v>2014</v>
      </c>
      <c r="D19" s="126" t="s">
        <v>2015</v>
      </c>
      <c r="E19" s="126" t="s">
        <v>151</v>
      </c>
      <c r="F19" s="188">
        <v>80</v>
      </c>
      <c r="G19" s="188">
        <v>60</v>
      </c>
      <c r="H19" s="185"/>
      <c r="I19" s="185"/>
      <c r="J19" s="48"/>
      <c r="K19" s="48"/>
      <c r="L19" s="49"/>
      <c r="M19" s="48"/>
      <c r="N19" s="48"/>
    </row>
    <row r="20" spans="1:14" ht="16.5" customHeight="1" x14ac:dyDescent="0.3">
      <c r="A20" s="690"/>
      <c r="B20" s="126" t="s">
        <v>2016</v>
      </c>
      <c r="C20" s="187" t="s">
        <v>2017</v>
      </c>
      <c r="D20" s="126" t="s">
        <v>2018</v>
      </c>
      <c r="E20" s="126"/>
      <c r="F20" s="191">
        <v>2500</v>
      </c>
      <c r="G20" s="191">
        <v>2000</v>
      </c>
      <c r="H20" s="185"/>
      <c r="I20" s="185"/>
      <c r="J20" s="48"/>
      <c r="K20" s="48"/>
      <c r="L20" s="49" t="s">
        <v>1962</v>
      </c>
      <c r="M20" s="48"/>
      <c r="N20" s="48"/>
    </row>
    <row r="21" spans="1:14" ht="16.5" customHeight="1" x14ac:dyDescent="0.3">
      <c r="A21" s="690"/>
      <c r="B21" s="126" t="s">
        <v>2019</v>
      </c>
      <c r="C21" s="187" t="s">
        <v>2020</v>
      </c>
      <c r="D21" s="126" t="s">
        <v>2021</v>
      </c>
      <c r="E21" s="126"/>
      <c r="F21" s="191">
        <v>120</v>
      </c>
      <c r="G21" s="190">
        <v>120</v>
      </c>
      <c r="H21" s="185"/>
      <c r="I21" s="185"/>
      <c r="J21" s="48"/>
      <c r="K21" s="48"/>
      <c r="L21" s="49" t="s">
        <v>1962</v>
      </c>
      <c r="M21" s="48"/>
      <c r="N21" s="48"/>
    </row>
    <row r="22" spans="1:14" ht="16.5" customHeight="1" x14ac:dyDescent="0.3">
      <c r="A22" s="690"/>
      <c r="B22" s="126" t="s">
        <v>2022</v>
      </c>
      <c r="C22" s="187" t="s">
        <v>2023</v>
      </c>
      <c r="D22" s="189" t="s">
        <v>2024</v>
      </c>
      <c r="E22" s="126"/>
      <c r="F22" s="191">
        <v>25</v>
      </c>
      <c r="G22" s="190"/>
      <c r="H22" s="185"/>
      <c r="I22" s="185"/>
      <c r="J22" s="48"/>
      <c r="K22" s="48"/>
      <c r="L22" s="49" t="s">
        <v>1962</v>
      </c>
      <c r="M22" s="48"/>
      <c r="N22" s="48"/>
    </row>
    <row r="23" spans="1:14" ht="16.5" customHeight="1" x14ac:dyDescent="0.3">
      <c r="A23" s="690"/>
      <c r="B23" s="126" t="s">
        <v>2025</v>
      </c>
      <c r="C23" s="187" t="s">
        <v>2026</v>
      </c>
      <c r="D23" s="126" t="s">
        <v>2027</v>
      </c>
      <c r="E23" s="126"/>
      <c r="F23" s="191">
        <v>80</v>
      </c>
      <c r="G23" s="190"/>
      <c r="H23" s="185"/>
      <c r="I23" s="185"/>
      <c r="J23" s="48"/>
      <c r="K23" s="48"/>
      <c r="L23" s="49" t="s">
        <v>1962</v>
      </c>
      <c r="M23" s="48"/>
      <c r="N23" s="48"/>
    </row>
    <row r="24" spans="1:14" ht="22.5" customHeight="1" x14ac:dyDescent="0.3">
      <c r="A24" s="690"/>
      <c r="B24" s="126" t="s">
        <v>2028</v>
      </c>
      <c r="C24" s="187" t="s">
        <v>2029</v>
      </c>
      <c r="D24" s="126" t="s">
        <v>2030</v>
      </c>
      <c r="E24" s="126"/>
      <c r="F24" s="191">
        <v>20</v>
      </c>
      <c r="G24" s="190">
        <v>30</v>
      </c>
      <c r="H24" s="185"/>
      <c r="I24" s="185"/>
      <c r="J24" s="48"/>
      <c r="K24" s="48"/>
      <c r="L24" s="49" t="s">
        <v>1962</v>
      </c>
      <c r="M24" s="48"/>
      <c r="N24" s="48"/>
    </row>
    <row r="25" spans="1:14" ht="16.5" customHeight="1" x14ac:dyDescent="0.3">
      <c r="A25" s="690"/>
      <c r="B25" s="126" t="s">
        <v>2031</v>
      </c>
      <c r="C25" s="187" t="s">
        <v>1995</v>
      </c>
      <c r="D25" s="126" t="s">
        <v>2032</v>
      </c>
      <c r="E25" s="126"/>
      <c r="F25" s="191">
        <v>70</v>
      </c>
      <c r="G25" s="190"/>
      <c r="H25" s="185"/>
      <c r="I25" s="185"/>
      <c r="J25" s="48"/>
      <c r="K25" s="48"/>
      <c r="L25" s="49" t="s">
        <v>1962</v>
      </c>
      <c r="M25" s="48"/>
      <c r="N25" s="48"/>
    </row>
    <row r="26" spans="1:14" ht="16.5" customHeight="1" x14ac:dyDescent="0.3">
      <c r="A26" s="690"/>
      <c r="B26" s="126" t="s">
        <v>2033</v>
      </c>
      <c r="C26" s="187" t="s">
        <v>1991</v>
      </c>
      <c r="D26" s="126" t="s">
        <v>2034</v>
      </c>
      <c r="E26" s="126"/>
      <c r="F26" s="191">
        <v>70</v>
      </c>
      <c r="G26" s="190"/>
      <c r="H26" s="185"/>
      <c r="I26" s="185"/>
      <c r="J26" s="48"/>
      <c r="K26" s="48"/>
      <c r="L26" s="49" t="s">
        <v>1962</v>
      </c>
      <c r="M26" s="48"/>
      <c r="N26" s="48"/>
    </row>
    <row r="27" spans="1:14" ht="22.8" x14ac:dyDescent="0.3">
      <c r="A27" s="690"/>
      <c r="B27" s="126" t="s">
        <v>2035</v>
      </c>
      <c r="C27" s="187" t="s">
        <v>2029</v>
      </c>
      <c r="D27" s="126" t="s">
        <v>2036</v>
      </c>
      <c r="E27" s="126"/>
      <c r="F27" s="191">
        <v>20</v>
      </c>
      <c r="G27" s="190"/>
      <c r="H27" s="185"/>
      <c r="I27" s="185"/>
      <c r="J27" s="48"/>
      <c r="K27" s="48"/>
      <c r="L27" s="49" t="s">
        <v>1962</v>
      </c>
      <c r="M27" s="48"/>
      <c r="N27" s="48"/>
    </row>
    <row r="28" spans="1:14" x14ac:dyDescent="0.3">
      <c r="A28" s="690"/>
      <c r="B28" s="126" t="s">
        <v>2037</v>
      </c>
      <c r="C28" s="187" t="s">
        <v>2038</v>
      </c>
      <c r="D28" s="126" t="s">
        <v>2039</v>
      </c>
      <c r="E28" s="126"/>
      <c r="F28" s="191">
        <v>90</v>
      </c>
      <c r="G28" s="190"/>
      <c r="H28" s="185"/>
      <c r="I28" s="185"/>
      <c r="J28" s="48"/>
      <c r="K28" s="48"/>
      <c r="L28" s="49"/>
      <c r="M28" s="48"/>
      <c r="N28" s="48"/>
    </row>
    <row r="29" spans="1:14" x14ac:dyDescent="0.3">
      <c r="A29" s="690"/>
      <c r="B29" s="126" t="s">
        <v>2040</v>
      </c>
      <c r="C29" s="187" t="s">
        <v>2041</v>
      </c>
      <c r="D29" s="126" t="s">
        <v>2042</v>
      </c>
      <c r="E29" s="126"/>
      <c r="F29" s="191">
        <v>90</v>
      </c>
      <c r="G29" s="190"/>
      <c r="H29" s="185"/>
      <c r="I29" s="185"/>
      <c r="J29" s="48"/>
      <c r="K29" s="48"/>
      <c r="L29" s="49"/>
      <c r="M29" s="48"/>
      <c r="N29" s="48"/>
    </row>
    <row r="30" spans="1:14" ht="22.8" x14ac:dyDescent="0.3">
      <c r="A30" s="690"/>
      <c r="B30" s="126" t="s">
        <v>2043</v>
      </c>
      <c r="C30" s="187" t="s">
        <v>2044</v>
      </c>
      <c r="D30" s="126" t="s">
        <v>2045</v>
      </c>
      <c r="E30" s="126"/>
      <c r="F30" s="191" t="s">
        <v>125</v>
      </c>
      <c r="G30" s="190"/>
      <c r="H30" s="185"/>
      <c r="I30" s="185"/>
      <c r="J30" s="48"/>
      <c r="K30" s="48"/>
      <c r="L30" s="49" t="s">
        <v>1962</v>
      </c>
      <c r="M30" s="48"/>
      <c r="N30" s="48"/>
    </row>
    <row r="31" spans="1:14" x14ac:dyDescent="0.3">
      <c r="A31" s="690"/>
      <c r="B31" s="126" t="s">
        <v>2046</v>
      </c>
      <c r="C31" s="187" t="s">
        <v>2047</v>
      </c>
      <c r="D31" s="126" t="s">
        <v>2048</v>
      </c>
      <c r="E31" s="126"/>
      <c r="F31" s="191" t="s">
        <v>125</v>
      </c>
      <c r="G31" s="190"/>
      <c r="H31" s="185"/>
      <c r="I31" s="185"/>
      <c r="J31" s="48"/>
      <c r="K31" s="48"/>
      <c r="L31" s="49" t="s">
        <v>1962</v>
      </c>
      <c r="M31" s="48"/>
      <c r="N31" s="48"/>
    </row>
    <row r="32" spans="1:14" x14ac:dyDescent="0.3">
      <c r="A32" s="690"/>
      <c r="B32" s="126" t="s">
        <v>2049</v>
      </c>
      <c r="C32" s="187" t="s">
        <v>2050</v>
      </c>
      <c r="D32" s="126" t="s">
        <v>2051</v>
      </c>
      <c r="E32" s="126"/>
      <c r="F32" s="191">
        <v>120</v>
      </c>
      <c r="G32" s="190"/>
      <c r="H32" s="185"/>
      <c r="I32" s="185"/>
      <c r="J32" s="48"/>
      <c r="K32" s="48"/>
      <c r="L32" s="49" t="s">
        <v>1962</v>
      </c>
      <c r="M32" s="48"/>
      <c r="N32" s="48"/>
    </row>
    <row r="33" spans="1:14" x14ac:dyDescent="0.3">
      <c r="A33" s="690"/>
      <c r="B33" s="126" t="s">
        <v>2052</v>
      </c>
      <c r="C33" s="187" t="s">
        <v>2053</v>
      </c>
      <c r="D33" s="126" t="s">
        <v>2054</v>
      </c>
      <c r="E33" s="126"/>
      <c r="F33" s="191" t="s">
        <v>125</v>
      </c>
      <c r="G33" s="190"/>
      <c r="H33" s="185"/>
      <c r="I33" s="185"/>
      <c r="J33" s="48"/>
      <c r="K33" s="48"/>
      <c r="L33" s="49" t="s">
        <v>1962</v>
      </c>
      <c r="M33" s="48"/>
      <c r="N33" s="48"/>
    </row>
    <row r="34" spans="1:14" x14ac:dyDescent="0.3">
      <c r="A34" s="690"/>
      <c r="B34" s="126"/>
      <c r="C34" s="187"/>
      <c r="D34" s="126"/>
      <c r="E34" s="126"/>
      <c r="F34" s="191"/>
      <c r="G34" s="190"/>
      <c r="H34" s="185"/>
      <c r="I34" s="185"/>
      <c r="J34" s="48"/>
      <c r="K34" s="48"/>
      <c r="L34" s="49"/>
      <c r="M34" s="48"/>
      <c r="N34" s="48"/>
    </row>
    <row r="35" spans="1:14" x14ac:dyDescent="0.3">
      <c r="A35" s="690"/>
      <c r="B35" s="126"/>
      <c r="C35" s="187"/>
      <c r="D35" s="126"/>
      <c r="E35" s="126"/>
      <c r="F35" s="191"/>
      <c r="G35" s="190"/>
      <c r="H35" s="185"/>
      <c r="I35" s="185"/>
      <c r="J35" s="48"/>
      <c r="K35" s="48"/>
      <c r="L35" s="49"/>
      <c r="M35" s="48"/>
      <c r="N35" s="48"/>
    </row>
    <row r="36" spans="1:14" x14ac:dyDescent="0.3">
      <c r="A36" s="690"/>
      <c r="B36" s="126"/>
      <c r="C36" s="187"/>
      <c r="D36" s="126"/>
      <c r="E36" s="126"/>
      <c r="F36" s="191"/>
      <c r="G36" s="190"/>
      <c r="H36" s="185"/>
      <c r="I36" s="185"/>
      <c r="J36" s="48"/>
      <c r="K36" s="48"/>
      <c r="L36" s="49"/>
      <c r="M36" s="48"/>
      <c r="N36" s="48"/>
    </row>
    <row r="37" spans="1:14" x14ac:dyDescent="0.3">
      <c r="A37" s="690"/>
      <c r="B37" s="126"/>
      <c r="C37" s="187"/>
      <c r="D37" s="126"/>
      <c r="E37" s="126"/>
      <c r="F37" s="191"/>
      <c r="G37" s="190"/>
      <c r="H37" s="185"/>
      <c r="I37" s="185"/>
      <c r="J37" s="48"/>
      <c r="K37" s="48"/>
      <c r="L37" s="49"/>
      <c r="M37" s="48"/>
      <c r="N37" s="48"/>
    </row>
    <row r="38" spans="1:14" ht="16.5" customHeight="1" x14ac:dyDescent="0.3">
      <c r="A38" s="690"/>
      <c r="B38" s="224"/>
      <c r="C38" s="50"/>
      <c r="D38" s="224"/>
      <c r="E38" s="224"/>
      <c r="F38" s="190"/>
      <c r="G38" s="190"/>
      <c r="H38" s="185"/>
      <c r="I38" s="185"/>
      <c r="J38" s="48"/>
      <c r="K38" s="48"/>
      <c r="L38" s="49"/>
      <c r="M38" s="48"/>
      <c r="N38" s="48"/>
    </row>
    <row r="39" spans="1:14" ht="16.5" customHeight="1" x14ac:dyDescent="0.3">
      <c r="A39" s="690"/>
      <c r="B39" s="224" t="s">
        <v>2025</v>
      </c>
      <c r="C39" s="50" t="s">
        <v>2055</v>
      </c>
      <c r="D39" s="224" t="s">
        <v>2056</v>
      </c>
      <c r="E39" s="224"/>
      <c r="F39" s="190">
        <f>2350+1500</f>
        <v>3850</v>
      </c>
      <c r="G39" s="190"/>
      <c r="H39" s="185"/>
      <c r="I39" s="185"/>
      <c r="J39" s="48"/>
      <c r="K39" s="48"/>
      <c r="L39" s="49"/>
      <c r="M39" s="48"/>
      <c r="N39" s="48"/>
    </row>
    <row r="40" spans="1:14" ht="16.5" customHeight="1" x14ac:dyDescent="0.3">
      <c r="A40" s="690"/>
      <c r="B40" s="126" t="s">
        <v>2057</v>
      </c>
      <c r="C40" s="187" t="s">
        <v>2058</v>
      </c>
      <c r="D40" s="126" t="s">
        <v>2059</v>
      </c>
      <c r="E40" s="126"/>
      <c r="F40" s="191">
        <v>1400</v>
      </c>
      <c r="G40" s="191"/>
      <c r="H40" s="192"/>
      <c r="I40" s="185"/>
      <c r="J40" s="48"/>
      <c r="K40" s="48"/>
      <c r="L40" s="49"/>
      <c r="M40" s="48"/>
      <c r="N40" s="48"/>
    </row>
    <row r="41" spans="1:14" ht="16.5" customHeight="1" x14ac:dyDescent="0.3">
      <c r="A41" s="690"/>
      <c r="B41" s="126" t="s">
        <v>2060</v>
      </c>
      <c r="C41" s="187"/>
      <c r="D41" s="126"/>
      <c r="E41" s="126"/>
      <c r="F41" s="191"/>
      <c r="G41" s="191"/>
      <c r="H41" s="192"/>
      <c r="I41" s="185"/>
      <c r="J41" s="48"/>
      <c r="K41" s="48"/>
      <c r="L41" s="49"/>
      <c r="M41" s="48"/>
      <c r="N41" s="48"/>
    </row>
    <row r="42" spans="1:14" ht="16.5" customHeight="1" x14ac:dyDescent="0.3">
      <c r="A42" s="690"/>
      <c r="B42" s="126" t="s">
        <v>2061</v>
      </c>
      <c r="C42" s="187"/>
      <c r="D42" s="126"/>
      <c r="E42" s="126"/>
      <c r="F42" s="191"/>
      <c r="G42" s="191"/>
      <c r="H42" s="192"/>
      <c r="I42" s="185"/>
      <c r="J42" s="48"/>
      <c r="K42" s="48"/>
      <c r="L42" s="49"/>
      <c r="M42" s="48"/>
      <c r="N42" s="48"/>
    </row>
    <row r="43" spans="1:14" ht="16.5" customHeight="1" x14ac:dyDescent="0.3">
      <c r="A43" s="690"/>
      <c r="B43" s="126" t="s">
        <v>2062</v>
      </c>
      <c r="C43" s="187" t="s">
        <v>2063</v>
      </c>
      <c r="D43" s="126" t="s">
        <v>2064</v>
      </c>
      <c r="E43" s="126"/>
      <c r="F43" s="191">
        <v>500</v>
      </c>
      <c r="G43" s="191"/>
      <c r="H43" s="192"/>
      <c r="I43" s="185"/>
      <c r="J43" s="48"/>
      <c r="K43" s="48"/>
      <c r="L43" s="49"/>
      <c r="M43" s="48"/>
      <c r="N43" s="48"/>
    </row>
    <row r="44" spans="1:14" ht="16.5" customHeight="1" x14ac:dyDescent="0.3">
      <c r="A44" s="690"/>
      <c r="B44" s="126" t="s">
        <v>2065</v>
      </c>
      <c r="C44" s="187" t="s">
        <v>2066</v>
      </c>
      <c r="D44" s="193" t="s">
        <v>125</v>
      </c>
      <c r="E44" s="126"/>
      <c r="F44" s="191">
        <v>150</v>
      </c>
      <c r="G44" s="191"/>
      <c r="H44" s="192"/>
      <c r="I44" s="185"/>
      <c r="J44" s="48"/>
      <c r="K44" s="48"/>
      <c r="L44" s="49"/>
      <c r="M44" s="48"/>
      <c r="N44" s="48"/>
    </row>
    <row r="45" spans="1:14" ht="16.5" customHeight="1" x14ac:dyDescent="0.3">
      <c r="A45" s="690"/>
      <c r="B45" s="126" t="s">
        <v>2067</v>
      </c>
      <c r="C45" s="187" t="s">
        <v>2068</v>
      </c>
      <c r="D45" s="193" t="s">
        <v>125</v>
      </c>
      <c r="E45" s="126"/>
      <c r="F45" s="191">
        <v>300</v>
      </c>
      <c r="G45" s="191"/>
      <c r="H45" s="192"/>
      <c r="I45" s="185"/>
      <c r="J45" s="48"/>
      <c r="K45" s="48"/>
      <c r="L45" s="49"/>
      <c r="M45" s="48"/>
      <c r="N45" s="48"/>
    </row>
    <row r="46" spans="1:14" ht="16.5" customHeight="1" x14ac:dyDescent="0.3">
      <c r="A46" s="690"/>
      <c r="B46" s="224" t="s">
        <v>2069</v>
      </c>
      <c r="C46" s="50" t="s">
        <v>2070</v>
      </c>
      <c r="D46" s="193" t="s">
        <v>125</v>
      </c>
      <c r="E46" s="60"/>
      <c r="F46" s="82">
        <v>60</v>
      </c>
      <c r="G46" s="190"/>
      <c r="H46" s="185"/>
      <c r="I46" s="185"/>
      <c r="J46" s="48"/>
      <c r="K46" s="48"/>
      <c r="L46" s="49"/>
      <c r="M46" s="48"/>
      <c r="N46" s="48"/>
    </row>
    <row r="47" spans="1:14" ht="16.5" customHeight="1" x14ac:dyDescent="0.3">
      <c r="A47" s="690"/>
      <c r="B47" s="224" t="s">
        <v>2071</v>
      </c>
      <c r="C47" s="50" t="s">
        <v>2070</v>
      </c>
      <c r="D47" s="193" t="s">
        <v>125</v>
      </c>
      <c r="E47" s="60"/>
      <c r="F47" s="82">
        <v>50</v>
      </c>
      <c r="G47" s="190"/>
      <c r="H47" s="185"/>
      <c r="I47" s="185"/>
      <c r="J47" s="48"/>
      <c r="K47" s="48"/>
      <c r="L47" s="49"/>
      <c r="M47" s="48"/>
      <c r="N47" s="48"/>
    </row>
    <row r="48" spans="1:14" ht="21.75" customHeight="1" x14ac:dyDescent="0.3">
      <c r="A48" s="690"/>
      <c r="B48" s="224" t="s">
        <v>2072</v>
      </c>
      <c r="C48" s="50" t="s">
        <v>2073</v>
      </c>
      <c r="D48" s="193" t="s">
        <v>125</v>
      </c>
      <c r="E48" s="60"/>
      <c r="F48" s="82">
        <v>200</v>
      </c>
      <c r="G48" s="82"/>
      <c r="H48" s="49"/>
      <c r="I48" s="48"/>
      <c r="J48" s="48"/>
      <c r="K48" s="48"/>
      <c r="L48" s="49"/>
      <c r="M48" s="48"/>
      <c r="N48" s="48"/>
    </row>
    <row r="49" spans="1:14" ht="21.75" customHeight="1" x14ac:dyDescent="0.3">
      <c r="A49" s="691" t="s">
        <v>2074</v>
      </c>
      <c r="B49" s="224" t="s">
        <v>2075</v>
      </c>
      <c r="C49" s="50" t="s">
        <v>2076</v>
      </c>
      <c r="D49" s="193" t="s">
        <v>125</v>
      </c>
      <c r="E49" s="60"/>
      <c r="F49" s="82">
        <v>547</v>
      </c>
      <c r="G49" s="82"/>
      <c r="H49" s="49"/>
      <c r="I49" s="48"/>
      <c r="J49" s="48"/>
      <c r="K49" s="48"/>
      <c r="L49" s="49"/>
      <c r="M49" s="48"/>
      <c r="N49" s="48"/>
    </row>
    <row r="50" spans="1:14" ht="21.75" customHeight="1" x14ac:dyDescent="0.3">
      <c r="A50" s="692"/>
      <c r="B50" s="224" t="s">
        <v>2077</v>
      </c>
      <c r="C50" s="50" t="s">
        <v>2078</v>
      </c>
      <c r="D50" s="193" t="s">
        <v>125</v>
      </c>
      <c r="E50" s="60"/>
      <c r="F50" s="82">
        <v>785</v>
      </c>
      <c r="G50" s="82"/>
      <c r="H50" s="49"/>
      <c r="I50" s="48"/>
      <c r="J50" s="48"/>
      <c r="K50" s="48"/>
      <c r="L50" s="49"/>
      <c r="M50" s="48"/>
      <c r="N50" s="48"/>
    </row>
    <row r="51" spans="1:14" ht="21.75" customHeight="1" x14ac:dyDescent="0.3">
      <c r="A51" s="692"/>
      <c r="B51" s="224" t="s">
        <v>2079</v>
      </c>
      <c r="C51" s="50" t="s">
        <v>2080</v>
      </c>
      <c r="D51" s="193" t="s">
        <v>125</v>
      </c>
      <c r="E51" s="60"/>
      <c r="F51" s="82">
        <v>450</v>
      </c>
      <c r="G51" s="82"/>
      <c r="H51" s="49"/>
      <c r="I51" s="48"/>
      <c r="J51" s="48"/>
      <c r="K51" s="48"/>
      <c r="L51" s="49"/>
      <c r="M51" s="48"/>
      <c r="N51" s="48"/>
    </row>
    <row r="52" spans="1:14" ht="21.75" customHeight="1" x14ac:dyDescent="0.3">
      <c r="A52" s="692"/>
      <c r="B52" s="224" t="s">
        <v>2081</v>
      </c>
      <c r="C52" s="50" t="s">
        <v>2082</v>
      </c>
      <c r="D52" s="193" t="s">
        <v>125</v>
      </c>
      <c r="E52" s="60"/>
      <c r="F52" s="82">
        <v>5000</v>
      </c>
      <c r="G52" s="82"/>
      <c r="H52" s="49"/>
      <c r="I52" s="48"/>
      <c r="J52" s="48"/>
      <c r="K52" s="48"/>
      <c r="L52" s="49"/>
      <c r="M52" s="48"/>
      <c r="N52" s="48"/>
    </row>
    <row r="53" spans="1:14" ht="21.75" customHeight="1" x14ac:dyDescent="0.3">
      <c r="A53" s="693"/>
      <c r="B53" s="224"/>
      <c r="C53" s="50"/>
      <c r="D53" s="193"/>
      <c r="E53" s="60"/>
      <c r="F53" s="82"/>
      <c r="G53" s="82"/>
      <c r="H53" s="49"/>
      <c r="I53" s="48"/>
      <c r="J53" s="48"/>
      <c r="K53" s="48"/>
      <c r="L53" s="49"/>
      <c r="M53" s="48"/>
      <c r="N53" s="48"/>
    </row>
    <row r="54" spans="1:14" x14ac:dyDescent="0.3">
      <c r="A54" s="694" t="s">
        <v>2083</v>
      </c>
      <c r="B54" s="126" t="s">
        <v>2084</v>
      </c>
      <c r="C54" s="187" t="s">
        <v>2085</v>
      </c>
      <c r="D54" s="126" t="s">
        <v>2086</v>
      </c>
      <c r="E54" s="126" t="s">
        <v>2087</v>
      </c>
      <c r="F54" s="188">
        <v>50</v>
      </c>
      <c r="G54" s="194">
        <v>50</v>
      </c>
      <c r="H54" s="49"/>
      <c r="I54" s="48"/>
      <c r="J54" s="48"/>
      <c r="K54" s="48"/>
      <c r="L54" s="49"/>
      <c r="M54" s="48"/>
      <c r="N54" s="48"/>
    </row>
    <row r="55" spans="1:14" ht="22.8" x14ac:dyDescent="0.3">
      <c r="A55" s="694"/>
      <c r="B55" s="126" t="s">
        <v>2088</v>
      </c>
      <c r="C55" s="187" t="s">
        <v>2089</v>
      </c>
      <c r="D55" s="126" t="s">
        <v>2090</v>
      </c>
      <c r="E55" s="126" t="s">
        <v>2090</v>
      </c>
      <c r="F55" s="188">
        <v>25</v>
      </c>
      <c r="G55" s="82"/>
      <c r="H55" s="49"/>
      <c r="I55" s="48"/>
      <c r="J55" s="48"/>
      <c r="K55" s="48"/>
      <c r="L55" s="49"/>
      <c r="M55" s="48"/>
      <c r="N55" s="48"/>
    </row>
    <row r="56" spans="1:14" ht="22.8" x14ac:dyDescent="0.3">
      <c r="A56" s="694"/>
      <c r="B56" s="126" t="s">
        <v>2091</v>
      </c>
      <c r="C56" s="187" t="s">
        <v>2092</v>
      </c>
      <c r="D56" s="126" t="s">
        <v>2093</v>
      </c>
      <c r="E56" s="126" t="s">
        <v>158</v>
      </c>
      <c r="F56" s="188">
        <v>70</v>
      </c>
      <c r="G56" s="195"/>
      <c r="H56" s="49"/>
      <c r="I56" s="48"/>
      <c r="J56" s="48"/>
      <c r="K56" s="48"/>
      <c r="L56" s="49"/>
      <c r="M56" s="48"/>
      <c r="N56" s="48"/>
    </row>
    <row r="57" spans="1:14" x14ac:dyDescent="0.3">
      <c r="A57" s="694"/>
      <c r="B57" s="224" t="s">
        <v>2094</v>
      </c>
      <c r="C57" s="196" t="s">
        <v>2095</v>
      </c>
      <c r="D57" s="197" t="s">
        <v>2096</v>
      </c>
      <c r="E57" s="197" t="s">
        <v>2097</v>
      </c>
      <c r="F57" s="188">
        <v>60</v>
      </c>
      <c r="G57" s="188">
        <v>50</v>
      </c>
      <c r="H57" s="49">
        <v>35</v>
      </c>
      <c r="I57" s="48"/>
      <c r="J57" s="48"/>
      <c r="K57" s="48"/>
      <c r="L57" s="49" t="s">
        <v>1962</v>
      </c>
      <c r="M57" s="48"/>
      <c r="N57" s="48"/>
    </row>
    <row r="58" spans="1:14" ht="22.8" x14ac:dyDescent="0.3">
      <c r="A58" s="694"/>
      <c r="B58" s="126" t="s">
        <v>2098</v>
      </c>
      <c r="C58" s="187" t="s">
        <v>2099</v>
      </c>
      <c r="D58" s="126" t="s">
        <v>2100</v>
      </c>
      <c r="E58" s="189" t="s">
        <v>2101</v>
      </c>
      <c r="F58" s="188">
        <v>60</v>
      </c>
      <c r="G58" s="195"/>
      <c r="H58" s="49">
        <v>35</v>
      </c>
      <c r="I58" s="48"/>
      <c r="J58" s="48"/>
      <c r="K58" s="48"/>
      <c r="L58" s="49"/>
      <c r="M58" s="48"/>
      <c r="N58" s="48"/>
    </row>
    <row r="59" spans="1:14" x14ac:dyDescent="0.3">
      <c r="A59" s="694"/>
      <c r="B59" s="224" t="s">
        <v>2102</v>
      </c>
      <c r="C59" s="196" t="s">
        <v>2103</v>
      </c>
      <c r="D59" s="197" t="s">
        <v>2104</v>
      </c>
      <c r="E59" s="197" t="s">
        <v>2105</v>
      </c>
      <c r="F59" s="82">
        <v>150</v>
      </c>
      <c r="G59" s="82"/>
      <c r="H59" s="49"/>
      <c r="I59" s="48"/>
      <c r="J59" s="48"/>
      <c r="K59" s="48"/>
      <c r="L59" s="49" t="s">
        <v>1962</v>
      </c>
      <c r="M59" s="48"/>
      <c r="N59" s="48"/>
    </row>
    <row r="60" spans="1:14" x14ac:dyDescent="0.3">
      <c r="A60" s="694"/>
      <c r="B60" s="224" t="s">
        <v>2106</v>
      </c>
      <c r="C60" s="196" t="s">
        <v>152</v>
      </c>
      <c r="D60" s="198" t="s">
        <v>2107</v>
      </c>
      <c r="E60" s="197" t="s">
        <v>2108</v>
      </c>
      <c r="F60" s="82">
        <v>60</v>
      </c>
      <c r="G60" s="82"/>
      <c r="H60" s="49"/>
      <c r="I60" s="48"/>
      <c r="J60" s="48"/>
      <c r="K60" s="48"/>
      <c r="L60" s="49" t="s">
        <v>1962</v>
      </c>
      <c r="M60" s="48"/>
      <c r="N60" s="48"/>
    </row>
    <row r="61" spans="1:14" ht="22.8" x14ac:dyDescent="0.3">
      <c r="A61" s="694"/>
      <c r="B61" s="224" t="s">
        <v>2109</v>
      </c>
      <c r="C61" s="196" t="s">
        <v>2110</v>
      </c>
      <c r="D61" s="197" t="s">
        <v>2111</v>
      </c>
      <c r="E61" s="197" t="s">
        <v>2112</v>
      </c>
      <c r="F61" s="82">
        <v>350</v>
      </c>
      <c r="G61" s="82">
        <v>250</v>
      </c>
      <c r="H61" s="49"/>
      <c r="I61" s="48"/>
      <c r="J61" s="48"/>
      <c r="K61" s="48"/>
      <c r="L61" s="49" t="s">
        <v>1962</v>
      </c>
      <c r="M61" s="48"/>
      <c r="N61" s="48"/>
    </row>
    <row r="62" spans="1:14" x14ac:dyDescent="0.3">
      <c r="A62" s="694"/>
      <c r="B62" s="126" t="s">
        <v>2113</v>
      </c>
      <c r="C62" s="206" t="s">
        <v>2114</v>
      </c>
      <c r="D62" s="126" t="s">
        <v>2115</v>
      </c>
      <c r="E62" s="207"/>
      <c r="F62" s="188">
        <v>200</v>
      </c>
      <c r="G62" s="82"/>
      <c r="H62" s="49"/>
      <c r="I62" s="48"/>
      <c r="J62" s="48"/>
      <c r="K62" s="48"/>
      <c r="L62" s="49" t="s">
        <v>1962</v>
      </c>
      <c r="M62" s="48"/>
      <c r="N62" s="48"/>
    </row>
    <row r="63" spans="1:14" x14ac:dyDescent="0.3">
      <c r="A63" s="694"/>
      <c r="B63" s="126" t="s">
        <v>2116</v>
      </c>
      <c r="C63" s="187" t="s">
        <v>154</v>
      </c>
      <c r="D63" s="126" t="s">
        <v>2117</v>
      </c>
      <c r="E63" s="126"/>
      <c r="F63" s="188">
        <v>70</v>
      </c>
      <c r="G63" s="82"/>
      <c r="H63" s="49"/>
      <c r="I63" s="48"/>
      <c r="J63" s="48"/>
      <c r="K63" s="48"/>
      <c r="L63" s="49" t="s">
        <v>1962</v>
      </c>
      <c r="M63" s="48"/>
      <c r="N63" s="48"/>
    </row>
    <row r="64" spans="1:14" x14ac:dyDescent="0.3">
      <c r="A64" s="694"/>
      <c r="B64" s="126" t="s">
        <v>2118</v>
      </c>
      <c r="C64" s="187" t="s">
        <v>117</v>
      </c>
      <c r="D64" s="126" t="s">
        <v>2119</v>
      </c>
      <c r="E64" s="126" t="s">
        <v>2119</v>
      </c>
      <c r="F64" s="188">
        <v>70</v>
      </c>
      <c r="G64" s="82"/>
      <c r="H64" s="49">
        <v>70</v>
      </c>
      <c r="I64" s="48"/>
      <c r="J64" s="48"/>
      <c r="K64" s="48"/>
      <c r="L64" s="49" t="s">
        <v>1962</v>
      </c>
      <c r="M64" s="48"/>
      <c r="N64" s="48"/>
    </row>
    <row r="65" spans="1:14" x14ac:dyDescent="0.3">
      <c r="A65" s="694"/>
      <c r="B65" s="126" t="s">
        <v>2120</v>
      </c>
      <c r="C65" s="187" t="s">
        <v>2121</v>
      </c>
      <c r="D65" s="126" t="s">
        <v>2122</v>
      </c>
      <c r="E65" s="126"/>
      <c r="F65" s="188">
        <v>80</v>
      </c>
      <c r="G65" s="82"/>
      <c r="H65" s="49"/>
      <c r="I65" s="48"/>
      <c r="J65" s="48"/>
      <c r="K65" s="48"/>
      <c r="L65" s="49" t="s">
        <v>1962</v>
      </c>
      <c r="M65" s="48"/>
      <c r="N65" s="48"/>
    </row>
    <row r="66" spans="1:14" x14ac:dyDescent="0.3">
      <c r="A66" s="694"/>
      <c r="B66" s="126" t="s">
        <v>2123</v>
      </c>
      <c r="C66" s="187" t="s">
        <v>2124</v>
      </c>
      <c r="D66" s="126" t="s">
        <v>2125</v>
      </c>
      <c r="E66" s="126"/>
      <c r="F66" s="188">
        <v>70</v>
      </c>
      <c r="G66" s="82"/>
      <c r="H66" s="49"/>
      <c r="I66" s="48"/>
      <c r="J66" s="48"/>
      <c r="K66" s="48"/>
      <c r="L66" s="49" t="s">
        <v>1962</v>
      </c>
      <c r="M66" s="48"/>
      <c r="N66" s="48"/>
    </row>
    <row r="67" spans="1:14" ht="22.8" x14ac:dyDescent="0.3">
      <c r="A67" s="694"/>
      <c r="B67" s="126" t="s">
        <v>2126</v>
      </c>
      <c r="C67" s="187" t="s">
        <v>2127</v>
      </c>
      <c r="D67" s="126" t="s">
        <v>2128</v>
      </c>
      <c r="E67" s="126" t="s">
        <v>2128</v>
      </c>
      <c r="F67" s="188">
        <v>70</v>
      </c>
      <c r="G67" s="82"/>
      <c r="H67" s="49"/>
      <c r="I67" s="48"/>
      <c r="J67" s="48"/>
      <c r="K67" s="48"/>
      <c r="L67" s="49"/>
      <c r="M67" s="48"/>
      <c r="N67" s="48"/>
    </row>
    <row r="68" spans="1:14" x14ac:dyDescent="0.3">
      <c r="A68" s="694"/>
      <c r="B68" s="126" t="s">
        <v>2129</v>
      </c>
      <c r="C68" s="187" t="s">
        <v>2130</v>
      </c>
      <c r="D68" s="126"/>
      <c r="E68" s="126"/>
      <c r="F68" s="188"/>
      <c r="G68" s="82"/>
      <c r="H68" s="49"/>
      <c r="I68" s="48"/>
      <c r="J68" s="48"/>
      <c r="K68" s="48"/>
      <c r="L68" s="49"/>
      <c r="M68" s="48"/>
      <c r="N68" s="48"/>
    </row>
    <row r="69" spans="1:14" x14ac:dyDescent="0.3">
      <c r="A69" s="694"/>
      <c r="B69" s="126" t="s">
        <v>2131</v>
      </c>
      <c r="C69" s="187" t="s">
        <v>119</v>
      </c>
      <c r="D69" s="126" t="s">
        <v>2132</v>
      </c>
      <c r="E69" s="126"/>
      <c r="F69" s="188">
        <v>90</v>
      </c>
      <c r="G69" s="82"/>
      <c r="H69" s="49"/>
      <c r="I69" s="48"/>
      <c r="J69" s="48"/>
      <c r="K69" s="48"/>
      <c r="L69" s="49"/>
      <c r="M69" s="48"/>
      <c r="N69" s="48"/>
    </row>
    <row r="70" spans="1:14" x14ac:dyDescent="0.3">
      <c r="A70" s="694"/>
      <c r="B70" s="126" t="s">
        <v>2133</v>
      </c>
      <c r="C70" s="187" t="s">
        <v>118</v>
      </c>
      <c r="D70" s="126" t="s">
        <v>2132</v>
      </c>
      <c r="E70" s="126"/>
      <c r="F70" s="188">
        <v>100</v>
      </c>
      <c r="G70" s="82"/>
      <c r="H70" s="49">
        <v>100</v>
      </c>
      <c r="I70" s="48"/>
      <c r="J70" s="48"/>
      <c r="K70" s="48"/>
      <c r="L70" s="49"/>
      <c r="M70" s="48"/>
      <c r="N70" s="48"/>
    </row>
    <row r="71" spans="1:14" x14ac:dyDescent="0.3">
      <c r="A71" s="694"/>
      <c r="B71" s="126" t="s">
        <v>2134</v>
      </c>
      <c r="C71" s="187" t="s">
        <v>2135</v>
      </c>
      <c r="D71" s="189" t="s">
        <v>2101</v>
      </c>
      <c r="E71" s="126"/>
      <c r="F71" s="188">
        <v>80</v>
      </c>
      <c r="G71" s="82"/>
      <c r="H71" s="49"/>
      <c r="I71" s="48"/>
      <c r="J71" s="48"/>
      <c r="K71" s="48"/>
      <c r="L71" s="49" t="s">
        <v>1962</v>
      </c>
      <c r="M71" s="48"/>
      <c r="N71" s="48"/>
    </row>
    <row r="72" spans="1:14" x14ac:dyDescent="0.3">
      <c r="A72" s="694"/>
      <c r="B72" s="126" t="s">
        <v>2136</v>
      </c>
      <c r="C72" s="187" t="s">
        <v>2137</v>
      </c>
      <c r="D72" s="126" t="s">
        <v>2138</v>
      </c>
      <c r="E72" s="126"/>
      <c r="F72" s="188">
        <v>90</v>
      </c>
      <c r="G72" s="82"/>
      <c r="H72" s="49"/>
      <c r="I72" s="48"/>
      <c r="J72" s="48"/>
      <c r="K72" s="48"/>
      <c r="L72" s="49" t="s">
        <v>1962</v>
      </c>
      <c r="M72" s="48"/>
      <c r="N72" s="48"/>
    </row>
    <row r="73" spans="1:14" x14ac:dyDescent="0.3">
      <c r="A73" s="694"/>
      <c r="B73" s="126" t="s">
        <v>2139</v>
      </c>
      <c r="C73" s="187" t="s">
        <v>2140</v>
      </c>
      <c r="D73" s="126" t="s">
        <v>2141</v>
      </c>
      <c r="E73" s="126"/>
      <c r="F73" s="188">
        <v>25</v>
      </c>
      <c r="G73" s="82"/>
      <c r="H73" s="49"/>
      <c r="I73" s="48"/>
      <c r="J73" s="48"/>
      <c r="K73" s="48"/>
      <c r="L73" s="49" t="s">
        <v>1962</v>
      </c>
      <c r="M73" s="48"/>
      <c r="N73" s="48"/>
    </row>
    <row r="74" spans="1:14" x14ac:dyDescent="0.3">
      <c r="A74" s="694"/>
      <c r="B74" s="126" t="s">
        <v>2142</v>
      </c>
      <c r="C74" s="187" t="s">
        <v>2143</v>
      </c>
      <c r="D74" s="126" t="s">
        <v>2144</v>
      </c>
      <c r="E74" s="126"/>
      <c r="F74" s="188">
        <v>60</v>
      </c>
      <c r="G74" s="82"/>
      <c r="H74" s="49"/>
      <c r="I74" s="48"/>
      <c r="J74" s="48"/>
      <c r="K74" s="48"/>
      <c r="L74" s="49" t="s">
        <v>1962</v>
      </c>
      <c r="M74" s="48"/>
      <c r="N74" s="48"/>
    </row>
    <row r="75" spans="1:14" x14ac:dyDescent="0.3">
      <c r="A75" s="694"/>
      <c r="B75" s="126" t="s">
        <v>2145</v>
      </c>
      <c r="C75" s="187" t="s">
        <v>2146</v>
      </c>
      <c r="D75" s="126" t="s">
        <v>2147</v>
      </c>
      <c r="E75" s="126"/>
      <c r="F75" s="188">
        <v>70</v>
      </c>
      <c r="G75" s="82"/>
      <c r="H75" s="49"/>
      <c r="I75" s="48"/>
      <c r="J75" s="48"/>
      <c r="K75" s="48"/>
      <c r="L75" s="49" t="s">
        <v>1962</v>
      </c>
      <c r="M75" s="48"/>
      <c r="N75" s="48"/>
    </row>
    <row r="76" spans="1:14" x14ac:dyDescent="0.3">
      <c r="A76" s="694"/>
      <c r="B76" s="126" t="s">
        <v>2148</v>
      </c>
      <c r="C76" s="187" t="s">
        <v>2149</v>
      </c>
      <c r="D76" s="126" t="s">
        <v>2150</v>
      </c>
      <c r="E76" s="126"/>
      <c r="F76" s="188">
        <v>90</v>
      </c>
      <c r="G76" s="82"/>
      <c r="H76" s="49"/>
      <c r="I76" s="48"/>
      <c r="J76" s="48"/>
      <c r="K76" s="48"/>
      <c r="L76" s="49" t="s">
        <v>1962</v>
      </c>
      <c r="M76" s="48"/>
      <c r="N76" s="48"/>
    </row>
    <row r="77" spans="1:14" ht="27.75" customHeight="1" x14ac:dyDescent="0.3">
      <c r="A77" s="694"/>
      <c r="B77" s="224" t="s">
        <v>125</v>
      </c>
      <c r="C77" s="50" t="s">
        <v>2151</v>
      </c>
      <c r="D77" s="224"/>
      <c r="E77" s="224" t="s">
        <v>2152</v>
      </c>
      <c r="F77" s="330">
        <v>110</v>
      </c>
      <c r="G77" s="82"/>
      <c r="H77" s="49"/>
      <c r="I77" s="48"/>
      <c r="J77" s="48"/>
      <c r="K77" s="48"/>
      <c r="L77" s="49"/>
      <c r="M77" s="48"/>
      <c r="N77" s="48"/>
    </row>
    <row r="78" spans="1:14" x14ac:dyDescent="0.3">
      <c r="A78" s="694"/>
      <c r="B78" s="224"/>
      <c r="C78" s="50"/>
      <c r="D78" s="224"/>
      <c r="E78" s="224"/>
      <c r="F78" s="82"/>
      <c r="G78" s="82"/>
      <c r="H78" s="49"/>
      <c r="I78" s="48"/>
      <c r="J78" s="48"/>
      <c r="K78" s="48"/>
      <c r="L78" s="49"/>
      <c r="M78" s="48"/>
      <c r="N78" s="48"/>
    </row>
    <row r="79" spans="1:14" x14ac:dyDescent="0.3">
      <c r="A79" s="694"/>
      <c r="B79" s="224"/>
      <c r="C79" s="50"/>
      <c r="D79" s="224"/>
      <c r="E79" s="224"/>
      <c r="F79" s="82"/>
      <c r="G79" s="82"/>
      <c r="H79" s="49"/>
      <c r="I79" s="48"/>
      <c r="J79" s="48"/>
      <c r="K79" s="48"/>
      <c r="L79" s="49"/>
      <c r="M79" s="48"/>
      <c r="N79" s="48"/>
    </row>
    <row r="80" spans="1:14" x14ac:dyDescent="0.3">
      <c r="A80" s="694"/>
      <c r="B80" s="224"/>
      <c r="C80" s="50"/>
      <c r="D80" s="224"/>
      <c r="E80" s="224"/>
      <c r="F80" s="82"/>
      <c r="G80" s="82"/>
      <c r="H80" s="49"/>
      <c r="I80" s="48"/>
      <c r="J80" s="48"/>
      <c r="K80" s="48"/>
      <c r="L80" s="49"/>
      <c r="M80" s="48"/>
      <c r="N80" s="48"/>
    </row>
    <row r="81" spans="1:14" x14ac:dyDescent="0.3">
      <c r="A81" s="694"/>
      <c r="B81" s="224"/>
      <c r="C81" s="50"/>
      <c r="D81" s="224"/>
      <c r="E81" s="224"/>
      <c r="F81" s="82"/>
      <c r="G81" s="82"/>
      <c r="H81" s="49"/>
      <c r="I81" s="48"/>
      <c r="J81" s="48"/>
      <c r="K81" s="48"/>
      <c r="L81" s="49"/>
      <c r="M81" s="48"/>
      <c r="N81" s="48"/>
    </row>
    <row r="82" spans="1:14" x14ac:dyDescent="0.3">
      <c r="A82" s="694"/>
      <c r="B82" s="224" t="s">
        <v>2153</v>
      </c>
      <c r="C82" s="50" t="s">
        <v>2154</v>
      </c>
      <c r="D82" s="224" t="s">
        <v>2155</v>
      </c>
      <c r="E82" s="224"/>
      <c r="F82" s="82">
        <v>90</v>
      </c>
      <c r="G82" s="82"/>
      <c r="H82" s="49"/>
      <c r="I82" s="48"/>
      <c r="J82" s="48"/>
      <c r="K82" s="48"/>
      <c r="L82" s="49"/>
      <c r="M82" s="48"/>
      <c r="N82" s="48"/>
    </row>
    <row r="83" spans="1:14" x14ac:dyDescent="0.3">
      <c r="A83" s="694"/>
      <c r="B83" s="224" t="s">
        <v>2129</v>
      </c>
      <c r="C83" s="50" t="s">
        <v>2156</v>
      </c>
      <c r="D83" s="224" t="s">
        <v>2093</v>
      </c>
      <c r="E83" s="224" t="s">
        <v>158</v>
      </c>
      <c r="F83" s="82">
        <v>700</v>
      </c>
      <c r="G83" s="82"/>
      <c r="H83" s="49"/>
      <c r="I83" s="48"/>
      <c r="J83" s="48"/>
      <c r="K83" s="48"/>
      <c r="L83" s="49"/>
      <c r="M83" s="48"/>
      <c r="N83" s="48"/>
    </row>
    <row r="84" spans="1:14" x14ac:dyDescent="0.3">
      <c r="A84" s="690" t="s">
        <v>2157</v>
      </c>
      <c r="B84" s="224" t="s">
        <v>2158</v>
      </c>
      <c r="C84" s="50" t="s">
        <v>130</v>
      </c>
      <c r="D84" s="224" t="s">
        <v>2159</v>
      </c>
      <c r="E84" s="224" t="s">
        <v>2160</v>
      </c>
      <c r="F84" s="82">
        <v>9</v>
      </c>
      <c r="G84" s="82">
        <v>9</v>
      </c>
      <c r="H84" s="49">
        <v>7</v>
      </c>
      <c r="I84" s="48"/>
      <c r="J84" s="48" t="s">
        <v>2161</v>
      </c>
      <c r="K84" s="48"/>
      <c r="L84" s="49" t="s">
        <v>1962</v>
      </c>
      <c r="M84" s="48"/>
      <c r="N84" s="48"/>
    </row>
    <row r="85" spans="1:14" ht="34.200000000000003" x14ac:dyDescent="0.3">
      <c r="A85" s="690"/>
      <c r="B85" s="224" t="s">
        <v>2162</v>
      </c>
      <c r="C85" s="50" t="s">
        <v>2163</v>
      </c>
      <c r="D85" s="224" t="s">
        <v>2164</v>
      </c>
      <c r="E85" s="224" t="s">
        <v>137</v>
      </c>
      <c r="F85" s="82">
        <v>120</v>
      </c>
      <c r="G85" s="82"/>
      <c r="H85" s="49">
        <v>210</v>
      </c>
      <c r="I85" s="48">
        <v>120</v>
      </c>
      <c r="J85" s="48" t="s">
        <v>2161</v>
      </c>
      <c r="K85" s="48"/>
      <c r="L85" s="49" t="s">
        <v>1962</v>
      </c>
      <c r="M85" s="48"/>
      <c r="N85" s="48"/>
    </row>
    <row r="86" spans="1:14" ht="34.200000000000003" x14ac:dyDescent="0.3">
      <c r="A86" s="690"/>
      <c r="B86" s="224" t="s">
        <v>2165</v>
      </c>
      <c r="C86" s="50" t="s">
        <v>2166</v>
      </c>
      <c r="D86" s="224" t="s">
        <v>2164</v>
      </c>
      <c r="E86" s="224" t="s">
        <v>137</v>
      </c>
      <c r="F86" s="82">
        <v>150</v>
      </c>
      <c r="G86" s="82"/>
      <c r="H86" s="49"/>
      <c r="I86" s="48"/>
      <c r="J86" s="48"/>
      <c r="K86" s="48"/>
      <c r="L86" s="49" t="s">
        <v>1962</v>
      </c>
      <c r="M86" s="48"/>
      <c r="N86" s="48"/>
    </row>
    <row r="87" spans="1:14" ht="34.200000000000003" x14ac:dyDescent="0.3">
      <c r="A87" s="690"/>
      <c r="B87" s="224" t="s">
        <v>2167</v>
      </c>
      <c r="C87" s="50" t="s">
        <v>2168</v>
      </c>
      <c r="D87" s="224" t="s">
        <v>2164</v>
      </c>
      <c r="E87" s="224" t="s">
        <v>137</v>
      </c>
      <c r="F87" s="82">
        <v>200</v>
      </c>
      <c r="G87" s="82"/>
      <c r="H87" s="49"/>
      <c r="I87" s="48"/>
      <c r="J87" s="48"/>
      <c r="K87" s="48"/>
      <c r="L87" s="49" t="s">
        <v>1962</v>
      </c>
      <c r="M87" s="48"/>
      <c r="N87" s="48"/>
    </row>
    <row r="88" spans="1:14" ht="22.8" x14ac:dyDescent="0.3">
      <c r="A88" s="690"/>
      <c r="B88" s="224" t="s">
        <v>2169</v>
      </c>
      <c r="C88" s="50" t="s">
        <v>2170</v>
      </c>
      <c r="D88" s="224" t="s">
        <v>2164</v>
      </c>
      <c r="E88" s="224" t="s">
        <v>137</v>
      </c>
      <c r="F88" s="82">
        <v>110</v>
      </c>
      <c r="G88" s="82"/>
      <c r="H88" s="49"/>
      <c r="I88" s="48"/>
      <c r="J88" s="48"/>
      <c r="K88" s="48"/>
      <c r="L88" s="49" t="s">
        <v>1962</v>
      </c>
      <c r="M88" s="48"/>
      <c r="N88" s="48"/>
    </row>
    <row r="89" spans="1:14" ht="22.8" x14ac:dyDescent="0.3">
      <c r="A89" s="690"/>
      <c r="B89" s="224" t="s">
        <v>2171</v>
      </c>
      <c r="C89" s="50" t="s">
        <v>2172</v>
      </c>
      <c r="D89" s="224" t="s">
        <v>2164</v>
      </c>
      <c r="E89" s="224" t="s">
        <v>137</v>
      </c>
      <c r="F89" s="82">
        <v>130</v>
      </c>
      <c r="G89" s="82"/>
      <c r="H89" s="49"/>
      <c r="I89" s="48"/>
      <c r="J89" s="48"/>
      <c r="K89" s="48"/>
      <c r="L89" s="49" t="s">
        <v>1962</v>
      </c>
      <c r="M89" s="48"/>
      <c r="N89" s="48"/>
    </row>
    <row r="90" spans="1:14" ht="22.8" x14ac:dyDescent="0.3">
      <c r="A90" s="690"/>
      <c r="B90" s="224" t="s">
        <v>2173</v>
      </c>
      <c r="C90" s="50" t="s">
        <v>2174</v>
      </c>
      <c r="D90" s="224" t="s">
        <v>2164</v>
      </c>
      <c r="E90" s="224" t="s">
        <v>137</v>
      </c>
      <c r="F90" s="82">
        <v>150</v>
      </c>
      <c r="G90" s="82"/>
      <c r="H90" s="49"/>
      <c r="I90" s="48"/>
      <c r="J90" s="48"/>
      <c r="K90" s="48"/>
      <c r="L90" s="49" t="s">
        <v>1962</v>
      </c>
      <c r="M90" s="48"/>
      <c r="N90" s="48"/>
    </row>
    <row r="91" spans="1:14" ht="22.8" x14ac:dyDescent="0.3">
      <c r="A91" s="690"/>
      <c r="B91" s="224" t="s">
        <v>2175</v>
      </c>
      <c r="C91" s="50" t="s">
        <v>2176</v>
      </c>
      <c r="D91" s="224" t="s">
        <v>2164</v>
      </c>
      <c r="E91" s="224" t="s">
        <v>137</v>
      </c>
      <c r="F91" s="82">
        <v>130</v>
      </c>
      <c r="G91" s="82"/>
      <c r="H91" s="49"/>
      <c r="I91" s="48"/>
      <c r="J91" s="48"/>
      <c r="K91" s="48"/>
      <c r="L91" s="49" t="s">
        <v>1962</v>
      </c>
      <c r="M91" s="48"/>
      <c r="N91" s="48"/>
    </row>
    <row r="92" spans="1:14" ht="22.8" x14ac:dyDescent="0.3">
      <c r="A92" s="690"/>
      <c r="B92" s="224" t="s">
        <v>2177</v>
      </c>
      <c r="C92" s="50" t="s">
        <v>2178</v>
      </c>
      <c r="D92" s="224" t="s">
        <v>125</v>
      </c>
      <c r="E92" s="224" t="s">
        <v>137</v>
      </c>
      <c r="F92" s="82">
        <v>40</v>
      </c>
      <c r="G92" s="82"/>
      <c r="H92" s="49"/>
      <c r="I92" s="48"/>
      <c r="J92" s="48"/>
      <c r="K92" s="48"/>
      <c r="L92" s="49"/>
      <c r="M92" s="48"/>
      <c r="N92" s="48"/>
    </row>
    <row r="93" spans="1:14" x14ac:dyDescent="0.3">
      <c r="A93" s="690"/>
      <c r="B93" s="224" t="s">
        <v>2179</v>
      </c>
      <c r="C93" s="50" t="s">
        <v>2180</v>
      </c>
      <c r="D93" s="224" t="s">
        <v>2181</v>
      </c>
      <c r="E93" s="224" t="s">
        <v>144</v>
      </c>
      <c r="F93" s="82">
        <v>50</v>
      </c>
      <c r="G93" s="82"/>
      <c r="H93" s="49"/>
      <c r="I93" s="48"/>
      <c r="J93" s="48"/>
      <c r="K93" s="48"/>
      <c r="L93" s="49" t="s">
        <v>1962</v>
      </c>
      <c r="M93" s="48"/>
      <c r="N93" s="48"/>
    </row>
    <row r="94" spans="1:14" x14ac:dyDescent="0.3">
      <c r="A94" s="690"/>
      <c r="B94" s="224" t="s">
        <v>2182</v>
      </c>
      <c r="C94" s="50" t="s">
        <v>2183</v>
      </c>
      <c r="D94" s="224" t="s">
        <v>2184</v>
      </c>
      <c r="E94" s="224"/>
      <c r="F94" s="82">
        <v>120</v>
      </c>
      <c r="G94" s="82"/>
      <c r="H94" s="49"/>
      <c r="I94" s="48"/>
      <c r="J94" s="48"/>
      <c r="K94" s="48"/>
      <c r="L94" s="49" t="s">
        <v>1962</v>
      </c>
      <c r="M94" s="48"/>
      <c r="N94" s="48"/>
    </row>
    <row r="95" spans="1:14" ht="22.8" x14ac:dyDescent="0.3">
      <c r="A95" s="690"/>
      <c r="B95" s="224" t="s">
        <v>2185</v>
      </c>
      <c r="C95" s="199" t="s">
        <v>2186</v>
      </c>
      <c r="D95" s="224" t="s">
        <v>2187</v>
      </c>
      <c r="E95" s="224" t="s">
        <v>125</v>
      </c>
      <c r="F95" s="82" t="s">
        <v>125</v>
      </c>
      <c r="G95" s="82"/>
      <c r="H95" s="49"/>
      <c r="I95" s="48"/>
      <c r="J95" s="48"/>
      <c r="K95" s="48"/>
      <c r="L95" s="49" t="s">
        <v>1962</v>
      </c>
      <c r="M95" s="48"/>
      <c r="N95" s="48"/>
    </row>
    <row r="96" spans="1:14" x14ac:dyDescent="0.3">
      <c r="A96" s="690"/>
      <c r="B96" s="224" t="s">
        <v>2188</v>
      </c>
      <c r="C96" s="50" t="s">
        <v>2189</v>
      </c>
      <c r="D96" s="224" t="s">
        <v>2190</v>
      </c>
      <c r="E96" s="224"/>
      <c r="F96" s="82">
        <v>70</v>
      </c>
      <c r="G96" s="82"/>
      <c r="H96" s="49"/>
      <c r="I96" s="48"/>
      <c r="J96" s="48"/>
      <c r="K96" s="48"/>
      <c r="L96" s="49" t="s">
        <v>1962</v>
      </c>
      <c r="M96" s="48"/>
      <c r="N96" s="48"/>
    </row>
    <row r="97" spans="1:14" ht="22.8" x14ac:dyDescent="0.3">
      <c r="A97" s="690"/>
      <c r="B97" s="224" t="s">
        <v>2191</v>
      </c>
      <c r="C97" s="50" t="s">
        <v>2192</v>
      </c>
      <c r="D97" s="224" t="s">
        <v>2193</v>
      </c>
      <c r="E97" s="224"/>
      <c r="F97" s="82">
        <v>15</v>
      </c>
      <c r="G97" s="82"/>
      <c r="H97" s="49"/>
      <c r="I97" s="48"/>
      <c r="J97" s="48"/>
      <c r="K97" s="48"/>
      <c r="L97" s="49" t="s">
        <v>1962</v>
      </c>
      <c r="M97" s="48"/>
      <c r="N97" s="48"/>
    </row>
    <row r="98" spans="1:14" ht="22.8" x14ac:dyDescent="0.3">
      <c r="A98" s="690"/>
      <c r="B98" s="208" t="s">
        <v>2194</v>
      </c>
      <c r="C98" s="199" t="s">
        <v>2186</v>
      </c>
      <c r="D98" s="208" t="s">
        <v>2195</v>
      </c>
      <c r="E98" s="208" t="s">
        <v>125</v>
      </c>
      <c r="F98" s="82" t="s">
        <v>125</v>
      </c>
      <c r="G98" s="82"/>
      <c r="H98" s="49"/>
      <c r="I98" s="48"/>
      <c r="J98" s="48"/>
      <c r="K98" s="48"/>
      <c r="L98" s="49" t="s">
        <v>1962</v>
      </c>
      <c r="M98" s="48"/>
      <c r="N98" s="48"/>
    </row>
    <row r="99" spans="1:14" ht="22.8" x14ac:dyDescent="0.3">
      <c r="A99" s="690"/>
      <c r="B99" s="224" t="s">
        <v>2196</v>
      </c>
      <c r="C99" s="50" t="s">
        <v>2197</v>
      </c>
      <c r="D99" s="224" t="s">
        <v>2198</v>
      </c>
      <c r="E99" s="224"/>
      <c r="F99" s="82">
        <v>50</v>
      </c>
      <c r="G99" s="82"/>
      <c r="H99" s="49"/>
      <c r="I99" s="48"/>
      <c r="J99" s="48"/>
      <c r="K99" s="48"/>
      <c r="L99" s="49" t="s">
        <v>1962</v>
      </c>
      <c r="M99" s="48"/>
      <c r="N99" s="48"/>
    </row>
    <row r="100" spans="1:14" x14ac:dyDescent="0.3">
      <c r="A100" s="690"/>
      <c r="B100" s="224"/>
      <c r="C100" s="50"/>
      <c r="D100" s="224"/>
      <c r="E100" s="224"/>
      <c r="F100" s="82"/>
      <c r="G100" s="82"/>
      <c r="H100" s="49"/>
      <c r="I100" s="48"/>
      <c r="J100" s="48"/>
      <c r="K100" s="48"/>
      <c r="L100" s="49"/>
      <c r="M100" s="48"/>
      <c r="N100" s="48"/>
    </row>
    <row r="101" spans="1:14" x14ac:dyDescent="0.3">
      <c r="A101" s="690"/>
      <c r="B101" s="224"/>
      <c r="C101" s="50"/>
      <c r="D101" s="224"/>
      <c r="E101" s="224"/>
      <c r="F101" s="82"/>
      <c r="G101" s="82"/>
      <c r="H101" s="49"/>
      <c r="I101" s="48"/>
      <c r="J101" s="48"/>
      <c r="K101" s="48"/>
      <c r="L101" s="49"/>
      <c r="M101" s="48"/>
      <c r="N101" s="48"/>
    </row>
    <row r="102" spans="1:14" x14ac:dyDescent="0.3">
      <c r="A102" s="690"/>
      <c r="B102" s="224"/>
      <c r="C102" s="50"/>
      <c r="D102" s="224"/>
      <c r="E102" s="224"/>
      <c r="F102" s="82"/>
      <c r="G102" s="82"/>
      <c r="H102" s="49"/>
      <c r="I102" s="48"/>
      <c r="J102" s="48"/>
      <c r="K102" s="48"/>
      <c r="L102" s="49"/>
      <c r="M102" s="48"/>
      <c r="N102" s="48"/>
    </row>
    <row r="103" spans="1:14" x14ac:dyDescent="0.3">
      <c r="A103" s="690"/>
      <c r="B103" s="224"/>
      <c r="C103" s="50"/>
      <c r="D103" s="224"/>
      <c r="E103" s="224"/>
      <c r="F103" s="82"/>
      <c r="G103" s="82"/>
      <c r="H103" s="49"/>
      <c r="I103" s="48"/>
      <c r="J103" s="48"/>
      <c r="K103" s="48"/>
      <c r="L103" s="49"/>
      <c r="M103" s="48"/>
      <c r="N103" s="48"/>
    </row>
    <row r="104" spans="1:14" x14ac:dyDescent="0.3">
      <c r="A104" s="690"/>
      <c r="B104" s="224"/>
      <c r="C104" s="50"/>
      <c r="D104" s="224"/>
      <c r="E104" s="224"/>
      <c r="F104" s="82"/>
      <c r="G104" s="82"/>
      <c r="H104" s="49"/>
      <c r="I104" s="48"/>
      <c r="J104" s="48"/>
      <c r="K104" s="48"/>
      <c r="L104" s="49"/>
      <c r="M104" s="48"/>
      <c r="N104" s="48"/>
    </row>
    <row r="105" spans="1:14" ht="22.8" x14ac:dyDescent="0.3">
      <c r="A105" s="690"/>
      <c r="B105" s="209" t="s">
        <v>2196</v>
      </c>
      <c r="C105" s="210" t="s">
        <v>2192</v>
      </c>
      <c r="E105" s="209"/>
      <c r="F105" s="82">
        <v>120</v>
      </c>
      <c r="G105" s="82"/>
      <c r="H105" s="49"/>
      <c r="I105" s="48"/>
      <c r="J105" s="48"/>
      <c r="K105" s="48"/>
      <c r="L105" s="49"/>
      <c r="M105" s="48"/>
      <c r="N105" s="48"/>
    </row>
    <row r="106" spans="1:14" ht="24" customHeight="1" x14ac:dyDescent="0.3">
      <c r="A106" s="690"/>
      <c r="B106" s="224" t="s">
        <v>2199</v>
      </c>
      <c r="C106" s="50" t="s">
        <v>2200</v>
      </c>
      <c r="D106" s="224" t="s">
        <v>125</v>
      </c>
      <c r="E106" s="224"/>
      <c r="F106" s="82">
        <v>200</v>
      </c>
      <c r="G106" s="82"/>
      <c r="H106" s="49"/>
      <c r="I106" s="48"/>
      <c r="J106" s="48"/>
      <c r="K106" s="48"/>
      <c r="L106" s="49"/>
      <c r="M106" s="48"/>
      <c r="N106" s="48"/>
    </row>
    <row r="107" spans="1:14" x14ac:dyDescent="0.3">
      <c r="A107" s="690"/>
      <c r="B107" s="224" t="s">
        <v>2201</v>
      </c>
      <c r="C107" s="50" t="s">
        <v>2202</v>
      </c>
      <c r="D107" s="224" t="s">
        <v>2203</v>
      </c>
      <c r="E107" s="200"/>
      <c r="F107" s="82">
        <v>350</v>
      </c>
      <c r="G107" s="82">
        <v>450</v>
      </c>
      <c r="H107" s="49">
        <v>300</v>
      </c>
      <c r="I107" s="48"/>
      <c r="J107" s="48" t="s">
        <v>2204</v>
      </c>
      <c r="K107" s="48"/>
      <c r="L107" s="49"/>
      <c r="M107" s="48"/>
      <c r="N107" s="48"/>
    </row>
    <row r="108" spans="1:14" x14ac:dyDescent="0.3">
      <c r="A108" s="690"/>
      <c r="B108" s="224" t="s">
        <v>2205</v>
      </c>
      <c r="C108" s="50" t="s">
        <v>2206</v>
      </c>
      <c r="D108" s="224" t="s">
        <v>2203</v>
      </c>
      <c r="E108" s="200"/>
      <c r="F108" s="82">
        <v>150</v>
      </c>
      <c r="G108" s="82"/>
      <c r="H108" s="49">
        <v>150</v>
      </c>
      <c r="I108" s="48"/>
      <c r="J108" s="48" t="s">
        <v>2204</v>
      </c>
      <c r="K108" s="48"/>
      <c r="L108" s="49"/>
      <c r="M108" s="48"/>
      <c r="N108" s="48"/>
    </row>
    <row r="109" spans="1:14" x14ac:dyDescent="0.3">
      <c r="A109" s="690"/>
      <c r="B109" s="224" t="s">
        <v>2207</v>
      </c>
      <c r="C109" s="50" t="s">
        <v>2208</v>
      </c>
      <c r="D109" s="224" t="s">
        <v>2203</v>
      </c>
      <c r="E109" s="200"/>
      <c r="F109" s="82">
        <v>200</v>
      </c>
      <c r="G109" s="82"/>
      <c r="H109" s="49"/>
      <c r="I109" s="48"/>
      <c r="J109" s="48"/>
      <c r="K109" s="48"/>
      <c r="L109" s="49"/>
      <c r="M109" s="48"/>
      <c r="N109" s="48"/>
    </row>
    <row r="110" spans="1:14" x14ac:dyDescent="0.3">
      <c r="A110" s="690"/>
      <c r="B110" s="224"/>
      <c r="C110" s="187"/>
      <c r="D110" s="224"/>
      <c r="E110" s="200"/>
      <c r="F110" s="82"/>
      <c r="G110" s="82"/>
      <c r="H110" s="49"/>
      <c r="I110" s="48"/>
      <c r="J110" s="48"/>
      <c r="K110" s="48"/>
      <c r="L110" s="49"/>
      <c r="M110" s="48"/>
      <c r="N110" s="48"/>
    </row>
    <row r="111" spans="1:14" ht="22.8" x14ac:dyDescent="0.3">
      <c r="A111" s="690"/>
      <c r="B111" s="313" t="s">
        <v>2188</v>
      </c>
      <c r="C111" s="204" t="s">
        <v>2209</v>
      </c>
      <c r="D111" s="313" t="s">
        <v>141</v>
      </c>
      <c r="E111" s="313" t="s">
        <v>142</v>
      </c>
      <c r="F111" s="205">
        <v>25</v>
      </c>
      <c r="G111" s="205"/>
      <c r="H111" s="225">
        <v>20</v>
      </c>
      <c r="I111" s="48"/>
      <c r="J111" s="48"/>
      <c r="K111" s="48"/>
      <c r="L111" s="49"/>
      <c r="M111" s="48"/>
      <c r="N111" s="48"/>
    </row>
    <row r="112" spans="1:14" ht="22.8" x14ac:dyDescent="0.3">
      <c r="A112" s="690"/>
      <c r="B112" s="313" t="s">
        <v>2191</v>
      </c>
      <c r="C112" s="204" t="s">
        <v>2210</v>
      </c>
      <c r="D112" s="313" t="s">
        <v>141</v>
      </c>
      <c r="E112" s="313" t="s">
        <v>142</v>
      </c>
      <c r="F112" s="195"/>
      <c r="G112" s="195"/>
      <c r="H112" s="226" t="s">
        <v>2211</v>
      </c>
      <c r="I112" s="48"/>
      <c r="J112" s="48"/>
      <c r="K112" s="48"/>
      <c r="L112" s="49"/>
      <c r="M112" s="48"/>
      <c r="N112" s="48"/>
    </row>
    <row r="113" spans="1:14" x14ac:dyDescent="0.3">
      <c r="A113" s="690"/>
      <c r="B113" s="313" t="s">
        <v>2212</v>
      </c>
      <c r="C113" s="204" t="s">
        <v>2208</v>
      </c>
      <c r="D113" s="313"/>
      <c r="E113" s="313"/>
      <c r="F113" s="195"/>
      <c r="G113" s="195"/>
      <c r="H113" s="227"/>
      <c r="I113" s="48"/>
      <c r="J113" s="48"/>
      <c r="K113" s="48"/>
      <c r="L113" s="49"/>
      <c r="M113" s="48"/>
      <c r="N113" s="48"/>
    </row>
    <row r="114" spans="1:14" x14ac:dyDescent="0.3">
      <c r="A114" s="690"/>
      <c r="B114" s="313" t="s">
        <v>2213</v>
      </c>
      <c r="C114" s="204" t="s">
        <v>128</v>
      </c>
      <c r="D114" s="313">
        <v>339.077</v>
      </c>
      <c r="E114" s="313" t="s">
        <v>129</v>
      </c>
      <c r="F114" s="195"/>
      <c r="G114" s="195"/>
      <c r="H114" s="227"/>
      <c r="I114" s="48"/>
      <c r="J114" s="48"/>
      <c r="K114" s="48"/>
      <c r="L114" s="49"/>
      <c r="M114" s="48"/>
      <c r="N114" s="48"/>
    </row>
    <row r="115" spans="1:14" ht="22.8" x14ac:dyDescent="0.3">
      <c r="A115" s="690"/>
      <c r="B115" s="313" t="s">
        <v>2214</v>
      </c>
      <c r="C115" s="204" t="s">
        <v>2215</v>
      </c>
      <c r="D115" s="313">
        <v>339.04599999999999</v>
      </c>
      <c r="E115" s="313" t="s">
        <v>2216</v>
      </c>
      <c r="F115" s="195"/>
      <c r="G115" s="195"/>
      <c r="H115" s="227"/>
      <c r="I115" s="48"/>
      <c r="J115" s="48"/>
      <c r="K115" s="48"/>
      <c r="L115" s="49"/>
      <c r="M115" s="48"/>
      <c r="N115" s="48"/>
    </row>
    <row r="116" spans="1:14" ht="22.8" x14ac:dyDescent="0.3">
      <c r="A116" s="690"/>
      <c r="B116" s="313" t="s">
        <v>2217</v>
      </c>
      <c r="C116" s="204" t="s">
        <v>2218</v>
      </c>
      <c r="D116" s="313">
        <v>339.08300000000003</v>
      </c>
      <c r="E116" s="313" t="s">
        <v>2219</v>
      </c>
      <c r="F116" s="195">
        <v>80</v>
      </c>
      <c r="G116" s="195"/>
      <c r="H116" s="227"/>
      <c r="I116" s="48"/>
      <c r="J116" s="48"/>
      <c r="K116" s="48"/>
      <c r="L116" s="49"/>
      <c r="M116" s="48"/>
      <c r="N116" s="48"/>
    </row>
    <row r="117" spans="1:14" x14ac:dyDescent="0.3">
      <c r="A117" s="690"/>
      <c r="B117" s="313" t="s">
        <v>2220</v>
      </c>
      <c r="C117" s="204" t="s">
        <v>2221</v>
      </c>
      <c r="D117" s="313">
        <v>339.08199999999999</v>
      </c>
      <c r="E117" s="313" t="s">
        <v>2222</v>
      </c>
      <c r="F117" s="195"/>
      <c r="G117" s="195"/>
      <c r="H117" s="227"/>
      <c r="I117" s="48"/>
      <c r="J117" s="48"/>
      <c r="K117" s="48"/>
      <c r="L117" s="49"/>
      <c r="M117" s="48"/>
      <c r="N117" s="48"/>
    </row>
    <row r="118" spans="1:14" x14ac:dyDescent="0.3">
      <c r="A118" s="690"/>
      <c r="B118" s="313" t="s">
        <v>2223</v>
      </c>
      <c r="C118" s="204" t="s">
        <v>2224</v>
      </c>
      <c r="D118" s="313">
        <v>334.09399999999999</v>
      </c>
      <c r="E118" s="313" t="s">
        <v>2225</v>
      </c>
      <c r="F118" s="195"/>
      <c r="G118" s="195"/>
      <c r="H118" s="227"/>
      <c r="I118" s="48"/>
      <c r="J118" s="48"/>
      <c r="K118" s="48"/>
      <c r="L118" s="49"/>
      <c r="M118" s="48"/>
      <c r="N118" s="48"/>
    </row>
    <row r="119" spans="1:14" ht="22.8" x14ac:dyDescent="0.3">
      <c r="A119" s="690"/>
      <c r="B119" s="313" t="s">
        <v>2226</v>
      </c>
      <c r="C119" s="204" t="s">
        <v>2227</v>
      </c>
      <c r="D119" s="695" t="s">
        <v>2228</v>
      </c>
      <c r="E119" s="695"/>
      <c r="F119" s="195"/>
      <c r="G119" s="195"/>
      <c r="H119" s="227"/>
      <c r="I119" s="48"/>
      <c r="J119" s="48"/>
      <c r="K119" s="48"/>
      <c r="L119" s="49"/>
      <c r="M119" s="48"/>
      <c r="N119" s="48"/>
    </row>
    <row r="120" spans="1:14" ht="22.8" x14ac:dyDescent="0.3">
      <c r="A120" s="690"/>
      <c r="B120" s="313" t="s">
        <v>2229</v>
      </c>
      <c r="C120" s="204" t="s">
        <v>2230</v>
      </c>
      <c r="D120" s="313">
        <v>339.03399999999999</v>
      </c>
      <c r="E120" s="313" t="s">
        <v>2160</v>
      </c>
      <c r="F120" s="195"/>
      <c r="G120" s="195"/>
      <c r="H120" s="227"/>
      <c r="I120" s="48"/>
      <c r="J120" s="48"/>
      <c r="K120" s="48"/>
      <c r="L120" s="49"/>
      <c r="M120" s="48"/>
      <c r="N120" s="48"/>
    </row>
    <row r="121" spans="1:14" x14ac:dyDescent="0.3">
      <c r="A121" s="690"/>
      <c r="B121" s="313" t="s">
        <v>2231</v>
      </c>
      <c r="C121" s="204" t="s">
        <v>2189</v>
      </c>
      <c r="D121" s="313" t="s">
        <v>2232</v>
      </c>
      <c r="E121" s="313" t="s">
        <v>2233</v>
      </c>
      <c r="F121" s="195"/>
      <c r="G121" s="195"/>
      <c r="H121" s="227"/>
      <c r="I121" s="48"/>
      <c r="J121" s="48"/>
      <c r="K121" s="48"/>
      <c r="L121" s="49"/>
      <c r="M121" s="48"/>
      <c r="N121" s="48"/>
    </row>
    <row r="122" spans="1:14" x14ac:dyDescent="0.3">
      <c r="A122" s="690"/>
      <c r="B122" s="313" t="s">
        <v>2234</v>
      </c>
      <c r="C122" s="204" t="s">
        <v>2235</v>
      </c>
      <c r="D122" s="313">
        <v>339.084</v>
      </c>
      <c r="E122" s="313" t="s">
        <v>2236</v>
      </c>
      <c r="F122" s="195"/>
      <c r="G122" s="195"/>
      <c r="H122" s="227"/>
      <c r="I122" s="48"/>
      <c r="J122" s="48"/>
      <c r="K122" s="48"/>
      <c r="L122" s="49"/>
      <c r="M122" s="48"/>
      <c r="N122" s="48"/>
    </row>
    <row r="123" spans="1:14" ht="34.200000000000003" x14ac:dyDescent="0.3">
      <c r="A123" s="690"/>
      <c r="B123" s="313" t="s">
        <v>2237</v>
      </c>
      <c r="C123" s="204" t="s">
        <v>2238</v>
      </c>
      <c r="D123" s="313"/>
      <c r="E123" s="313"/>
      <c r="F123" s="195"/>
      <c r="G123" s="195"/>
      <c r="H123" s="227"/>
      <c r="I123" s="48"/>
      <c r="J123" s="48"/>
      <c r="K123" s="48"/>
      <c r="L123" s="49"/>
      <c r="M123" s="48"/>
      <c r="N123" s="48"/>
    </row>
    <row r="124" spans="1:14" x14ac:dyDescent="0.3">
      <c r="A124" s="690"/>
      <c r="B124" s="313" t="s">
        <v>2239</v>
      </c>
      <c r="C124" s="204" t="s">
        <v>132</v>
      </c>
      <c r="D124" s="313">
        <v>339.18400000000003</v>
      </c>
      <c r="E124" s="313" t="s">
        <v>133</v>
      </c>
      <c r="F124" s="195">
        <v>15</v>
      </c>
      <c r="G124" s="195"/>
      <c r="H124" s="227"/>
      <c r="I124" s="48"/>
      <c r="J124" s="48"/>
      <c r="K124" s="48"/>
      <c r="L124" s="49"/>
      <c r="M124" s="48"/>
      <c r="N124" s="48"/>
    </row>
    <row r="125" spans="1:14" x14ac:dyDescent="0.3">
      <c r="A125" s="690"/>
      <c r="B125" s="313" t="s">
        <v>2240</v>
      </c>
      <c r="C125" s="204" t="s">
        <v>2241</v>
      </c>
      <c r="D125" s="313">
        <v>339.03500000000003</v>
      </c>
      <c r="E125" s="313" t="s">
        <v>135</v>
      </c>
      <c r="F125" s="195"/>
      <c r="G125" s="195"/>
      <c r="H125" s="227"/>
      <c r="I125" s="48"/>
      <c r="J125" s="48"/>
      <c r="K125" s="48"/>
      <c r="L125" s="49"/>
      <c r="M125" s="48"/>
      <c r="N125" s="48"/>
    </row>
    <row r="126" spans="1:14" x14ac:dyDescent="0.3">
      <c r="A126" s="690"/>
      <c r="B126" s="313" t="s">
        <v>2242</v>
      </c>
      <c r="C126" s="204" t="s">
        <v>2243</v>
      </c>
      <c r="D126" s="313"/>
      <c r="E126" s="313"/>
      <c r="F126" s="195"/>
      <c r="G126" s="195"/>
      <c r="H126" s="227"/>
      <c r="I126" s="48"/>
      <c r="J126" s="48"/>
      <c r="K126" s="48"/>
      <c r="L126" s="49"/>
      <c r="M126" s="48"/>
      <c r="N126" s="48"/>
    </row>
    <row r="127" spans="1:14" ht="22.8" x14ac:dyDescent="0.3">
      <c r="A127" s="690"/>
      <c r="B127" s="313" t="s">
        <v>2244</v>
      </c>
      <c r="C127" s="204" t="s">
        <v>2245</v>
      </c>
      <c r="D127" s="313">
        <v>339.18700000000001</v>
      </c>
      <c r="E127" s="313" t="s">
        <v>2246</v>
      </c>
      <c r="F127" s="195"/>
      <c r="G127" s="195"/>
      <c r="H127" s="227"/>
      <c r="I127" s="48"/>
      <c r="J127" s="48"/>
      <c r="K127" s="48"/>
      <c r="L127" s="49"/>
      <c r="M127" s="48"/>
      <c r="N127" s="48"/>
    </row>
    <row r="128" spans="1:14" ht="22.8" x14ac:dyDescent="0.3">
      <c r="A128" s="690"/>
      <c r="B128" s="313" t="s">
        <v>2247</v>
      </c>
      <c r="C128" s="204" t="s">
        <v>2248</v>
      </c>
      <c r="D128" s="313"/>
      <c r="E128" s="313"/>
      <c r="F128" s="195"/>
      <c r="G128" s="195"/>
      <c r="H128" s="227"/>
      <c r="I128" s="48"/>
      <c r="J128" s="48"/>
      <c r="K128" s="48"/>
      <c r="L128" s="49"/>
      <c r="M128" s="48"/>
      <c r="N128" s="48"/>
    </row>
    <row r="129" spans="1:14" x14ac:dyDescent="0.3">
      <c r="A129" s="690"/>
      <c r="B129" s="313" t="s">
        <v>2249</v>
      </c>
      <c r="C129" s="204" t="s">
        <v>2250</v>
      </c>
      <c r="D129" s="313" t="s">
        <v>2251</v>
      </c>
      <c r="E129" s="313" t="s">
        <v>2251</v>
      </c>
      <c r="F129" s="195"/>
      <c r="G129" s="195"/>
      <c r="H129" s="227"/>
      <c r="I129" s="48"/>
      <c r="J129" s="48"/>
      <c r="K129" s="48"/>
      <c r="L129" s="49"/>
      <c r="M129" s="48"/>
      <c r="N129" s="48"/>
    </row>
    <row r="130" spans="1:14" x14ac:dyDescent="0.3">
      <c r="A130" s="690"/>
      <c r="B130" s="313" t="s">
        <v>2252</v>
      </c>
      <c r="C130" s="204" t="s">
        <v>2253</v>
      </c>
      <c r="D130" s="313">
        <v>339.20499999999998</v>
      </c>
      <c r="E130" s="313" t="s">
        <v>2254</v>
      </c>
      <c r="F130" s="195"/>
      <c r="G130" s="195"/>
      <c r="H130" s="227"/>
      <c r="I130" s="48"/>
      <c r="J130" s="48"/>
      <c r="K130" s="48"/>
      <c r="L130" s="49"/>
      <c r="M130" s="48"/>
      <c r="N130" s="48"/>
    </row>
    <row r="131" spans="1:14" ht="22.8" x14ac:dyDescent="0.3">
      <c r="A131" s="690"/>
      <c r="B131" s="313" t="s">
        <v>2255</v>
      </c>
      <c r="C131" s="204" t="s">
        <v>2256</v>
      </c>
      <c r="D131" s="313">
        <v>339.05900000000003</v>
      </c>
      <c r="E131" s="313" t="s">
        <v>137</v>
      </c>
      <c r="F131" s="195"/>
      <c r="G131" s="195"/>
      <c r="H131" s="227"/>
      <c r="I131" s="48"/>
      <c r="J131" s="48"/>
      <c r="K131" s="48"/>
      <c r="L131" s="49"/>
      <c r="M131" s="48"/>
      <c r="N131" s="48"/>
    </row>
    <row r="132" spans="1:14" x14ac:dyDescent="0.3">
      <c r="A132" s="696" t="s">
        <v>2257</v>
      </c>
      <c r="B132" s="224" t="s">
        <v>2258</v>
      </c>
      <c r="C132" s="50" t="s">
        <v>2259</v>
      </c>
      <c r="D132" s="224" t="s">
        <v>2260</v>
      </c>
      <c r="E132" s="224"/>
      <c r="F132" s="82">
        <v>250</v>
      </c>
      <c r="G132" s="82"/>
      <c r="H132" s="49"/>
      <c r="I132" s="48"/>
      <c r="J132" s="48"/>
      <c r="K132" s="48"/>
      <c r="L132" s="49"/>
      <c r="M132" s="48"/>
      <c r="N132" s="48"/>
    </row>
    <row r="133" spans="1:14" x14ac:dyDescent="0.3">
      <c r="A133" s="697"/>
      <c r="B133" s="224" t="s">
        <v>2261</v>
      </c>
      <c r="C133" s="50" t="s">
        <v>2262</v>
      </c>
      <c r="D133" s="224" t="s">
        <v>2263</v>
      </c>
      <c r="E133" s="224"/>
      <c r="F133" s="82">
        <v>50</v>
      </c>
      <c r="G133" s="82"/>
      <c r="H133" s="49"/>
      <c r="I133" s="48"/>
      <c r="J133" s="48"/>
      <c r="K133" s="48"/>
      <c r="L133" s="49"/>
      <c r="M133" s="48"/>
      <c r="N133" s="48"/>
    </row>
    <row r="134" spans="1:14" ht="34.200000000000003" x14ac:dyDescent="0.3">
      <c r="A134" s="697"/>
      <c r="B134" s="224" t="s">
        <v>2264</v>
      </c>
      <c r="C134" s="50" t="s">
        <v>183</v>
      </c>
      <c r="D134" s="224" t="s">
        <v>2265</v>
      </c>
      <c r="E134" s="224"/>
      <c r="F134" s="82">
        <v>190</v>
      </c>
      <c r="G134" s="82"/>
      <c r="H134" s="49"/>
      <c r="I134" s="48"/>
      <c r="J134" s="48"/>
      <c r="K134" s="48"/>
      <c r="L134" s="49"/>
      <c r="M134" s="48"/>
      <c r="N134" s="48"/>
    </row>
    <row r="135" spans="1:14" x14ac:dyDescent="0.3">
      <c r="A135" s="697"/>
      <c r="B135" s="224" t="s">
        <v>2266</v>
      </c>
      <c r="C135" s="50" t="s">
        <v>187</v>
      </c>
      <c r="D135" s="224" t="s">
        <v>2267</v>
      </c>
      <c r="E135" s="224"/>
      <c r="F135" s="82">
        <v>200</v>
      </c>
      <c r="G135" s="82"/>
      <c r="H135" s="49"/>
      <c r="I135" s="48"/>
      <c r="J135" s="48"/>
      <c r="K135" s="48"/>
      <c r="L135" s="49"/>
      <c r="M135" s="48"/>
      <c r="N135" s="48"/>
    </row>
    <row r="136" spans="1:14" x14ac:dyDescent="0.3">
      <c r="A136" s="697"/>
      <c r="B136" s="224"/>
      <c r="C136" s="50"/>
      <c r="D136" s="224"/>
      <c r="E136" s="224"/>
      <c r="F136" s="82"/>
      <c r="G136" s="82"/>
      <c r="H136" s="49"/>
      <c r="I136" s="48"/>
      <c r="J136" s="48"/>
      <c r="K136" s="48"/>
      <c r="L136" s="49"/>
      <c r="M136" s="48"/>
      <c r="N136" s="48"/>
    </row>
    <row r="137" spans="1:14" x14ac:dyDescent="0.3">
      <c r="A137" s="697"/>
      <c r="B137" s="224"/>
      <c r="C137" s="50"/>
      <c r="D137" s="224"/>
      <c r="E137" s="224"/>
      <c r="F137" s="82"/>
      <c r="G137" s="82"/>
      <c r="H137" s="49"/>
      <c r="I137" s="48"/>
      <c r="J137" s="48"/>
      <c r="K137" s="48"/>
      <c r="L137" s="49"/>
      <c r="M137" s="48"/>
      <c r="N137" s="48"/>
    </row>
    <row r="138" spans="1:14" x14ac:dyDescent="0.3">
      <c r="A138" s="698"/>
      <c r="B138" s="224"/>
      <c r="C138" s="50"/>
      <c r="D138" s="224"/>
      <c r="E138" s="224"/>
      <c r="F138" s="82"/>
      <c r="G138" s="82"/>
      <c r="H138" s="49"/>
      <c r="I138" s="48"/>
      <c r="J138" s="48"/>
      <c r="K138" s="48"/>
      <c r="L138" s="49"/>
      <c r="M138" s="48"/>
      <c r="N138" s="48"/>
    </row>
    <row r="139" spans="1:14" x14ac:dyDescent="0.3">
      <c r="A139" s="699" t="s">
        <v>2268</v>
      </c>
      <c r="B139" s="224" t="s">
        <v>2269</v>
      </c>
      <c r="C139" s="187" t="s">
        <v>2270</v>
      </c>
      <c r="D139" s="224" t="s">
        <v>2271</v>
      </c>
      <c r="E139" s="48"/>
      <c r="F139" s="201">
        <v>70</v>
      </c>
      <c r="G139" s="201"/>
      <c r="H139" s="49"/>
      <c r="I139" s="48"/>
      <c r="J139" s="48"/>
      <c r="K139" s="48"/>
      <c r="L139" s="49" t="s">
        <v>1962</v>
      </c>
      <c r="M139" s="48"/>
      <c r="N139" s="48"/>
    </row>
    <row r="140" spans="1:14" x14ac:dyDescent="0.3">
      <c r="A140" s="699"/>
      <c r="B140" s="224" t="s">
        <v>2272</v>
      </c>
      <c r="C140" s="187" t="s">
        <v>2273</v>
      </c>
      <c r="D140" s="224" t="s">
        <v>2271</v>
      </c>
      <c r="E140" s="48"/>
      <c r="F140" s="201">
        <v>80</v>
      </c>
      <c r="G140" s="201"/>
      <c r="H140" s="49"/>
      <c r="I140" s="48"/>
      <c r="J140" s="48"/>
      <c r="K140" s="48"/>
      <c r="L140" s="49" t="s">
        <v>1962</v>
      </c>
      <c r="M140" s="48"/>
      <c r="N140" s="48"/>
    </row>
    <row r="141" spans="1:14" x14ac:dyDescent="0.3">
      <c r="A141" s="699"/>
      <c r="B141" s="224" t="s">
        <v>2274</v>
      </c>
      <c r="C141" s="187" t="s">
        <v>2275</v>
      </c>
      <c r="D141" s="224" t="s">
        <v>2271</v>
      </c>
      <c r="E141" s="48"/>
      <c r="F141" s="201">
        <v>70</v>
      </c>
      <c r="G141" s="201"/>
      <c r="H141" s="49"/>
      <c r="I141" s="48"/>
      <c r="J141" s="48"/>
      <c r="K141" s="48"/>
      <c r="L141" s="49" t="s">
        <v>1962</v>
      </c>
      <c r="M141" s="48"/>
      <c r="N141" s="48"/>
    </row>
    <row r="142" spans="1:14" x14ac:dyDescent="0.3">
      <c r="A142" s="699"/>
      <c r="B142" s="224" t="s">
        <v>2276</v>
      </c>
      <c r="C142" s="187" t="s">
        <v>2277</v>
      </c>
      <c r="D142" s="224" t="s">
        <v>2271</v>
      </c>
      <c r="E142" s="48"/>
      <c r="F142" s="201">
        <v>70</v>
      </c>
      <c r="G142" s="201"/>
      <c r="H142" s="49"/>
      <c r="I142" s="48"/>
      <c r="J142" s="48"/>
      <c r="K142" s="48"/>
      <c r="L142" s="49" t="s">
        <v>1962</v>
      </c>
      <c r="M142" s="48"/>
      <c r="N142" s="48"/>
    </row>
    <row r="143" spans="1:14" x14ac:dyDescent="0.3">
      <c r="A143" s="699"/>
      <c r="B143" s="224" t="s">
        <v>2278</v>
      </c>
      <c r="C143" s="187" t="s">
        <v>2279</v>
      </c>
      <c r="D143" s="224" t="s">
        <v>2271</v>
      </c>
      <c r="E143" s="48"/>
      <c r="F143" s="201">
        <v>80</v>
      </c>
      <c r="G143" s="201"/>
      <c r="H143" s="49"/>
      <c r="I143" s="48"/>
      <c r="J143" s="48"/>
      <c r="K143" s="48"/>
      <c r="L143" s="49" t="s">
        <v>1962</v>
      </c>
      <c r="M143" s="48"/>
      <c r="N143" s="48"/>
    </row>
    <row r="144" spans="1:14" ht="22.8" x14ac:dyDescent="0.3">
      <c r="A144" s="699"/>
      <c r="B144" s="224" t="s">
        <v>2280</v>
      </c>
      <c r="C144" s="187" t="s">
        <v>2281</v>
      </c>
      <c r="D144" s="224" t="s">
        <v>2271</v>
      </c>
      <c r="E144" s="48"/>
      <c r="F144" s="201">
        <v>80</v>
      </c>
      <c r="G144" s="201"/>
      <c r="H144" s="49"/>
      <c r="I144" s="48"/>
      <c r="J144" s="48"/>
      <c r="K144" s="48"/>
      <c r="L144" s="49" t="s">
        <v>1962</v>
      </c>
      <c r="M144" s="48"/>
      <c r="N144" s="48"/>
    </row>
    <row r="145" spans="1:14" x14ac:dyDescent="0.3">
      <c r="A145" s="699"/>
      <c r="B145" s="224" t="s">
        <v>2282</v>
      </c>
      <c r="C145" s="50" t="s">
        <v>2283</v>
      </c>
      <c r="D145" s="224" t="s">
        <v>2284</v>
      </c>
      <c r="E145" s="48"/>
      <c r="F145" s="201">
        <v>90</v>
      </c>
      <c r="G145" s="201"/>
      <c r="H145" s="49"/>
      <c r="I145" s="48"/>
      <c r="J145" s="48"/>
      <c r="K145" s="48"/>
      <c r="L145" s="49" t="s">
        <v>1962</v>
      </c>
      <c r="M145" s="48"/>
      <c r="N145" s="48"/>
    </row>
    <row r="146" spans="1:14" x14ac:dyDescent="0.3">
      <c r="A146" s="699"/>
      <c r="B146" s="224"/>
      <c r="C146" s="50"/>
      <c r="D146" s="224"/>
      <c r="E146" s="48"/>
      <c r="F146" s="201"/>
      <c r="G146" s="201"/>
      <c r="H146" s="49"/>
      <c r="I146" s="48"/>
      <c r="J146" s="48"/>
      <c r="K146" s="48"/>
      <c r="L146" s="49"/>
      <c r="M146" s="48"/>
      <c r="N146" s="48"/>
    </row>
    <row r="147" spans="1:14" x14ac:dyDescent="0.3">
      <c r="A147" s="699"/>
      <c r="B147" s="224"/>
      <c r="C147" s="50"/>
      <c r="D147" s="224"/>
      <c r="E147" s="48"/>
      <c r="F147" s="201"/>
      <c r="G147" s="201"/>
      <c r="H147" s="49"/>
      <c r="I147" s="48"/>
      <c r="J147" s="48"/>
      <c r="K147" s="48"/>
      <c r="L147" s="49"/>
      <c r="M147" s="48"/>
      <c r="N147" s="48"/>
    </row>
    <row r="148" spans="1:14" ht="22.8" x14ac:dyDescent="0.3">
      <c r="A148" s="699"/>
      <c r="B148" s="313" t="s">
        <v>2280</v>
      </c>
      <c r="C148" s="204" t="s">
        <v>2285</v>
      </c>
      <c r="D148" s="313">
        <v>399.60399999999998</v>
      </c>
      <c r="E148" s="313"/>
      <c r="F148" s="82"/>
      <c r="G148" s="82"/>
      <c r="H148" s="49"/>
      <c r="I148" s="48"/>
      <c r="J148" s="48"/>
      <c r="K148" s="48"/>
      <c r="L148" s="49"/>
      <c r="M148" s="48"/>
      <c r="N148" s="48"/>
    </row>
    <row r="149" spans="1:14" x14ac:dyDescent="0.3">
      <c r="A149" s="699"/>
      <c r="B149" s="313" t="s">
        <v>2282</v>
      </c>
      <c r="C149" s="204" t="s">
        <v>2286</v>
      </c>
      <c r="D149" s="313">
        <v>399.613</v>
      </c>
      <c r="E149" s="313"/>
      <c r="F149" s="82"/>
      <c r="G149" s="82"/>
      <c r="H149" s="49"/>
      <c r="I149" s="48"/>
      <c r="J149" s="48"/>
      <c r="K149" s="48"/>
      <c r="L149" s="49"/>
      <c r="M149" s="48"/>
      <c r="N149" s="48"/>
    </row>
    <row r="150" spans="1:14" ht="22.8" x14ac:dyDescent="0.3">
      <c r="A150" s="699"/>
      <c r="B150" s="313" t="s">
        <v>2287</v>
      </c>
      <c r="C150" s="204" t="s">
        <v>2288</v>
      </c>
      <c r="D150" s="313">
        <v>399.60500000000002</v>
      </c>
      <c r="E150" s="313"/>
      <c r="F150" s="82"/>
      <c r="G150" s="82"/>
      <c r="H150" s="49"/>
      <c r="I150" s="48"/>
      <c r="J150" s="48"/>
      <c r="K150" s="48"/>
      <c r="L150" s="49"/>
      <c r="M150" s="48"/>
      <c r="N150" s="48"/>
    </row>
    <row r="151" spans="1:14" ht="22.8" x14ac:dyDescent="0.3">
      <c r="A151" s="699"/>
      <c r="B151" s="313" t="s">
        <v>2289</v>
      </c>
      <c r="C151" s="204" t="s">
        <v>2290</v>
      </c>
      <c r="D151" s="313">
        <v>399.60500000000002</v>
      </c>
      <c r="E151" s="313"/>
      <c r="F151" s="82"/>
      <c r="G151" s="82"/>
      <c r="H151" s="49"/>
      <c r="I151" s="48"/>
      <c r="J151" s="48"/>
      <c r="K151" s="48"/>
      <c r="L151" s="49"/>
      <c r="M151" s="48"/>
      <c r="N151" s="48"/>
    </row>
    <row r="152" spans="1:14" x14ac:dyDescent="0.3">
      <c r="A152" s="699"/>
      <c r="B152" s="313" t="s">
        <v>2291</v>
      </c>
      <c r="C152" s="204" t="s">
        <v>2292</v>
      </c>
      <c r="D152" s="313">
        <v>399.60500000000002</v>
      </c>
      <c r="E152" s="313"/>
      <c r="F152" s="82"/>
      <c r="G152" s="82"/>
      <c r="H152" s="49"/>
      <c r="I152" s="48"/>
      <c r="J152" s="48"/>
      <c r="K152" s="48"/>
      <c r="L152" s="49"/>
      <c r="M152" s="48"/>
      <c r="N152" s="48"/>
    </row>
    <row r="153" spans="1:14" ht="22.8" x14ac:dyDescent="0.3">
      <c r="A153" s="699"/>
      <c r="B153" s="313" t="s">
        <v>2293</v>
      </c>
      <c r="C153" s="204" t="s">
        <v>2294</v>
      </c>
      <c r="D153" s="313">
        <v>399.60500000000002</v>
      </c>
      <c r="E153" s="313"/>
      <c r="F153" s="82"/>
      <c r="G153" s="82"/>
      <c r="H153" s="49"/>
      <c r="I153" s="48"/>
      <c r="J153" s="48"/>
      <c r="K153" s="48"/>
      <c r="L153" s="49"/>
      <c r="M153" s="48"/>
      <c r="N153" s="48"/>
    </row>
    <row r="154" spans="1:14" x14ac:dyDescent="0.3">
      <c r="A154" s="699"/>
      <c r="B154" s="313" t="s">
        <v>2295</v>
      </c>
      <c r="C154" s="204" t="s">
        <v>2296</v>
      </c>
      <c r="D154" s="313">
        <v>399.613</v>
      </c>
      <c r="E154" s="313"/>
      <c r="F154" s="82"/>
      <c r="G154" s="82"/>
      <c r="H154" s="49"/>
      <c r="I154" s="48"/>
      <c r="J154" s="48"/>
      <c r="K154" s="48"/>
      <c r="L154" s="49"/>
      <c r="M154" s="48"/>
      <c r="N154" s="48"/>
    </row>
    <row r="155" spans="1:14" x14ac:dyDescent="0.3">
      <c r="A155" s="699"/>
      <c r="B155" s="313" t="s">
        <v>2297</v>
      </c>
      <c r="C155" s="204" t="s">
        <v>2298</v>
      </c>
      <c r="D155" s="313">
        <v>399.613</v>
      </c>
      <c r="E155" s="313"/>
      <c r="F155" s="82"/>
      <c r="G155" s="82"/>
      <c r="H155" s="49"/>
      <c r="I155" s="48"/>
      <c r="J155" s="48"/>
      <c r="K155" s="48"/>
      <c r="L155" s="49"/>
      <c r="M155" s="48"/>
      <c r="N155" s="48"/>
    </row>
    <row r="156" spans="1:14" x14ac:dyDescent="0.3">
      <c r="A156" s="699"/>
      <c r="B156" s="313" t="s">
        <v>2299</v>
      </c>
      <c r="C156" s="204" t="s">
        <v>2300</v>
      </c>
      <c r="D156" s="313">
        <v>399.613</v>
      </c>
      <c r="E156" s="313"/>
      <c r="F156" s="82"/>
      <c r="G156" s="82"/>
      <c r="H156" s="49"/>
      <c r="I156" s="48"/>
      <c r="J156" s="48"/>
      <c r="K156" s="48"/>
      <c r="L156" s="49"/>
      <c r="M156" s="48"/>
      <c r="N156" s="48"/>
    </row>
    <row r="157" spans="1:14" x14ac:dyDescent="0.3">
      <c r="A157" s="699"/>
      <c r="B157" s="313" t="s">
        <v>2301</v>
      </c>
      <c r="C157" s="204" t="s">
        <v>2302</v>
      </c>
      <c r="D157" s="313">
        <v>399.62299999999999</v>
      </c>
      <c r="E157" s="313" t="s">
        <v>2303</v>
      </c>
      <c r="F157" s="82"/>
      <c r="G157" s="82"/>
      <c r="H157" s="49"/>
      <c r="I157" s="48"/>
      <c r="J157" s="48"/>
      <c r="K157" s="48"/>
      <c r="L157" s="49"/>
      <c r="M157" s="48"/>
      <c r="N157" s="48"/>
    </row>
    <row r="158" spans="1:14" ht="28.5" customHeight="1" x14ac:dyDescent="0.3">
      <c r="A158" s="117" t="s">
        <v>2304</v>
      </c>
      <c r="B158" s="224" t="s">
        <v>2305</v>
      </c>
      <c r="C158" s="187" t="s">
        <v>2306</v>
      </c>
      <c r="D158" s="224" t="s">
        <v>2307</v>
      </c>
      <c r="E158" s="224" t="s">
        <v>2308</v>
      </c>
      <c r="F158" s="190">
        <f>70*3</f>
        <v>210</v>
      </c>
      <c r="G158" s="190"/>
      <c r="H158" s="202">
        <v>100</v>
      </c>
      <c r="I158" s="48"/>
      <c r="J158" s="48"/>
      <c r="K158" s="48"/>
      <c r="L158" s="49" t="s">
        <v>1962</v>
      </c>
      <c r="M158" s="48"/>
      <c r="N158" s="48"/>
    </row>
    <row r="159" spans="1:14" ht="23.25" customHeight="1" x14ac:dyDescent="0.3">
      <c r="A159" s="700" t="s">
        <v>2309</v>
      </c>
      <c r="B159" s="224" t="s">
        <v>2310</v>
      </c>
      <c r="C159" s="50" t="s">
        <v>2311</v>
      </c>
      <c r="D159" s="224">
        <v>334.005</v>
      </c>
      <c r="E159" s="224" t="s">
        <v>2312</v>
      </c>
      <c r="F159" s="82">
        <v>50</v>
      </c>
      <c r="G159" s="82"/>
      <c r="H159" s="49"/>
      <c r="I159" s="48"/>
      <c r="J159" s="48"/>
      <c r="K159" s="48"/>
      <c r="L159" s="49" t="s">
        <v>1962</v>
      </c>
      <c r="M159" s="48"/>
      <c r="N159" s="48"/>
    </row>
    <row r="160" spans="1:14" ht="15" customHeight="1" x14ac:dyDescent="0.3">
      <c r="A160" s="701"/>
      <c r="B160" s="224" t="s">
        <v>2313</v>
      </c>
      <c r="C160" s="50" t="s">
        <v>2314</v>
      </c>
      <c r="D160" s="224">
        <v>334.00299999999999</v>
      </c>
      <c r="E160" s="224" t="s">
        <v>2315</v>
      </c>
      <c r="F160" s="82">
        <v>50</v>
      </c>
      <c r="G160" s="82"/>
      <c r="H160" s="49"/>
      <c r="I160" s="48"/>
      <c r="J160" s="48"/>
      <c r="K160" s="48"/>
      <c r="L160" s="49"/>
      <c r="M160" s="48"/>
      <c r="N160" s="48"/>
    </row>
    <row r="161" spans="1:14" ht="24" customHeight="1" x14ac:dyDescent="0.3">
      <c r="A161" s="701"/>
      <c r="B161" s="224" t="s">
        <v>2316</v>
      </c>
      <c r="C161" s="50" t="s">
        <v>2317</v>
      </c>
      <c r="D161" s="224">
        <v>334.05099999999999</v>
      </c>
      <c r="E161" s="224" t="s">
        <v>2318</v>
      </c>
      <c r="F161" s="82">
        <v>100</v>
      </c>
      <c r="G161" s="82"/>
      <c r="H161" s="49"/>
      <c r="I161" s="48"/>
      <c r="J161" s="48"/>
      <c r="K161" s="48"/>
      <c r="L161" s="49"/>
      <c r="M161" s="48"/>
      <c r="N161" s="48"/>
    </row>
    <row r="162" spans="1:14" ht="15" customHeight="1" x14ac:dyDescent="0.3">
      <c r="A162" s="702"/>
      <c r="B162" s="224" t="s">
        <v>2319</v>
      </c>
      <c r="C162" s="50" t="s">
        <v>2320</v>
      </c>
      <c r="D162" s="224">
        <v>334.00299999999999</v>
      </c>
      <c r="E162" s="224" t="s">
        <v>2315</v>
      </c>
      <c r="F162" s="82">
        <v>30</v>
      </c>
      <c r="G162" s="82"/>
      <c r="H162" s="49"/>
      <c r="I162" s="48"/>
      <c r="J162" s="48"/>
      <c r="K162" s="48"/>
      <c r="L162" s="49"/>
      <c r="M162" s="48"/>
      <c r="N162" s="48"/>
    </row>
    <row r="163" spans="1:14" ht="36" customHeight="1" x14ac:dyDescent="0.3">
      <c r="A163" s="703" t="s">
        <v>2321</v>
      </c>
      <c r="B163" s="330" t="s">
        <v>2322</v>
      </c>
      <c r="C163" s="50" t="s">
        <v>2323</v>
      </c>
      <c r="D163" s="224" t="s">
        <v>2324</v>
      </c>
      <c r="E163" s="224"/>
      <c r="F163" s="190">
        <v>800</v>
      </c>
      <c r="G163" s="190" t="s">
        <v>2325</v>
      </c>
      <c r="H163" s="49"/>
      <c r="I163" s="48"/>
      <c r="J163" s="203"/>
      <c r="K163" s="48"/>
      <c r="L163" s="49" t="s">
        <v>1962</v>
      </c>
      <c r="M163" s="48"/>
      <c r="N163" s="48"/>
    </row>
    <row r="164" spans="1:14" ht="22.8" x14ac:dyDescent="0.3">
      <c r="A164" s="704"/>
      <c r="B164" s="330" t="s">
        <v>2326</v>
      </c>
      <c r="C164" s="50" t="s">
        <v>2327</v>
      </c>
      <c r="D164" s="224" t="s">
        <v>111</v>
      </c>
      <c r="E164" s="224"/>
      <c r="F164" s="190">
        <v>2000</v>
      </c>
      <c r="G164" s="190" t="s">
        <v>2325</v>
      </c>
      <c r="H164" s="49"/>
      <c r="I164" s="48"/>
      <c r="J164" s="203"/>
      <c r="K164" s="203"/>
      <c r="L164" s="49" t="s">
        <v>1962</v>
      </c>
      <c r="M164" s="48"/>
      <c r="N164" s="48"/>
    </row>
    <row r="165" spans="1:14" ht="34.200000000000003" x14ac:dyDescent="0.3">
      <c r="A165" s="704"/>
      <c r="B165" s="330" t="s">
        <v>2328</v>
      </c>
      <c r="C165" s="50" t="s">
        <v>2329</v>
      </c>
      <c r="D165" s="224" t="s">
        <v>2330</v>
      </c>
      <c r="E165" s="224"/>
      <c r="F165" s="190">
        <v>270</v>
      </c>
      <c r="G165" s="190" t="s">
        <v>2325</v>
      </c>
      <c r="H165" s="49"/>
      <c r="I165" s="48"/>
      <c r="J165" s="203"/>
      <c r="K165" s="48"/>
      <c r="L165" s="49" t="s">
        <v>1962</v>
      </c>
      <c r="M165" s="48"/>
      <c r="N165" s="48"/>
    </row>
    <row r="166" spans="1:14" ht="33" customHeight="1" x14ac:dyDescent="0.3">
      <c r="A166" s="704"/>
      <c r="B166" s="330" t="s">
        <v>2331</v>
      </c>
      <c r="C166" s="50" t="s">
        <v>2332</v>
      </c>
      <c r="D166" s="224" t="s">
        <v>2333</v>
      </c>
      <c r="E166" s="224"/>
      <c r="F166" s="190" t="s">
        <v>125</v>
      </c>
      <c r="G166" s="190" t="s">
        <v>2325</v>
      </c>
      <c r="H166" s="49"/>
      <c r="I166" s="48"/>
      <c r="J166" s="203"/>
      <c r="K166" s="48"/>
      <c r="L166" s="49" t="s">
        <v>1962</v>
      </c>
      <c r="M166" s="48"/>
      <c r="N166" s="48"/>
    </row>
    <row r="167" spans="1:14" ht="33" customHeight="1" x14ac:dyDescent="0.3">
      <c r="A167" s="704"/>
      <c r="B167" s="330" t="s">
        <v>2334</v>
      </c>
      <c r="C167" s="50" t="s">
        <v>2335</v>
      </c>
      <c r="D167" s="224" t="s">
        <v>125</v>
      </c>
      <c r="E167" s="224"/>
      <c r="F167" s="190" t="s">
        <v>125</v>
      </c>
      <c r="G167" s="190"/>
      <c r="H167" s="49"/>
      <c r="I167" s="48"/>
      <c r="J167" s="203"/>
      <c r="K167" s="48"/>
      <c r="L167" s="49" t="s">
        <v>1962</v>
      </c>
      <c r="M167" s="48"/>
      <c r="N167" s="48"/>
    </row>
    <row r="168" spans="1:14" ht="33" customHeight="1" x14ac:dyDescent="0.3">
      <c r="A168" s="704"/>
      <c r="B168" s="330" t="s">
        <v>2336</v>
      </c>
      <c r="C168" s="50" t="s">
        <v>2337</v>
      </c>
      <c r="D168" s="224" t="s">
        <v>2338</v>
      </c>
      <c r="E168" s="224"/>
      <c r="F168" s="190" t="s">
        <v>125</v>
      </c>
      <c r="G168" s="190"/>
      <c r="H168" s="49"/>
      <c r="I168" s="48"/>
      <c r="J168" s="203"/>
      <c r="K168" s="48"/>
      <c r="L168" s="49" t="s">
        <v>1962</v>
      </c>
      <c r="M168" s="48"/>
      <c r="N168" s="48"/>
    </row>
    <row r="169" spans="1:14" ht="33" customHeight="1" x14ac:dyDescent="0.3">
      <c r="A169" s="704"/>
      <c r="B169" s="330" t="s">
        <v>2339</v>
      </c>
      <c r="C169" s="50" t="s">
        <v>2340</v>
      </c>
      <c r="D169" s="224" t="s">
        <v>2341</v>
      </c>
      <c r="E169" s="224"/>
      <c r="F169" s="190" t="s">
        <v>125</v>
      </c>
      <c r="G169" s="190"/>
      <c r="H169" s="49"/>
      <c r="I169" s="48"/>
      <c r="J169" s="203"/>
      <c r="K169" s="48"/>
      <c r="L169" s="49" t="s">
        <v>1962</v>
      </c>
      <c r="M169" s="48"/>
      <c r="N169" s="48"/>
    </row>
    <row r="170" spans="1:14" ht="33" customHeight="1" x14ac:dyDescent="0.3">
      <c r="A170" s="704"/>
      <c r="B170" s="330" t="s">
        <v>2342</v>
      </c>
      <c r="C170" s="50" t="s">
        <v>2343</v>
      </c>
      <c r="D170" s="224" t="s">
        <v>2344</v>
      </c>
      <c r="E170" s="224"/>
      <c r="F170" s="190" t="s">
        <v>125</v>
      </c>
      <c r="G170" s="190"/>
      <c r="H170" s="49"/>
      <c r="I170" s="48"/>
      <c r="J170" s="203"/>
      <c r="K170" s="48"/>
      <c r="L170" s="49" t="s">
        <v>1962</v>
      </c>
      <c r="M170" s="48"/>
      <c r="N170" s="48"/>
    </row>
    <row r="171" spans="1:14" ht="33" customHeight="1" x14ac:dyDescent="0.3">
      <c r="A171" s="704"/>
      <c r="B171" s="330" t="s">
        <v>2345</v>
      </c>
      <c r="C171" s="50" t="s">
        <v>2346</v>
      </c>
      <c r="D171" s="224" t="s">
        <v>2347</v>
      </c>
      <c r="E171" s="224"/>
      <c r="F171" s="190" t="s">
        <v>125</v>
      </c>
      <c r="G171" s="190"/>
      <c r="H171" s="49"/>
      <c r="I171" s="48"/>
      <c r="J171" s="203"/>
      <c r="K171" s="48"/>
      <c r="L171" s="49" t="s">
        <v>1962</v>
      </c>
      <c r="M171" s="48"/>
      <c r="N171" s="48"/>
    </row>
    <row r="172" spans="1:14" ht="33" customHeight="1" x14ac:dyDescent="0.3">
      <c r="A172" s="704"/>
      <c r="B172" s="330" t="s">
        <v>2348</v>
      </c>
      <c r="C172" s="50" t="s">
        <v>2349</v>
      </c>
      <c r="D172" s="224" t="s">
        <v>2350</v>
      </c>
      <c r="E172" s="224"/>
      <c r="F172" s="190" t="s">
        <v>125</v>
      </c>
      <c r="G172" s="190"/>
      <c r="H172" s="49"/>
      <c r="I172" s="48"/>
      <c r="J172" s="203"/>
      <c r="K172" s="48"/>
      <c r="L172" s="49" t="s">
        <v>1962</v>
      </c>
      <c r="M172" s="48"/>
      <c r="N172" s="48"/>
    </row>
    <row r="173" spans="1:14" x14ac:dyDescent="0.3">
      <c r="A173" s="705"/>
      <c r="B173" s="330" t="s">
        <v>2351</v>
      </c>
      <c r="C173" s="50" t="s">
        <v>2352</v>
      </c>
      <c r="D173" s="224" t="s">
        <v>125</v>
      </c>
      <c r="E173" s="224"/>
      <c r="F173" s="190">
        <v>1000</v>
      </c>
      <c r="G173" s="190" t="s">
        <v>2325</v>
      </c>
      <c r="H173" s="49"/>
      <c r="I173" s="48"/>
      <c r="J173" s="203"/>
      <c r="K173" s="48"/>
      <c r="L173" s="49"/>
      <c r="M173" s="48"/>
      <c r="N173" s="48"/>
    </row>
    <row r="174" spans="1:14" ht="25.5" customHeight="1" x14ac:dyDescent="0.3">
      <c r="A174" s="706" t="s">
        <v>2257</v>
      </c>
      <c r="B174" s="62" t="s">
        <v>2353</v>
      </c>
      <c r="C174" s="61" t="s">
        <v>2354</v>
      </c>
      <c r="D174" s="62" t="s">
        <v>155</v>
      </c>
      <c r="E174" s="62" t="s">
        <v>202</v>
      </c>
      <c r="F174" s="82"/>
      <c r="G174" s="82"/>
      <c r="H174" s="49"/>
      <c r="I174" s="48"/>
    </row>
    <row r="175" spans="1:14" x14ac:dyDescent="0.3">
      <c r="A175" s="707"/>
      <c r="B175" s="62" t="s">
        <v>2355</v>
      </c>
      <c r="C175" s="61" t="s">
        <v>2356</v>
      </c>
      <c r="D175" s="62">
        <v>321.05799999999999</v>
      </c>
      <c r="E175" s="62" t="s">
        <v>204</v>
      </c>
      <c r="F175" s="82"/>
      <c r="G175" s="82"/>
      <c r="H175" s="49"/>
      <c r="I175" s="48"/>
    </row>
    <row r="176" spans="1:14" x14ac:dyDescent="0.3">
      <c r="A176" s="707"/>
      <c r="B176" s="62" t="s">
        <v>2357</v>
      </c>
      <c r="C176" s="61" t="s">
        <v>2358</v>
      </c>
      <c r="D176" s="62" t="s">
        <v>155</v>
      </c>
      <c r="E176" s="62" t="s">
        <v>206</v>
      </c>
      <c r="F176" s="82"/>
      <c r="G176" s="82"/>
      <c r="H176" s="49"/>
      <c r="I176" s="48"/>
    </row>
    <row r="177" spans="1:9" x14ac:dyDescent="0.3">
      <c r="A177" s="707"/>
      <c r="B177" s="62" t="s">
        <v>2359</v>
      </c>
      <c r="C177" s="61" t="s">
        <v>71</v>
      </c>
      <c r="D177" s="62" t="s">
        <v>155</v>
      </c>
      <c r="E177" s="62" t="s">
        <v>72</v>
      </c>
      <c r="F177" s="82"/>
      <c r="G177" s="82"/>
      <c r="H177" s="49"/>
      <c r="I177" s="48"/>
    </row>
    <row r="178" spans="1:9" x14ac:dyDescent="0.3">
      <c r="A178" s="707"/>
      <c r="B178" s="62" t="s">
        <v>2360</v>
      </c>
      <c r="C178" s="61" t="s">
        <v>2361</v>
      </c>
      <c r="D178" s="62" t="s">
        <v>155</v>
      </c>
      <c r="E178" s="62" t="s">
        <v>2362</v>
      </c>
      <c r="F178" s="82"/>
      <c r="G178" s="82"/>
      <c r="H178" s="49"/>
      <c r="I178" s="48"/>
    </row>
    <row r="179" spans="1:9" ht="34.200000000000003" x14ac:dyDescent="0.3">
      <c r="A179" s="707"/>
      <c r="B179" s="62" t="s">
        <v>2363</v>
      </c>
      <c r="C179" s="61" t="s">
        <v>2364</v>
      </c>
      <c r="D179" s="62" t="s">
        <v>155</v>
      </c>
      <c r="E179" s="62" t="s">
        <v>211</v>
      </c>
      <c r="F179" s="82"/>
      <c r="G179" s="82"/>
      <c r="H179" s="49"/>
      <c r="I179" s="48"/>
    </row>
    <row r="180" spans="1:9" x14ac:dyDescent="0.3">
      <c r="A180" s="707"/>
      <c r="B180" s="62" t="s">
        <v>2365</v>
      </c>
      <c r="C180" s="61" t="s">
        <v>212</v>
      </c>
      <c r="D180" s="62"/>
      <c r="E180" s="62" t="s">
        <v>2366</v>
      </c>
      <c r="F180" s="82"/>
      <c r="G180" s="82"/>
      <c r="H180" s="49"/>
      <c r="I180" s="48"/>
    </row>
    <row r="181" spans="1:9" x14ac:dyDescent="0.3">
      <c r="A181" s="707"/>
      <c r="B181" s="62" t="s">
        <v>2367</v>
      </c>
      <c r="C181" s="61" t="s">
        <v>2368</v>
      </c>
      <c r="D181" s="62">
        <v>321.07</v>
      </c>
      <c r="E181" s="62" t="s">
        <v>2369</v>
      </c>
      <c r="F181" s="82"/>
      <c r="G181" s="82"/>
      <c r="H181" s="49"/>
      <c r="I181" s="48"/>
    </row>
    <row r="182" spans="1:9" ht="22.8" x14ac:dyDescent="0.3">
      <c r="A182" s="707"/>
      <c r="B182" s="62" t="s">
        <v>2370</v>
      </c>
      <c r="C182" s="61" t="s">
        <v>2371</v>
      </c>
      <c r="D182" s="62" t="s">
        <v>155</v>
      </c>
      <c r="E182" s="62" t="s">
        <v>202</v>
      </c>
      <c r="F182" s="82"/>
      <c r="G182" s="82"/>
      <c r="H182" s="49"/>
      <c r="I182" s="48"/>
    </row>
    <row r="183" spans="1:9" ht="57" x14ac:dyDescent="0.3">
      <c r="A183" s="707"/>
      <c r="B183" s="62" t="s">
        <v>2372</v>
      </c>
      <c r="C183" s="61" t="s">
        <v>2373</v>
      </c>
      <c r="D183" s="62">
        <v>321.05900000000003</v>
      </c>
      <c r="E183" s="62" t="s">
        <v>2374</v>
      </c>
      <c r="F183" s="82"/>
      <c r="G183" s="82"/>
      <c r="H183" s="49"/>
      <c r="I183" s="48"/>
    </row>
    <row r="184" spans="1:9" x14ac:dyDescent="0.3">
      <c r="A184" s="707"/>
      <c r="B184" s="62" t="s">
        <v>2375</v>
      </c>
      <c r="C184" s="61" t="s">
        <v>2376</v>
      </c>
      <c r="D184" s="62">
        <v>321.084</v>
      </c>
      <c r="E184" s="62" t="s">
        <v>218</v>
      </c>
      <c r="F184" s="82"/>
      <c r="G184" s="82"/>
      <c r="H184" s="49"/>
      <c r="I184" s="48"/>
    </row>
    <row r="185" spans="1:9" x14ac:dyDescent="0.3">
      <c r="A185" s="707"/>
      <c r="B185" s="62" t="s">
        <v>2377</v>
      </c>
      <c r="C185" s="61" t="s">
        <v>2378</v>
      </c>
      <c r="D185" s="62" t="s">
        <v>155</v>
      </c>
      <c r="E185" s="62" t="s">
        <v>220</v>
      </c>
      <c r="F185" s="82"/>
      <c r="G185" s="82"/>
      <c r="H185" s="49"/>
      <c r="I185" s="48"/>
    </row>
    <row r="186" spans="1:9" ht="68.400000000000006" x14ac:dyDescent="0.3">
      <c r="A186" s="707"/>
      <c r="B186" s="62" t="s">
        <v>2379</v>
      </c>
      <c r="C186" s="61" t="s">
        <v>2380</v>
      </c>
      <c r="D186" s="62" t="s">
        <v>2381</v>
      </c>
      <c r="E186" s="62" t="s">
        <v>2382</v>
      </c>
      <c r="F186" s="82"/>
      <c r="G186" s="82"/>
      <c r="H186" s="49"/>
      <c r="I186" s="48"/>
    </row>
    <row r="187" spans="1:9" ht="34.200000000000003" x14ac:dyDescent="0.3">
      <c r="A187" s="707"/>
      <c r="B187" s="62" t="s">
        <v>2383</v>
      </c>
      <c r="C187" s="61" t="s">
        <v>2384</v>
      </c>
      <c r="D187" s="62" t="s">
        <v>155</v>
      </c>
      <c r="E187" s="62" t="s">
        <v>155</v>
      </c>
      <c r="F187" s="82"/>
      <c r="G187" s="82"/>
      <c r="H187" s="49"/>
      <c r="I187" s="48"/>
    </row>
    <row r="188" spans="1:9" x14ac:dyDescent="0.3">
      <c r="A188" s="707"/>
      <c r="B188" s="62" t="s">
        <v>2385</v>
      </c>
      <c r="C188" s="61" t="s">
        <v>2386</v>
      </c>
      <c r="D188" s="62">
        <v>321.06700000000001</v>
      </c>
      <c r="E188" s="62" t="s">
        <v>222</v>
      </c>
      <c r="F188" s="82"/>
      <c r="G188" s="82"/>
      <c r="H188" s="49"/>
      <c r="I188" s="48"/>
    </row>
    <row r="189" spans="1:9" ht="57" x14ac:dyDescent="0.3">
      <c r="A189" s="707"/>
      <c r="B189" s="62" t="s">
        <v>2387</v>
      </c>
      <c r="C189" s="61" t="s">
        <v>2388</v>
      </c>
      <c r="D189" s="62">
        <v>321.05099999999999</v>
      </c>
      <c r="E189" s="62" t="s">
        <v>2389</v>
      </c>
      <c r="F189" s="82"/>
      <c r="G189" s="82"/>
      <c r="H189" s="49"/>
      <c r="I189" s="48"/>
    </row>
    <row r="190" spans="1:9" x14ac:dyDescent="0.3">
      <c r="A190" s="707"/>
      <c r="B190" s="62" t="s">
        <v>2390</v>
      </c>
      <c r="C190" s="61" t="s">
        <v>2391</v>
      </c>
      <c r="D190" s="62" t="s">
        <v>155</v>
      </c>
      <c r="E190" s="62" t="s">
        <v>211</v>
      </c>
      <c r="F190" s="82"/>
      <c r="G190" s="82"/>
      <c r="H190" s="49"/>
      <c r="I190" s="48"/>
    </row>
    <row r="191" spans="1:9" x14ac:dyDescent="0.3">
      <c r="A191" s="707"/>
      <c r="B191" s="62" t="s">
        <v>2392</v>
      </c>
      <c r="C191" s="61" t="s">
        <v>224</v>
      </c>
      <c r="D191" s="62">
        <v>321.08199999999999</v>
      </c>
      <c r="E191" s="62" t="s">
        <v>215</v>
      </c>
      <c r="F191" s="82"/>
      <c r="G191" s="82"/>
      <c r="H191" s="49"/>
      <c r="I191" s="48"/>
    </row>
    <row r="192" spans="1:9" x14ac:dyDescent="0.3">
      <c r="A192" s="707"/>
      <c r="B192" s="62" t="s">
        <v>2393</v>
      </c>
      <c r="C192" s="61" t="s">
        <v>2394</v>
      </c>
      <c r="D192" s="62">
        <v>321.06099999999998</v>
      </c>
      <c r="E192" s="62" t="s">
        <v>215</v>
      </c>
      <c r="F192" s="82"/>
      <c r="G192" s="82"/>
      <c r="H192" s="49"/>
      <c r="I192" s="48"/>
    </row>
    <row r="193" spans="1:9" x14ac:dyDescent="0.3">
      <c r="A193" s="707"/>
      <c r="B193" s="62" t="s">
        <v>2395</v>
      </c>
      <c r="C193" s="61" t="s">
        <v>226</v>
      </c>
      <c r="D193" s="62">
        <v>321.07299999999998</v>
      </c>
      <c r="E193" s="62" t="s">
        <v>215</v>
      </c>
      <c r="F193" s="82"/>
      <c r="G193" s="82"/>
      <c r="H193" s="49"/>
      <c r="I193" s="48"/>
    </row>
    <row r="194" spans="1:9" x14ac:dyDescent="0.3">
      <c r="A194" s="707"/>
      <c r="B194" s="62" t="s">
        <v>2396</v>
      </c>
      <c r="C194" s="61" t="s">
        <v>2397</v>
      </c>
      <c r="D194" s="62">
        <v>321.06799999999998</v>
      </c>
      <c r="E194" s="62" t="s">
        <v>215</v>
      </c>
      <c r="F194" s="82"/>
      <c r="G194" s="82"/>
      <c r="H194" s="49"/>
      <c r="I194" s="48"/>
    </row>
    <row r="195" spans="1:9" x14ac:dyDescent="0.3">
      <c r="A195" s="707"/>
      <c r="B195" s="62" t="s">
        <v>2398</v>
      </c>
      <c r="C195" s="61" t="s">
        <v>2399</v>
      </c>
      <c r="D195" s="62">
        <v>321.06400000000002</v>
      </c>
      <c r="E195" s="62" t="s">
        <v>215</v>
      </c>
      <c r="F195" s="82"/>
      <c r="G195" s="82"/>
      <c r="H195" s="49"/>
      <c r="I195" s="48"/>
    </row>
    <row r="196" spans="1:9" x14ac:dyDescent="0.3">
      <c r="A196" s="707"/>
      <c r="B196" s="62" t="s">
        <v>2400</v>
      </c>
      <c r="C196" s="61" t="s">
        <v>2401</v>
      </c>
      <c r="D196" s="62">
        <v>321.07600000000002</v>
      </c>
      <c r="E196" s="62" t="s">
        <v>215</v>
      </c>
      <c r="F196" s="82"/>
      <c r="G196" s="82"/>
      <c r="H196" s="49"/>
      <c r="I196" s="48"/>
    </row>
    <row r="197" spans="1:9" ht="45.6" x14ac:dyDescent="0.3">
      <c r="A197" s="707"/>
      <c r="B197" s="62" t="s">
        <v>2402</v>
      </c>
      <c r="C197" s="61" t="s">
        <v>2403</v>
      </c>
      <c r="D197" s="62" t="s">
        <v>155</v>
      </c>
      <c r="E197" s="62" t="s">
        <v>155</v>
      </c>
      <c r="F197" s="82"/>
      <c r="G197" s="82"/>
      <c r="H197" s="49"/>
      <c r="I197" s="48"/>
    </row>
    <row r="198" spans="1:9" ht="79.8" x14ac:dyDescent="0.3">
      <c r="A198" s="708"/>
      <c r="B198" s="62" t="s">
        <v>2404</v>
      </c>
      <c r="C198" s="61" t="s">
        <v>2405</v>
      </c>
      <c r="D198" s="62">
        <v>321.14100000000002</v>
      </c>
      <c r="E198" s="62" t="s">
        <v>2406</v>
      </c>
      <c r="F198" s="82"/>
      <c r="G198" s="82"/>
      <c r="H198" s="49"/>
      <c r="I198" s="48"/>
    </row>
    <row r="199" spans="1:9" x14ac:dyDescent="0.3">
      <c r="A199" s="688" t="s">
        <v>180</v>
      </c>
      <c r="B199" s="62" t="s">
        <v>2258</v>
      </c>
      <c r="C199" s="61" t="s">
        <v>2407</v>
      </c>
      <c r="D199" s="60"/>
      <c r="E199" s="62" t="s">
        <v>182</v>
      </c>
      <c r="F199" s="82"/>
      <c r="G199" s="82"/>
      <c r="H199" s="49"/>
      <c r="I199" s="48"/>
    </row>
    <row r="200" spans="1:9" x14ac:dyDescent="0.3">
      <c r="A200" s="688"/>
      <c r="B200" s="62" t="s">
        <v>2408</v>
      </c>
      <c r="C200" s="61" t="s">
        <v>181</v>
      </c>
      <c r="D200" s="60"/>
      <c r="E200" s="62" t="s">
        <v>182</v>
      </c>
      <c r="F200" s="82"/>
      <c r="G200" s="82"/>
      <c r="H200" s="49"/>
      <c r="I200" s="48"/>
    </row>
    <row r="201" spans="1:9" ht="34.200000000000003" x14ac:dyDescent="0.3">
      <c r="A201" s="688"/>
      <c r="B201" s="62" t="s">
        <v>2261</v>
      </c>
      <c r="C201" s="61" t="s">
        <v>2409</v>
      </c>
      <c r="D201" s="60"/>
      <c r="E201" s="62" t="s">
        <v>184</v>
      </c>
      <c r="F201" s="82"/>
      <c r="G201" s="82"/>
      <c r="H201" s="49"/>
      <c r="I201" s="48"/>
    </row>
    <row r="202" spans="1:9" ht="42.75" customHeight="1" x14ac:dyDescent="0.3">
      <c r="A202" s="688"/>
      <c r="B202" s="62" t="s">
        <v>2410</v>
      </c>
      <c r="C202" s="61" t="s">
        <v>183</v>
      </c>
      <c r="D202" s="60"/>
      <c r="E202" s="62" t="s">
        <v>184</v>
      </c>
      <c r="F202" s="82"/>
      <c r="G202" s="82"/>
      <c r="H202" s="49"/>
      <c r="I202" s="48"/>
    </row>
    <row r="203" spans="1:9" x14ac:dyDescent="0.3">
      <c r="A203" s="688"/>
      <c r="B203" s="62" t="s">
        <v>2264</v>
      </c>
      <c r="C203" s="50" t="s">
        <v>185</v>
      </c>
      <c r="D203" s="60"/>
      <c r="E203" s="224" t="s">
        <v>186</v>
      </c>
      <c r="F203" s="82"/>
      <c r="G203" s="82"/>
      <c r="H203" s="121"/>
      <c r="I203" s="48"/>
    </row>
    <row r="204" spans="1:9" x14ac:dyDescent="0.3">
      <c r="A204" s="688"/>
      <c r="B204" s="62" t="s">
        <v>2266</v>
      </c>
      <c r="C204" s="61" t="s">
        <v>187</v>
      </c>
      <c r="D204" s="60"/>
      <c r="E204" s="62" t="s">
        <v>188</v>
      </c>
      <c r="F204" s="82"/>
      <c r="G204" s="82"/>
      <c r="H204" s="49"/>
      <c r="I204" s="48"/>
    </row>
    <row r="205" spans="1:9" ht="34.200000000000003" x14ac:dyDescent="0.3">
      <c r="A205" s="688"/>
      <c r="B205" s="62" t="s">
        <v>2411</v>
      </c>
      <c r="C205" s="61" t="s">
        <v>2412</v>
      </c>
      <c r="D205" s="60"/>
      <c r="E205" s="62" t="s">
        <v>155</v>
      </c>
      <c r="F205" s="82"/>
      <c r="G205" s="82"/>
      <c r="H205" s="49"/>
      <c r="I205" s="48"/>
    </row>
    <row r="206" spans="1:9" ht="22.8" x14ac:dyDescent="0.3">
      <c r="A206" s="688"/>
      <c r="B206" s="62" t="s">
        <v>2413</v>
      </c>
      <c r="C206" s="61" t="s">
        <v>2414</v>
      </c>
      <c r="D206" s="60"/>
      <c r="E206" s="62" t="s">
        <v>184</v>
      </c>
      <c r="F206" s="82"/>
      <c r="G206" s="82"/>
      <c r="H206" s="49"/>
      <c r="I206" s="48"/>
    </row>
    <row r="207" spans="1:9" x14ac:dyDescent="0.3">
      <c r="A207" s="688"/>
      <c r="B207" s="62" t="s">
        <v>2415</v>
      </c>
      <c r="C207" s="61" t="s">
        <v>190</v>
      </c>
      <c r="D207" s="60"/>
      <c r="E207" s="62" t="s">
        <v>184</v>
      </c>
      <c r="F207" s="82"/>
      <c r="G207" s="82"/>
      <c r="H207" s="49"/>
      <c r="I207" s="48"/>
    </row>
    <row r="208" spans="1:9" ht="22.8" x14ac:dyDescent="0.3">
      <c r="A208" s="688"/>
      <c r="B208" s="62" t="s">
        <v>2416</v>
      </c>
      <c r="C208" s="61" t="s">
        <v>2417</v>
      </c>
      <c r="D208" s="60"/>
      <c r="E208" s="62" t="s">
        <v>155</v>
      </c>
      <c r="F208" s="82"/>
      <c r="G208" s="82"/>
      <c r="H208" s="49"/>
      <c r="I208" s="48"/>
    </row>
    <row r="209" spans="1:9" ht="22.8" x14ac:dyDescent="0.3">
      <c r="A209" s="688"/>
      <c r="B209" s="62" t="s">
        <v>2418</v>
      </c>
      <c r="C209" s="61" t="s">
        <v>193</v>
      </c>
      <c r="D209" s="60"/>
      <c r="E209" s="62" t="s">
        <v>2419</v>
      </c>
      <c r="F209" s="82"/>
      <c r="G209" s="82"/>
      <c r="H209" s="49"/>
      <c r="I209" s="48"/>
    </row>
    <row r="210" spans="1:9" ht="22.8" x14ac:dyDescent="0.3">
      <c r="A210" s="688"/>
      <c r="B210" s="62" t="s">
        <v>2420</v>
      </c>
      <c r="C210" s="61" t="s">
        <v>2337</v>
      </c>
      <c r="D210" s="60"/>
      <c r="E210" s="62"/>
      <c r="F210" s="82"/>
      <c r="G210" s="82"/>
      <c r="H210" s="49"/>
      <c r="I210" s="48"/>
    </row>
    <row r="211" spans="1:9" ht="22.8" x14ac:dyDescent="0.3">
      <c r="A211" s="688"/>
      <c r="B211" s="62" t="s">
        <v>2421</v>
      </c>
      <c r="C211" s="61" t="s">
        <v>2422</v>
      </c>
      <c r="D211" s="60"/>
      <c r="E211" s="62"/>
      <c r="F211" s="82"/>
      <c r="G211" s="82"/>
      <c r="H211" s="49"/>
      <c r="I211" s="48"/>
    </row>
    <row r="212" spans="1:9" x14ac:dyDescent="0.3">
      <c r="B212" s="125"/>
      <c r="C212" s="124"/>
    </row>
    <row r="223" spans="1:9" x14ac:dyDescent="0.3">
      <c r="D223" s="232"/>
      <c r="E223" s="232"/>
      <c r="F223" s="233"/>
    </row>
  </sheetData>
  <autoFilter ref="C1:C212" xr:uid="{00000000-0009-0000-0000-000008000000}"/>
  <mergeCells count="12">
    <mergeCell ref="A199:A211"/>
    <mergeCell ref="B1:J1"/>
    <mergeCell ref="A3:A48"/>
    <mergeCell ref="A49:A53"/>
    <mergeCell ref="A54:A83"/>
    <mergeCell ref="A84:A131"/>
    <mergeCell ref="D119:E119"/>
    <mergeCell ref="A132:A138"/>
    <mergeCell ref="A139:A157"/>
    <mergeCell ref="A159:A162"/>
    <mergeCell ref="A163:A173"/>
    <mergeCell ref="A174:A198"/>
  </mergeCells>
  <pageMargins left="0.7" right="0.7" top="0.75" bottom="0.75" header="0.3" footer="0.3"/>
  <pageSetup paperSize="9" orientation="portrait" r:id="rId1"/>
  <legacy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72"/>
  <dimension ref="B1:U88"/>
  <sheetViews>
    <sheetView view="pageBreakPreview" topLeftCell="A10" zoomScaleNormal="110" zoomScaleSheetLayoutView="100" workbookViewId="0">
      <selection activeCell="L34" sqref="L34:T34"/>
    </sheetView>
  </sheetViews>
  <sheetFormatPr baseColWidth="10" defaultColWidth="11.44140625" defaultRowHeight="11.4" x14ac:dyDescent="0.2"/>
  <cols>
    <col min="1" max="1" width="2.44140625" style="63" customWidth="1"/>
    <col min="2" max="2" width="10.33203125" style="63" customWidth="1"/>
    <col min="3" max="4" width="13" style="63" customWidth="1"/>
    <col min="5" max="5" width="12.88671875" style="63" customWidth="1"/>
    <col min="6" max="6" width="15.44140625" style="63" customWidth="1"/>
    <col min="7" max="7" width="6.44140625" style="63" customWidth="1"/>
    <col min="8" max="8" width="5" style="63" customWidth="1"/>
    <col min="9" max="9" width="11.6640625" style="63" customWidth="1"/>
    <col min="10" max="10" width="13.44140625" style="63" customWidth="1"/>
    <col min="11" max="11" width="5.88671875" style="63" customWidth="1"/>
    <col min="12" max="16384" width="11.44140625" style="63"/>
  </cols>
  <sheetData>
    <row r="1" spans="2:19" ht="30.6" customHeight="1" x14ac:dyDescent="0.2">
      <c r="G1" s="78"/>
      <c r="H1" s="78"/>
      <c r="I1" s="78"/>
      <c r="J1" s="78"/>
      <c r="L1" s="79" t="s">
        <v>230</v>
      </c>
      <c r="M1" s="79">
        <v>264</v>
      </c>
    </row>
    <row r="2" spans="2:19" ht="25.5" customHeight="1" x14ac:dyDescent="0.2">
      <c r="C2" s="176"/>
      <c r="D2" s="176"/>
      <c r="E2" s="855">
        <v>303</v>
      </c>
      <c r="F2" s="855"/>
      <c r="G2" s="176"/>
      <c r="H2" s="176"/>
      <c r="I2" s="176"/>
      <c r="J2" s="329"/>
    </row>
    <row r="3" spans="2:19" ht="10.95" customHeight="1" x14ac:dyDescent="0.2">
      <c r="B3" s="65"/>
      <c r="C3" s="65"/>
      <c r="E3" s="78"/>
      <c r="F3" s="78"/>
      <c r="G3" s="78"/>
      <c r="H3" s="78"/>
      <c r="I3" s="78"/>
      <c r="J3" s="78"/>
      <c r="K3" s="78"/>
    </row>
    <row r="4" spans="2:19" ht="24" customHeight="1" x14ac:dyDescent="0.2">
      <c r="B4" s="173" t="s">
        <v>2585</v>
      </c>
      <c r="C4" s="884" t="str">
        <f>VLOOKUP($M$1,clientes1,2,FALSE)</f>
        <v>AZ INVERSIONES INMOBILIARIAS SAC</v>
      </c>
      <c r="D4" s="884"/>
      <c r="E4" s="884"/>
      <c r="F4" s="155" t="s">
        <v>2586</v>
      </c>
      <c r="G4" s="883" t="str">
        <f>VLOOKUP($M$1,clientes1,9,FALSE)</f>
        <v>-</v>
      </c>
      <c r="H4" s="883"/>
      <c r="I4" s="883"/>
      <c r="J4" s="883"/>
      <c r="L4" s="855">
        <v>222</v>
      </c>
      <c r="M4" s="855"/>
    </row>
    <row r="5" spans="2:19" ht="17.25" customHeight="1" x14ac:dyDescent="0.2">
      <c r="B5" s="173" t="s">
        <v>2587</v>
      </c>
      <c r="C5" s="240">
        <f>VLOOKUP($M$1,clientes1,3,FALSE)</f>
        <v>20516862506</v>
      </c>
      <c r="D5" s="154"/>
      <c r="E5" s="154"/>
      <c r="F5" s="156"/>
      <c r="G5" s="883"/>
      <c r="H5" s="883"/>
      <c r="I5" s="883"/>
      <c r="J5" s="883"/>
      <c r="L5" s="857">
        <v>222</v>
      </c>
      <c r="M5" s="857"/>
    </row>
    <row r="6" spans="2:19" ht="16.2" customHeight="1" x14ac:dyDescent="0.2">
      <c r="B6" s="155" t="s">
        <v>2588</v>
      </c>
      <c r="C6" s="884" t="str">
        <f>VLOOKUP($M$1,clientes1,4,FALSE)</f>
        <v xml:space="preserve">AV. JOSE PARDO NRO. 434 INT. 1302 URB. SURQUILLO </v>
      </c>
      <c r="D6" s="884"/>
      <c r="E6" s="884"/>
      <c r="F6" s="155" t="s">
        <v>2589</v>
      </c>
      <c r="G6" s="883" t="str">
        <f>VLOOKUP($M$1,clientes1,10,FALSE)</f>
        <v>-</v>
      </c>
      <c r="H6" s="883"/>
      <c r="I6" s="883"/>
      <c r="J6" s="883"/>
    </row>
    <row r="7" spans="2:19" ht="16.2" customHeight="1" x14ac:dyDescent="0.2">
      <c r="B7" s="155"/>
      <c r="C7" s="884"/>
      <c r="D7" s="884"/>
      <c r="E7" s="884"/>
      <c r="F7" s="156"/>
      <c r="G7" s="883"/>
      <c r="H7" s="883"/>
      <c r="I7" s="883"/>
      <c r="J7" s="883"/>
    </row>
    <row r="8" spans="2:19" ht="16.2" customHeight="1" x14ac:dyDescent="0.2">
      <c r="B8" s="173" t="s">
        <v>2590</v>
      </c>
      <c r="C8" s="240" t="str">
        <f>VLOOKUP($M$1,clientes1,5,FALSE)</f>
        <v>Rolando Canta</v>
      </c>
      <c r="D8" s="154"/>
      <c r="E8" s="154"/>
      <c r="F8" s="157" t="s">
        <v>2591</v>
      </c>
      <c r="G8" s="157"/>
      <c r="H8" s="174" t="s">
        <v>2649</v>
      </c>
      <c r="I8" s="156"/>
      <c r="J8" s="156"/>
    </row>
    <row r="9" spans="2:19" ht="16.2" customHeight="1" x14ac:dyDescent="0.2">
      <c r="B9" s="155"/>
      <c r="C9" s="240" t="str">
        <f>VLOOKUP($M$1,clientes1,6,FALSE)</f>
        <v>LOGISTICA</v>
      </c>
      <c r="D9" s="154"/>
      <c r="E9" s="154"/>
      <c r="F9" s="157" t="s">
        <v>2592</v>
      </c>
      <c r="G9" s="157"/>
      <c r="H9" s="859">
        <v>956057624</v>
      </c>
      <c r="I9" s="859"/>
      <c r="J9" s="156"/>
    </row>
    <row r="10" spans="2:19" ht="16.2" customHeight="1" x14ac:dyDescent="0.2">
      <c r="B10" s="173" t="s">
        <v>2592</v>
      </c>
      <c r="C10" s="240">
        <f>VLOOKUP($M$1,clientes1,7,FALSE)</f>
        <v>983510023</v>
      </c>
      <c r="D10" s="154"/>
      <c r="E10" s="156"/>
      <c r="F10" s="157" t="s">
        <v>2593</v>
      </c>
      <c r="G10" s="156"/>
      <c r="H10" s="860">
        <v>44772</v>
      </c>
      <c r="I10" s="860"/>
      <c r="J10" s="156"/>
      <c r="Q10" s="236">
        <v>44616</v>
      </c>
      <c r="R10" s="63">
        <v>47</v>
      </c>
      <c r="S10" s="236">
        <f>+Q10+R10</f>
        <v>44663</v>
      </c>
    </row>
    <row r="11" spans="2:19" ht="16.2" customHeight="1" x14ac:dyDescent="0.2">
      <c r="B11" s="173" t="s">
        <v>2594</v>
      </c>
      <c r="C11" s="240" t="str">
        <f>VLOOKUP($M$1,clientes1,8,FALSE)</f>
        <v>r.canta@inhouse.com.pe</v>
      </c>
      <c r="D11" s="154"/>
      <c r="E11" s="172"/>
      <c r="F11" s="157" t="s">
        <v>2595</v>
      </c>
      <c r="G11" s="156"/>
      <c r="H11" s="860">
        <v>44772</v>
      </c>
      <c r="I11" s="860"/>
      <c r="J11" s="156"/>
      <c r="Q11" s="236">
        <v>44589</v>
      </c>
      <c r="R11" s="63">
        <v>74</v>
      </c>
      <c r="S11" s="236">
        <f>+Q11+R11</f>
        <v>44663</v>
      </c>
    </row>
    <row r="12" spans="2:19" ht="8.4" customHeight="1" x14ac:dyDescent="0.2">
      <c r="B12" s="144"/>
      <c r="C12" s="144"/>
      <c r="D12" s="67"/>
      <c r="E12" s="140"/>
    </row>
    <row r="13" spans="2:19" ht="16.2" customHeight="1" x14ac:dyDescent="0.2">
      <c r="B13" s="175" t="s">
        <v>2596</v>
      </c>
      <c r="C13" s="145"/>
      <c r="D13" s="146"/>
      <c r="E13" s="146"/>
      <c r="F13" s="146"/>
      <c r="G13" s="146"/>
      <c r="H13" s="146"/>
      <c r="I13" s="147"/>
      <c r="J13" s="147"/>
      <c r="K13" s="147"/>
      <c r="L13" s="147"/>
    </row>
    <row r="14" spans="2:19" ht="16.2" customHeight="1" x14ac:dyDescent="0.2">
      <c r="B14" s="861" t="s">
        <v>2560</v>
      </c>
      <c r="C14" s="861"/>
      <c r="D14" s="861"/>
      <c r="E14" s="861"/>
      <c r="F14" s="861"/>
      <c r="G14" s="861"/>
      <c r="H14" s="861"/>
      <c r="I14" s="861"/>
      <c r="J14" s="861"/>
      <c r="K14" s="147"/>
      <c r="L14" s="147"/>
    </row>
    <row r="15" spans="2:19" ht="16.2" customHeight="1" x14ac:dyDescent="0.2">
      <c r="B15" s="861"/>
      <c r="C15" s="861"/>
      <c r="D15" s="861"/>
      <c r="E15" s="861"/>
      <c r="F15" s="861"/>
      <c r="G15" s="861"/>
      <c r="H15" s="861"/>
      <c r="I15" s="861"/>
      <c r="J15" s="861"/>
      <c r="K15" s="148"/>
      <c r="L15" s="148"/>
      <c r="M15" s="236"/>
      <c r="O15" s="236"/>
    </row>
    <row r="16" spans="2:19" ht="8.4" customHeight="1" x14ac:dyDescent="0.2">
      <c r="B16" s="70"/>
      <c r="C16" s="70"/>
      <c r="D16" s="67"/>
      <c r="E16" s="67"/>
      <c r="F16" s="67"/>
      <c r="M16" s="236"/>
      <c r="O16" s="236"/>
    </row>
    <row r="17" spans="2:16" ht="37.200000000000003" customHeight="1" x14ac:dyDescent="0.25">
      <c r="B17" s="327" t="s">
        <v>2561</v>
      </c>
      <c r="C17" s="862" t="s">
        <v>2650</v>
      </c>
      <c r="D17" s="862"/>
      <c r="E17" s="862"/>
      <c r="F17" s="332" t="s">
        <v>2563</v>
      </c>
      <c r="G17" s="863" t="s">
        <v>2651</v>
      </c>
      <c r="H17" s="864"/>
      <c r="I17" s="327" t="s">
        <v>2565</v>
      </c>
      <c r="J17" s="77" t="s">
        <v>2566</v>
      </c>
      <c r="K17" s="149"/>
    </row>
    <row r="18" spans="2:16" ht="24.75" customHeight="1" x14ac:dyDescent="0.2">
      <c r="B18" s="126" t="s">
        <v>2158</v>
      </c>
      <c r="C18" s="865" t="str">
        <f>VLOOKUP(B18,SERVICIOENSAYOS,2,FALSE)</f>
        <v>Resistencia a la compresión de probetas cilindricas de concreto (Incluye Curado)(*).</v>
      </c>
      <c r="D18" s="865"/>
      <c r="E18" s="865"/>
      <c r="F18" s="163" t="str">
        <f>+VLOOKUP(B18,SERVICIOENSAYOS,3,FALSE)</f>
        <v>ASTM C39/C39M-24</v>
      </c>
      <c r="G18" s="866">
        <f>+VLOOKUP(B18,SERVICIOENSAYOS,5,FALSE)</f>
        <v>0</v>
      </c>
      <c r="H18" s="867"/>
      <c r="I18" s="163">
        <v>24</v>
      </c>
      <c r="J18" s="164">
        <f>+G18*I18</f>
        <v>0</v>
      </c>
      <c r="K18" s="151"/>
      <c r="M18" s="237"/>
      <c r="N18" s="237"/>
      <c r="O18" s="238"/>
      <c r="P18" s="133"/>
    </row>
    <row r="19" spans="2:16" ht="24.75" customHeight="1" x14ac:dyDescent="0.2">
      <c r="B19" s="126" t="s">
        <v>2505</v>
      </c>
      <c r="C19" s="865" t="str">
        <f>VLOOKUP(B19,SERVICIOENSAYOS,2,FALSE)</f>
        <v>Movilización de personal y equipo (Densidad campo).</v>
      </c>
      <c r="D19" s="865"/>
      <c r="E19" s="865"/>
      <c r="F19" s="163" t="str">
        <f>+VLOOKUP(B19,SERVICIOENSAYOS,3,FALSE)</f>
        <v>-</v>
      </c>
      <c r="G19" s="866" t="str">
        <f>+VLOOKUP(B19,SERVICIOENSAYOS,5,FALSE)</f>
        <v>CAMPO</v>
      </c>
      <c r="H19" s="867"/>
      <c r="I19" s="163">
        <v>1</v>
      </c>
      <c r="J19" s="164" t="e">
        <f>+G19*I19</f>
        <v>#VALUE!</v>
      </c>
      <c r="K19" s="151"/>
      <c r="M19" s="237"/>
      <c r="N19" s="237"/>
      <c r="O19" s="238"/>
      <c r="P19" s="133"/>
    </row>
    <row r="20" spans="2:16" ht="20.25" customHeight="1" x14ac:dyDescent="0.2">
      <c r="B20" s="241" t="s">
        <v>2118</v>
      </c>
      <c r="C20" s="868" t="str">
        <f>VLOOKUP(B20,SERVICIOENSAYOS,2,FALSE)</f>
        <v>Contenido Sales solubles, fino o grueso.</v>
      </c>
      <c r="D20" s="868"/>
      <c r="E20" s="868"/>
      <c r="F20" s="179" t="str">
        <f>+VLOOKUP(B20,SERVICIOENSAYOS,3,FALSE)</f>
        <v>MTC E-219</v>
      </c>
      <c r="G20" s="869" t="str">
        <f>+VLOOKUP(B20,SERVICIOENSAYOS,5,FALSE)</f>
        <v>LABORATORIO</v>
      </c>
      <c r="H20" s="870"/>
      <c r="I20" s="179">
        <v>0</v>
      </c>
      <c r="J20" s="180" t="e">
        <f>+G20*I20</f>
        <v>#VALUE!</v>
      </c>
      <c r="K20" s="151"/>
      <c r="M20" s="237"/>
      <c r="N20" s="237"/>
      <c r="O20" s="238"/>
      <c r="P20" s="133"/>
    </row>
    <row r="21" spans="2:16" ht="20.25" customHeight="1" x14ac:dyDescent="0.2">
      <c r="B21" s="216"/>
      <c r="C21" s="890"/>
      <c r="D21" s="890"/>
      <c r="E21" s="890"/>
      <c r="F21" s="326"/>
      <c r="G21" s="891"/>
      <c r="H21" s="892"/>
      <c r="I21" s="326"/>
      <c r="J21" s="165"/>
      <c r="K21" s="151"/>
      <c r="M21" s="237"/>
      <c r="N21" s="237"/>
      <c r="O21" s="238"/>
      <c r="P21" s="133"/>
    </row>
    <row r="22" spans="2:16" ht="20.25" customHeight="1" x14ac:dyDescent="0.2">
      <c r="B22" s="216"/>
      <c r="C22" s="890"/>
      <c r="D22" s="890"/>
      <c r="E22" s="890"/>
      <c r="F22" s="326"/>
      <c r="G22" s="891"/>
      <c r="H22" s="892"/>
      <c r="I22" s="326"/>
      <c r="J22" s="165"/>
      <c r="K22" s="151"/>
      <c r="M22" s="237"/>
      <c r="N22" s="237"/>
      <c r="O22" s="238"/>
      <c r="P22" s="133"/>
    </row>
    <row r="23" spans="2:16" ht="20.25" customHeight="1" x14ac:dyDescent="0.2">
      <c r="B23" s="178"/>
      <c r="C23" s="885"/>
      <c r="D23" s="885"/>
      <c r="E23" s="885"/>
      <c r="F23" s="179"/>
      <c r="G23" s="869"/>
      <c r="H23" s="870"/>
      <c r="I23" s="179"/>
      <c r="J23" s="180"/>
      <c r="K23" s="151"/>
      <c r="M23" s="237"/>
      <c r="N23" s="237"/>
      <c r="P23" s="133"/>
    </row>
    <row r="24" spans="2:16" ht="20.25" customHeight="1" x14ac:dyDescent="0.2">
      <c r="B24" s="178"/>
      <c r="C24" s="885"/>
      <c r="D24" s="885"/>
      <c r="E24" s="885"/>
      <c r="F24" s="179"/>
      <c r="G24" s="869"/>
      <c r="H24" s="870"/>
      <c r="I24" s="179"/>
      <c r="J24" s="180"/>
      <c r="K24" s="151"/>
      <c r="M24" s="237"/>
      <c r="N24" s="237"/>
    </row>
    <row r="25" spans="2:16" ht="16.95" customHeight="1" x14ac:dyDescent="0.25">
      <c r="B25" s="211" t="s">
        <v>2599</v>
      </c>
      <c r="C25" s="57"/>
      <c r="D25" s="55"/>
      <c r="E25" s="55"/>
      <c r="F25" s="55"/>
      <c r="G25" s="872" t="s">
        <v>2567</v>
      </c>
      <c r="H25" s="872"/>
      <c r="I25" s="872"/>
      <c r="J25" s="165" t="e">
        <f>SUM(J18:J24)</f>
        <v>#VALUE!</v>
      </c>
      <c r="K25" s="54"/>
      <c r="M25" s="237"/>
      <c r="N25" s="237"/>
    </row>
    <row r="26" spans="2:16" ht="16.95" customHeight="1" x14ac:dyDescent="0.25">
      <c r="B26" s="57"/>
      <c r="C26" s="57"/>
      <c r="D26" s="55"/>
      <c r="E26" s="55"/>
      <c r="F26" s="55"/>
      <c r="G26" s="872" t="s">
        <v>2568</v>
      </c>
      <c r="H26" s="872"/>
      <c r="I26" s="872"/>
      <c r="J26" s="165" t="e">
        <f>+J25*0.18</f>
        <v>#VALUE!</v>
      </c>
      <c r="K26" s="54"/>
    </row>
    <row r="27" spans="2:16" ht="16.95" customHeight="1" x14ac:dyDescent="0.25">
      <c r="B27" s="57"/>
      <c r="C27" s="57"/>
      <c r="D27" s="55"/>
      <c r="E27" s="55"/>
      <c r="F27" s="55"/>
      <c r="G27" s="873" t="s">
        <v>2600</v>
      </c>
      <c r="H27" s="873"/>
      <c r="I27" s="873"/>
      <c r="J27" s="166" t="e">
        <f>+J25+J26</f>
        <v>#VALUE!</v>
      </c>
      <c r="K27" s="52"/>
    </row>
    <row r="28" spans="2:16" ht="6.75" customHeight="1" x14ac:dyDescent="0.2">
      <c r="B28" s="137" t="s">
        <v>2652</v>
      </c>
      <c r="C28" s="137"/>
      <c r="D28" s="111"/>
      <c r="E28" s="111"/>
      <c r="F28" s="111"/>
      <c r="G28" s="111"/>
      <c r="H28" s="111"/>
      <c r="I28" s="111"/>
      <c r="J28" s="111"/>
      <c r="K28" s="111"/>
    </row>
    <row r="29" spans="2:16" ht="16.2" customHeight="1" x14ac:dyDescent="0.2">
      <c r="B29" s="73"/>
      <c r="C29" s="109"/>
      <c r="D29" s="109"/>
      <c r="E29" s="109"/>
      <c r="F29" s="109"/>
      <c r="G29" s="109"/>
      <c r="H29" s="109"/>
      <c r="I29" s="109"/>
      <c r="J29" s="111"/>
      <c r="K29" s="111"/>
      <c r="N29" s="159"/>
    </row>
    <row r="30" spans="2:16" ht="16.2" customHeight="1" x14ac:dyDescent="0.2">
      <c r="B30" s="53"/>
      <c r="C30" s="109"/>
      <c r="D30" s="109"/>
      <c r="E30" s="109"/>
      <c r="F30" s="109"/>
      <c r="G30" s="109"/>
      <c r="H30" s="109"/>
      <c r="I30" s="109"/>
      <c r="J30" s="152"/>
      <c r="K30" s="152"/>
    </row>
    <row r="31" spans="2:16" ht="18.600000000000001" customHeight="1" x14ac:dyDescent="0.2">
      <c r="B31" s="871" t="s">
        <v>2601</v>
      </c>
      <c r="C31" s="871"/>
      <c r="D31" s="871"/>
      <c r="E31" s="871"/>
      <c r="F31" s="871"/>
      <c r="G31" s="871"/>
      <c r="H31" s="871"/>
      <c r="I31" s="871"/>
      <c r="J31" s="871"/>
      <c r="K31" s="152"/>
    </row>
    <row r="32" spans="2:16" ht="18.600000000000001" customHeight="1" x14ac:dyDescent="0.2">
      <c r="B32" s="871" t="s">
        <v>2653</v>
      </c>
      <c r="C32" s="871"/>
      <c r="D32" s="871"/>
      <c r="E32" s="871"/>
      <c r="F32" s="871"/>
      <c r="G32" s="871"/>
      <c r="H32" s="871"/>
      <c r="I32" s="871"/>
      <c r="J32" s="871"/>
      <c r="K32" s="152"/>
    </row>
    <row r="33" spans="2:20" ht="32.25" hidden="1" customHeight="1" x14ac:dyDescent="0.2">
      <c r="B33" s="874" t="s">
        <v>2664</v>
      </c>
      <c r="C33" s="874"/>
      <c r="D33" s="874"/>
      <c r="E33" s="874"/>
      <c r="F33" s="874"/>
      <c r="G33" s="874"/>
      <c r="H33" s="874"/>
      <c r="I33" s="874"/>
      <c r="J33" s="874"/>
      <c r="K33" s="152"/>
    </row>
    <row r="34" spans="2:20" ht="45" customHeight="1" x14ac:dyDescent="0.2">
      <c r="B34" s="874" t="s">
        <v>2665</v>
      </c>
      <c r="C34" s="874"/>
      <c r="D34" s="874"/>
      <c r="E34" s="874"/>
      <c r="F34" s="874"/>
      <c r="G34" s="874"/>
      <c r="H34" s="874"/>
      <c r="I34" s="874"/>
      <c r="J34" s="874"/>
      <c r="K34" s="152"/>
      <c r="L34" s="874" t="s">
        <v>2666</v>
      </c>
      <c r="M34" s="874"/>
      <c r="N34" s="874"/>
      <c r="O34" s="874"/>
      <c r="P34" s="874"/>
      <c r="Q34" s="874"/>
      <c r="R34" s="874"/>
      <c r="S34" s="874"/>
      <c r="T34" s="874"/>
    </row>
    <row r="35" spans="2:20" ht="19.5" hidden="1" customHeight="1" x14ac:dyDescent="0.2">
      <c r="B35" s="874" t="s">
        <v>2606</v>
      </c>
      <c r="C35" s="874"/>
      <c r="D35" s="874"/>
      <c r="E35" s="874"/>
      <c r="F35" s="874"/>
      <c r="G35" s="874"/>
      <c r="H35" s="874"/>
      <c r="I35" s="874"/>
      <c r="J35" s="874"/>
      <c r="K35" s="152"/>
      <c r="L35" s="874" t="s">
        <v>2606</v>
      </c>
      <c r="M35" s="874"/>
      <c r="N35" s="874"/>
      <c r="O35" s="874"/>
      <c r="P35" s="874"/>
      <c r="Q35" s="874"/>
      <c r="R35" s="874"/>
      <c r="S35" s="874"/>
      <c r="T35" s="874"/>
    </row>
    <row r="36" spans="2:20" ht="46.5" hidden="1" customHeight="1" x14ac:dyDescent="0.2">
      <c r="B36" s="874" t="s">
        <v>2607</v>
      </c>
      <c r="C36" s="874"/>
      <c r="D36" s="874"/>
      <c r="E36" s="874"/>
      <c r="F36" s="874"/>
      <c r="G36" s="874"/>
      <c r="H36" s="874"/>
      <c r="I36" s="874"/>
      <c r="J36" s="874"/>
      <c r="K36" s="152"/>
      <c r="L36" s="874" t="s">
        <v>2607</v>
      </c>
      <c r="M36" s="874"/>
      <c r="N36" s="874"/>
      <c r="O36" s="874"/>
      <c r="P36" s="874"/>
      <c r="Q36" s="874"/>
      <c r="R36" s="874"/>
      <c r="S36" s="874"/>
      <c r="T36" s="874"/>
    </row>
    <row r="37" spans="2:20" ht="2.25" customHeight="1" x14ac:dyDescent="0.2">
      <c r="B37" s="874"/>
      <c r="C37" s="874"/>
      <c r="D37" s="874"/>
      <c r="E37" s="874"/>
      <c r="F37" s="874"/>
      <c r="G37" s="874"/>
      <c r="H37" s="874"/>
      <c r="I37" s="874"/>
      <c r="J37" s="874"/>
      <c r="K37" s="152"/>
      <c r="L37" s="874" t="s">
        <v>2667</v>
      </c>
      <c r="M37" s="874"/>
      <c r="N37" s="874"/>
      <c r="O37" s="874"/>
      <c r="P37" s="874"/>
      <c r="Q37" s="874"/>
      <c r="R37" s="874"/>
      <c r="S37" s="874"/>
      <c r="T37" s="874"/>
    </row>
    <row r="38" spans="2:20" ht="30" customHeight="1" x14ac:dyDescent="0.2">
      <c r="B38" s="874" t="s">
        <v>2627</v>
      </c>
      <c r="C38" s="874"/>
      <c r="D38" s="874"/>
      <c r="E38" s="874"/>
      <c r="F38" s="874"/>
      <c r="G38" s="874"/>
      <c r="H38" s="874"/>
      <c r="I38" s="874"/>
      <c r="J38" s="874"/>
      <c r="K38" s="152"/>
      <c r="L38" s="874" t="s">
        <v>2627</v>
      </c>
      <c r="M38" s="874"/>
      <c r="N38" s="874"/>
      <c r="O38" s="874"/>
      <c r="P38" s="874"/>
      <c r="Q38" s="874"/>
      <c r="R38" s="874"/>
      <c r="S38" s="874"/>
      <c r="T38" s="874"/>
    </row>
    <row r="39" spans="2:20" ht="126" customHeight="1" x14ac:dyDescent="0.2">
      <c r="B39" s="889"/>
      <c r="C39" s="889"/>
      <c r="D39" s="889"/>
      <c r="E39" s="889"/>
      <c r="F39" s="889"/>
      <c r="G39" s="889"/>
      <c r="H39" s="889"/>
      <c r="I39" s="889"/>
      <c r="J39" s="889"/>
      <c r="K39" s="152"/>
    </row>
    <row r="40" spans="2:20" ht="38.25" customHeight="1" x14ac:dyDescent="0.2">
      <c r="B40" s="878" t="s">
        <v>2628</v>
      </c>
      <c r="C40" s="878"/>
      <c r="D40" s="325"/>
      <c r="E40" s="325"/>
      <c r="F40" s="325"/>
      <c r="G40" s="325"/>
      <c r="H40" s="325"/>
      <c r="I40" s="325"/>
      <c r="J40" s="325"/>
      <c r="K40" s="152"/>
    </row>
    <row r="41" spans="2:20" ht="47.25" customHeight="1" x14ac:dyDescent="0.2">
      <c r="K41" s="152"/>
    </row>
    <row r="42" spans="2:20" ht="21" customHeight="1" x14ac:dyDescent="0.2">
      <c r="B42" s="871" t="s">
        <v>2629</v>
      </c>
      <c r="C42" s="871"/>
      <c r="D42" s="871"/>
      <c r="E42" s="871"/>
      <c r="F42" s="871"/>
      <c r="G42" s="871"/>
      <c r="H42" s="871"/>
      <c r="I42" s="871"/>
      <c r="J42" s="871"/>
      <c r="K42" s="152"/>
    </row>
    <row r="43" spans="2:20" ht="30" customHeight="1" x14ac:dyDescent="0.2">
      <c r="B43" s="875" t="s">
        <v>2630</v>
      </c>
      <c r="C43" s="875"/>
      <c r="D43" s="875"/>
      <c r="E43" s="875"/>
      <c r="F43" s="875"/>
      <c r="G43" s="875"/>
      <c r="H43" s="875"/>
      <c r="I43" s="875"/>
      <c r="J43" s="875"/>
      <c r="K43" s="152"/>
    </row>
    <row r="44" spans="2:20" ht="28.5" customHeight="1" x14ac:dyDescent="0.2">
      <c r="B44" s="875" t="s">
        <v>2631</v>
      </c>
      <c r="C44" s="875"/>
      <c r="D44" s="875"/>
      <c r="E44" s="875"/>
      <c r="F44" s="875"/>
      <c r="G44" s="875"/>
      <c r="H44" s="875"/>
      <c r="I44" s="875"/>
      <c r="J44" s="875"/>
      <c r="K44" s="152"/>
    </row>
    <row r="45" spans="2:20" ht="29.25" customHeight="1" x14ac:dyDescent="0.2">
      <c r="B45" s="875" t="s">
        <v>2632</v>
      </c>
      <c r="C45" s="875"/>
      <c r="D45" s="875"/>
      <c r="E45" s="875"/>
      <c r="F45" s="875"/>
      <c r="G45" s="875"/>
      <c r="H45" s="875"/>
      <c r="I45" s="875"/>
      <c r="J45" s="875"/>
      <c r="K45" s="152"/>
    </row>
    <row r="46" spans="2:20" ht="52.5" customHeight="1" x14ac:dyDescent="0.2">
      <c r="B46" s="875" t="s">
        <v>2634</v>
      </c>
      <c r="C46" s="875"/>
      <c r="D46" s="875"/>
      <c r="E46" s="875"/>
      <c r="F46" s="875"/>
      <c r="G46" s="875"/>
      <c r="H46" s="875"/>
      <c r="I46" s="875"/>
      <c r="J46" s="875"/>
      <c r="K46" s="152"/>
    </row>
    <row r="47" spans="2:20" ht="27" customHeight="1" x14ac:dyDescent="0.2">
      <c r="B47" s="875" t="s">
        <v>2635</v>
      </c>
      <c r="C47" s="875"/>
      <c r="D47" s="875"/>
      <c r="E47" s="875"/>
      <c r="F47" s="875"/>
      <c r="G47" s="875"/>
      <c r="H47" s="875"/>
      <c r="I47" s="875"/>
      <c r="J47" s="875"/>
      <c r="K47" s="152"/>
    </row>
    <row r="48" spans="2:20" ht="30.75" customHeight="1" x14ac:dyDescent="0.2">
      <c r="B48" s="875" t="s">
        <v>2636</v>
      </c>
      <c r="C48" s="875"/>
      <c r="D48" s="875"/>
      <c r="E48" s="875"/>
      <c r="F48" s="875"/>
      <c r="G48" s="875"/>
      <c r="H48" s="875"/>
      <c r="I48" s="875"/>
      <c r="J48" s="875"/>
      <c r="K48" s="152"/>
    </row>
    <row r="49" spans="2:21" ht="52.5" customHeight="1" x14ac:dyDescent="0.2">
      <c r="B49" s="875" t="s">
        <v>2637</v>
      </c>
      <c r="C49" s="875"/>
      <c r="D49" s="875"/>
      <c r="E49" s="875"/>
      <c r="F49" s="875"/>
      <c r="G49" s="875"/>
      <c r="H49" s="875"/>
      <c r="I49" s="875"/>
      <c r="J49" s="875"/>
      <c r="K49" s="152"/>
    </row>
    <row r="50" spans="2:21" ht="16.2" customHeight="1" x14ac:dyDescent="0.2">
      <c r="B50" s="53"/>
      <c r="C50" s="53"/>
      <c r="D50" s="53"/>
      <c r="E50" s="53"/>
      <c r="F50" s="53"/>
      <c r="G50" s="53"/>
      <c r="H50" s="53"/>
      <c r="I50" s="53"/>
      <c r="J50" s="53"/>
      <c r="K50" s="53"/>
    </row>
    <row r="51" spans="2:21" ht="16.2" customHeight="1" x14ac:dyDescent="0.2">
      <c r="B51" s="879"/>
      <c r="C51" s="879"/>
      <c r="D51" s="879"/>
      <c r="E51" s="879"/>
      <c r="F51" s="879"/>
      <c r="G51" s="879"/>
      <c r="H51" s="879"/>
      <c r="I51" s="879"/>
      <c r="J51" s="879"/>
      <c r="K51" s="53"/>
      <c r="O51" s="83"/>
      <c r="P51" s="83"/>
      <c r="Q51" s="83"/>
      <c r="R51" s="83"/>
      <c r="S51" s="83"/>
      <c r="T51" s="83"/>
      <c r="U51" s="83"/>
    </row>
    <row r="52" spans="2:21" ht="16.2" customHeight="1" x14ac:dyDescent="0.2">
      <c r="K52" s="53"/>
    </row>
    <row r="53" spans="2:21" ht="16.2" customHeight="1" x14ac:dyDescent="0.2">
      <c r="B53" s="53" t="s">
        <v>2642</v>
      </c>
      <c r="D53" s="53"/>
      <c r="E53" s="53"/>
      <c r="F53" s="53"/>
      <c r="G53" s="53"/>
      <c r="H53" s="53"/>
      <c r="I53" s="53"/>
      <c r="J53" s="53"/>
      <c r="K53" s="53"/>
      <c r="L53" s="92" t="s">
        <v>2574</v>
      </c>
      <c r="R53" s="85"/>
    </row>
    <row r="54" spans="2:21" ht="16.2" customHeight="1" x14ac:dyDescent="0.2">
      <c r="B54" s="56" t="s">
        <v>2639</v>
      </c>
      <c r="C54" s="53"/>
      <c r="D54" s="53"/>
      <c r="E54" s="53"/>
      <c r="F54" s="53"/>
      <c r="G54" s="53"/>
      <c r="H54" s="53"/>
      <c r="I54" s="53"/>
      <c r="J54" s="53"/>
      <c r="K54" s="53"/>
      <c r="L54" s="53" t="s">
        <v>2640</v>
      </c>
    </row>
    <row r="55" spans="2:21" ht="16.2" customHeight="1" x14ac:dyDescent="0.2">
      <c r="B55" s="56" t="s">
        <v>2518</v>
      </c>
      <c r="C55" s="53"/>
      <c r="D55" s="53"/>
      <c r="E55" s="53"/>
      <c r="F55" s="53"/>
      <c r="G55" s="53"/>
      <c r="H55" s="53"/>
      <c r="I55" s="53"/>
      <c r="J55" s="53"/>
      <c r="K55" s="53"/>
      <c r="L55" s="53" t="s">
        <v>2668</v>
      </c>
    </row>
    <row r="56" spans="2:21" ht="16.2" customHeight="1" x14ac:dyDescent="0.2">
      <c r="B56" s="167" t="s">
        <v>2519</v>
      </c>
      <c r="K56" s="53"/>
      <c r="L56" s="53" t="s">
        <v>2669</v>
      </c>
    </row>
    <row r="57" spans="2:21" ht="16.2" customHeight="1" x14ac:dyDescent="0.2">
      <c r="B57" s="168" t="s">
        <v>2520</v>
      </c>
      <c r="K57" s="158"/>
      <c r="L57" s="53" t="s">
        <v>2642</v>
      </c>
      <c r="M57" s="53"/>
      <c r="N57" s="51"/>
    </row>
    <row r="58" spans="2:21" ht="16.2" customHeight="1" x14ac:dyDescent="0.2">
      <c r="B58" s="167" t="s">
        <v>2521</v>
      </c>
      <c r="K58" s="158"/>
      <c r="L58" s="53" t="s">
        <v>2643</v>
      </c>
      <c r="M58" s="53"/>
      <c r="N58" s="51"/>
    </row>
    <row r="59" spans="2:21" ht="16.2" customHeight="1" x14ac:dyDescent="0.2">
      <c r="B59" s="168" t="s">
        <v>2522</v>
      </c>
      <c r="K59" s="158"/>
      <c r="L59" s="53" t="s">
        <v>2644</v>
      </c>
    </row>
    <row r="60" spans="2:21" ht="16.2" customHeight="1" x14ac:dyDescent="0.2">
      <c r="B60" s="168" t="s">
        <v>2523</v>
      </c>
      <c r="K60" s="158"/>
    </row>
    <row r="61" spans="2:21" ht="12" customHeight="1" x14ac:dyDescent="0.2">
      <c r="K61" s="158"/>
      <c r="L61" s="53" t="s">
        <v>2638</v>
      </c>
    </row>
    <row r="62" spans="2:21" ht="25.2" customHeight="1" x14ac:dyDescent="0.2">
      <c r="K62" s="158"/>
    </row>
    <row r="63" spans="2:21" ht="7.5" customHeight="1" x14ac:dyDescent="0.2">
      <c r="K63" s="158"/>
    </row>
    <row r="64" spans="2:21" ht="31.95" customHeight="1" x14ac:dyDescent="0.2">
      <c r="B64" s="880" t="s">
        <v>2645</v>
      </c>
      <c r="C64" s="880"/>
      <c r="D64" s="880"/>
      <c r="E64" s="880"/>
      <c r="F64" s="880"/>
      <c r="G64" s="880"/>
      <c r="H64" s="880"/>
      <c r="I64" s="880"/>
      <c r="J64" s="880"/>
      <c r="K64" s="153"/>
    </row>
    <row r="65" spans="2:14" ht="19.2" customHeight="1" x14ac:dyDescent="0.25">
      <c r="B65" s="335" t="s">
        <v>2525</v>
      </c>
      <c r="C65" s="169"/>
      <c r="D65" s="170"/>
      <c r="E65" s="170"/>
      <c r="F65" s="170"/>
      <c r="G65" s="170"/>
      <c r="H65" s="170"/>
      <c r="I65" s="170"/>
      <c r="J65" s="170"/>
      <c r="K65" s="153"/>
    </row>
    <row r="66" spans="2:14" ht="6" customHeight="1" x14ac:dyDescent="0.25">
      <c r="B66" s="335"/>
      <c r="C66" s="169"/>
      <c r="D66" s="170"/>
      <c r="E66" s="170"/>
      <c r="F66" s="170"/>
      <c r="G66" s="170"/>
      <c r="H66" s="170"/>
      <c r="I66" s="170"/>
      <c r="J66" s="170"/>
      <c r="K66" s="153"/>
    </row>
    <row r="67" spans="2:14" ht="14.25" customHeight="1" x14ac:dyDescent="0.25">
      <c r="B67" s="171" t="s">
        <v>2526</v>
      </c>
      <c r="C67" s="169"/>
      <c r="D67" s="170"/>
      <c r="E67" s="170"/>
      <c r="F67" s="170"/>
      <c r="G67" s="170"/>
      <c r="H67" s="170"/>
      <c r="I67" s="170"/>
      <c r="J67" s="170"/>
      <c r="K67" s="111"/>
    </row>
    <row r="68" spans="2:14" ht="7.95" customHeight="1" x14ac:dyDescent="0.25">
      <c r="B68" s="169"/>
      <c r="C68" s="169"/>
      <c r="D68" s="170"/>
      <c r="E68" s="170"/>
      <c r="F68" s="170"/>
      <c r="G68" s="170"/>
      <c r="H68" s="170"/>
      <c r="I68" s="170"/>
      <c r="J68" s="170"/>
      <c r="K68" s="111"/>
    </row>
    <row r="69" spans="2:14" ht="14.25" customHeight="1" x14ac:dyDescent="0.25">
      <c r="B69" s="171"/>
      <c r="C69" s="171"/>
      <c r="D69" s="170"/>
      <c r="E69" s="170"/>
      <c r="F69" s="170"/>
      <c r="G69" s="170"/>
      <c r="H69" s="170"/>
      <c r="I69" s="170"/>
      <c r="J69" s="170"/>
      <c r="K69" s="141"/>
    </row>
    <row r="70" spans="2:14" ht="14.25" customHeight="1" x14ac:dyDescent="0.25">
      <c r="B70" s="171" t="s">
        <v>2670</v>
      </c>
      <c r="C70" s="171"/>
      <c r="D70" s="169"/>
      <c r="E70" s="169"/>
      <c r="F70" s="169"/>
      <c r="G70" s="169"/>
      <c r="H70" s="169"/>
      <c r="I70" s="170"/>
      <c r="J70" s="170"/>
    </row>
    <row r="71" spans="2:14" ht="14.25" customHeight="1" x14ac:dyDescent="0.25">
      <c r="B71" s="171" t="s">
        <v>2527</v>
      </c>
      <c r="C71" s="171"/>
      <c r="D71" s="170"/>
      <c r="E71" s="170"/>
      <c r="F71" s="170"/>
      <c r="G71" s="170"/>
      <c r="H71" s="170"/>
      <c r="I71" s="170"/>
      <c r="J71" s="170"/>
    </row>
    <row r="72" spans="2:14" ht="14.25" customHeight="1" x14ac:dyDescent="0.25">
      <c r="B72" s="171" t="s">
        <v>2646</v>
      </c>
      <c r="C72" s="171"/>
      <c r="D72" s="170"/>
      <c r="E72" s="170"/>
      <c r="F72" s="170"/>
      <c r="G72" s="170"/>
      <c r="H72" s="170"/>
      <c r="I72" s="170"/>
      <c r="J72" s="170"/>
    </row>
    <row r="73" spans="2:14" ht="14.25" customHeight="1" x14ac:dyDescent="0.25">
      <c r="B73" s="171" t="s">
        <v>2647</v>
      </c>
      <c r="C73" s="171"/>
      <c r="D73" s="170"/>
      <c r="E73" s="170"/>
      <c r="F73" s="170"/>
      <c r="G73" s="170"/>
      <c r="H73" s="170"/>
      <c r="I73" s="170"/>
      <c r="J73" s="170"/>
    </row>
    <row r="74" spans="2:14" ht="14.25" customHeight="1" x14ac:dyDescent="0.25">
      <c r="B74" s="171" t="s">
        <v>2528</v>
      </c>
      <c r="C74" s="55"/>
      <c r="D74" s="55"/>
      <c r="E74" s="55"/>
      <c r="F74" s="55"/>
      <c r="G74" s="55"/>
      <c r="H74" s="55"/>
      <c r="I74" s="55"/>
      <c r="J74" s="55"/>
      <c r="K74" s="83"/>
    </row>
    <row r="75" spans="2:14" ht="14.25" customHeight="1" x14ac:dyDescent="0.2">
      <c r="C75" s="160"/>
      <c r="D75" s="161"/>
      <c r="E75" s="161"/>
      <c r="F75" s="161"/>
      <c r="G75" s="161"/>
      <c r="H75" s="161"/>
      <c r="I75" s="882" t="s">
        <v>2529</v>
      </c>
      <c r="J75" s="882"/>
    </row>
    <row r="76" spans="2:14" ht="23.25" customHeight="1" x14ac:dyDescent="0.2">
      <c r="C76" s="160"/>
      <c r="D76" s="161"/>
      <c r="E76" s="161"/>
      <c r="F76" s="161"/>
      <c r="G76" s="161"/>
      <c r="H76" s="161"/>
      <c r="I76" s="324"/>
      <c r="J76" s="324"/>
    </row>
    <row r="77" spans="2:14" ht="27" customHeight="1" x14ac:dyDescent="0.2">
      <c r="C77" s="160"/>
      <c r="D77" s="161"/>
      <c r="E77" s="161"/>
      <c r="F77" s="161"/>
      <c r="G77" s="161"/>
      <c r="H77" s="161"/>
      <c r="I77" s="324"/>
      <c r="J77" s="324"/>
    </row>
    <row r="78" spans="2:14" ht="48.75" customHeight="1" x14ac:dyDescent="0.2">
      <c r="B78" s="878" t="s">
        <v>2648</v>
      </c>
      <c r="C78" s="878"/>
      <c r="L78" s="322"/>
      <c r="M78" s="69"/>
      <c r="N78" s="69"/>
    </row>
    <row r="79" spans="2:14" ht="18" customHeight="1" x14ac:dyDescent="0.2">
      <c r="B79" s="53"/>
      <c r="C79" s="53"/>
    </row>
    <row r="80" spans="2:14" ht="18" customHeight="1" x14ac:dyDescent="0.2">
      <c r="K80" s="148"/>
    </row>
    <row r="81" ht="18" customHeight="1" x14ac:dyDescent="0.2"/>
    <row r="82" ht="18" customHeight="1" x14ac:dyDescent="0.2"/>
    <row r="83" ht="18" customHeight="1" x14ac:dyDescent="0.2"/>
    <row r="84" ht="18" customHeight="1" x14ac:dyDescent="0.2"/>
    <row r="85" ht="18" customHeight="1" x14ac:dyDescent="0.2"/>
    <row r="86" ht="18" customHeight="1" x14ac:dyDescent="0.2"/>
    <row r="87" ht="18" customHeight="1" x14ac:dyDescent="0.2"/>
    <row r="88" ht="18" customHeight="1" x14ac:dyDescent="0.2"/>
  </sheetData>
  <mergeCells count="57">
    <mergeCell ref="C24:E24"/>
    <mergeCell ref="G24:H24"/>
    <mergeCell ref="C18:E18"/>
    <mergeCell ref="G18:H18"/>
    <mergeCell ref="C19:E19"/>
    <mergeCell ref="G19:H19"/>
    <mergeCell ref="C20:E20"/>
    <mergeCell ref="G20:H20"/>
    <mergeCell ref="C23:E23"/>
    <mergeCell ref="G23:H23"/>
    <mergeCell ref="C21:E21"/>
    <mergeCell ref="G21:H21"/>
    <mergeCell ref="C22:E22"/>
    <mergeCell ref="G22:H22"/>
    <mergeCell ref="G25:I25"/>
    <mergeCell ref="G26:I26"/>
    <mergeCell ref="B32:J32"/>
    <mergeCell ref="G27:I27"/>
    <mergeCell ref="L34:T34"/>
    <mergeCell ref="B31:J31"/>
    <mergeCell ref="B34:J34"/>
    <mergeCell ref="B33:J33"/>
    <mergeCell ref="H9:I9"/>
    <mergeCell ref="H10:I10"/>
    <mergeCell ref="H11:I11"/>
    <mergeCell ref="B14:J15"/>
    <mergeCell ref="C17:E17"/>
    <mergeCell ref="G17:H17"/>
    <mergeCell ref="E2:F2"/>
    <mergeCell ref="L4:M4"/>
    <mergeCell ref="L5:M5"/>
    <mergeCell ref="C6:E7"/>
    <mergeCell ref="C4:E4"/>
    <mergeCell ref="G4:J5"/>
    <mergeCell ref="G6:J7"/>
    <mergeCell ref="B37:J37"/>
    <mergeCell ref="L35:T35"/>
    <mergeCell ref="L36:T36"/>
    <mergeCell ref="L37:T37"/>
    <mergeCell ref="L38:T38"/>
    <mergeCell ref="B35:J35"/>
    <mergeCell ref="B36:J36"/>
    <mergeCell ref="B78:C78"/>
    <mergeCell ref="B38:J38"/>
    <mergeCell ref="B64:J64"/>
    <mergeCell ref="B42:J42"/>
    <mergeCell ref="B43:J43"/>
    <mergeCell ref="B44:J44"/>
    <mergeCell ref="B45:J45"/>
    <mergeCell ref="B40:C40"/>
    <mergeCell ref="I75:J75"/>
    <mergeCell ref="B39:J39"/>
    <mergeCell ref="B49:J49"/>
    <mergeCell ref="B47:J47"/>
    <mergeCell ref="B48:J48"/>
    <mergeCell ref="B46:J46"/>
    <mergeCell ref="B51:J51"/>
  </mergeCells>
  <hyperlinks>
    <hyperlink ref="B73" r:id="rId1" display="mailto:laboratorio@geofal.com.pe" xr:uid="{00000000-0004-0000-1100-000000000000}"/>
    <hyperlink ref="B74" r:id="rId2" display="http://www.geofal.com.pe/" xr:uid="{00000000-0004-0000-1100-000001000000}"/>
    <hyperlink ref="B49" r:id="rId3" location="jqteKTxvv3aVJDEMNXb1JR6Onlm97HT8B8mXDqSfKs8" display="https://mega.nz/file/FfYVkSKT - jqteKTxvv3aVJDEMNXb1JR6Onlm97HT8B8mXDqSfKs8" xr:uid="{00000000-0004-0000-1100-000002000000}"/>
  </hyperlinks>
  <printOptions horizontalCentered="1"/>
  <pageMargins left="0" right="0" top="1.1811023622047245" bottom="0" header="0" footer="0"/>
  <pageSetup paperSize="274" scale="90" orientation="portrait" r:id="rId4"/>
  <headerFooter scaleWithDoc="0">
    <oddHeader>&amp;C&amp;G</oddHeader>
  </headerFooter>
  <rowBreaks count="1" manualBreakCount="1">
    <brk id="40" min="1" max="9" man="1"/>
  </rowBreaks>
  <drawing r:id="rId5"/>
  <legacyDrawingHF r:id="rId6"/>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A729-8D81-4AD1-95F2-AFC502CFD945}">
  <sheetPr codeName="Hoja78">
    <tabColor rgb="FFFF00FF"/>
  </sheetPr>
  <dimension ref="B1:BD63"/>
  <sheetViews>
    <sheetView view="pageBreakPreview" topLeftCell="B1" zoomScale="70" zoomScaleNormal="96" zoomScaleSheetLayoutView="70" workbookViewId="0">
      <selection activeCell="B28" sqref="B28:C28"/>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44.109375" style="279" customWidth="1"/>
    <col min="6" max="6" width="24.6640625" style="279" customWidth="1"/>
    <col min="7" max="7" width="14.5546875" style="279" customWidth="1"/>
    <col min="8" max="8" width="11.33203125" style="279" customWidth="1"/>
    <col min="9"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707</v>
      </c>
    </row>
    <row r="2" spans="2:13" ht="6" customHeight="1" x14ac:dyDescent="0.3">
      <c r="K2" s="344"/>
      <c r="L2" s="344"/>
    </row>
    <row r="3" spans="2:13" ht="24" customHeight="1" x14ac:dyDescent="0.3">
      <c r="B3" s="297"/>
      <c r="C3" s="355"/>
      <c r="D3" s="355"/>
      <c r="E3" s="832">
        <v>1158</v>
      </c>
      <c r="F3" s="832"/>
      <c r="G3" s="355"/>
      <c r="H3" s="355"/>
      <c r="I3" s="356"/>
    </row>
    <row r="4" spans="2:13" ht="28.2" customHeight="1" x14ac:dyDescent="0.3">
      <c r="B4" s="357"/>
      <c r="C4" s="357"/>
      <c r="D4" s="297"/>
      <c r="E4" s="358"/>
      <c r="F4" s="358"/>
      <c r="G4" s="351"/>
      <c r="H4" s="351"/>
      <c r="I4" s="351"/>
      <c r="J4" s="252"/>
    </row>
    <row r="5" spans="2:13" ht="30" customHeight="1" x14ac:dyDescent="0.3">
      <c r="B5" s="383" t="s">
        <v>2545</v>
      </c>
      <c r="C5" s="768" t="str">
        <f>VLOOKUP($L$1,BD_Clientes,2,FALSE)</f>
        <v>RIOSA CONSTRUCTORA SAC</v>
      </c>
      <c r="D5" s="768"/>
      <c r="E5" s="768"/>
      <c r="F5" s="431" t="s">
        <v>2586</v>
      </c>
      <c r="G5" s="770" t="str">
        <f>VLOOKUP($L$1,BD_Clientes,9,FALSE)</f>
        <v>Condominio Montemar</v>
      </c>
      <c r="H5" s="770"/>
      <c r="I5" s="770"/>
      <c r="K5" s="746">
        <v>222</v>
      </c>
      <c r="L5" s="746"/>
    </row>
    <row r="6" spans="2:13" ht="32.4" customHeight="1" x14ac:dyDescent="0.3">
      <c r="B6" s="383" t="s">
        <v>2547</v>
      </c>
      <c r="C6" s="768">
        <f>VLOOKUP($L$1,BD_Clientes,3,FALSE)</f>
        <v>20265615407</v>
      </c>
      <c r="D6" s="768"/>
      <c r="E6" s="768"/>
      <c r="F6" s="373"/>
      <c r="G6" s="770"/>
      <c r="H6" s="770"/>
      <c r="I6" s="770"/>
      <c r="K6" s="744">
        <v>222</v>
      </c>
      <c r="L6" s="744"/>
      <c r="M6" s="301"/>
    </row>
    <row r="7" spans="2:13" ht="36" customHeight="1" x14ac:dyDescent="0.3">
      <c r="B7" s="383" t="s">
        <v>2550</v>
      </c>
      <c r="C7" s="768" t="str">
        <f>VLOOKUP($L$1,BD_Clientes,5,FALSE)</f>
        <v xml:space="preserve">Ing. Gonzalo De Los Rios / Ing. Wilmer </v>
      </c>
      <c r="D7" s="768"/>
      <c r="E7" s="768"/>
      <c r="F7" s="431" t="s">
        <v>2589</v>
      </c>
      <c r="G7" s="768" t="str">
        <f>VLOOKUP($L$1,BD_Clientes,10,FALSE)</f>
        <v>San Antonio - Lima Sur</v>
      </c>
      <c r="H7" s="768"/>
      <c r="I7" s="768"/>
      <c r="K7" s="742">
        <v>222</v>
      </c>
      <c r="L7" s="742"/>
    </row>
    <row r="8" spans="2:13" ht="33.6" customHeight="1" x14ac:dyDescent="0.3">
      <c r="B8" s="383" t="s">
        <v>2553</v>
      </c>
      <c r="C8" s="768">
        <f>VLOOKUP($L$1,BD_Clientes,7,FALSE)</f>
        <v>981468729</v>
      </c>
      <c r="D8" s="768"/>
      <c r="E8" s="768"/>
      <c r="F8" s="439" t="s">
        <v>4142</v>
      </c>
      <c r="G8" s="373" t="s">
        <v>3326</v>
      </c>
      <c r="H8" s="373"/>
      <c r="I8" s="373"/>
    </row>
    <row r="9" spans="2:13" ht="37.950000000000003" customHeight="1" x14ac:dyDescent="0.3">
      <c r="B9" s="383" t="s">
        <v>2557</v>
      </c>
      <c r="C9" s="768" t="str">
        <f>VLOOKUP($L$1,BD_Clientes,8,FALSE)</f>
        <v>gdelosrios@riosa.pe / wprriosa@gmail.com</v>
      </c>
      <c r="D9" s="768"/>
      <c r="E9" s="768"/>
      <c r="F9" s="438" t="s">
        <v>2553</v>
      </c>
      <c r="G9" s="429">
        <v>982429895</v>
      </c>
      <c r="H9" s="769"/>
      <c r="I9" s="769"/>
    </row>
    <row r="10" spans="2:13" ht="33.6" customHeight="1" x14ac:dyDescent="0.3">
      <c r="B10" s="766" t="s">
        <v>2555</v>
      </c>
      <c r="C10" s="766"/>
      <c r="D10" s="767">
        <v>45860</v>
      </c>
      <c r="E10" s="767"/>
      <c r="F10" s="438" t="s">
        <v>2558</v>
      </c>
      <c r="G10" s="767">
        <v>45860</v>
      </c>
      <c r="H10" s="767"/>
      <c r="I10" s="767"/>
      <c r="L10" s="279" t="s">
        <v>2556</v>
      </c>
    </row>
    <row r="11" spans="2:13" ht="16.2"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715" t="s">
        <v>2560</v>
      </c>
      <c r="C13" s="715"/>
      <c r="D13" s="715"/>
      <c r="E13" s="715"/>
      <c r="F13" s="715"/>
      <c r="G13" s="715"/>
      <c r="H13" s="715"/>
      <c r="I13" s="715"/>
    </row>
    <row r="14" spans="2:13" ht="55.95" customHeight="1" x14ac:dyDescent="0.3">
      <c r="B14" s="715"/>
      <c r="C14" s="715"/>
      <c r="D14" s="715"/>
      <c r="E14" s="715"/>
      <c r="F14" s="715"/>
      <c r="G14" s="715"/>
      <c r="H14" s="715"/>
      <c r="I14" s="715"/>
      <c r="J14" s="261"/>
      <c r="K14" s="261"/>
    </row>
    <row r="15" spans="2:13" ht="52.95" customHeight="1" x14ac:dyDescent="0.3">
      <c r="B15" s="421" t="s">
        <v>2561</v>
      </c>
      <c r="C15" s="749" t="s">
        <v>2562</v>
      </c>
      <c r="D15" s="749"/>
      <c r="E15" s="749"/>
      <c r="F15" s="422" t="s">
        <v>2563</v>
      </c>
      <c r="G15" s="423" t="s">
        <v>2564</v>
      </c>
      <c r="H15" s="421" t="s">
        <v>2565</v>
      </c>
      <c r="I15" s="421" t="s">
        <v>2566</v>
      </c>
      <c r="J15" s="371"/>
    </row>
    <row r="16" spans="2:13" ht="37.950000000000003" customHeight="1" x14ac:dyDescent="0.3">
      <c r="B16" s="424"/>
      <c r="C16" s="893" t="s">
        <v>4325</v>
      </c>
      <c r="D16" s="893"/>
      <c r="E16" s="893"/>
      <c r="F16" s="424"/>
      <c r="G16" s="425"/>
      <c r="H16" s="424"/>
      <c r="I16" s="426"/>
      <c r="J16" s="371"/>
    </row>
    <row r="17" spans="2:56" ht="59.25" customHeight="1" x14ac:dyDescent="0.3">
      <c r="B17" s="424" t="s">
        <v>1970</v>
      </c>
      <c r="C17" s="754" t="s">
        <v>5390</v>
      </c>
      <c r="D17" s="755"/>
      <c r="E17" s="756"/>
      <c r="F17" s="451" t="str">
        <f>VLOOKUP(B17,ENS.!$B$5:$F$242,3,FALSE)</f>
        <v>NTP 339.143:1999 (revisada el 2019)</v>
      </c>
      <c r="G17" s="457">
        <v>550</v>
      </c>
      <c r="H17" s="424">
        <v>1</v>
      </c>
      <c r="I17" s="426">
        <f>+G17*H17</f>
        <v>550</v>
      </c>
      <c r="J17" s="371"/>
    </row>
    <row r="18" spans="2:56" ht="59.25" customHeight="1" x14ac:dyDescent="0.3">
      <c r="B18" s="424" t="s">
        <v>2505</v>
      </c>
      <c r="C18" s="754" t="str">
        <f>VLOOKUP(B18,ENS.!$B$5:$F$242,2,FALSE)</f>
        <v>Movilización de personal y equipo (Densidad campo).</v>
      </c>
      <c r="D18" s="755"/>
      <c r="E18" s="756"/>
      <c r="F18" s="451" t="str">
        <f>VLOOKUP(B18,ENS.!$B$5:$F$242,3,FALSE)</f>
        <v>-</v>
      </c>
      <c r="G18" s="425">
        <v>170</v>
      </c>
      <c r="H18" s="424">
        <v>1</v>
      </c>
      <c r="I18" s="426">
        <f>+G18*H18</f>
        <v>170</v>
      </c>
      <c r="J18" s="371"/>
    </row>
    <row r="19" spans="2:56" ht="22.95" customHeight="1" x14ac:dyDescent="0.3">
      <c r="B19" s="550" t="s">
        <v>2516</v>
      </c>
      <c r="C19" s="383"/>
      <c r="D19" s="373"/>
      <c r="E19" s="373"/>
      <c r="F19" s="373"/>
      <c r="G19" s="759" t="s">
        <v>2567</v>
      </c>
      <c r="H19" s="760"/>
      <c r="I19" s="427">
        <f>SUM(I16:I18)</f>
        <v>720</v>
      </c>
      <c r="J19" s="274"/>
      <c r="K19" s="540"/>
      <c r="L19" s="343"/>
      <c r="M19" s="171"/>
      <c r="N19" s="171"/>
      <c r="O19" s="171"/>
      <c r="P19" s="171"/>
      <c r="Q19" s="171"/>
      <c r="R19" s="171"/>
      <c r="S19" s="171"/>
      <c r="T19" s="171"/>
    </row>
    <row r="20" spans="2:56" ht="22.95" customHeight="1" x14ac:dyDescent="0.3">
      <c r="B20" s="435"/>
      <c r="C20" s="383"/>
      <c r="D20" s="373"/>
      <c r="E20" s="373"/>
      <c r="F20" s="373"/>
      <c r="G20" s="759" t="s">
        <v>2568</v>
      </c>
      <c r="H20" s="760"/>
      <c r="I20" s="427">
        <f>I19*0.18</f>
        <v>129.6</v>
      </c>
      <c r="J20" s="274"/>
      <c r="K20" s="538"/>
      <c r="L20" s="171"/>
      <c r="M20" s="171"/>
      <c r="N20" s="171"/>
      <c r="O20" s="171"/>
      <c r="P20" s="171"/>
      <c r="Q20" s="171"/>
      <c r="R20" s="171"/>
      <c r="S20" s="171"/>
      <c r="T20" s="171"/>
    </row>
    <row r="21" spans="2:56" ht="22.95" customHeight="1" x14ac:dyDescent="0.3">
      <c r="B21" s="435"/>
      <c r="C21" s="383"/>
      <c r="D21" s="373"/>
      <c r="E21" s="373"/>
      <c r="F21" s="373"/>
      <c r="G21" s="761" t="s">
        <v>2569</v>
      </c>
      <c r="H21" s="762"/>
      <c r="I21" s="428">
        <f>I19+I20</f>
        <v>849.6</v>
      </c>
      <c r="J21" s="274"/>
      <c r="K21" s="538"/>
      <c r="L21" s="302"/>
      <c r="M21" s="302"/>
      <c r="N21" s="302"/>
      <c r="O21" s="302"/>
      <c r="P21" s="302"/>
      <c r="Q21" s="302"/>
      <c r="R21" s="302"/>
      <c r="S21" s="302"/>
      <c r="T21" s="302"/>
    </row>
    <row r="22" spans="2:56" s="297" customFormat="1" ht="21" customHeight="1" x14ac:dyDescent="0.3">
      <c r="B22" s="361"/>
      <c r="C22" s="362"/>
      <c r="D22" s="362"/>
      <c r="E22" s="362"/>
      <c r="F22" s="362"/>
      <c r="G22" s="362"/>
      <c r="H22" s="362"/>
      <c r="I22" s="362"/>
      <c r="J22" s="362"/>
      <c r="K22" s="546"/>
      <c r="L22" s="546"/>
      <c r="N22" s="547"/>
    </row>
    <row r="23" spans="2:56" s="297" customFormat="1" ht="21" customHeight="1" x14ac:dyDescent="0.3">
      <c r="C23" s="362"/>
      <c r="D23" s="362"/>
      <c r="E23" s="362"/>
      <c r="F23" s="362"/>
      <c r="G23" s="362"/>
      <c r="H23" s="362"/>
      <c r="I23" s="310"/>
      <c r="J23" s="310"/>
    </row>
    <row r="24" spans="2:56" s="297" customFormat="1" ht="10.95" customHeight="1" x14ac:dyDescent="0.3">
      <c r="B24" s="373"/>
      <c r="C24" s="385"/>
      <c r="D24" s="385"/>
      <c r="E24" s="385"/>
      <c r="F24" s="385"/>
      <c r="G24" s="385"/>
      <c r="H24" s="385"/>
      <c r="I24" s="374"/>
      <c r="J24" s="310"/>
    </row>
    <row r="25" spans="2:56" s="297" customFormat="1" ht="19.2" customHeight="1" x14ac:dyDescent="0.3">
      <c r="B25" s="732" t="s">
        <v>4119</v>
      </c>
      <c r="C25" s="732"/>
      <c r="D25" s="732"/>
      <c r="E25" s="732"/>
      <c r="F25" s="732"/>
      <c r="G25" s="732"/>
      <c r="H25" s="732"/>
      <c r="I25" s="732"/>
      <c r="J25" s="310"/>
      <c r="L25" s="552"/>
      <c r="U25" s="552"/>
      <c r="AD25" s="552"/>
      <c r="AM25" s="552"/>
      <c r="AV25" s="552"/>
    </row>
    <row r="26" spans="2:56" s="297" customFormat="1" ht="186.6" customHeight="1" x14ac:dyDescent="0.3">
      <c r="B26" s="714" t="s">
        <v>5755</v>
      </c>
      <c r="C26" s="714"/>
      <c r="D26" s="714"/>
      <c r="E26" s="714"/>
      <c r="F26" s="714"/>
      <c r="G26" s="714"/>
      <c r="H26" s="714"/>
      <c r="I26" s="714"/>
      <c r="J26" s="310"/>
      <c r="L26" s="738"/>
      <c r="M26" s="738"/>
      <c r="N26" s="738"/>
      <c r="O26" s="738"/>
      <c r="P26" s="738"/>
      <c r="Q26" s="738"/>
      <c r="R26" s="738"/>
      <c r="S26" s="738"/>
      <c r="T26" s="738"/>
      <c r="U26" s="738"/>
      <c r="V26" s="738"/>
      <c r="W26" s="738"/>
      <c r="X26" s="738"/>
      <c r="Y26" s="738"/>
      <c r="Z26" s="738"/>
      <c r="AA26" s="738"/>
      <c r="AB26" s="738"/>
      <c r="AC26" s="738"/>
      <c r="AD26" s="738"/>
      <c r="AE26" s="738"/>
      <c r="AF26" s="738"/>
      <c r="AG26" s="738"/>
      <c r="AH26" s="738"/>
      <c r="AI26" s="738"/>
      <c r="AJ26" s="738"/>
      <c r="AK26" s="738"/>
      <c r="AL26" s="738"/>
      <c r="AM26" s="765"/>
      <c r="AN26" s="765"/>
      <c r="AO26" s="765"/>
      <c r="AP26" s="765"/>
      <c r="AQ26" s="765"/>
      <c r="AR26" s="765"/>
      <c r="AS26" s="765"/>
      <c r="AT26" s="765"/>
      <c r="AU26" s="765"/>
      <c r="AV26" s="738"/>
      <c r="AW26" s="738"/>
      <c r="AX26" s="738"/>
      <c r="AY26" s="738"/>
      <c r="AZ26" s="738"/>
      <c r="BA26" s="738"/>
      <c r="BB26" s="738"/>
      <c r="BC26" s="738"/>
      <c r="BD26" s="738"/>
    </row>
    <row r="27" spans="2:56" s="297" customFormat="1" ht="78" customHeight="1" x14ac:dyDescent="0.3">
      <c r="B27" s="715" t="s">
        <v>4137</v>
      </c>
      <c r="C27" s="715"/>
      <c r="D27" s="715"/>
      <c r="E27" s="715"/>
      <c r="F27" s="715"/>
      <c r="G27" s="715"/>
      <c r="H27" s="715"/>
      <c r="I27" s="715"/>
      <c r="J27" s="310"/>
      <c r="L27" s="338"/>
      <c r="M27" s="338"/>
      <c r="N27" s="338"/>
      <c r="O27" s="338"/>
      <c r="P27" s="338"/>
      <c r="Q27" s="338"/>
      <c r="R27" s="338"/>
      <c r="S27" s="338"/>
      <c r="T27" s="338"/>
      <c r="U27" s="338"/>
      <c r="V27" s="338"/>
      <c r="W27" s="338"/>
      <c r="X27" s="338"/>
      <c r="Y27" s="338"/>
      <c r="Z27" s="338"/>
      <c r="AA27" s="338"/>
      <c r="AB27" s="338"/>
      <c r="AC27" s="338"/>
      <c r="AD27" s="338"/>
      <c r="AE27" s="338"/>
      <c r="AF27" s="338"/>
      <c r="AG27" s="338"/>
      <c r="AH27" s="338"/>
      <c r="AI27" s="338"/>
      <c r="AJ27" s="338"/>
      <c r="AK27" s="338"/>
      <c r="AL27" s="338"/>
      <c r="AM27" s="337"/>
      <c r="AN27" s="337"/>
      <c r="AO27" s="337"/>
      <c r="AP27" s="337"/>
      <c r="AQ27" s="337"/>
      <c r="AR27" s="337"/>
      <c r="AS27" s="337"/>
      <c r="AT27" s="337"/>
      <c r="AU27" s="337"/>
      <c r="AV27" s="338"/>
      <c r="AW27" s="338"/>
      <c r="AX27" s="338"/>
      <c r="AY27" s="338"/>
      <c r="AZ27" s="338"/>
      <c r="BA27" s="338"/>
      <c r="BB27" s="338"/>
      <c r="BC27" s="338"/>
      <c r="BD27" s="338"/>
    </row>
    <row r="28" spans="2:56" s="297" customFormat="1" ht="153" customHeight="1" x14ac:dyDescent="0.3">
      <c r="B28" s="747" t="s">
        <v>2571</v>
      </c>
      <c r="C28" s="747"/>
      <c r="D28" s="337"/>
      <c r="E28" s="337"/>
      <c r="F28" s="337"/>
      <c r="G28" s="337"/>
      <c r="H28" s="337"/>
      <c r="I28" s="337"/>
      <c r="J28" s="310"/>
      <c r="L28" s="338"/>
      <c r="M28" s="338"/>
      <c r="N28" s="338"/>
      <c r="O28" s="338"/>
      <c r="P28" s="338"/>
      <c r="Q28" s="338"/>
      <c r="R28" s="338"/>
      <c r="S28" s="338"/>
      <c r="T28" s="338"/>
      <c r="U28" s="338"/>
      <c r="V28" s="338"/>
      <c r="W28" s="338"/>
      <c r="X28" s="338"/>
      <c r="Y28" s="338"/>
      <c r="Z28" s="338"/>
      <c r="AA28" s="338"/>
      <c r="AB28" s="338"/>
      <c r="AC28" s="338"/>
      <c r="AD28" s="338"/>
      <c r="AE28" s="338"/>
      <c r="AF28" s="338"/>
      <c r="AG28" s="338"/>
      <c r="AH28" s="338"/>
      <c r="AI28" s="338"/>
      <c r="AJ28" s="338"/>
      <c r="AK28" s="338"/>
      <c r="AL28" s="338"/>
      <c r="AM28" s="337"/>
      <c r="AN28" s="337"/>
      <c r="AO28" s="337"/>
      <c r="AP28" s="337"/>
      <c r="AQ28" s="337"/>
      <c r="AR28" s="337"/>
      <c r="AS28" s="337"/>
      <c r="AT28" s="337"/>
      <c r="AU28" s="337"/>
      <c r="AV28" s="338"/>
      <c r="AW28" s="338"/>
      <c r="AX28" s="338"/>
      <c r="AY28" s="338"/>
      <c r="AZ28" s="338"/>
      <c r="BA28" s="338"/>
      <c r="BB28" s="338"/>
      <c r="BC28" s="338"/>
      <c r="BD28" s="338"/>
    </row>
    <row r="29" spans="2:56" s="297" customFormat="1" ht="21.6" customHeight="1" x14ac:dyDescent="0.3">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2" customHeight="1" x14ac:dyDescent="0.3">
      <c r="B30" s="714" t="s">
        <v>4121</v>
      </c>
      <c r="C30" s="714"/>
      <c r="D30" s="714"/>
      <c r="E30" s="714"/>
      <c r="F30" s="714"/>
      <c r="G30" s="714"/>
      <c r="H30" s="714"/>
      <c r="I30" s="714"/>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1.400000000000006" customHeight="1" x14ac:dyDescent="0.3">
      <c r="B31" s="714" t="s">
        <v>4122</v>
      </c>
      <c r="C31" s="714"/>
      <c r="D31" s="714"/>
      <c r="E31" s="714"/>
      <c r="F31" s="714"/>
      <c r="G31" s="714"/>
      <c r="H31" s="714"/>
      <c r="I31" s="714"/>
      <c r="J31" s="336"/>
    </row>
    <row r="32" spans="2:56" ht="138.6" customHeight="1" x14ac:dyDescent="0.3">
      <c r="B32" s="714" t="s">
        <v>4124</v>
      </c>
      <c r="C32" s="714"/>
      <c r="D32" s="714"/>
      <c r="E32" s="714"/>
      <c r="F32" s="714"/>
      <c r="G32" s="714"/>
      <c r="H32" s="714"/>
      <c r="I32" s="714"/>
      <c r="J32" s="304"/>
      <c r="K32" s="305"/>
      <c r="L32" s="306"/>
      <c r="M32" s="307"/>
    </row>
    <row r="33" spans="2:20" ht="54.6" customHeight="1" x14ac:dyDescent="0.3">
      <c r="B33" s="714" t="s">
        <v>4125</v>
      </c>
      <c r="C33" s="714"/>
      <c r="D33" s="714"/>
      <c r="E33" s="714"/>
      <c r="F33" s="714"/>
      <c r="G33" s="714"/>
      <c r="H33" s="714"/>
      <c r="I33" s="714"/>
      <c r="J33" s="304"/>
      <c r="K33" s="305"/>
      <c r="L33" s="306"/>
      <c r="M33" s="307"/>
    </row>
    <row r="34" spans="2:20" ht="16.2" customHeight="1" x14ac:dyDescent="0.3">
      <c r="B34" s="373"/>
      <c r="C34" s="373"/>
      <c r="D34" s="373"/>
      <c r="E34" s="373"/>
      <c r="F34" s="373"/>
      <c r="G34" s="373"/>
      <c r="H34" s="373"/>
      <c r="I34" s="373"/>
    </row>
    <row r="35" spans="2:20" ht="16.2" customHeight="1" x14ac:dyDescent="0.3">
      <c r="B35" s="732"/>
      <c r="C35" s="732"/>
      <c r="D35" s="732"/>
      <c r="E35" s="732"/>
      <c r="F35" s="732"/>
      <c r="G35" s="732"/>
      <c r="H35" s="732"/>
      <c r="I35" s="732"/>
      <c r="N35" s="261"/>
      <c r="O35" s="261"/>
      <c r="P35" s="261"/>
      <c r="Q35" s="261"/>
      <c r="R35" s="261"/>
      <c r="S35" s="261"/>
      <c r="T35" s="261"/>
    </row>
    <row r="36" spans="2:20" ht="9" customHeight="1" x14ac:dyDescent="0.3">
      <c r="B36" s="373"/>
      <c r="C36" s="373"/>
      <c r="D36" s="373"/>
      <c r="E36" s="373"/>
      <c r="F36" s="373"/>
      <c r="G36" s="373"/>
      <c r="H36" s="373"/>
      <c r="I36" s="373"/>
    </row>
    <row r="37" spans="2:20" ht="19.95" customHeight="1" x14ac:dyDescent="0.3">
      <c r="B37" s="373" t="s">
        <v>3984</v>
      </c>
      <c r="C37" s="373"/>
      <c r="D37" s="373"/>
      <c r="E37" s="373"/>
      <c r="F37" s="373"/>
      <c r="G37" s="373"/>
      <c r="H37" s="373"/>
      <c r="I37" s="373"/>
      <c r="K37" s="279" t="s">
        <v>2574</v>
      </c>
    </row>
    <row r="38" spans="2:20" ht="19.95" customHeight="1" x14ac:dyDescent="0.3">
      <c r="B38" s="373" t="s">
        <v>4126</v>
      </c>
      <c r="C38" s="373"/>
      <c r="D38" s="373"/>
      <c r="E38" s="373"/>
      <c r="F38" s="373"/>
      <c r="G38" s="373"/>
      <c r="H38" s="373"/>
      <c r="I38" s="373"/>
      <c r="K38" s="279" t="s">
        <v>2575</v>
      </c>
    </row>
    <row r="39" spans="2:20" ht="19.95" customHeight="1" x14ac:dyDescent="0.3">
      <c r="B39" s="373" t="s">
        <v>2518</v>
      </c>
      <c r="C39" s="373"/>
      <c r="D39" s="373"/>
      <c r="E39" s="373"/>
      <c r="F39" s="373"/>
      <c r="G39" s="373"/>
      <c r="H39" s="373"/>
      <c r="I39" s="373"/>
      <c r="K39" s="279" t="s">
        <v>2576</v>
      </c>
    </row>
    <row r="40" spans="2:20" ht="19.95" customHeight="1" x14ac:dyDescent="0.3">
      <c r="B40" s="380" t="s">
        <v>2519</v>
      </c>
      <c r="C40" s="373"/>
      <c r="D40" s="373"/>
      <c r="E40" s="373"/>
      <c r="F40" s="373"/>
      <c r="G40" s="373"/>
      <c r="H40" s="373"/>
      <c r="I40" s="373"/>
      <c r="K40" s="279" t="s">
        <v>2577</v>
      </c>
    </row>
    <row r="41" spans="2:20" ht="19.95" customHeight="1" x14ac:dyDescent="0.3">
      <c r="B41" s="381" t="s">
        <v>2520</v>
      </c>
      <c r="C41" s="373"/>
      <c r="D41" s="373"/>
      <c r="E41" s="373"/>
      <c r="F41" s="373"/>
      <c r="G41" s="373"/>
      <c r="H41" s="373"/>
      <c r="I41" s="373"/>
      <c r="J41" s="300"/>
      <c r="K41" s="279" t="s">
        <v>2573</v>
      </c>
      <c r="M41" s="270"/>
    </row>
    <row r="42" spans="2:20" ht="19.95" customHeight="1" x14ac:dyDescent="0.3">
      <c r="B42" s="380" t="s">
        <v>2578</v>
      </c>
      <c r="C42" s="373"/>
      <c r="D42" s="373"/>
      <c r="E42" s="373"/>
      <c r="F42" s="373"/>
      <c r="G42" s="373"/>
      <c r="H42" s="373"/>
      <c r="I42" s="373"/>
      <c r="J42" s="300"/>
      <c r="K42" s="279" t="s">
        <v>2579</v>
      </c>
      <c r="M42" s="270"/>
    </row>
    <row r="43" spans="2:20" ht="19.95" customHeight="1" x14ac:dyDescent="0.3">
      <c r="B43" s="381" t="s">
        <v>2580</v>
      </c>
      <c r="C43" s="373"/>
      <c r="D43" s="373"/>
      <c r="E43" s="373"/>
      <c r="F43" s="373"/>
      <c r="G43" s="373"/>
      <c r="H43" s="373"/>
      <c r="I43" s="373"/>
      <c r="J43" s="300"/>
      <c r="K43" s="279" t="s">
        <v>2581</v>
      </c>
    </row>
    <row r="44" spans="2:20" ht="19.95" customHeight="1" x14ac:dyDescent="0.3">
      <c r="B44" s="381" t="s">
        <v>2582</v>
      </c>
      <c r="C44" s="373"/>
      <c r="D44" s="373"/>
      <c r="E44" s="373"/>
      <c r="F44" s="373"/>
      <c r="G44" s="373"/>
      <c r="H44" s="373"/>
      <c r="I44" s="373"/>
      <c r="J44" s="300"/>
    </row>
    <row r="45" spans="2:20" ht="19.95" customHeight="1" x14ac:dyDescent="0.3">
      <c r="B45" s="437" t="s">
        <v>2521</v>
      </c>
      <c r="C45" s="373"/>
      <c r="D45" s="373"/>
      <c r="E45" s="373"/>
      <c r="F45" s="373"/>
      <c r="G45" s="373"/>
      <c r="H45" s="373"/>
      <c r="I45" s="373"/>
      <c r="J45" s="300"/>
    </row>
    <row r="46" spans="2:20" ht="19.95" customHeight="1" x14ac:dyDescent="0.3">
      <c r="B46" s="381" t="s">
        <v>3965</v>
      </c>
      <c r="C46" s="373"/>
      <c r="D46" s="373"/>
      <c r="E46" s="373"/>
      <c r="F46" s="373"/>
      <c r="G46" s="373"/>
      <c r="H46" s="373"/>
      <c r="I46" s="373"/>
      <c r="J46" s="300"/>
    </row>
    <row r="47" spans="2:20" ht="19.95" customHeight="1" x14ac:dyDescent="0.3">
      <c r="B47" s="381" t="s">
        <v>3966</v>
      </c>
      <c r="C47" s="373"/>
      <c r="D47" s="373"/>
      <c r="E47" s="373"/>
      <c r="F47" s="373"/>
      <c r="G47" s="373"/>
      <c r="H47" s="373"/>
      <c r="I47" s="373"/>
      <c r="J47" s="300"/>
    </row>
    <row r="48" spans="2:20" ht="19.95" customHeight="1" x14ac:dyDescent="0.3">
      <c r="B48" s="437" t="s">
        <v>4088</v>
      </c>
      <c r="C48" s="373"/>
      <c r="D48" s="373"/>
      <c r="E48" s="373"/>
      <c r="F48" s="373"/>
      <c r="G48" s="373"/>
      <c r="H48" s="373"/>
      <c r="I48" s="373"/>
      <c r="J48" s="300"/>
    </row>
    <row r="49" spans="2:13" ht="19.95" customHeight="1" x14ac:dyDescent="0.3">
      <c r="B49" s="381" t="s">
        <v>4089</v>
      </c>
      <c r="C49" s="373"/>
      <c r="D49" s="373"/>
      <c r="E49" s="373"/>
      <c r="F49" s="373"/>
      <c r="G49" s="373"/>
      <c r="H49" s="373"/>
      <c r="I49" s="373"/>
      <c r="J49" s="300"/>
    </row>
    <row r="50" spans="2:13" ht="19.95" customHeight="1" x14ac:dyDescent="0.3">
      <c r="B50" s="381" t="s">
        <v>4090</v>
      </c>
      <c r="C50" s="373"/>
      <c r="D50" s="373"/>
      <c r="E50" s="373"/>
      <c r="F50" s="373"/>
      <c r="G50" s="373"/>
      <c r="H50" s="373"/>
      <c r="I50" s="373"/>
      <c r="J50" s="300"/>
    </row>
    <row r="51" spans="2:13" ht="23.25" customHeight="1" x14ac:dyDescent="0.3">
      <c r="B51" s="373"/>
      <c r="C51" s="373"/>
      <c r="D51" s="373"/>
      <c r="E51" s="373"/>
      <c r="F51" s="373"/>
      <c r="G51" s="373"/>
      <c r="H51" s="373"/>
      <c r="I51" s="373"/>
      <c r="J51" s="300"/>
      <c r="K51" s="288"/>
    </row>
    <row r="52" spans="2:13" ht="16.2" customHeight="1" x14ac:dyDescent="0.3">
      <c r="B52" s="373"/>
      <c r="C52" s="373"/>
      <c r="D52" s="373"/>
      <c r="E52" s="373"/>
      <c r="F52" s="373"/>
      <c r="G52" s="373"/>
      <c r="H52" s="373"/>
      <c r="I52" s="373"/>
      <c r="J52" s="300"/>
      <c r="K52" s="289"/>
    </row>
    <row r="53" spans="2:13" ht="52.5" customHeight="1" x14ac:dyDescent="0.3">
      <c r="B53" s="714" t="s">
        <v>2524</v>
      </c>
      <c r="C53" s="714"/>
      <c r="D53" s="714"/>
      <c r="E53" s="714"/>
      <c r="F53" s="714"/>
      <c r="G53" s="714"/>
      <c r="H53" s="714"/>
      <c r="I53" s="714"/>
      <c r="J53" s="300"/>
    </row>
    <row r="54" spans="2:13" ht="13.5" customHeight="1" x14ac:dyDescent="0.3">
      <c r="B54" s="435" t="s">
        <v>2525</v>
      </c>
      <c r="C54" s="384"/>
      <c r="D54" s="373"/>
      <c r="E54" s="373"/>
      <c r="F54" s="373"/>
      <c r="G54" s="373"/>
      <c r="H54" s="373"/>
      <c r="I54" s="373"/>
      <c r="J54" s="300"/>
    </row>
    <row r="55" spans="2:13" ht="13.5" customHeight="1" x14ac:dyDescent="0.3">
      <c r="B55" s="381"/>
      <c r="C55" s="373"/>
      <c r="D55" s="373"/>
      <c r="E55" s="373"/>
      <c r="F55" s="373"/>
      <c r="G55" s="373"/>
      <c r="H55" s="373"/>
      <c r="I55" s="373"/>
      <c r="J55" s="300"/>
    </row>
    <row r="56" spans="2:13" ht="20.25" customHeight="1" x14ac:dyDescent="0.3">
      <c r="B56" s="373" t="s">
        <v>2526</v>
      </c>
      <c r="C56" s="384"/>
      <c r="D56" s="373"/>
      <c r="E56" s="373"/>
      <c r="F56" s="373"/>
      <c r="G56" s="373"/>
      <c r="H56" s="373"/>
      <c r="I56" s="373"/>
      <c r="J56" s="276"/>
    </row>
    <row r="57" spans="2:13" ht="4.2" customHeight="1" x14ac:dyDescent="0.3">
      <c r="B57" s="384"/>
      <c r="C57" s="384"/>
      <c r="D57" s="373"/>
      <c r="E57" s="373"/>
      <c r="F57" s="373"/>
      <c r="G57" s="373"/>
      <c r="H57" s="373"/>
      <c r="I57" s="373"/>
      <c r="J57" s="276"/>
    </row>
    <row r="58" spans="2:13" ht="16.2" customHeight="1" x14ac:dyDescent="0.3">
      <c r="B58" s="373" t="s">
        <v>2583</v>
      </c>
      <c r="C58" s="373"/>
      <c r="D58" s="384"/>
      <c r="E58" s="384"/>
      <c r="F58" s="384"/>
      <c r="G58" s="384"/>
      <c r="H58" s="373"/>
      <c r="I58" s="373"/>
    </row>
    <row r="59" spans="2:13" ht="16.2" customHeight="1" x14ac:dyDescent="0.3">
      <c r="B59" s="373" t="s">
        <v>2527</v>
      </c>
      <c r="C59" s="373"/>
      <c r="D59" s="373"/>
      <c r="E59" s="373"/>
      <c r="F59" s="373"/>
      <c r="G59" s="373"/>
      <c r="H59" s="373"/>
      <c r="I59" s="373"/>
    </row>
    <row r="60" spans="2:13" ht="16.2" customHeight="1" x14ac:dyDescent="0.3">
      <c r="B60" s="373" t="s">
        <v>3982</v>
      </c>
      <c r="C60" s="373"/>
      <c r="D60" s="373"/>
      <c r="E60" s="373"/>
      <c r="F60" s="373"/>
      <c r="G60" s="373"/>
      <c r="H60" s="373"/>
      <c r="I60" s="373"/>
    </row>
    <row r="61" spans="2:13" ht="16.2" customHeight="1" x14ac:dyDescent="0.3">
      <c r="B61" s="373" t="s">
        <v>2528</v>
      </c>
      <c r="C61" s="373"/>
      <c r="D61" s="373"/>
      <c r="E61" s="373"/>
      <c r="F61" s="373"/>
      <c r="G61" s="373"/>
      <c r="H61" s="373"/>
      <c r="I61" s="373"/>
      <c r="J61" s="261"/>
    </row>
    <row r="62" spans="2:13" ht="10.199999999999999" customHeight="1" x14ac:dyDescent="0.3">
      <c r="B62" s="726"/>
      <c r="C62" s="726"/>
      <c r="H62" s="790"/>
      <c r="I62" s="790"/>
      <c r="L62" s="292"/>
      <c r="M62" s="292"/>
    </row>
    <row r="63" spans="2:13" s="297" customFormat="1" ht="156.75" customHeight="1" x14ac:dyDescent="0.3">
      <c r="B63" s="747" t="s">
        <v>2584</v>
      </c>
      <c r="C63" s="747"/>
      <c r="D63" s="575"/>
      <c r="E63" s="575"/>
      <c r="F63" s="575"/>
      <c r="G63" s="575"/>
      <c r="H63" s="748" t="s">
        <v>2529</v>
      </c>
      <c r="I63" s="748"/>
    </row>
  </sheetData>
  <mergeCells count="42">
    <mergeCell ref="E3:F3"/>
    <mergeCell ref="C5:E5"/>
    <mergeCell ref="G5:I6"/>
    <mergeCell ref="K5:L5"/>
    <mergeCell ref="C6:E6"/>
    <mergeCell ref="K6:L6"/>
    <mergeCell ref="C16:E16"/>
    <mergeCell ref="C7:E7"/>
    <mergeCell ref="G7:I7"/>
    <mergeCell ref="K7:L7"/>
    <mergeCell ref="C8:E8"/>
    <mergeCell ref="C9:E9"/>
    <mergeCell ref="H9:I9"/>
    <mergeCell ref="B10:C10"/>
    <mergeCell ref="D10:E10"/>
    <mergeCell ref="G10:I10"/>
    <mergeCell ref="B13:I14"/>
    <mergeCell ref="C15:E15"/>
    <mergeCell ref="C17:E17"/>
    <mergeCell ref="G19:H19"/>
    <mergeCell ref="G20:H20"/>
    <mergeCell ref="G21:H21"/>
    <mergeCell ref="B25:I25"/>
    <mergeCell ref="C18:E18"/>
    <mergeCell ref="L26:T26"/>
    <mergeCell ref="U26:AC26"/>
    <mergeCell ref="AD26:AL26"/>
    <mergeCell ref="AM26:AU26"/>
    <mergeCell ref="AV26:BD26"/>
    <mergeCell ref="B26:I26"/>
    <mergeCell ref="B63:C63"/>
    <mergeCell ref="H63:I63"/>
    <mergeCell ref="B27:I27"/>
    <mergeCell ref="B28:C28"/>
    <mergeCell ref="B30:I30"/>
    <mergeCell ref="B31:I31"/>
    <mergeCell ref="B32:I32"/>
    <mergeCell ref="B33:I33"/>
    <mergeCell ref="B35:I35"/>
    <mergeCell ref="B53:I53"/>
    <mergeCell ref="B62:C62"/>
    <mergeCell ref="H62:I62"/>
  </mergeCells>
  <hyperlinks>
    <hyperlink ref="B61" r:id="rId1" display="http://www.geofal.com.pe/" xr:uid="{1856BA7C-0C33-4639-927E-169DFA90EEEC}"/>
    <hyperlink ref="B31:I31" r:id="rId2" location="8LpXxWsZQWmIW0zmL4DJEGBD3MXzxqJtd8JNJD7mkXs" display="https://mega.nz/file/EWAjHIDa - 8LpXxWsZQWmIW0zmL4DJEGBD3MXzxqJtd8JNJD7mkXs" xr:uid="{86D1E579-76BA-4E21-A3CA-E28629E8C853}"/>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28" min="1" max="8" man="1"/>
  </rowBreaks>
  <drawing r:id="rId4"/>
  <legacyDrawingHF r:id="rId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7AB4C-F035-4577-A7F3-30FC55CD4A11}">
  <sheetPr codeName="Hoja81">
    <tabColor rgb="FFFF00FF"/>
  </sheetPr>
  <dimension ref="B1:BD72"/>
  <sheetViews>
    <sheetView view="pageBreakPreview" zoomScale="80" zoomScaleNormal="96" zoomScaleSheetLayoutView="80" workbookViewId="0">
      <selection activeCell="L18" sqref="L18"/>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37.44140625" style="279" customWidth="1"/>
    <col min="6" max="6" width="28.1093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1014</v>
      </c>
    </row>
    <row r="2" spans="2:13" ht="6" customHeight="1" x14ac:dyDescent="0.3">
      <c r="K2" s="344"/>
      <c r="L2" s="344"/>
    </row>
    <row r="3" spans="2:13" ht="24" customHeight="1" x14ac:dyDescent="0.3">
      <c r="B3" s="297"/>
      <c r="C3" s="355"/>
      <c r="D3" s="355"/>
      <c r="E3" s="746">
        <v>1461</v>
      </c>
      <c r="F3" s="746"/>
      <c r="G3" s="355"/>
      <c r="H3" s="355"/>
      <c r="I3" s="356"/>
    </row>
    <row r="4" spans="2:13" ht="32.4" customHeight="1" x14ac:dyDescent="0.3">
      <c r="B4" s="357"/>
      <c r="C4" s="357"/>
      <c r="D4" s="297"/>
      <c r="E4" s="358"/>
      <c r="F4" s="358"/>
      <c r="G4" s="351"/>
      <c r="H4" s="351"/>
      <c r="I4" s="351"/>
      <c r="J4" s="252"/>
    </row>
    <row r="5" spans="2:13" ht="25.95" customHeight="1" x14ac:dyDescent="0.3">
      <c r="B5" s="383" t="s">
        <v>2545</v>
      </c>
      <c r="C5" s="768" t="str">
        <f>VLOOKUP($L$1,BD_Clientes,2,FALSE)</f>
        <v>CONSORCIO LAMAR S.A.C.</v>
      </c>
      <c r="D5" s="768"/>
      <c r="E5" s="768"/>
      <c r="F5" s="431" t="s">
        <v>2586</v>
      </c>
      <c r="G5" s="770" t="str">
        <f>VLOOKUP($L$1,BD_Clientes,9,FALSE)</f>
        <v>Construcción de pabellón C Universidad Científica del Sur sede campus Ate</v>
      </c>
      <c r="H5" s="770"/>
      <c r="I5" s="770"/>
      <c r="K5" s="746">
        <v>222</v>
      </c>
      <c r="L5" s="746"/>
    </row>
    <row r="6" spans="2:13" ht="31.5" customHeight="1" x14ac:dyDescent="0.3">
      <c r="B6" s="383" t="s">
        <v>2547</v>
      </c>
      <c r="C6" s="768">
        <f>VLOOKUP($L$1,BD_Clientes,3,FALSE)</f>
        <v>20554579567</v>
      </c>
      <c r="D6" s="768"/>
      <c r="E6" s="768"/>
      <c r="F6" s="373"/>
      <c r="G6" s="770"/>
      <c r="H6" s="770"/>
      <c r="I6" s="770"/>
      <c r="K6" s="744">
        <v>222</v>
      </c>
      <c r="L6" s="744"/>
      <c r="M6" s="301"/>
    </row>
    <row r="7" spans="2:13" ht="29.4" customHeight="1" x14ac:dyDescent="0.3">
      <c r="B7" s="383" t="s">
        <v>2550</v>
      </c>
      <c r="C7" s="768" t="str">
        <f>VLOOKUP($L$1,BD_Clientes,5,FALSE)</f>
        <v>Ing. Harold Paucar Escalante / Vanessa Villanueva</v>
      </c>
      <c r="D7" s="768"/>
      <c r="E7" s="768"/>
      <c r="F7" s="431" t="s">
        <v>2589</v>
      </c>
      <c r="G7" s="768" t="str">
        <f>VLOOKUP($L$1,BD_Clientes,10,FALSE)</f>
        <v xml:space="preserve">Av. Nicolás Ayllón 7208, Ate 15487 </v>
      </c>
      <c r="H7" s="768"/>
      <c r="I7" s="768"/>
      <c r="K7" s="742">
        <v>222</v>
      </c>
      <c r="L7" s="742"/>
    </row>
    <row r="8" spans="2:13" ht="1.95" customHeight="1" x14ac:dyDescent="0.3">
      <c r="B8" s="431"/>
      <c r="C8" s="429"/>
      <c r="D8" s="430"/>
      <c r="E8" s="430"/>
      <c r="F8" s="373"/>
      <c r="G8" s="433"/>
      <c r="H8" s="433"/>
      <c r="I8" s="433"/>
      <c r="K8" s="743">
        <v>223</v>
      </c>
      <c r="L8" s="743"/>
    </row>
    <row r="9" spans="2:13" ht="30.6" customHeight="1" x14ac:dyDescent="0.3">
      <c r="B9" s="383" t="s">
        <v>2553</v>
      </c>
      <c r="C9" s="768" t="str">
        <f>VLOOKUP($L$1,BD_Clientes,7,FALSE)</f>
        <v>990222789 / 950905917</v>
      </c>
      <c r="D9" s="768"/>
      <c r="E9" s="768"/>
      <c r="F9" s="439" t="s">
        <v>2551</v>
      </c>
      <c r="G9" s="373" t="s">
        <v>3326</v>
      </c>
      <c r="H9" s="373"/>
      <c r="I9" s="373"/>
    </row>
    <row r="10" spans="2:13" ht="36" customHeight="1" x14ac:dyDescent="0.3">
      <c r="B10" s="383" t="s">
        <v>2557</v>
      </c>
      <c r="C10" s="768" t="str">
        <f>VLOOKUP($L$1,BD_Clientes,8,FALSE)</f>
        <v>hpaucar@consorciolamarsac.com / vvillanueva@lamar.pe</v>
      </c>
      <c r="D10" s="768"/>
      <c r="E10" s="768"/>
      <c r="F10" s="438" t="s">
        <v>2553</v>
      </c>
      <c r="G10" s="429">
        <v>982429895</v>
      </c>
      <c r="H10" s="769"/>
      <c r="I10" s="769"/>
    </row>
    <row r="11" spans="2:13" ht="25.95" customHeight="1" x14ac:dyDescent="0.3">
      <c r="B11" s="766" t="s">
        <v>2555</v>
      </c>
      <c r="C11" s="766"/>
      <c r="D11" s="767">
        <v>45916</v>
      </c>
      <c r="E11" s="767"/>
      <c r="F11" s="438" t="s">
        <v>2558</v>
      </c>
      <c r="G11" s="767">
        <v>45916</v>
      </c>
      <c r="H11" s="767"/>
      <c r="I11" s="767"/>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34.950000000000003" customHeight="1" x14ac:dyDescent="0.3">
      <c r="B16" s="715"/>
      <c r="C16" s="715"/>
      <c r="D16" s="715"/>
      <c r="E16" s="715"/>
      <c r="F16" s="715"/>
      <c r="G16" s="715"/>
      <c r="H16" s="715"/>
      <c r="I16" s="715"/>
      <c r="J16" s="261"/>
      <c r="K16" s="261"/>
    </row>
    <row r="17" spans="2:56" ht="19.95" customHeight="1" x14ac:dyDescent="0.3">
      <c r="B17" s="260"/>
      <c r="C17" s="260"/>
      <c r="D17" s="259"/>
      <c r="E17" s="259"/>
      <c r="F17" s="259"/>
    </row>
    <row r="18" spans="2:56" ht="68.400000000000006" customHeight="1" x14ac:dyDescent="0.3">
      <c r="B18" s="421" t="s">
        <v>2561</v>
      </c>
      <c r="C18" s="749" t="s">
        <v>2562</v>
      </c>
      <c r="D18" s="749"/>
      <c r="E18" s="749"/>
      <c r="F18" s="422" t="s">
        <v>2563</v>
      </c>
      <c r="G18" s="423" t="s">
        <v>2564</v>
      </c>
      <c r="H18" s="421" t="s">
        <v>2565</v>
      </c>
      <c r="I18" s="421" t="s">
        <v>2566</v>
      </c>
      <c r="J18" s="371"/>
    </row>
    <row r="19" spans="2:56" ht="40.200000000000003" customHeight="1" x14ac:dyDescent="0.3">
      <c r="B19" s="424" t="s">
        <v>1970</v>
      </c>
      <c r="C19" s="754" t="str">
        <f>VLOOKUP(B19,ENS.!$B$5:$F$242,2,FALSE)</f>
        <v>Densidad del suelo IN-SITU, Cono de Arena 6" (*).</v>
      </c>
      <c r="D19" s="755"/>
      <c r="E19" s="756"/>
      <c r="F19" s="451" t="str">
        <f>VLOOKUP(B19,ENS.!$B$5:$F$242,3,FALSE)</f>
        <v>NTP 339.143:1999 (revisada el 2019)</v>
      </c>
      <c r="G19" s="457">
        <f>VLOOKUP(B19,ENS.!$B$5:$G$242,6,FALSE)</f>
        <v>50</v>
      </c>
      <c r="H19" s="424">
        <v>4</v>
      </c>
      <c r="I19" s="426">
        <f>+G19*H19</f>
        <v>200</v>
      </c>
      <c r="J19" s="371"/>
    </row>
    <row r="20" spans="2:56" ht="40.200000000000003" customHeight="1" x14ac:dyDescent="0.3">
      <c r="B20" s="424" t="s">
        <v>2022</v>
      </c>
      <c r="C20" s="754" t="str">
        <f>VLOOKUP(B20,ENS.!$B$5:$F$242,2,FALSE)</f>
        <v>Contenido de humedad en suelos (*).</v>
      </c>
      <c r="D20" s="755"/>
      <c r="E20" s="756"/>
      <c r="F20" s="451" t="str">
        <f>VLOOKUP(B20,ENS.!$B$5:$F$242,3,FALSE)</f>
        <v>ASTM D2216-19</v>
      </c>
      <c r="G20" s="457">
        <v>20</v>
      </c>
      <c r="H20" s="424">
        <v>4</v>
      </c>
      <c r="I20" s="426">
        <f>+G20*H20</f>
        <v>80</v>
      </c>
      <c r="J20" s="371"/>
    </row>
    <row r="21" spans="2:56" ht="40.200000000000003" customHeight="1" x14ac:dyDescent="0.3">
      <c r="B21" s="424" t="s">
        <v>2505</v>
      </c>
      <c r="C21" s="754" t="str">
        <f>VLOOKUP(B21,ENS.!$B$5:$F$242,2,FALSE)</f>
        <v>Movilización de personal y equipo (Densidad campo).</v>
      </c>
      <c r="D21" s="755"/>
      <c r="E21" s="756"/>
      <c r="F21" s="451" t="str">
        <f>VLOOKUP(B21,ENS.!$B$5:$F$242,3,FALSE)</f>
        <v>-</v>
      </c>
      <c r="G21" s="425">
        <v>60</v>
      </c>
      <c r="H21" s="424">
        <v>1</v>
      </c>
      <c r="I21" s="426">
        <f>+G21*H21</f>
        <v>60</v>
      </c>
      <c r="J21" s="371"/>
      <c r="L21" s="299"/>
      <c r="M21" s="353"/>
    </row>
    <row r="22" spans="2:56" ht="19.95" customHeight="1" x14ac:dyDescent="0.3">
      <c r="B22" s="551" t="s">
        <v>2516</v>
      </c>
      <c r="C22" s="270"/>
      <c r="G22" s="759" t="s">
        <v>2567</v>
      </c>
      <c r="H22" s="760"/>
      <c r="I22" s="427">
        <f>SUM(I19:I21)</f>
        <v>340</v>
      </c>
      <c r="J22" s="274"/>
      <c r="K22" s="540"/>
      <c r="L22" s="343"/>
      <c r="M22" s="171"/>
      <c r="N22" s="171"/>
      <c r="O22" s="171"/>
      <c r="P22" s="171"/>
      <c r="Q22" s="171"/>
      <c r="R22" s="171"/>
      <c r="S22" s="171"/>
      <c r="T22" s="171"/>
    </row>
    <row r="23" spans="2:56" ht="19.95" customHeight="1" x14ac:dyDescent="0.3">
      <c r="B23" s="317"/>
      <c r="C23" s="270"/>
      <c r="G23" s="759" t="s">
        <v>2568</v>
      </c>
      <c r="H23" s="760"/>
      <c r="I23" s="427">
        <f>I22*0.18</f>
        <v>61.199999999999996</v>
      </c>
      <c r="J23" s="274"/>
      <c r="K23" s="538"/>
      <c r="L23" s="171"/>
      <c r="M23" s="171"/>
      <c r="N23" s="171"/>
      <c r="O23" s="171"/>
      <c r="P23" s="171"/>
      <c r="Q23" s="171"/>
      <c r="R23" s="171"/>
      <c r="S23" s="171"/>
      <c r="T23" s="171"/>
    </row>
    <row r="24" spans="2:56" ht="19.95" customHeight="1" x14ac:dyDescent="0.3">
      <c r="B24" s="317"/>
      <c r="C24" s="270"/>
      <c r="G24" s="761" t="s">
        <v>2569</v>
      </c>
      <c r="H24" s="762"/>
      <c r="I24" s="428">
        <f>I22+I23</f>
        <v>401.2</v>
      </c>
      <c r="J24" s="274"/>
      <c r="K24" s="538"/>
      <c r="L24" s="302"/>
      <c r="M24" s="302"/>
      <c r="N24" s="302"/>
      <c r="O24" s="302"/>
      <c r="P24" s="302"/>
      <c r="Q24" s="302"/>
      <c r="R24" s="302"/>
      <c r="S24" s="302"/>
      <c r="T24" s="302"/>
    </row>
    <row r="25" spans="2:56" ht="19.95" customHeight="1" x14ac:dyDescent="0.3">
      <c r="B25" s="317"/>
      <c r="C25" s="270"/>
      <c r="G25" s="371"/>
      <c r="H25" s="371"/>
      <c r="I25" s="372"/>
      <c r="J25" s="274"/>
      <c r="K25" s="538"/>
      <c r="L25" s="302"/>
      <c r="M25" s="302"/>
      <c r="N25" s="302"/>
      <c r="O25" s="302"/>
      <c r="P25" s="302"/>
      <c r="Q25" s="302"/>
      <c r="R25" s="302"/>
      <c r="S25" s="302"/>
      <c r="T25" s="302"/>
    </row>
    <row r="26" spans="2:56" s="297" customFormat="1" ht="21" customHeight="1" x14ac:dyDescent="0.3">
      <c r="B26" s="361"/>
      <c r="C26" s="362"/>
      <c r="D26" s="362"/>
      <c r="E26" s="362"/>
      <c r="F26" s="362"/>
      <c r="G26" s="362"/>
      <c r="H26" s="362"/>
      <c r="I26" s="362"/>
      <c r="J26" s="362"/>
      <c r="K26" s="546"/>
      <c r="L26" s="546"/>
      <c r="N26" s="547"/>
    </row>
    <row r="27" spans="2:56" s="297" customFormat="1" ht="21" customHeight="1" x14ac:dyDescent="0.3">
      <c r="C27" s="362"/>
      <c r="D27" s="362"/>
      <c r="E27" s="362"/>
      <c r="F27" s="362"/>
      <c r="G27" s="362"/>
      <c r="H27" s="362"/>
      <c r="I27" s="310"/>
      <c r="J27" s="310"/>
    </row>
    <row r="28" spans="2:56" s="297" customFormat="1" ht="10.95" customHeight="1" x14ac:dyDescent="0.3">
      <c r="B28" s="373"/>
      <c r="C28" s="385"/>
      <c r="D28" s="385"/>
      <c r="E28" s="385"/>
      <c r="F28" s="385"/>
      <c r="G28" s="385"/>
      <c r="H28" s="385"/>
      <c r="I28" s="374"/>
      <c r="J28" s="310"/>
    </row>
    <row r="29" spans="2:56" s="297" customFormat="1" ht="19.2" customHeight="1" x14ac:dyDescent="0.3">
      <c r="B29" s="732" t="s">
        <v>4119</v>
      </c>
      <c r="C29" s="732"/>
      <c r="D29" s="732"/>
      <c r="E29" s="732"/>
      <c r="F29" s="732"/>
      <c r="G29" s="732"/>
      <c r="H29" s="732"/>
      <c r="I29" s="732"/>
      <c r="J29" s="310"/>
      <c r="L29" s="552"/>
      <c r="U29" s="552"/>
      <c r="AD29" s="552"/>
      <c r="AM29" s="552"/>
      <c r="AV29" s="552"/>
    </row>
    <row r="30" spans="2:56" s="297" customFormat="1" ht="127.95" customHeight="1" x14ac:dyDescent="0.3">
      <c r="B30" s="714" t="s">
        <v>5333</v>
      </c>
      <c r="C30" s="714"/>
      <c r="D30" s="714"/>
      <c r="E30" s="714"/>
      <c r="F30" s="714"/>
      <c r="G30" s="714"/>
      <c r="H30" s="714"/>
      <c r="I30" s="714"/>
      <c r="J30" s="310"/>
      <c r="L30" s="738"/>
      <c r="M30" s="738"/>
      <c r="N30" s="738"/>
      <c r="O30" s="738"/>
      <c r="P30" s="738"/>
      <c r="Q30" s="738"/>
      <c r="R30" s="738"/>
      <c r="S30" s="738"/>
      <c r="T30" s="738"/>
      <c r="U30" s="738"/>
      <c r="V30" s="738"/>
      <c r="W30" s="738"/>
      <c r="X30" s="738"/>
      <c r="Y30" s="738"/>
      <c r="Z30" s="738"/>
      <c r="AA30" s="738"/>
      <c r="AB30" s="738"/>
      <c r="AC30" s="738"/>
      <c r="AD30" s="738"/>
      <c r="AE30" s="738"/>
      <c r="AF30" s="738"/>
      <c r="AG30" s="738"/>
      <c r="AH30" s="738"/>
      <c r="AI30" s="738"/>
      <c r="AJ30" s="738"/>
      <c r="AK30" s="738"/>
      <c r="AL30" s="738"/>
      <c r="AM30" s="765"/>
      <c r="AN30" s="765"/>
      <c r="AO30" s="765"/>
      <c r="AP30" s="765"/>
      <c r="AQ30" s="765"/>
      <c r="AR30" s="765"/>
      <c r="AS30" s="765"/>
      <c r="AT30" s="765"/>
      <c r="AU30" s="765"/>
      <c r="AV30" s="738"/>
      <c r="AW30" s="738"/>
      <c r="AX30" s="738"/>
      <c r="AY30" s="738"/>
      <c r="AZ30" s="738"/>
      <c r="BA30" s="738"/>
      <c r="BB30" s="738"/>
      <c r="BC30" s="738"/>
      <c r="BD30" s="738"/>
    </row>
    <row r="31" spans="2:56" s="297" customFormat="1" ht="93" customHeight="1" x14ac:dyDescent="0.3">
      <c r="B31" s="715" t="s">
        <v>5393</v>
      </c>
      <c r="C31" s="715"/>
      <c r="D31" s="715"/>
      <c r="E31" s="715"/>
      <c r="F31" s="715"/>
      <c r="G31" s="715"/>
      <c r="H31" s="715"/>
      <c r="I31" s="715"/>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88.95" customHeight="1" x14ac:dyDescent="0.3">
      <c r="B32" s="714" t="s">
        <v>4121</v>
      </c>
      <c r="C32" s="714"/>
      <c r="D32" s="714"/>
      <c r="E32" s="714"/>
      <c r="F32" s="714"/>
      <c r="G32" s="714"/>
      <c r="H32" s="714"/>
      <c r="I32" s="714"/>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56" s="297" customFormat="1" ht="91.95" customHeight="1" x14ac:dyDescent="0.3">
      <c r="B33" s="714" t="s">
        <v>2571</v>
      </c>
      <c r="C33" s="714"/>
      <c r="D33" s="337"/>
      <c r="E33" s="337"/>
      <c r="F33" s="337"/>
      <c r="G33" s="337"/>
      <c r="H33" s="337"/>
      <c r="I33" s="337"/>
      <c r="J33" s="310"/>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7"/>
      <c r="AN33" s="337"/>
      <c r="AO33" s="337"/>
      <c r="AP33" s="337"/>
      <c r="AQ33" s="337"/>
      <c r="AR33" s="337"/>
      <c r="AS33" s="337"/>
      <c r="AT33" s="337"/>
      <c r="AU33" s="337"/>
      <c r="AV33" s="338"/>
      <c r="AW33" s="338"/>
      <c r="AX33" s="338"/>
      <c r="AY33" s="338"/>
      <c r="AZ33" s="338"/>
      <c r="BA33" s="338"/>
      <c r="BB33" s="338"/>
      <c r="BC33" s="338"/>
      <c r="BD33" s="338"/>
    </row>
    <row r="34" spans="2:56" s="297" customFormat="1" ht="7.95" customHeight="1" x14ac:dyDescent="0.3">
      <c r="J34" s="336"/>
    </row>
    <row r="35" spans="2:56" s="297" customFormat="1" ht="24.6" customHeight="1" x14ac:dyDescent="0.3">
      <c r="J35" s="336"/>
    </row>
    <row r="36" spans="2:56" s="297" customFormat="1" ht="71.400000000000006" customHeight="1" x14ac:dyDescent="0.3">
      <c r="B36" s="714" t="s">
        <v>4122</v>
      </c>
      <c r="C36" s="714"/>
      <c r="D36" s="714"/>
      <c r="E36" s="714"/>
      <c r="F36" s="714"/>
      <c r="G36" s="714"/>
      <c r="H36" s="714"/>
      <c r="I36" s="714"/>
      <c r="J36" s="336"/>
    </row>
    <row r="37" spans="2:56" ht="162.6" customHeight="1" x14ac:dyDescent="0.3">
      <c r="B37" s="714" t="s">
        <v>4124</v>
      </c>
      <c r="C37" s="714"/>
      <c r="D37" s="714"/>
      <c r="E37" s="714"/>
      <c r="F37" s="714"/>
      <c r="G37" s="714"/>
      <c r="H37" s="714"/>
      <c r="I37" s="714"/>
      <c r="J37" s="304"/>
      <c r="K37" s="305"/>
      <c r="L37" s="306"/>
      <c r="M37" s="307"/>
    </row>
    <row r="38" spans="2:56" ht="57" customHeight="1" x14ac:dyDescent="0.3">
      <c r="B38" s="714" t="s">
        <v>4125</v>
      </c>
      <c r="C38" s="714"/>
      <c r="D38" s="714"/>
      <c r="E38" s="714"/>
      <c r="F38" s="714"/>
      <c r="G38" s="714"/>
      <c r="H38" s="714"/>
      <c r="I38" s="714"/>
      <c r="J38" s="304"/>
      <c r="K38" s="305"/>
      <c r="L38" s="306"/>
      <c r="M38" s="307"/>
    </row>
    <row r="39" spans="2:56" ht="16.2" customHeight="1" x14ac:dyDescent="0.3">
      <c r="B39" s="373"/>
      <c r="C39" s="373"/>
      <c r="D39" s="373"/>
      <c r="E39" s="373"/>
      <c r="F39" s="373"/>
      <c r="G39" s="373"/>
      <c r="H39" s="373"/>
      <c r="I39" s="373"/>
    </row>
    <row r="40" spans="2:56" ht="16.2" customHeight="1" x14ac:dyDescent="0.3">
      <c r="B40" s="732"/>
      <c r="C40" s="732"/>
      <c r="D40" s="732"/>
      <c r="E40" s="732"/>
      <c r="F40" s="732"/>
      <c r="G40" s="732"/>
      <c r="H40" s="732"/>
      <c r="I40" s="732"/>
      <c r="N40" s="261"/>
      <c r="O40" s="261"/>
      <c r="P40" s="261"/>
      <c r="Q40" s="261"/>
      <c r="R40" s="261"/>
      <c r="S40" s="261"/>
      <c r="T40" s="261"/>
    </row>
    <row r="41" spans="2:56" ht="16.2" customHeight="1" x14ac:dyDescent="0.3">
      <c r="B41" s="373"/>
      <c r="C41" s="373"/>
      <c r="D41" s="373"/>
      <c r="E41" s="373"/>
      <c r="F41" s="373"/>
      <c r="G41" s="373"/>
      <c r="H41" s="373"/>
      <c r="I41" s="373"/>
    </row>
    <row r="42" spans="2:56" ht="16.5" customHeight="1" x14ac:dyDescent="0.3">
      <c r="B42" s="373" t="s">
        <v>3984</v>
      </c>
      <c r="C42" s="373"/>
      <c r="D42" s="373"/>
      <c r="E42" s="373"/>
      <c r="F42" s="373"/>
      <c r="G42" s="373"/>
      <c r="H42" s="373"/>
      <c r="I42" s="373"/>
      <c r="K42" s="279" t="s">
        <v>2574</v>
      </c>
    </row>
    <row r="43" spans="2:56" ht="16.5" customHeight="1" x14ac:dyDescent="0.3">
      <c r="B43" s="373" t="s">
        <v>4126</v>
      </c>
      <c r="C43" s="373"/>
      <c r="D43" s="373"/>
      <c r="E43" s="373"/>
      <c r="F43" s="373"/>
      <c r="G43" s="373"/>
      <c r="H43" s="373"/>
      <c r="I43" s="373"/>
      <c r="K43" s="279" t="s">
        <v>2575</v>
      </c>
    </row>
    <row r="44" spans="2:56" ht="16.5" customHeight="1" x14ac:dyDescent="0.3">
      <c r="B44" s="373" t="s">
        <v>2518</v>
      </c>
      <c r="C44" s="373"/>
      <c r="D44" s="373"/>
      <c r="E44" s="373"/>
      <c r="F44" s="373"/>
      <c r="G44" s="373"/>
      <c r="H44" s="373"/>
      <c r="I44" s="373"/>
      <c r="K44" s="279" t="s">
        <v>2576</v>
      </c>
    </row>
    <row r="45" spans="2:56" ht="16.5" customHeight="1" x14ac:dyDescent="0.3">
      <c r="B45" s="380" t="s">
        <v>2519</v>
      </c>
      <c r="C45" s="373"/>
      <c r="D45" s="373"/>
      <c r="E45" s="373"/>
      <c r="F45" s="373"/>
      <c r="G45" s="373"/>
      <c r="H45" s="373"/>
      <c r="I45" s="373"/>
      <c r="K45" s="279" t="s">
        <v>2577</v>
      </c>
    </row>
    <row r="46" spans="2:56" ht="16.5" customHeight="1" x14ac:dyDescent="0.3">
      <c r="B46" s="381" t="s">
        <v>2520</v>
      </c>
      <c r="C46" s="373"/>
      <c r="D46" s="373"/>
      <c r="E46" s="373"/>
      <c r="F46" s="373"/>
      <c r="G46" s="373"/>
      <c r="H46" s="373"/>
      <c r="I46" s="373"/>
      <c r="J46" s="300"/>
      <c r="K46" s="279" t="s">
        <v>2573</v>
      </c>
      <c r="M46" s="270"/>
    </row>
    <row r="47" spans="2:56" ht="16.5" customHeight="1" x14ac:dyDescent="0.3">
      <c r="B47" s="380" t="s">
        <v>2578</v>
      </c>
      <c r="C47" s="373"/>
      <c r="D47" s="373"/>
      <c r="E47" s="373"/>
      <c r="F47" s="373"/>
      <c r="G47" s="373"/>
      <c r="H47" s="373"/>
      <c r="I47" s="373"/>
      <c r="J47" s="300"/>
      <c r="K47" s="279" t="s">
        <v>2579</v>
      </c>
      <c r="M47" s="270"/>
    </row>
    <row r="48" spans="2:56" ht="16.5" customHeight="1" x14ac:dyDescent="0.3">
      <c r="B48" s="381" t="s">
        <v>2580</v>
      </c>
      <c r="C48" s="373"/>
      <c r="D48" s="373"/>
      <c r="E48" s="373"/>
      <c r="F48" s="373"/>
      <c r="G48" s="373"/>
      <c r="H48" s="373"/>
      <c r="I48" s="373"/>
      <c r="J48" s="300"/>
      <c r="K48" s="279" t="s">
        <v>2581</v>
      </c>
    </row>
    <row r="49" spans="2:11" ht="16.5" customHeight="1" x14ac:dyDescent="0.3">
      <c r="B49" s="381" t="s">
        <v>2582</v>
      </c>
      <c r="C49" s="373"/>
      <c r="D49" s="373"/>
      <c r="E49" s="373"/>
      <c r="F49" s="373"/>
      <c r="G49" s="373"/>
      <c r="H49" s="373"/>
      <c r="I49" s="373"/>
      <c r="J49" s="300"/>
    </row>
    <row r="50" spans="2:11" ht="16.5" customHeight="1" x14ac:dyDescent="0.3">
      <c r="B50" s="437" t="s">
        <v>2521</v>
      </c>
      <c r="C50" s="373"/>
      <c r="D50" s="373"/>
      <c r="E50" s="373"/>
      <c r="F50" s="373"/>
      <c r="G50" s="373"/>
      <c r="H50" s="373"/>
      <c r="I50" s="373"/>
      <c r="J50" s="300"/>
    </row>
    <row r="51" spans="2:11" ht="16.5" customHeight="1" x14ac:dyDescent="0.3">
      <c r="B51" s="381" t="s">
        <v>3965</v>
      </c>
      <c r="C51" s="373"/>
      <c r="D51" s="373"/>
      <c r="E51" s="373"/>
      <c r="F51" s="373"/>
      <c r="G51" s="373"/>
      <c r="H51" s="373"/>
      <c r="I51" s="373"/>
      <c r="J51" s="300"/>
    </row>
    <row r="52" spans="2:11" ht="16.5" customHeight="1" x14ac:dyDescent="0.3">
      <c r="B52" s="381" t="s">
        <v>3966</v>
      </c>
      <c r="C52" s="373"/>
      <c r="D52" s="373"/>
      <c r="E52" s="373"/>
      <c r="F52" s="373"/>
      <c r="G52" s="373"/>
      <c r="H52" s="373"/>
      <c r="I52" s="373"/>
      <c r="J52" s="300"/>
    </row>
    <row r="53" spans="2:11" ht="16.5" customHeight="1" x14ac:dyDescent="0.3">
      <c r="B53" s="437" t="s">
        <v>4088</v>
      </c>
      <c r="C53" s="373"/>
      <c r="D53" s="373"/>
      <c r="E53" s="373"/>
      <c r="F53" s="373"/>
      <c r="G53" s="373"/>
      <c r="H53" s="373"/>
      <c r="I53" s="373"/>
      <c r="J53" s="300"/>
    </row>
    <row r="54" spans="2:11" ht="16.5" customHeight="1" x14ac:dyDescent="0.3">
      <c r="B54" s="381" t="s">
        <v>4089</v>
      </c>
      <c r="C54" s="373"/>
      <c r="D54" s="373"/>
      <c r="E54" s="373"/>
      <c r="F54" s="373"/>
      <c r="G54" s="373"/>
      <c r="H54" s="373"/>
      <c r="I54" s="373"/>
      <c r="J54" s="300"/>
    </row>
    <row r="55" spans="2:11" ht="16.5" customHeight="1" x14ac:dyDescent="0.3">
      <c r="B55" s="381" t="s">
        <v>4090</v>
      </c>
      <c r="C55" s="373"/>
      <c r="D55" s="373"/>
      <c r="E55" s="373"/>
      <c r="F55" s="373"/>
      <c r="G55" s="373"/>
      <c r="H55" s="373"/>
      <c r="I55" s="373"/>
      <c r="J55" s="300"/>
    </row>
    <row r="56" spans="2:11" ht="6.6" customHeight="1" x14ac:dyDescent="0.3">
      <c r="B56" s="381"/>
      <c r="C56" s="373"/>
      <c r="D56" s="373"/>
      <c r="E56" s="373"/>
      <c r="F56" s="373"/>
      <c r="G56" s="373"/>
      <c r="H56" s="373"/>
      <c r="I56" s="373"/>
      <c r="J56" s="300"/>
    </row>
    <row r="57" spans="2:11" ht="23.25" customHeight="1" x14ac:dyDescent="0.3">
      <c r="B57" s="373"/>
      <c r="C57" s="373"/>
      <c r="D57" s="373"/>
      <c r="E57" s="373"/>
      <c r="F57" s="373"/>
      <c r="G57" s="373"/>
      <c r="H57" s="373"/>
      <c r="I57" s="373"/>
      <c r="J57" s="300"/>
      <c r="K57" s="288"/>
    </row>
    <row r="58" spans="2:11" ht="16.2" customHeight="1" x14ac:dyDescent="0.3">
      <c r="B58" s="373"/>
      <c r="C58" s="373"/>
      <c r="D58" s="373"/>
      <c r="E58" s="373"/>
      <c r="F58" s="373"/>
      <c r="G58" s="373"/>
      <c r="H58" s="373"/>
      <c r="I58" s="373"/>
      <c r="J58" s="300"/>
      <c r="K58" s="289"/>
    </row>
    <row r="59" spans="2:11" ht="11.25" customHeight="1" x14ac:dyDescent="0.3">
      <c r="B59" s="373"/>
      <c r="C59" s="373"/>
      <c r="D59" s="373"/>
      <c r="E59" s="373"/>
      <c r="F59" s="373"/>
      <c r="G59" s="373"/>
      <c r="H59" s="373"/>
      <c r="I59" s="373"/>
      <c r="J59" s="300"/>
      <c r="K59" s="289"/>
    </row>
    <row r="60" spans="2:11" ht="52.5" customHeight="1" x14ac:dyDescent="0.3">
      <c r="B60" s="714" t="s">
        <v>2524</v>
      </c>
      <c r="C60" s="714"/>
      <c r="D60" s="714"/>
      <c r="E60" s="714"/>
      <c r="F60" s="714"/>
      <c r="G60" s="714"/>
      <c r="H60" s="714"/>
      <c r="I60" s="714"/>
      <c r="J60" s="300"/>
    </row>
    <row r="61" spans="2:11" ht="13.5" customHeight="1" x14ac:dyDescent="0.3">
      <c r="B61" s="435" t="s">
        <v>2525</v>
      </c>
      <c r="C61" s="384"/>
      <c r="D61" s="373"/>
      <c r="E61" s="373"/>
      <c r="F61" s="373"/>
      <c r="G61" s="373"/>
      <c r="H61" s="373"/>
      <c r="I61" s="373"/>
      <c r="J61" s="300"/>
    </row>
    <row r="62" spans="2:11" ht="13.5" customHeight="1" x14ac:dyDescent="0.3">
      <c r="B62" s="381"/>
      <c r="C62" s="373"/>
      <c r="D62" s="373"/>
      <c r="E62" s="373"/>
      <c r="F62" s="373"/>
      <c r="G62" s="373"/>
      <c r="H62" s="373"/>
      <c r="I62" s="373"/>
      <c r="J62" s="300"/>
    </row>
    <row r="63" spans="2:11" ht="13.5" customHeight="1" x14ac:dyDescent="0.3">
      <c r="B63" s="381"/>
      <c r="C63" s="373"/>
      <c r="D63" s="373"/>
      <c r="E63" s="373"/>
      <c r="F63" s="373"/>
      <c r="G63" s="373"/>
      <c r="H63" s="373"/>
      <c r="I63" s="373"/>
      <c r="J63" s="300"/>
    </row>
    <row r="64" spans="2:11" ht="20.25" customHeight="1" x14ac:dyDescent="0.3">
      <c r="B64" s="373" t="s">
        <v>2526</v>
      </c>
      <c r="C64" s="384"/>
      <c r="D64" s="373"/>
      <c r="E64" s="373"/>
      <c r="F64" s="373"/>
      <c r="G64" s="373"/>
      <c r="H64" s="373"/>
      <c r="I64" s="373"/>
      <c r="J64" s="276"/>
    </row>
    <row r="65" spans="2:13" ht="15.75" customHeight="1" x14ac:dyDescent="0.3">
      <c r="B65" s="384"/>
      <c r="C65" s="384"/>
      <c r="D65" s="373"/>
      <c r="E65" s="373"/>
      <c r="F65" s="373"/>
      <c r="G65" s="373"/>
      <c r="H65" s="373"/>
      <c r="I65" s="373"/>
      <c r="J65" s="276"/>
    </row>
    <row r="66" spans="2:13" ht="16.2" customHeight="1" x14ac:dyDescent="0.3">
      <c r="B66" s="373" t="s">
        <v>2583</v>
      </c>
      <c r="C66" s="373"/>
      <c r="D66" s="384"/>
      <c r="E66" s="384"/>
      <c r="F66" s="384"/>
      <c r="G66" s="384"/>
      <c r="H66" s="373"/>
      <c r="I66" s="373"/>
    </row>
    <row r="67" spans="2:13" ht="16.2" customHeight="1" x14ac:dyDescent="0.3">
      <c r="B67" s="373" t="s">
        <v>2527</v>
      </c>
      <c r="C67" s="373"/>
      <c r="D67" s="373"/>
      <c r="E67" s="373"/>
      <c r="F67" s="373"/>
      <c r="G67" s="373"/>
      <c r="H67" s="373"/>
      <c r="I67" s="373"/>
    </row>
    <row r="68" spans="2:13" ht="16.2" customHeight="1" x14ac:dyDescent="0.3">
      <c r="B68" s="373" t="s">
        <v>3982</v>
      </c>
      <c r="C68" s="373"/>
      <c r="D68" s="373"/>
      <c r="E68" s="373"/>
      <c r="F68" s="373"/>
      <c r="G68" s="373"/>
      <c r="H68" s="373"/>
      <c r="I68" s="373"/>
    </row>
    <row r="69" spans="2:13" ht="16.2" customHeight="1" x14ac:dyDescent="0.3">
      <c r="B69" s="373" t="s">
        <v>2528</v>
      </c>
      <c r="C69" s="373"/>
      <c r="D69" s="373"/>
      <c r="E69" s="373"/>
      <c r="F69" s="373"/>
      <c r="G69" s="373"/>
      <c r="H69" s="373"/>
      <c r="I69" s="373"/>
      <c r="J69" s="261"/>
    </row>
    <row r="70" spans="2:13" ht="34.5" customHeight="1" x14ac:dyDescent="0.3">
      <c r="B70" s="726"/>
      <c r="C70" s="726"/>
      <c r="H70" s="790"/>
      <c r="I70" s="790"/>
      <c r="L70" s="292"/>
      <c r="M70" s="292"/>
    </row>
    <row r="71" spans="2:13" s="297" customFormat="1" ht="13.8" x14ac:dyDescent="0.3">
      <c r="B71" s="337"/>
      <c r="C71" s="337"/>
      <c r="H71" s="549"/>
      <c r="I71" s="549"/>
      <c r="L71" s="347"/>
      <c r="M71" s="347"/>
    </row>
    <row r="72" spans="2:13" s="297" customFormat="1" ht="192" customHeight="1" x14ac:dyDescent="0.3">
      <c r="B72" s="747" t="s">
        <v>2584</v>
      </c>
      <c r="C72" s="747"/>
      <c r="D72" s="575"/>
      <c r="E72" s="575"/>
      <c r="F72" s="575"/>
      <c r="G72" s="575"/>
      <c r="H72" s="748" t="s">
        <v>2529</v>
      </c>
      <c r="I72" s="748"/>
    </row>
  </sheetData>
  <mergeCells count="43">
    <mergeCell ref="B40:I40"/>
    <mergeCell ref="B60:I60"/>
    <mergeCell ref="B70:C70"/>
    <mergeCell ref="H70:I70"/>
    <mergeCell ref="B72:C72"/>
    <mergeCell ref="H72:I72"/>
    <mergeCell ref="B38:I38"/>
    <mergeCell ref="B30:I30"/>
    <mergeCell ref="L30:T30"/>
    <mergeCell ref="U30:AC30"/>
    <mergeCell ref="AD30:AL30"/>
    <mergeCell ref="B31:I31"/>
    <mergeCell ref="B32:I32"/>
    <mergeCell ref="B33:C33"/>
    <mergeCell ref="B36:I36"/>
    <mergeCell ref="B37:I37"/>
    <mergeCell ref="AM30:AU30"/>
    <mergeCell ref="AV30:BD30"/>
    <mergeCell ref="C20:E20"/>
    <mergeCell ref="C21:E21"/>
    <mergeCell ref="G22:H22"/>
    <mergeCell ref="G23:H23"/>
    <mergeCell ref="G24:H24"/>
    <mergeCell ref="B29:I29"/>
    <mergeCell ref="C19:E19"/>
    <mergeCell ref="C7:E7"/>
    <mergeCell ref="G7:I7"/>
    <mergeCell ref="K7:L7"/>
    <mergeCell ref="K8:L8"/>
    <mergeCell ref="C9:E9"/>
    <mergeCell ref="C10:E10"/>
    <mergeCell ref="H10:I10"/>
    <mergeCell ref="B11:C11"/>
    <mergeCell ref="D11:E11"/>
    <mergeCell ref="G11:I11"/>
    <mergeCell ref="B15:I16"/>
    <mergeCell ref="C18:E18"/>
    <mergeCell ref="E3:F3"/>
    <mergeCell ref="C5:E5"/>
    <mergeCell ref="G5:I6"/>
    <mergeCell ref="K5:L5"/>
    <mergeCell ref="C6:E6"/>
    <mergeCell ref="K6:L6"/>
  </mergeCells>
  <hyperlinks>
    <hyperlink ref="B69" r:id="rId1" display="http://www.geofal.com.pe/" xr:uid="{F726EB49-80EB-48DE-84D4-5E6975A753BD}"/>
    <hyperlink ref="B36:I36" r:id="rId2" location="8LpXxWsZQWmIW0zmL4DJEGBD3MXzxqJtd8JNJD7mkXs" display="https://mega.nz/file/EWAjHIDa - 8LpXxWsZQWmIW0zmL4DJEGBD3MXzxqJtd8JNJD7mkXs" xr:uid="{A98E9190-5E5D-4221-8272-96027B34B3C5}"/>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33" min="1" max="8" man="1"/>
  </rowBreaks>
  <drawing r:id="rId4"/>
  <legacyDrawingHF r:id="rId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6498E-6039-4B4C-9E77-8686A1BD3BA5}">
  <sheetPr codeName="Hoja16">
    <tabColor rgb="FFFF00FF"/>
  </sheetPr>
  <dimension ref="B1:BD72"/>
  <sheetViews>
    <sheetView view="pageBreakPreview" zoomScale="80" zoomScaleNormal="96" zoomScaleSheetLayoutView="80" workbookViewId="0">
      <selection activeCell="K25" sqref="K25"/>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37.44140625" style="279" customWidth="1"/>
    <col min="6" max="6" width="27.1093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1112</v>
      </c>
    </row>
    <row r="2" spans="2:13" ht="6" customHeight="1" x14ac:dyDescent="0.3">
      <c r="K2" s="344"/>
      <c r="L2" s="344"/>
    </row>
    <row r="3" spans="2:13" ht="24" customHeight="1" x14ac:dyDescent="0.3">
      <c r="B3" s="297"/>
      <c r="C3" s="355"/>
      <c r="D3" s="355"/>
      <c r="E3" s="746">
        <v>1287</v>
      </c>
      <c r="F3" s="746"/>
      <c r="G3" s="355"/>
      <c r="H3" s="355"/>
      <c r="I3" s="356"/>
    </row>
    <row r="4" spans="2:13" ht="32.4" customHeight="1" x14ac:dyDescent="0.3">
      <c r="B4" s="357"/>
      <c r="C4" s="357"/>
      <c r="D4" s="297"/>
      <c r="E4" s="358"/>
      <c r="F4" s="358"/>
      <c r="G4" s="351"/>
      <c r="H4" s="351"/>
      <c r="I4" s="351"/>
      <c r="J4" s="252"/>
    </row>
    <row r="5" spans="2:13" ht="25.95" customHeight="1" x14ac:dyDescent="0.3">
      <c r="B5" s="383" t="s">
        <v>2545</v>
      </c>
      <c r="C5" s="768" t="str">
        <f>VLOOKUP($L$1,BD_Clientes,2,FALSE)</f>
        <v>CONSTRUCTORA VALLES DEL PERÚ S.A.</v>
      </c>
      <c r="D5" s="768"/>
      <c r="E5" s="768"/>
      <c r="F5" s="431" t="s">
        <v>2586</v>
      </c>
      <c r="G5" s="770" t="str">
        <f>VLOOKUP($L$1,BD_Clientes,9,FALSE)</f>
        <v>Valle Grande 2</v>
      </c>
      <c r="H5" s="770"/>
      <c r="I5" s="770"/>
      <c r="K5" s="746">
        <v>222</v>
      </c>
      <c r="L5" s="746"/>
    </row>
    <row r="6" spans="2:13" ht="36" customHeight="1" x14ac:dyDescent="0.3">
      <c r="B6" s="383" t="s">
        <v>2547</v>
      </c>
      <c r="C6" s="768">
        <f>VLOOKUP($L$1,BD_Clientes,3,FALSE)</f>
        <v>20543329984</v>
      </c>
      <c r="D6" s="768"/>
      <c r="E6" s="768"/>
      <c r="F6" s="373"/>
      <c r="G6" s="770"/>
      <c r="H6" s="770"/>
      <c r="I6" s="770"/>
      <c r="K6" s="744">
        <v>222</v>
      </c>
      <c r="L6" s="744"/>
      <c r="M6" s="301"/>
    </row>
    <row r="7" spans="2:13" ht="35.25" customHeight="1" x14ac:dyDescent="0.3">
      <c r="B7" s="383" t="s">
        <v>2550</v>
      </c>
      <c r="C7" s="768" t="str">
        <f>VLOOKUP($L$1,BD_Clientes,5,FALSE)</f>
        <v>Ing. Jaime Mantilla Castrejon</v>
      </c>
      <c r="D7" s="768"/>
      <c r="E7" s="768"/>
      <c r="F7" s="431" t="s">
        <v>2589</v>
      </c>
      <c r="G7" s="768" t="str">
        <f>VLOOKUP($L$1,BD_Clientes,10,FALSE)</f>
        <v>Av. Perimétrica Lote 6 - C, Carabayllo, Lima</v>
      </c>
      <c r="H7" s="768"/>
      <c r="I7" s="768"/>
      <c r="K7" s="742">
        <v>222</v>
      </c>
      <c r="L7" s="742"/>
    </row>
    <row r="8" spans="2:13" ht="8.25" customHeight="1" x14ac:dyDescent="0.3">
      <c r="B8" s="431"/>
      <c r="C8" s="429"/>
      <c r="D8" s="430"/>
      <c r="E8" s="430"/>
      <c r="F8" s="373"/>
      <c r="G8" s="433"/>
      <c r="H8" s="433"/>
      <c r="I8" s="433"/>
      <c r="K8" s="743">
        <v>223</v>
      </c>
      <c r="L8" s="743"/>
    </row>
    <row r="9" spans="2:13" ht="30.6" customHeight="1" x14ac:dyDescent="0.3">
      <c r="B9" s="383" t="s">
        <v>2553</v>
      </c>
      <c r="C9" s="768">
        <f>VLOOKUP($L$1,BD_Clientes,7,FALSE)</f>
        <v>946373595</v>
      </c>
      <c r="D9" s="768"/>
      <c r="E9" s="768"/>
      <c r="F9" s="439" t="s">
        <v>2551</v>
      </c>
      <c r="G9" s="373" t="s">
        <v>3326</v>
      </c>
      <c r="H9" s="373"/>
      <c r="I9" s="373"/>
    </row>
    <row r="10" spans="2:13" ht="36" customHeight="1" x14ac:dyDescent="0.3">
      <c r="B10" s="383" t="s">
        <v>2557</v>
      </c>
      <c r="C10" s="768" t="str">
        <f>VLOOKUP($L$1,BD_Clientes,8,FALSE)</f>
        <v>jmantilla@enacorp.pe</v>
      </c>
      <c r="D10" s="768"/>
      <c r="E10" s="768"/>
      <c r="F10" s="438" t="s">
        <v>2553</v>
      </c>
      <c r="G10" s="429">
        <v>982429895</v>
      </c>
      <c r="H10" s="769"/>
      <c r="I10" s="769"/>
    </row>
    <row r="11" spans="2:13" ht="31.5" customHeight="1" x14ac:dyDescent="0.3">
      <c r="B11" s="766" t="s">
        <v>2555</v>
      </c>
      <c r="C11" s="766"/>
      <c r="D11" s="767">
        <v>45890</v>
      </c>
      <c r="E11" s="767"/>
      <c r="F11" s="438" t="s">
        <v>2558</v>
      </c>
      <c r="G11" s="767">
        <v>45890</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34.950000000000003" customHeight="1" x14ac:dyDescent="0.3">
      <c r="B16" s="715"/>
      <c r="C16" s="715"/>
      <c r="D16" s="715"/>
      <c r="E16" s="715"/>
      <c r="F16" s="715"/>
      <c r="G16" s="715"/>
      <c r="H16" s="715"/>
      <c r="I16" s="715"/>
      <c r="J16" s="261"/>
      <c r="K16" s="261"/>
    </row>
    <row r="17" spans="2:56" ht="19.95" customHeight="1" x14ac:dyDescent="0.3">
      <c r="B17" s="260"/>
      <c r="C17" s="260"/>
      <c r="D17" s="259"/>
      <c r="E17" s="259"/>
      <c r="F17" s="259"/>
    </row>
    <row r="18" spans="2:56" ht="68.400000000000006" customHeight="1" x14ac:dyDescent="0.3">
      <c r="B18" s="421" t="s">
        <v>2561</v>
      </c>
      <c r="C18" s="749" t="s">
        <v>2562</v>
      </c>
      <c r="D18" s="749"/>
      <c r="E18" s="749"/>
      <c r="F18" s="422" t="s">
        <v>2563</v>
      </c>
      <c r="G18" s="423" t="s">
        <v>2564</v>
      </c>
      <c r="H18" s="421" t="s">
        <v>2565</v>
      </c>
      <c r="I18" s="421" t="s">
        <v>2566</v>
      </c>
      <c r="J18" s="371"/>
    </row>
    <row r="19" spans="2:56" ht="45.9" customHeight="1" x14ac:dyDescent="0.3">
      <c r="B19" s="424" t="s">
        <v>1970</v>
      </c>
      <c r="C19" s="754" t="str">
        <f>VLOOKUP(B19,ENS.!$B$5:$F$242,2,FALSE)</f>
        <v>Densidad del suelo IN-SITU, Cono de Arena 6" (*).</v>
      </c>
      <c r="D19" s="755"/>
      <c r="E19" s="756"/>
      <c r="F19" s="451" t="str">
        <f>VLOOKUP(B19,ENS.!$B$5:$F$242,3,FALSE)</f>
        <v>NTP 339.143:1999 (revisada el 2019)</v>
      </c>
      <c r="G19" s="457">
        <f>VLOOKUP(B19,ENS.!$B$5:$G$242,6,FALSE)</f>
        <v>50</v>
      </c>
      <c r="H19" s="424">
        <v>4</v>
      </c>
      <c r="I19" s="426">
        <f>+G19*H19</f>
        <v>200</v>
      </c>
      <c r="J19" s="371"/>
    </row>
    <row r="20" spans="2:56" ht="45.9" customHeight="1" x14ac:dyDescent="0.3">
      <c r="B20" s="424" t="s">
        <v>2022</v>
      </c>
      <c r="C20" s="754" t="str">
        <f>VLOOKUP(B20,ENS.!$B$5:$F$242,2,FALSE)</f>
        <v>Contenido de humedad en suelos (*).</v>
      </c>
      <c r="D20" s="755"/>
      <c r="E20" s="756"/>
      <c r="F20" s="451" t="str">
        <f>VLOOKUP(B20,ENS.!$B$5:$F$242,3,FALSE)</f>
        <v>ASTM D2216-19</v>
      </c>
      <c r="G20" s="457">
        <v>20</v>
      </c>
      <c r="H20" s="424">
        <v>4</v>
      </c>
      <c r="I20" s="426">
        <f>+G20*H20</f>
        <v>80</v>
      </c>
      <c r="J20" s="371"/>
    </row>
    <row r="21" spans="2:56" ht="45.9" customHeight="1" x14ac:dyDescent="0.3">
      <c r="B21" s="424" t="s">
        <v>2505</v>
      </c>
      <c r="C21" s="754" t="str">
        <f>VLOOKUP(B21,ENS.!$B$5:$F$242,2,FALSE)</f>
        <v>Movilización de personal y equipo (Densidad campo).</v>
      </c>
      <c r="D21" s="755"/>
      <c r="E21" s="756"/>
      <c r="F21" s="451" t="str">
        <f>VLOOKUP(B21,ENS.!$B$5:$F$242,3,FALSE)</f>
        <v>-</v>
      </c>
      <c r="G21" s="425">
        <v>60</v>
      </c>
      <c r="H21" s="424">
        <v>1</v>
      </c>
      <c r="I21" s="426">
        <f>+G21*H21</f>
        <v>60</v>
      </c>
      <c r="J21" s="371"/>
      <c r="L21" s="299"/>
      <c r="M21" s="353"/>
    </row>
    <row r="22" spans="2:56" ht="19.95" customHeight="1" x14ac:dyDescent="0.3">
      <c r="B22" s="551" t="s">
        <v>2516</v>
      </c>
      <c r="C22" s="270"/>
      <c r="G22" s="759" t="s">
        <v>2567</v>
      </c>
      <c r="H22" s="760"/>
      <c r="I22" s="427">
        <f>SUM(I19:I21)</f>
        <v>340</v>
      </c>
      <c r="J22" s="274"/>
      <c r="K22" s="540"/>
      <c r="L22" s="343"/>
      <c r="M22" s="171"/>
      <c r="N22" s="171"/>
      <c r="O22" s="171"/>
      <c r="P22" s="171"/>
      <c r="Q22" s="171"/>
      <c r="R22" s="171"/>
      <c r="S22" s="171"/>
      <c r="T22" s="171"/>
    </row>
    <row r="23" spans="2:56" ht="19.95" customHeight="1" x14ac:dyDescent="0.3">
      <c r="B23" s="317"/>
      <c r="C23" s="270"/>
      <c r="G23" s="759" t="s">
        <v>2568</v>
      </c>
      <c r="H23" s="760"/>
      <c r="I23" s="427">
        <f>I22*0.18</f>
        <v>61.199999999999996</v>
      </c>
      <c r="J23" s="274"/>
      <c r="K23" s="538"/>
      <c r="L23" s="171"/>
      <c r="M23" s="171"/>
      <c r="N23" s="171"/>
      <c r="O23" s="171"/>
      <c r="P23" s="171"/>
      <c r="Q23" s="171"/>
      <c r="R23" s="171"/>
      <c r="S23" s="171"/>
      <c r="T23" s="171"/>
    </row>
    <row r="24" spans="2:56" ht="19.95" customHeight="1" x14ac:dyDescent="0.3">
      <c r="B24" s="317"/>
      <c r="C24" s="270"/>
      <c r="G24" s="761" t="s">
        <v>2569</v>
      </c>
      <c r="H24" s="762"/>
      <c r="I24" s="428">
        <f>I22+I23</f>
        <v>401.2</v>
      </c>
      <c r="J24" s="274"/>
      <c r="K24" s="538"/>
      <c r="L24" s="302"/>
      <c r="M24" s="302"/>
      <c r="N24" s="302"/>
      <c r="O24" s="302"/>
      <c r="P24" s="302"/>
      <c r="Q24" s="302"/>
      <c r="R24" s="302"/>
      <c r="S24" s="302"/>
      <c r="T24" s="302"/>
    </row>
    <row r="25" spans="2:56" ht="19.95" customHeight="1" x14ac:dyDescent="0.3">
      <c r="B25" s="317"/>
      <c r="C25" s="270"/>
      <c r="G25" s="371"/>
      <c r="H25" s="371"/>
      <c r="I25" s="372"/>
      <c r="J25" s="274"/>
      <c r="K25" s="538"/>
      <c r="L25" s="302"/>
      <c r="M25" s="302"/>
      <c r="N25" s="302"/>
      <c r="O25" s="302"/>
      <c r="P25" s="302"/>
      <c r="Q25" s="302"/>
      <c r="R25" s="302"/>
      <c r="S25" s="302"/>
      <c r="T25" s="302"/>
    </row>
    <row r="26" spans="2:56" s="297" customFormat="1" ht="21" customHeight="1" x14ac:dyDescent="0.3">
      <c r="B26" s="361"/>
      <c r="C26" s="362"/>
      <c r="D26" s="362"/>
      <c r="E26" s="362"/>
      <c r="F26" s="362"/>
      <c r="G26" s="362"/>
      <c r="H26" s="362"/>
      <c r="I26" s="362"/>
      <c r="J26" s="362"/>
      <c r="K26" s="546"/>
      <c r="L26" s="546"/>
      <c r="N26" s="547"/>
    </row>
    <row r="27" spans="2:56" s="297" customFormat="1" ht="21" customHeight="1" x14ac:dyDescent="0.3">
      <c r="C27" s="362"/>
      <c r="D27" s="362"/>
      <c r="E27" s="362"/>
      <c r="F27" s="362"/>
      <c r="G27" s="362"/>
      <c r="H27" s="362"/>
      <c r="I27" s="310"/>
      <c r="J27" s="310"/>
    </row>
    <row r="28" spans="2:56" s="297" customFormat="1" ht="10.95" customHeight="1" x14ac:dyDescent="0.3">
      <c r="B28" s="373"/>
      <c r="C28" s="385"/>
      <c r="D28" s="385"/>
      <c r="E28" s="385"/>
      <c r="F28" s="385"/>
      <c r="G28" s="385"/>
      <c r="H28" s="385"/>
      <c r="I28" s="374"/>
      <c r="J28" s="310"/>
    </row>
    <row r="29" spans="2:56" s="297" customFormat="1" ht="19.2" customHeight="1" x14ac:dyDescent="0.3">
      <c r="B29" s="732" t="s">
        <v>4119</v>
      </c>
      <c r="C29" s="732"/>
      <c r="D29" s="732"/>
      <c r="E29" s="732"/>
      <c r="F29" s="732"/>
      <c r="G29" s="732"/>
      <c r="H29" s="732"/>
      <c r="I29" s="732"/>
      <c r="J29" s="310"/>
      <c r="L29" s="552"/>
      <c r="U29" s="552"/>
      <c r="AD29" s="552"/>
      <c r="AM29" s="552"/>
      <c r="AV29" s="552"/>
    </row>
    <row r="30" spans="2:56" s="297" customFormat="1" ht="127.95" customHeight="1" x14ac:dyDescent="0.3">
      <c r="B30" s="714" t="s">
        <v>5333</v>
      </c>
      <c r="C30" s="714"/>
      <c r="D30" s="714"/>
      <c r="E30" s="714"/>
      <c r="F30" s="714"/>
      <c r="G30" s="714"/>
      <c r="H30" s="714"/>
      <c r="I30" s="714"/>
      <c r="J30" s="310"/>
      <c r="L30" s="738"/>
      <c r="M30" s="738"/>
      <c r="N30" s="738"/>
      <c r="O30" s="738"/>
      <c r="P30" s="738"/>
      <c r="Q30" s="738"/>
      <c r="R30" s="738"/>
      <c r="S30" s="738"/>
      <c r="T30" s="738"/>
      <c r="U30" s="738"/>
      <c r="V30" s="738"/>
      <c r="W30" s="738"/>
      <c r="X30" s="738"/>
      <c r="Y30" s="738"/>
      <c r="Z30" s="738"/>
      <c r="AA30" s="738"/>
      <c r="AB30" s="738"/>
      <c r="AC30" s="738"/>
      <c r="AD30" s="738"/>
      <c r="AE30" s="738"/>
      <c r="AF30" s="738"/>
      <c r="AG30" s="738"/>
      <c r="AH30" s="738"/>
      <c r="AI30" s="738"/>
      <c r="AJ30" s="738"/>
      <c r="AK30" s="738"/>
      <c r="AL30" s="738"/>
      <c r="AM30" s="765"/>
      <c r="AN30" s="765"/>
      <c r="AO30" s="765"/>
      <c r="AP30" s="765"/>
      <c r="AQ30" s="765"/>
      <c r="AR30" s="765"/>
      <c r="AS30" s="765"/>
      <c r="AT30" s="765"/>
      <c r="AU30" s="765"/>
      <c r="AV30" s="738"/>
      <c r="AW30" s="738"/>
      <c r="AX30" s="738"/>
      <c r="AY30" s="738"/>
      <c r="AZ30" s="738"/>
      <c r="BA30" s="738"/>
      <c r="BB30" s="738"/>
      <c r="BC30" s="738"/>
      <c r="BD30" s="738"/>
    </row>
    <row r="31" spans="2:56" s="297" customFormat="1" ht="93" customHeight="1" x14ac:dyDescent="0.3">
      <c r="B31" s="715" t="s">
        <v>5417</v>
      </c>
      <c r="C31" s="715"/>
      <c r="D31" s="715"/>
      <c r="E31" s="715"/>
      <c r="F31" s="715"/>
      <c r="G31" s="715"/>
      <c r="H31" s="715"/>
      <c r="I31" s="715"/>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88.95" customHeight="1" x14ac:dyDescent="0.3">
      <c r="B32" s="714" t="s">
        <v>4121</v>
      </c>
      <c r="C32" s="714"/>
      <c r="D32" s="714"/>
      <c r="E32" s="714"/>
      <c r="F32" s="714"/>
      <c r="G32" s="714"/>
      <c r="H32" s="714"/>
      <c r="I32" s="714"/>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56" s="297" customFormat="1" ht="91.95" customHeight="1" x14ac:dyDescent="0.3">
      <c r="B33" s="714" t="s">
        <v>2571</v>
      </c>
      <c r="C33" s="714"/>
      <c r="D33" s="337"/>
      <c r="E33" s="337"/>
      <c r="F33" s="337"/>
      <c r="G33" s="337"/>
      <c r="H33" s="337"/>
      <c r="I33" s="337"/>
      <c r="J33" s="310"/>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7"/>
      <c r="AN33" s="337"/>
      <c r="AO33" s="337"/>
      <c r="AP33" s="337"/>
      <c r="AQ33" s="337"/>
      <c r="AR33" s="337"/>
      <c r="AS33" s="337"/>
      <c r="AT33" s="337"/>
      <c r="AU33" s="337"/>
      <c r="AV33" s="338"/>
      <c r="AW33" s="338"/>
      <c r="AX33" s="338"/>
      <c r="AY33" s="338"/>
      <c r="AZ33" s="338"/>
      <c r="BA33" s="338"/>
      <c r="BB33" s="338"/>
      <c r="BC33" s="338"/>
      <c r="BD33" s="338"/>
    </row>
    <row r="34" spans="2:56" s="297" customFormat="1" ht="7.95" customHeight="1" x14ac:dyDescent="0.3">
      <c r="J34" s="336"/>
    </row>
    <row r="35" spans="2:56" s="297" customFormat="1" ht="24.6" customHeight="1" x14ac:dyDescent="0.3">
      <c r="J35" s="336"/>
    </row>
    <row r="36" spans="2:56" s="297" customFormat="1" ht="71.400000000000006" customHeight="1" x14ac:dyDescent="0.3">
      <c r="B36" s="714" t="s">
        <v>4122</v>
      </c>
      <c r="C36" s="714"/>
      <c r="D36" s="714"/>
      <c r="E36" s="714"/>
      <c r="F36" s="714"/>
      <c r="G36" s="714"/>
      <c r="H36" s="714"/>
      <c r="I36" s="714"/>
      <c r="J36" s="336"/>
    </row>
    <row r="37" spans="2:56" ht="162.6" customHeight="1" x14ac:dyDescent="0.3">
      <c r="B37" s="714" t="s">
        <v>4124</v>
      </c>
      <c r="C37" s="714"/>
      <c r="D37" s="714"/>
      <c r="E37" s="714"/>
      <c r="F37" s="714"/>
      <c r="G37" s="714"/>
      <c r="H37" s="714"/>
      <c r="I37" s="714"/>
      <c r="J37" s="304"/>
      <c r="K37" s="305"/>
      <c r="L37" s="306"/>
      <c r="M37" s="307"/>
    </row>
    <row r="38" spans="2:56" ht="57" customHeight="1" x14ac:dyDescent="0.3">
      <c r="B38" s="714" t="s">
        <v>4125</v>
      </c>
      <c r="C38" s="714"/>
      <c r="D38" s="714"/>
      <c r="E38" s="714"/>
      <c r="F38" s="714"/>
      <c r="G38" s="714"/>
      <c r="H38" s="714"/>
      <c r="I38" s="714"/>
      <c r="J38" s="304"/>
      <c r="K38" s="305"/>
      <c r="L38" s="306"/>
      <c r="M38" s="307"/>
    </row>
    <row r="39" spans="2:56" ht="16.2" customHeight="1" x14ac:dyDescent="0.3">
      <c r="B39" s="373"/>
      <c r="C39" s="373"/>
      <c r="D39" s="373"/>
      <c r="E39" s="373"/>
      <c r="F39" s="373"/>
      <c r="G39" s="373"/>
      <c r="H39" s="373"/>
      <c r="I39" s="373"/>
    </row>
    <row r="40" spans="2:56" ht="16.2" customHeight="1" x14ac:dyDescent="0.3">
      <c r="B40" s="732"/>
      <c r="C40" s="732"/>
      <c r="D40" s="732"/>
      <c r="E40" s="732"/>
      <c r="F40" s="732"/>
      <c r="G40" s="732"/>
      <c r="H40" s="732"/>
      <c r="I40" s="732"/>
      <c r="N40" s="261"/>
      <c r="O40" s="261"/>
      <c r="P40" s="261"/>
      <c r="Q40" s="261"/>
      <c r="R40" s="261"/>
      <c r="S40" s="261"/>
      <c r="T40" s="261"/>
    </row>
    <row r="41" spans="2:56" ht="16.2" customHeight="1" x14ac:dyDescent="0.3">
      <c r="B41" s="373"/>
      <c r="C41" s="373"/>
      <c r="D41" s="373"/>
      <c r="E41" s="373"/>
      <c r="F41" s="373"/>
      <c r="G41" s="373"/>
      <c r="H41" s="373"/>
      <c r="I41" s="373"/>
    </row>
    <row r="42" spans="2:56" ht="18" customHeight="1" x14ac:dyDescent="0.3">
      <c r="B42" s="373" t="s">
        <v>3987</v>
      </c>
      <c r="C42" s="373"/>
      <c r="D42" s="373"/>
      <c r="E42" s="373"/>
      <c r="F42" s="373"/>
      <c r="G42" s="373"/>
      <c r="H42" s="373"/>
      <c r="I42" s="373"/>
      <c r="K42" s="279" t="s">
        <v>2574</v>
      </c>
    </row>
    <row r="43" spans="2:56" ht="18" customHeight="1" x14ac:dyDescent="0.3">
      <c r="B43" s="373" t="s">
        <v>4126</v>
      </c>
      <c r="C43" s="373"/>
      <c r="D43" s="373"/>
      <c r="E43" s="373"/>
      <c r="F43" s="373"/>
      <c r="G43" s="373"/>
      <c r="H43" s="373"/>
      <c r="I43" s="373"/>
      <c r="K43" s="279" t="s">
        <v>2575</v>
      </c>
    </row>
    <row r="44" spans="2:56" ht="18" customHeight="1" x14ac:dyDescent="0.3">
      <c r="B44" s="373" t="s">
        <v>2518</v>
      </c>
      <c r="C44" s="373"/>
      <c r="D44" s="373"/>
      <c r="E44" s="373"/>
      <c r="F44" s="373"/>
      <c r="G44" s="373"/>
      <c r="H44" s="373"/>
      <c r="I44" s="373"/>
      <c r="K44" s="279" t="s">
        <v>2576</v>
      </c>
    </row>
    <row r="45" spans="2:56" ht="18" customHeight="1" x14ac:dyDescent="0.3">
      <c r="B45" s="380" t="s">
        <v>2519</v>
      </c>
      <c r="C45" s="373"/>
      <c r="D45" s="373"/>
      <c r="E45" s="373"/>
      <c r="F45" s="373"/>
      <c r="G45" s="373"/>
      <c r="H45" s="373"/>
      <c r="I45" s="373"/>
      <c r="K45" s="279" t="s">
        <v>2577</v>
      </c>
    </row>
    <row r="46" spans="2:56" ht="18" customHeight="1" x14ac:dyDescent="0.3">
      <c r="B46" s="381" t="s">
        <v>2520</v>
      </c>
      <c r="C46" s="373"/>
      <c r="D46" s="373"/>
      <c r="E46" s="373"/>
      <c r="F46" s="373"/>
      <c r="G46" s="373"/>
      <c r="H46" s="373"/>
      <c r="I46" s="373"/>
      <c r="J46" s="300"/>
      <c r="K46" s="279" t="s">
        <v>2573</v>
      </c>
      <c r="M46" s="270"/>
    </row>
    <row r="47" spans="2:56" ht="18" customHeight="1" x14ac:dyDescent="0.3">
      <c r="B47" s="380" t="s">
        <v>2578</v>
      </c>
      <c r="C47" s="373"/>
      <c r="D47" s="373"/>
      <c r="E47" s="373"/>
      <c r="F47" s="373"/>
      <c r="G47" s="373"/>
      <c r="H47" s="373"/>
      <c r="I47" s="373"/>
      <c r="J47" s="300"/>
      <c r="K47" s="279" t="s">
        <v>2579</v>
      </c>
      <c r="M47" s="270"/>
    </row>
    <row r="48" spans="2:56" ht="18" customHeight="1" x14ac:dyDescent="0.3">
      <c r="B48" s="381" t="s">
        <v>2580</v>
      </c>
      <c r="C48" s="373"/>
      <c r="D48" s="373"/>
      <c r="E48" s="373"/>
      <c r="F48" s="373"/>
      <c r="G48" s="373"/>
      <c r="H48" s="373"/>
      <c r="I48" s="373"/>
      <c r="J48" s="300"/>
      <c r="K48" s="279" t="s">
        <v>2581</v>
      </c>
    </row>
    <row r="49" spans="2:11" ht="18" customHeight="1" x14ac:dyDescent="0.3">
      <c r="B49" s="381" t="s">
        <v>2582</v>
      </c>
      <c r="C49" s="373"/>
      <c r="D49" s="373"/>
      <c r="E49" s="373"/>
      <c r="F49" s="373"/>
      <c r="G49" s="373"/>
      <c r="H49" s="373"/>
      <c r="I49" s="373"/>
      <c r="J49" s="300"/>
    </row>
    <row r="50" spans="2:11" ht="18" customHeight="1" x14ac:dyDescent="0.3">
      <c r="B50" s="437" t="s">
        <v>2521</v>
      </c>
      <c r="C50" s="373"/>
      <c r="D50" s="373"/>
      <c r="E50" s="373"/>
      <c r="F50" s="373"/>
      <c r="G50" s="373"/>
      <c r="H50" s="373"/>
      <c r="I50" s="373"/>
      <c r="J50" s="300"/>
    </row>
    <row r="51" spans="2:11" ht="18" customHeight="1" x14ac:dyDescent="0.3">
      <c r="B51" s="381" t="s">
        <v>3965</v>
      </c>
      <c r="C51" s="373"/>
      <c r="D51" s="373"/>
      <c r="E51" s="373"/>
      <c r="F51" s="373"/>
      <c r="G51" s="373"/>
      <c r="H51" s="373"/>
      <c r="I51" s="373"/>
      <c r="J51" s="300"/>
    </row>
    <row r="52" spans="2:11" ht="18" customHeight="1" x14ac:dyDescent="0.3">
      <c r="B52" s="381" t="s">
        <v>3966</v>
      </c>
      <c r="C52" s="373"/>
      <c r="D52" s="373"/>
      <c r="E52" s="373"/>
      <c r="F52" s="373"/>
      <c r="G52" s="373"/>
      <c r="H52" s="373"/>
      <c r="I52" s="373"/>
      <c r="J52" s="300"/>
    </row>
    <row r="53" spans="2:11" ht="18" customHeight="1" x14ac:dyDescent="0.3">
      <c r="B53" s="437" t="s">
        <v>4088</v>
      </c>
      <c r="C53" s="373"/>
      <c r="D53" s="373"/>
      <c r="E53" s="373"/>
      <c r="F53" s="373"/>
      <c r="G53" s="373"/>
      <c r="H53" s="373"/>
      <c r="I53" s="373"/>
      <c r="J53" s="300"/>
    </row>
    <row r="54" spans="2:11" ht="18" customHeight="1" x14ac:dyDescent="0.3">
      <c r="B54" s="381" t="s">
        <v>4089</v>
      </c>
      <c r="C54" s="373"/>
      <c r="D54" s="373"/>
      <c r="E54" s="373"/>
      <c r="F54" s="373"/>
      <c r="G54" s="373"/>
      <c r="H54" s="373"/>
      <c r="I54" s="373"/>
      <c r="J54" s="300"/>
    </row>
    <row r="55" spans="2:11" ht="18" customHeight="1" x14ac:dyDescent="0.3">
      <c r="B55" s="381" t="s">
        <v>4090</v>
      </c>
      <c r="C55" s="373"/>
      <c r="D55" s="373"/>
      <c r="E55" s="373"/>
      <c r="F55" s="373"/>
      <c r="G55" s="373"/>
      <c r="H55" s="373"/>
      <c r="I55" s="373"/>
      <c r="J55" s="300"/>
    </row>
    <row r="56" spans="2:11" ht="6.6" customHeight="1" x14ac:dyDescent="0.3">
      <c r="B56" s="381"/>
      <c r="C56" s="373"/>
      <c r="D56" s="373"/>
      <c r="E56" s="373"/>
      <c r="F56" s="373"/>
      <c r="G56" s="373"/>
      <c r="H56" s="373"/>
      <c r="I56" s="373"/>
      <c r="J56" s="300"/>
    </row>
    <row r="57" spans="2:11" ht="23.25" customHeight="1" x14ac:dyDescent="0.3">
      <c r="B57" s="373"/>
      <c r="C57" s="373"/>
      <c r="D57" s="373"/>
      <c r="E57" s="373"/>
      <c r="F57" s="373"/>
      <c r="G57" s="373"/>
      <c r="H57" s="373"/>
      <c r="I57" s="373"/>
      <c r="J57" s="300"/>
      <c r="K57" s="288"/>
    </row>
    <row r="58" spans="2:11" ht="16.2" customHeight="1" x14ac:dyDescent="0.3">
      <c r="B58" s="373"/>
      <c r="C58" s="373"/>
      <c r="D58" s="373"/>
      <c r="E58" s="373"/>
      <c r="F58" s="373"/>
      <c r="G58" s="373"/>
      <c r="H58" s="373"/>
      <c r="I58" s="373"/>
      <c r="J58" s="300"/>
      <c r="K58" s="289"/>
    </row>
    <row r="59" spans="2:11" ht="11.25" customHeight="1" x14ac:dyDescent="0.3">
      <c r="B59" s="373"/>
      <c r="C59" s="373"/>
      <c r="D59" s="373"/>
      <c r="E59" s="373"/>
      <c r="F59" s="373"/>
      <c r="G59" s="373"/>
      <c r="H59" s="373"/>
      <c r="I59" s="373"/>
      <c r="J59" s="300"/>
      <c r="K59" s="289"/>
    </row>
    <row r="60" spans="2:11" ht="52.5" customHeight="1" x14ac:dyDescent="0.3">
      <c r="B60" s="714" t="s">
        <v>2524</v>
      </c>
      <c r="C60" s="714"/>
      <c r="D60" s="714"/>
      <c r="E60" s="714"/>
      <c r="F60" s="714"/>
      <c r="G60" s="714"/>
      <c r="H60" s="714"/>
      <c r="I60" s="714"/>
      <c r="J60" s="300"/>
    </row>
    <row r="61" spans="2:11" ht="18" customHeight="1" x14ac:dyDescent="0.3">
      <c r="B61" s="435" t="s">
        <v>2525</v>
      </c>
      <c r="C61" s="384"/>
      <c r="D61" s="373"/>
      <c r="E61" s="373"/>
      <c r="F61" s="373"/>
      <c r="G61" s="373"/>
      <c r="H61" s="373"/>
      <c r="I61" s="373"/>
      <c r="J61" s="300"/>
    </row>
    <row r="62" spans="2:11" ht="13.5" customHeight="1" x14ac:dyDescent="0.3">
      <c r="B62" s="381"/>
      <c r="C62" s="373"/>
      <c r="D62" s="373"/>
      <c r="E62" s="373"/>
      <c r="F62" s="373"/>
      <c r="G62" s="373"/>
      <c r="H62" s="373"/>
      <c r="I62" s="373"/>
      <c r="J62" s="300"/>
    </row>
    <row r="63" spans="2:11" ht="23.25" customHeight="1" x14ac:dyDescent="0.3">
      <c r="B63" s="381"/>
      <c r="C63" s="373"/>
      <c r="D63" s="373"/>
      <c r="E63" s="373"/>
      <c r="F63" s="373"/>
      <c r="G63" s="373"/>
      <c r="H63" s="373"/>
      <c r="I63" s="373"/>
      <c r="J63" s="300"/>
    </row>
    <row r="64" spans="2:11" ht="20.25" customHeight="1" x14ac:dyDescent="0.3">
      <c r="B64" s="373" t="s">
        <v>2526</v>
      </c>
      <c r="C64" s="384"/>
      <c r="D64" s="373"/>
      <c r="E64" s="373"/>
      <c r="F64" s="373"/>
      <c r="G64" s="373"/>
      <c r="H64" s="373"/>
      <c r="I64" s="373"/>
      <c r="J64" s="276"/>
    </row>
    <row r="65" spans="2:13" ht="15.75" customHeight="1" x14ac:dyDescent="0.3">
      <c r="B65" s="384"/>
      <c r="C65" s="384"/>
      <c r="D65" s="373"/>
      <c r="E65" s="373"/>
      <c r="F65" s="373"/>
      <c r="G65" s="373"/>
      <c r="H65" s="373"/>
      <c r="I65" s="373"/>
      <c r="J65" s="276"/>
    </row>
    <row r="66" spans="2:13" ht="16.2" customHeight="1" x14ac:dyDescent="0.3">
      <c r="B66" s="373" t="s">
        <v>2583</v>
      </c>
      <c r="C66" s="373"/>
      <c r="D66" s="384"/>
      <c r="E66" s="384"/>
      <c r="F66" s="384"/>
      <c r="G66" s="384"/>
      <c r="H66" s="373"/>
      <c r="I66" s="373"/>
    </row>
    <row r="67" spans="2:13" ht="16.2" customHeight="1" x14ac:dyDescent="0.3">
      <c r="B67" s="373" t="s">
        <v>2527</v>
      </c>
      <c r="C67" s="373"/>
      <c r="D67" s="373"/>
      <c r="E67" s="373"/>
      <c r="F67" s="373"/>
      <c r="G67" s="373"/>
      <c r="H67" s="373"/>
      <c r="I67" s="373"/>
    </row>
    <row r="68" spans="2:13" ht="16.2" customHeight="1" x14ac:dyDescent="0.3">
      <c r="B68" s="373" t="s">
        <v>3982</v>
      </c>
      <c r="C68" s="373"/>
      <c r="D68" s="373"/>
      <c r="E68" s="373"/>
      <c r="F68" s="373"/>
      <c r="G68" s="373"/>
      <c r="H68" s="373"/>
      <c r="I68" s="373"/>
    </row>
    <row r="69" spans="2:13" ht="16.2" customHeight="1" x14ac:dyDescent="0.3">
      <c r="B69" s="373" t="s">
        <v>2528</v>
      </c>
      <c r="C69" s="373"/>
      <c r="D69" s="373"/>
      <c r="E69" s="373"/>
      <c r="F69" s="373"/>
      <c r="G69" s="373"/>
      <c r="H69" s="373"/>
      <c r="I69" s="373"/>
      <c r="J69" s="261"/>
    </row>
    <row r="70" spans="2:13" ht="34.5" customHeight="1" x14ac:dyDescent="0.3">
      <c r="B70" s="726"/>
      <c r="C70" s="726"/>
      <c r="H70" s="790"/>
      <c r="I70" s="790"/>
      <c r="L70" s="292"/>
      <c r="M70" s="292"/>
    </row>
    <row r="71" spans="2:13" s="297" customFormat="1" ht="13.8" x14ac:dyDescent="0.3">
      <c r="B71" s="337"/>
      <c r="C71" s="337"/>
      <c r="H71" s="549"/>
      <c r="I71" s="549"/>
      <c r="L71" s="347"/>
      <c r="M71" s="347"/>
    </row>
    <row r="72" spans="2:13" s="297" customFormat="1" ht="162" customHeight="1" x14ac:dyDescent="0.3">
      <c r="B72" s="747" t="s">
        <v>2584</v>
      </c>
      <c r="C72" s="747"/>
      <c r="D72" s="575"/>
      <c r="E72" s="575"/>
      <c r="F72" s="575"/>
      <c r="G72" s="575"/>
      <c r="H72" s="748" t="s">
        <v>2529</v>
      </c>
      <c r="I72" s="748"/>
    </row>
  </sheetData>
  <mergeCells count="43">
    <mergeCell ref="E3:F3"/>
    <mergeCell ref="C5:E5"/>
    <mergeCell ref="G5:I6"/>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 ref="C18:E18"/>
    <mergeCell ref="AM30:AU30"/>
    <mergeCell ref="AV30:BD30"/>
    <mergeCell ref="C20:E20"/>
    <mergeCell ref="C21:E21"/>
    <mergeCell ref="G22:H22"/>
    <mergeCell ref="G23:H23"/>
    <mergeCell ref="G24:H24"/>
    <mergeCell ref="B29:I29"/>
    <mergeCell ref="B38:I38"/>
    <mergeCell ref="B30:I30"/>
    <mergeCell ref="L30:T30"/>
    <mergeCell ref="U30:AC30"/>
    <mergeCell ref="AD30:AL30"/>
    <mergeCell ref="B31:I31"/>
    <mergeCell ref="B32:I32"/>
    <mergeCell ref="B33:C33"/>
    <mergeCell ref="B36:I36"/>
    <mergeCell ref="B37:I37"/>
    <mergeCell ref="B40:I40"/>
    <mergeCell ref="B60:I60"/>
    <mergeCell ref="B70:C70"/>
    <mergeCell ref="H70:I70"/>
    <mergeCell ref="B72:C72"/>
    <mergeCell ref="H72:I72"/>
  </mergeCells>
  <hyperlinks>
    <hyperlink ref="B69" r:id="rId1" display="http://www.geofal.com.pe/" xr:uid="{89370D83-671A-4B1A-8341-BC306FA341CA}"/>
    <hyperlink ref="B36:I36" r:id="rId2" location="8LpXxWsZQWmIW0zmL4DJEGBD3MXzxqJtd8JNJD7mkXs" display="https://mega.nz/file/EWAjHIDa - 8LpXxWsZQWmIW0zmL4DJEGBD3MXzxqJtd8JNJD7mkXs" xr:uid="{AD2826D9-F906-42BF-B052-4A7E33FB9166}"/>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33" min="1" max="8" man="1"/>
  </rowBreaks>
  <drawing r:id="rId4"/>
  <legacyDrawingHF r:id="rId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A2843-E2D0-443D-A60D-5CE73B744949}">
  <sheetPr>
    <tabColor rgb="FFFF00FF"/>
  </sheetPr>
  <dimension ref="B1:BD73"/>
  <sheetViews>
    <sheetView view="pageBreakPreview" zoomScale="80" zoomScaleNormal="96" zoomScaleSheetLayoutView="80" workbookViewId="0">
      <selection activeCell="L18" sqref="L18"/>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33.88671875"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1100</v>
      </c>
    </row>
    <row r="2" spans="2:13" ht="6" customHeight="1" x14ac:dyDescent="0.3">
      <c r="K2" s="344"/>
      <c r="L2" s="344"/>
    </row>
    <row r="3" spans="2:13" ht="24" customHeight="1" x14ac:dyDescent="0.3">
      <c r="B3" s="297"/>
      <c r="C3" s="355"/>
      <c r="D3" s="355"/>
      <c r="E3" s="746">
        <v>1401</v>
      </c>
      <c r="F3" s="746"/>
      <c r="G3" s="355"/>
      <c r="H3" s="355"/>
      <c r="I3" s="356"/>
    </row>
    <row r="4" spans="2:13" ht="32.4" customHeight="1" x14ac:dyDescent="0.3">
      <c r="B4" s="357"/>
      <c r="C4" s="357"/>
      <c r="D4" s="297"/>
      <c r="E4" s="358"/>
      <c r="F4" s="358"/>
      <c r="G4" s="351"/>
      <c r="H4" s="351"/>
      <c r="I4" s="351"/>
      <c r="J4" s="252"/>
    </row>
    <row r="5" spans="2:13" ht="36" customHeight="1" x14ac:dyDescent="0.3">
      <c r="B5" s="383" t="s">
        <v>2545</v>
      </c>
      <c r="C5" s="768" t="str">
        <f>VLOOKUP($L$1,BD_Clientes,2,FALSE)</f>
        <v>YANGZHOU RONGFEI CONSTRUCTION ENGINEERING CO. SUCURSAL DEL PERÚ</v>
      </c>
      <c r="D5" s="768"/>
      <c r="E5" s="768"/>
      <c r="F5" s="431" t="s">
        <v>2586</v>
      </c>
      <c r="G5" s="770" t="str">
        <f>VLOOKUP($L$1,BD_Clientes,9,FALSE)</f>
        <v>I.E. 0145 Independencia Americana</v>
      </c>
      <c r="H5" s="770"/>
      <c r="I5" s="770"/>
      <c r="K5" s="746">
        <v>222</v>
      </c>
      <c r="L5" s="746"/>
    </row>
    <row r="6" spans="2:13" ht="25.5" customHeight="1" x14ac:dyDescent="0.3">
      <c r="B6" s="383" t="s">
        <v>2547</v>
      </c>
      <c r="C6" s="768">
        <f>VLOOKUP($L$1,BD_Clientes,3,FALSE)</f>
        <v>20611390000</v>
      </c>
      <c r="D6" s="768"/>
      <c r="E6" s="768"/>
      <c r="F6" s="373"/>
      <c r="G6" s="770"/>
      <c r="H6" s="770"/>
      <c r="I6" s="770"/>
      <c r="K6" s="744">
        <v>222</v>
      </c>
      <c r="L6" s="744"/>
      <c r="M6" s="301"/>
    </row>
    <row r="7" spans="2:13" ht="46.5" customHeight="1" x14ac:dyDescent="0.3">
      <c r="B7" s="383" t="s">
        <v>2550</v>
      </c>
      <c r="C7" s="768" t="str">
        <f>VLOOKUP($L$1,BD_Clientes,5,FALSE)</f>
        <v>Ing. Sara Carrasco Villanueva / Luis Fernando Saldaña</v>
      </c>
      <c r="D7" s="768"/>
      <c r="E7" s="768"/>
      <c r="F7" s="431" t="s">
        <v>2589</v>
      </c>
      <c r="G7" s="768" t="str">
        <f>VLOOKUP($L$1,BD_Clientes,10,FALSE)</f>
        <v>Av. Los Nardos Ampliación Grupo 18 Lote C El Sector B - San Juan de Lurigancho</v>
      </c>
      <c r="H7" s="768"/>
      <c r="I7" s="768"/>
      <c r="K7" s="742">
        <v>222</v>
      </c>
      <c r="L7" s="742"/>
    </row>
    <row r="8" spans="2:13" ht="10.95" customHeight="1" x14ac:dyDescent="0.3">
      <c r="B8" s="431"/>
      <c r="C8" s="429"/>
      <c r="D8" s="430"/>
      <c r="E8" s="430"/>
      <c r="F8" s="373"/>
      <c r="G8" s="433"/>
      <c r="H8" s="433"/>
      <c r="I8" s="433"/>
      <c r="K8" s="743">
        <v>223</v>
      </c>
      <c r="L8" s="743"/>
    </row>
    <row r="9" spans="2:13" ht="27.6" customHeight="1" x14ac:dyDescent="0.3">
      <c r="B9" s="383" t="s">
        <v>2553</v>
      </c>
      <c r="C9" s="768" t="str">
        <f>VLOOKUP($L$1,BD_Clientes,7,FALSE)</f>
        <v>96708960 / 956316128</v>
      </c>
      <c r="D9" s="768"/>
      <c r="E9" s="768"/>
      <c r="F9" s="439" t="s">
        <v>2551</v>
      </c>
      <c r="G9" s="373" t="s">
        <v>3326</v>
      </c>
      <c r="H9" s="373"/>
      <c r="I9" s="373"/>
    </row>
    <row r="10" spans="2:13" ht="54" customHeight="1" x14ac:dyDescent="0.3">
      <c r="B10" s="383" t="s">
        <v>2557</v>
      </c>
      <c r="C10" s="768" t="str">
        <f>VLOOKUP($L$1,BD_Clientes,8,FALSE)</f>
        <v>scarrasco.calidad-IA@rongfei-paq2.com / lsaldana.ot-ia@rongfei-paq2.com</v>
      </c>
      <c r="D10" s="768"/>
      <c r="E10" s="768"/>
      <c r="F10" s="438" t="s">
        <v>2553</v>
      </c>
      <c r="G10" s="429">
        <v>982429895</v>
      </c>
      <c r="H10" s="769"/>
      <c r="I10" s="769"/>
    </row>
    <row r="11" spans="2:13" ht="36" customHeight="1" x14ac:dyDescent="0.3">
      <c r="B11" s="766" t="s">
        <v>2555</v>
      </c>
      <c r="C11" s="766"/>
      <c r="D11" s="767">
        <v>45906</v>
      </c>
      <c r="E11" s="767"/>
      <c r="F11" s="438" t="s">
        <v>2558</v>
      </c>
      <c r="G11" s="767">
        <v>45906</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34.950000000000003" customHeight="1" x14ac:dyDescent="0.3">
      <c r="B16" s="715"/>
      <c r="C16" s="715"/>
      <c r="D16" s="715"/>
      <c r="E16" s="715"/>
      <c r="F16" s="715"/>
      <c r="G16" s="715"/>
      <c r="H16" s="715"/>
      <c r="I16" s="715"/>
      <c r="J16" s="261"/>
      <c r="K16" s="261"/>
    </row>
    <row r="17" spans="2:56" ht="19.95" customHeight="1" x14ac:dyDescent="0.3">
      <c r="B17" s="260"/>
      <c r="C17" s="260"/>
      <c r="D17" s="259"/>
      <c r="E17" s="259"/>
      <c r="F17" s="259"/>
    </row>
    <row r="18" spans="2:56" ht="68.400000000000006" customHeight="1" x14ac:dyDescent="0.3">
      <c r="B18" s="421" t="s">
        <v>2561</v>
      </c>
      <c r="C18" s="749" t="s">
        <v>2562</v>
      </c>
      <c r="D18" s="749"/>
      <c r="E18" s="749"/>
      <c r="F18" s="422" t="s">
        <v>2563</v>
      </c>
      <c r="G18" s="423" t="s">
        <v>2564</v>
      </c>
      <c r="H18" s="421" t="s">
        <v>2565</v>
      </c>
      <c r="I18" s="421" t="s">
        <v>2566</v>
      </c>
      <c r="J18" s="371"/>
    </row>
    <row r="19" spans="2:56" ht="30" customHeight="1" x14ac:dyDescent="0.3">
      <c r="B19" s="421"/>
      <c r="C19" s="761" t="s">
        <v>5992</v>
      </c>
      <c r="D19" s="786"/>
      <c r="E19" s="762"/>
      <c r="F19" s="422"/>
      <c r="G19" s="423"/>
      <c r="H19" s="421"/>
      <c r="I19" s="421"/>
      <c r="J19" s="371"/>
    </row>
    <row r="20" spans="2:56" ht="40.200000000000003" customHeight="1" x14ac:dyDescent="0.3">
      <c r="B20" s="424" t="s">
        <v>1970</v>
      </c>
      <c r="C20" s="754" t="str">
        <f>VLOOKUP(B20,ENS.!$B$5:$F$242,2,FALSE)</f>
        <v>Densidad del suelo IN-SITU, Cono de Arena 6" (*).</v>
      </c>
      <c r="D20" s="755"/>
      <c r="E20" s="756"/>
      <c r="F20" s="451" t="str">
        <f>VLOOKUP(B20,ENS.!$B$5:$F$242,3,FALSE)</f>
        <v>NTP 339.143:1999 (revisada el 2019)</v>
      </c>
      <c r="G20" s="457">
        <f>VLOOKUP(B20,ENS.!$B$5:$G$242,6,FALSE)</f>
        <v>50</v>
      </c>
      <c r="H20" s="424">
        <v>5</v>
      </c>
      <c r="I20" s="426">
        <f>+G20*H20</f>
        <v>250</v>
      </c>
      <c r="J20" s="371"/>
    </row>
    <row r="21" spans="2:56" ht="40.200000000000003" customHeight="1" x14ac:dyDescent="0.3">
      <c r="B21" s="424" t="s">
        <v>2022</v>
      </c>
      <c r="C21" s="754" t="str">
        <f>VLOOKUP(B21,ENS.!$B$5:$F$242,2,FALSE)</f>
        <v>Contenido de humedad en suelos (*).</v>
      </c>
      <c r="D21" s="755"/>
      <c r="E21" s="756"/>
      <c r="F21" s="451" t="str">
        <f>VLOOKUP(B21,ENS.!$B$5:$F$242,3,FALSE)</f>
        <v>ASTM D2216-19</v>
      </c>
      <c r="G21" s="457">
        <f>VLOOKUP(B21,ENS.!$B$5:$G$242,6,FALSE)</f>
        <v>30</v>
      </c>
      <c r="H21" s="424">
        <v>5</v>
      </c>
      <c r="I21" s="426">
        <f>+G21*H21</f>
        <v>150</v>
      </c>
      <c r="J21" s="371"/>
    </row>
    <row r="22" spans="2:56" ht="40.200000000000003" customHeight="1" x14ac:dyDescent="0.3">
      <c r="B22" s="424" t="s">
        <v>2505</v>
      </c>
      <c r="C22" s="754" t="str">
        <f>VLOOKUP(B22,ENS.!$B$5:$F$242,2,FALSE)</f>
        <v>Movilización de personal y equipo (Densidad campo).</v>
      </c>
      <c r="D22" s="755"/>
      <c r="E22" s="756"/>
      <c r="F22" s="451" t="str">
        <f>VLOOKUP(B22,ENS.!$B$5:$F$242,3,FALSE)</f>
        <v>-</v>
      </c>
      <c r="G22" s="425">
        <v>60</v>
      </c>
      <c r="H22" s="424">
        <v>1</v>
      </c>
      <c r="I22" s="426">
        <f>+G22*H22</f>
        <v>60</v>
      </c>
      <c r="J22" s="371"/>
      <c r="L22" s="299"/>
      <c r="M22" s="353"/>
    </row>
    <row r="23" spans="2:56" ht="19.95" customHeight="1" x14ac:dyDescent="0.3">
      <c r="B23" s="551" t="s">
        <v>2516</v>
      </c>
      <c r="C23" s="270"/>
      <c r="G23" s="759" t="s">
        <v>2567</v>
      </c>
      <c r="H23" s="760"/>
      <c r="I23" s="427">
        <f>SUM(I20:I22)</f>
        <v>460</v>
      </c>
      <c r="J23" s="274"/>
      <c r="K23" s="540"/>
      <c r="L23" s="343"/>
      <c r="M23" s="171"/>
      <c r="N23" s="171"/>
      <c r="O23" s="171"/>
      <c r="P23" s="171"/>
      <c r="Q23" s="171"/>
      <c r="R23" s="171"/>
      <c r="S23" s="171"/>
      <c r="T23" s="171"/>
    </row>
    <row r="24" spans="2:56" ht="19.95" customHeight="1" x14ac:dyDescent="0.3">
      <c r="B24" s="317"/>
      <c r="C24" s="270"/>
      <c r="G24" s="759" t="s">
        <v>2568</v>
      </c>
      <c r="H24" s="760"/>
      <c r="I24" s="427">
        <f>I23*0.18</f>
        <v>82.8</v>
      </c>
      <c r="J24" s="274"/>
      <c r="K24" s="538"/>
      <c r="L24" s="171"/>
      <c r="M24" s="171"/>
      <c r="N24" s="171"/>
      <c r="O24" s="171"/>
      <c r="P24" s="171"/>
      <c r="Q24" s="171"/>
      <c r="R24" s="171"/>
      <c r="S24" s="171"/>
      <c r="T24" s="171"/>
    </row>
    <row r="25" spans="2:56" ht="19.95" customHeight="1" x14ac:dyDescent="0.3">
      <c r="B25" s="317"/>
      <c r="C25" s="270"/>
      <c r="G25" s="761" t="s">
        <v>2569</v>
      </c>
      <c r="H25" s="762"/>
      <c r="I25" s="428">
        <f>I23+I24</f>
        <v>542.79999999999995</v>
      </c>
      <c r="J25" s="274"/>
      <c r="K25" s="538"/>
      <c r="L25" s="302"/>
      <c r="M25" s="302"/>
      <c r="N25" s="302"/>
      <c r="O25" s="302"/>
      <c r="P25" s="302"/>
      <c r="Q25" s="302"/>
      <c r="R25" s="302"/>
      <c r="S25" s="302"/>
      <c r="T25" s="302"/>
    </row>
    <row r="26" spans="2:56" ht="19.95" customHeight="1" x14ac:dyDescent="0.3">
      <c r="B26" s="317"/>
      <c r="C26" s="270"/>
      <c r="G26" s="371"/>
      <c r="H26" s="371"/>
      <c r="I26" s="372"/>
      <c r="J26" s="274"/>
      <c r="K26" s="538"/>
      <c r="L26" s="302"/>
      <c r="M26" s="302"/>
      <c r="N26" s="302"/>
      <c r="O26" s="302"/>
      <c r="P26" s="302"/>
      <c r="Q26" s="302"/>
      <c r="R26" s="302"/>
      <c r="S26" s="302"/>
      <c r="T26" s="302"/>
    </row>
    <row r="27" spans="2:56" s="297" customFormat="1" ht="21" customHeight="1" x14ac:dyDescent="0.3">
      <c r="B27" s="361"/>
      <c r="C27" s="362"/>
      <c r="D27" s="362"/>
      <c r="E27" s="362"/>
      <c r="F27" s="362"/>
      <c r="G27" s="362"/>
      <c r="H27" s="362"/>
      <c r="I27" s="362"/>
      <c r="J27" s="362"/>
      <c r="K27" s="546"/>
      <c r="L27" s="546"/>
      <c r="N27" s="547"/>
    </row>
    <row r="28" spans="2:56" s="297" customFormat="1" ht="21" customHeight="1" x14ac:dyDescent="0.3">
      <c r="C28" s="362"/>
      <c r="D28" s="362"/>
      <c r="E28" s="362"/>
      <c r="F28" s="362"/>
      <c r="G28" s="362"/>
      <c r="H28" s="362"/>
      <c r="I28" s="310"/>
      <c r="J28" s="310"/>
    </row>
    <row r="29" spans="2:56" s="297" customFormat="1" ht="10.95" customHeight="1" x14ac:dyDescent="0.3">
      <c r="B29" s="373"/>
      <c r="C29" s="385"/>
      <c r="D29" s="385"/>
      <c r="E29" s="385"/>
      <c r="F29" s="385"/>
      <c r="G29" s="385"/>
      <c r="H29" s="385"/>
      <c r="I29" s="374"/>
      <c r="J29" s="310"/>
    </row>
    <row r="30" spans="2:56" s="297" customFormat="1" ht="19.2" customHeight="1" x14ac:dyDescent="0.3">
      <c r="B30" s="732" t="s">
        <v>4119</v>
      </c>
      <c r="C30" s="732"/>
      <c r="D30" s="732"/>
      <c r="E30" s="732"/>
      <c r="F30" s="732"/>
      <c r="G30" s="732"/>
      <c r="H30" s="732"/>
      <c r="I30" s="732"/>
      <c r="J30" s="310"/>
      <c r="L30" s="552"/>
      <c r="U30" s="552"/>
      <c r="AD30" s="552"/>
      <c r="AM30" s="552"/>
      <c r="AV30" s="552"/>
    </row>
    <row r="31" spans="2:56" s="297" customFormat="1" ht="127.95" customHeight="1" x14ac:dyDescent="0.3">
      <c r="B31" s="714" t="s">
        <v>5451</v>
      </c>
      <c r="C31" s="714"/>
      <c r="D31" s="714"/>
      <c r="E31" s="714"/>
      <c r="F31" s="714"/>
      <c r="G31" s="714"/>
      <c r="H31" s="714"/>
      <c r="I31" s="714"/>
      <c r="J31" s="310"/>
      <c r="L31" s="738"/>
      <c r="M31" s="738"/>
      <c r="N31" s="738"/>
      <c r="O31" s="738"/>
      <c r="P31" s="738"/>
      <c r="Q31" s="738"/>
      <c r="R31" s="738"/>
      <c r="S31" s="738"/>
      <c r="T31" s="738"/>
      <c r="U31" s="738"/>
      <c r="V31" s="738"/>
      <c r="W31" s="738"/>
      <c r="X31" s="738"/>
      <c r="Y31" s="738"/>
      <c r="Z31" s="738"/>
      <c r="AA31" s="738"/>
      <c r="AB31" s="738"/>
      <c r="AC31" s="738"/>
      <c r="AD31" s="738"/>
      <c r="AE31" s="738"/>
      <c r="AF31" s="738"/>
      <c r="AG31" s="738"/>
      <c r="AH31" s="738"/>
      <c r="AI31" s="738"/>
      <c r="AJ31" s="738"/>
      <c r="AK31" s="738"/>
      <c r="AL31" s="738"/>
      <c r="AM31" s="765"/>
      <c r="AN31" s="765"/>
      <c r="AO31" s="765"/>
      <c r="AP31" s="765"/>
      <c r="AQ31" s="765"/>
      <c r="AR31" s="765"/>
      <c r="AS31" s="765"/>
      <c r="AT31" s="765"/>
      <c r="AU31" s="765"/>
      <c r="AV31" s="738"/>
      <c r="AW31" s="738"/>
      <c r="AX31" s="738"/>
      <c r="AY31" s="738"/>
      <c r="AZ31" s="738"/>
      <c r="BA31" s="738"/>
      <c r="BB31" s="738"/>
      <c r="BC31" s="738"/>
      <c r="BD31" s="738"/>
    </row>
    <row r="32" spans="2:56" s="297" customFormat="1" ht="79.2" customHeight="1" x14ac:dyDescent="0.3">
      <c r="B32" s="715" t="s">
        <v>5393</v>
      </c>
      <c r="C32" s="715"/>
      <c r="D32" s="715"/>
      <c r="E32" s="715"/>
      <c r="F32" s="715"/>
      <c r="G32" s="715"/>
      <c r="H32" s="715"/>
      <c r="I32" s="715"/>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56" s="297" customFormat="1" ht="88.95" customHeight="1" x14ac:dyDescent="0.3">
      <c r="B33" s="714" t="s">
        <v>4121</v>
      </c>
      <c r="C33" s="714"/>
      <c r="D33" s="714"/>
      <c r="E33" s="714"/>
      <c r="F33" s="714"/>
      <c r="G33" s="714"/>
      <c r="H33" s="714"/>
      <c r="I33" s="714"/>
      <c r="J33" s="310"/>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7"/>
      <c r="AN33" s="337"/>
      <c r="AO33" s="337"/>
      <c r="AP33" s="337"/>
      <c r="AQ33" s="337"/>
      <c r="AR33" s="337"/>
      <c r="AS33" s="337"/>
      <c r="AT33" s="337"/>
      <c r="AU33" s="337"/>
      <c r="AV33" s="338"/>
      <c r="AW33" s="338"/>
      <c r="AX33" s="338"/>
      <c r="AY33" s="338"/>
      <c r="AZ33" s="338"/>
      <c r="BA33" s="338"/>
      <c r="BB33" s="338"/>
      <c r="BC33" s="338"/>
      <c r="BD33" s="338"/>
    </row>
    <row r="34" spans="2:56" s="297" customFormat="1" ht="72" customHeight="1" x14ac:dyDescent="0.3">
      <c r="B34" s="714" t="s">
        <v>2571</v>
      </c>
      <c r="C34" s="714"/>
      <c r="D34" s="337"/>
      <c r="E34" s="337"/>
      <c r="F34" s="337"/>
      <c r="G34" s="337"/>
      <c r="H34" s="337"/>
      <c r="I34" s="337"/>
      <c r="J34" s="310"/>
      <c r="L34" s="338"/>
      <c r="M34" s="338"/>
      <c r="N34" s="338"/>
      <c r="O34" s="338"/>
      <c r="P34" s="338"/>
      <c r="Q34" s="338"/>
      <c r="R34" s="338"/>
      <c r="S34" s="338"/>
      <c r="T34" s="338"/>
      <c r="U34" s="338"/>
      <c r="V34" s="338"/>
      <c r="W34" s="338"/>
      <c r="X34" s="338"/>
      <c r="Y34" s="338"/>
      <c r="Z34" s="338"/>
      <c r="AA34" s="338"/>
      <c r="AB34" s="338"/>
      <c r="AC34" s="338"/>
      <c r="AD34" s="338"/>
      <c r="AE34" s="338"/>
      <c r="AF34" s="338"/>
      <c r="AG34" s="338"/>
      <c r="AH34" s="338"/>
      <c r="AI34" s="338"/>
      <c r="AJ34" s="338"/>
      <c r="AK34" s="338"/>
      <c r="AL34" s="338"/>
      <c r="AM34" s="337"/>
      <c r="AN34" s="337"/>
      <c r="AO34" s="337"/>
      <c r="AP34" s="337"/>
      <c r="AQ34" s="337"/>
      <c r="AR34" s="337"/>
      <c r="AS34" s="337"/>
      <c r="AT34" s="337"/>
      <c r="AU34" s="337"/>
      <c r="AV34" s="338"/>
      <c r="AW34" s="338"/>
      <c r="AX34" s="338"/>
      <c r="AY34" s="338"/>
      <c r="AZ34" s="338"/>
      <c r="BA34" s="338"/>
      <c r="BB34" s="338"/>
      <c r="BC34" s="338"/>
      <c r="BD34" s="338"/>
    </row>
    <row r="35" spans="2:56" s="297" customFormat="1" ht="7.95" customHeight="1" x14ac:dyDescent="0.3">
      <c r="J35" s="336"/>
    </row>
    <row r="36" spans="2:56" s="297" customFormat="1" ht="24.6" customHeight="1" x14ac:dyDescent="0.3">
      <c r="J36" s="336"/>
    </row>
    <row r="37" spans="2:56" s="297" customFormat="1" ht="71.400000000000006" customHeight="1" x14ac:dyDescent="0.3">
      <c r="B37" s="714" t="s">
        <v>4122</v>
      </c>
      <c r="C37" s="714"/>
      <c r="D37" s="714"/>
      <c r="E37" s="714"/>
      <c r="F37" s="714"/>
      <c r="G37" s="714"/>
      <c r="H37" s="714"/>
      <c r="I37" s="714"/>
      <c r="J37" s="336"/>
    </row>
    <row r="38" spans="2:56" ht="162.6" customHeight="1" x14ac:dyDescent="0.3">
      <c r="B38" s="714" t="s">
        <v>4124</v>
      </c>
      <c r="C38" s="714"/>
      <c r="D38" s="714"/>
      <c r="E38" s="714"/>
      <c r="F38" s="714"/>
      <c r="G38" s="714"/>
      <c r="H38" s="714"/>
      <c r="I38" s="714"/>
      <c r="J38" s="304"/>
      <c r="K38" s="305"/>
      <c r="L38" s="306"/>
      <c r="M38" s="307"/>
    </row>
    <row r="39" spans="2:56" ht="57" customHeight="1" x14ac:dyDescent="0.3">
      <c r="B39" s="714" t="s">
        <v>4125</v>
      </c>
      <c r="C39" s="714"/>
      <c r="D39" s="714"/>
      <c r="E39" s="714"/>
      <c r="F39" s="714"/>
      <c r="G39" s="714"/>
      <c r="H39" s="714"/>
      <c r="I39" s="714"/>
      <c r="J39" s="304"/>
      <c r="K39" s="305"/>
      <c r="L39" s="306"/>
      <c r="M39" s="307"/>
    </row>
    <row r="40" spans="2:56" ht="16.2" customHeight="1" x14ac:dyDescent="0.3">
      <c r="B40" s="373"/>
      <c r="C40" s="373"/>
      <c r="D40" s="373"/>
      <c r="E40" s="373"/>
      <c r="F40" s="373"/>
      <c r="G40" s="373"/>
      <c r="H40" s="373"/>
      <c r="I40" s="373"/>
    </row>
    <row r="41" spans="2:56" ht="16.2" customHeight="1" x14ac:dyDescent="0.3">
      <c r="B41" s="732"/>
      <c r="C41" s="732"/>
      <c r="D41" s="732"/>
      <c r="E41" s="732"/>
      <c r="F41" s="732"/>
      <c r="G41" s="732"/>
      <c r="H41" s="732"/>
      <c r="I41" s="732"/>
      <c r="N41" s="261"/>
      <c r="O41" s="261"/>
      <c r="P41" s="261"/>
      <c r="Q41" s="261"/>
      <c r="R41" s="261"/>
      <c r="S41" s="261"/>
      <c r="T41" s="261"/>
    </row>
    <row r="42" spans="2:56" ht="16.2" customHeight="1" x14ac:dyDescent="0.3">
      <c r="B42" s="373"/>
      <c r="C42" s="373"/>
      <c r="D42" s="373"/>
      <c r="E42" s="373"/>
      <c r="F42" s="373"/>
      <c r="G42" s="373"/>
      <c r="H42" s="373"/>
      <c r="I42" s="373"/>
    </row>
    <row r="43" spans="2:56" ht="19.2" customHeight="1" x14ac:dyDescent="0.3">
      <c r="B43" s="373" t="s">
        <v>3984</v>
      </c>
      <c r="C43" s="373"/>
      <c r="D43" s="373"/>
      <c r="E43" s="373"/>
      <c r="F43" s="373"/>
      <c r="G43" s="373"/>
      <c r="H43" s="373"/>
      <c r="I43" s="373"/>
      <c r="K43" s="279" t="s">
        <v>2574</v>
      </c>
    </row>
    <row r="44" spans="2:56" ht="19.2" customHeight="1" x14ac:dyDescent="0.3">
      <c r="B44" s="373" t="s">
        <v>4126</v>
      </c>
      <c r="C44" s="373"/>
      <c r="D44" s="373"/>
      <c r="E44" s="373"/>
      <c r="F44" s="373"/>
      <c r="G44" s="373"/>
      <c r="H44" s="373"/>
      <c r="I44" s="373"/>
      <c r="K44" s="279" t="s">
        <v>2575</v>
      </c>
    </row>
    <row r="45" spans="2:56" ht="19.2" customHeight="1" x14ac:dyDescent="0.3">
      <c r="B45" s="373" t="s">
        <v>2518</v>
      </c>
      <c r="C45" s="373"/>
      <c r="D45" s="373"/>
      <c r="E45" s="373"/>
      <c r="F45" s="373"/>
      <c r="G45" s="373"/>
      <c r="H45" s="373"/>
      <c r="I45" s="373"/>
      <c r="K45" s="279" t="s">
        <v>2576</v>
      </c>
    </row>
    <row r="46" spans="2:56" ht="19.2" customHeight="1" x14ac:dyDescent="0.3">
      <c r="B46" s="380" t="s">
        <v>2519</v>
      </c>
      <c r="C46" s="373"/>
      <c r="D46" s="373"/>
      <c r="E46" s="373"/>
      <c r="F46" s="373"/>
      <c r="G46" s="373"/>
      <c r="H46" s="373"/>
      <c r="I46" s="373"/>
      <c r="K46" s="279" t="s">
        <v>2577</v>
      </c>
    </row>
    <row r="47" spans="2:56" ht="19.2" customHeight="1" x14ac:dyDescent="0.3">
      <c r="B47" s="381" t="s">
        <v>2520</v>
      </c>
      <c r="C47" s="373"/>
      <c r="D47" s="373"/>
      <c r="E47" s="373"/>
      <c r="F47" s="373"/>
      <c r="G47" s="373"/>
      <c r="H47" s="373"/>
      <c r="I47" s="373"/>
      <c r="J47" s="300"/>
      <c r="K47" s="279" t="s">
        <v>2573</v>
      </c>
      <c r="M47" s="270"/>
    </row>
    <row r="48" spans="2:56" ht="19.2" customHeight="1" x14ac:dyDescent="0.3">
      <c r="B48" s="380" t="s">
        <v>2578</v>
      </c>
      <c r="C48" s="373"/>
      <c r="D48" s="373"/>
      <c r="E48" s="373"/>
      <c r="F48" s="373"/>
      <c r="G48" s="373"/>
      <c r="H48" s="373"/>
      <c r="I48" s="373"/>
      <c r="J48" s="300"/>
      <c r="K48" s="279" t="s">
        <v>2579</v>
      </c>
      <c r="M48" s="270"/>
    </row>
    <row r="49" spans="2:11" ht="19.2" customHeight="1" x14ac:dyDescent="0.3">
      <c r="B49" s="381" t="s">
        <v>2580</v>
      </c>
      <c r="C49" s="373"/>
      <c r="D49" s="373"/>
      <c r="E49" s="373"/>
      <c r="F49" s="373"/>
      <c r="G49" s="373"/>
      <c r="H49" s="373"/>
      <c r="I49" s="373"/>
      <c r="J49" s="300"/>
      <c r="K49" s="279" t="s">
        <v>2581</v>
      </c>
    </row>
    <row r="50" spans="2:11" ht="19.2" customHeight="1" x14ac:dyDescent="0.3">
      <c r="B50" s="381" t="s">
        <v>2582</v>
      </c>
      <c r="C50" s="373"/>
      <c r="D50" s="373"/>
      <c r="E50" s="373"/>
      <c r="F50" s="373"/>
      <c r="G50" s="373"/>
      <c r="H50" s="373"/>
      <c r="I50" s="373"/>
      <c r="J50" s="300"/>
    </row>
    <row r="51" spans="2:11" ht="19.2" customHeight="1" x14ac:dyDescent="0.3">
      <c r="B51" s="437" t="s">
        <v>2521</v>
      </c>
      <c r="C51" s="373"/>
      <c r="D51" s="373"/>
      <c r="E51" s="373"/>
      <c r="F51" s="373"/>
      <c r="G51" s="373"/>
      <c r="H51" s="373"/>
      <c r="I51" s="373"/>
      <c r="J51" s="300"/>
    </row>
    <row r="52" spans="2:11" ht="19.2" customHeight="1" x14ac:dyDescent="0.3">
      <c r="B52" s="381" t="s">
        <v>3965</v>
      </c>
      <c r="C52" s="373"/>
      <c r="D52" s="373"/>
      <c r="E52" s="373"/>
      <c r="F52" s="373"/>
      <c r="G52" s="373"/>
      <c r="H52" s="373"/>
      <c r="I52" s="373"/>
      <c r="J52" s="300"/>
    </row>
    <row r="53" spans="2:11" ht="19.2" customHeight="1" x14ac:dyDescent="0.3">
      <c r="B53" s="381" t="s">
        <v>3966</v>
      </c>
      <c r="C53" s="373"/>
      <c r="D53" s="373"/>
      <c r="E53" s="373"/>
      <c r="F53" s="373"/>
      <c r="G53" s="373"/>
      <c r="H53" s="373"/>
      <c r="I53" s="373"/>
      <c r="J53" s="300"/>
    </row>
    <row r="54" spans="2:11" ht="19.2" customHeight="1" x14ac:dyDescent="0.3">
      <c r="B54" s="437" t="s">
        <v>4088</v>
      </c>
      <c r="C54" s="373"/>
      <c r="D54" s="373"/>
      <c r="E54" s="373"/>
      <c r="F54" s="373"/>
      <c r="G54" s="373"/>
      <c r="H54" s="373"/>
      <c r="I54" s="373"/>
      <c r="J54" s="300"/>
    </row>
    <row r="55" spans="2:11" ht="19.2" customHeight="1" x14ac:dyDescent="0.3">
      <c r="B55" s="381" t="s">
        <v>4089</v>
      </c>
      <c r="C55" s="373"/>
      <c r="D55" s="373"/>
      <c r="E55" s="373"/>
      <c r="F55" s="373"/>
      <c r="G55" s="373"/>
      <c r="H55" s="373"/>
      <c r="I55" s="373"/>
      <c r="J55" s="300"/>
    </row>
    <row r="56" spans="2:11" ht="19.2" customHeight="1" x14ac:dyDescent="0.3">
      <c r="B56" s="381" t="s">
        <v>4090</v>
      </c>
      <c r="C56" s="373"/>
      <c r="D56" s="373"/>
      <c r="E56" s="373"/>
      <c r="F56" s="373"/>
      <c r="G56" s="373"/>
      <c r="H56" s="373"/>
      <c r="I56" s="373"/>
      <c r="J56" s="300"/>
    </row>
    <row r="57" spans="2:11" ht="6.6" customHeight="1" x14ac:dyDescent="0.3">
      <c r="B57" s="381"/>
      <c r="C57" s="373"/>
      <c r="D57" s="373"/>
      <c r="E57" s="373"/>
      <c r="F57" s="373"/>
      <c r="G57" s="373"/>
      <c r="H57" s="373"/>
      <c r="I57" s="373"/>
      <c r="J57" s="300"/>
    </row>
    <row r="58" spans="2:11" ht="23.25" customHeight="1" x14ac:dyDescent="0.3">
      <c r="B58" s="373"/>
      <c r="C58" s="373"/>
      <c r="D58" s="373"/>
      <c r="E58" s="373"/>
      <c r="F58" s="373"/>
      <c r="G58" s="373"/>
      <c r="H58" s="373"/>
      <c r="I58" s="373"/>
      <c r="J58" s="300"/>
      <c r="K58" s="288"/>
    </row>
    <row r="59" spans="2:11" ht="16.2" customHeight="1" x14ac:dyDescent="0.3">
      <c r="B59" s="373"/>
      <c r="C59" s="373"/>
      <c r="D59" s="373"/>
      <c r="E59" s="373"/>
      <c r="F59" s="373"/>
      <c r="G59" s="373"/>
      <c r="H59" s="373"/>
      <c r="I59" s="373"/>
      <c r="J59" s="300"/>
      <c r="K59" s="289"/>
    </row>
    <row r="60" spans="2:11" ht="11.25" customHeight="1" x14ac:dyDescent="0.3">
      <c r="B60" s="373"/>
      <c r="C60" s="373"/>
      <c r="D60" s="373"/>
      <c r="E60" s="373"/>
      <c r="F60" s="373"/>
      <c r="G60" s="373"/>
      <c r="H60" s="373"/>
      <c r="I60" s="373"/>
      <c r="J60" s="300"/>
      <c r="K60" s="289"/>
    </row>
    <row r="61" spans="2:11" ht="52.5" customHeight="1" x14ac:dyDescent="0.3">
      <c r="B61" s="714" t="s">
        <v>2524</v>
      </c>
      <c r="C61" s="714"/>
      <c r="D61" s="714"/>
      <c r="E61" s="714"/>
      <c r="F61" s="714"/>
      <c r="G61" s="714"/>
      <c r="H61" s="714"/>
      <c r="I61" s="714"/>
      <c r="J61" s="300"/>
    </row>
    <row r="62" spans="2:11" ht="13.5" customHeight="1" x14ac:dyDescent="0.3">
      <c r="B62" s="435" t="s">
        <v>2525</v>
      </c>
      <c r="C62" s="384"/>
      <c r="D62" s="373"/>
      <c r="E62" s="373"/>
      <c r="F62" s="373"/>
      <c r="G62" s="373"/>
      <c r="H62" s="373"/>
      <c r="I62" s="373"/>
      <c r="J62" s="300"/>
    </row>
    <row r="63" spans="2:11" ht="13.5" customHeight="1" x14ac:dyDescent="0.3">
      <c r="B63" s="381"/>
      <c r="C63" s="373"/>
      <c r="D63" s="373"/>
      <c r="E63" s="373"/>
      <c r="F63" s="373"/>
      <c r="G63" s="373"/>
      <c r="H63" s="373"/>
      <c r="I63" s="373"/>
      <c r="J63" s="300"/>
    </row>
    <row r="64" spans="2:11" ht="13.5" customHeight="1" x14ac:dyDescent="0.3">
      <c r="B64" s="381"/>
      <c r="C64" s="373"/>
      <c r="D64" s="373"/>
      <c r="E64" s="373"/>
      <c r="F64" s="373"/>
      <c r="G64" s="373"/>
      <c r="H64" s="373"/>
      <c r="I64" s="373"/>
      <c r="J64" s="300"/>
    </row>
    <row r="65" spans="2:13" ht="20.25" customHeight="1" x14ac:dyDescent="0.3">
      <c r="B65" s="373" t="s">
        <v>2526</v>
      </c>
      <c r="C65" s="384"/>
      <c r="D65" s="373"/>
      <c r="E65" s="373"/>
      <c r="F65" s="373"/>
      <c r="G65" s="373"/>
      <c r="H65" s="373"/>
      <c r="I65" s="373"/>
      <c r="J65" s="276"/>
    </row>
    <row r="66" spans="2:13" ht="15.75" customHeight="1" x14ac:dyDescent="0.3">
      <c r="B66" s="384"/>
      <c r="C66" s="384"/>
      <c r="D66" s="373"/>
      <c r="E66" s="373"/>
      <c r="F66" s="373"/>
      <c r="G66" s="373"/>
      <c r="H66" s="373"/>
      <c r="I66" s="373"/>
      <c r="J66" s="276"/>
    </row>
    <row r="67" spans="2:13" ht="16.2" customHeight="1" x14ac:dyDescent="0.3">
      <c r="B67" s="373" t="s">
        <v>2583</v>
      </c>
      <c r="C67" s="373"/>
      <c r="D67" s="384"/>
      <c r="E67" s="384"/>
      <c r="F67" s="384"/>
      <c r="G67" s="384"/>
      <c r="H67" s="373"/>
      <c r="I67" s="373"/>
    </row>
    <row r="68" spans="2:13" ht="16.2" customHeight="1" x14ac:dyDescent="0.3">
      <c r="B68" s="373" t="s">
        <v>2527</v>
      </c>
      <c r="C68" s="373"/>
      <c r="D68" s="373"/>
      <c r="E68" s="373"/>
      <c r="F68" s="373"/>
      <c r="G68" s="373"/>
      <c r="H68" s="373"/>
      <c r="I68" s="373"/>
    </row>
    <row r="69" spans="2:13" ht="16.2" customHeight="1" x14ac:dyDescent="0.3">
      <c r="B69" s="373" t="s">
        <v>3982</v>
      </c>
      <c r="C69" s="373"/>
      <c r="D69" s="373"/>
      <c r="E69" s="373"/>
      <c r="F69" s="373"/>
      <c r="G69" s="373"/>
      <c r="H69" s="373"/>
      <c r="I69" s="373"/>
    </row>
    <row r="70" spans="2:13" ht="16.2" customHeight="1" x14ac:dyDescent="0.3">
      <c r="B70" s="373" t="s">
        <v>2528</v>
      </c>
      <c r="C70" s="373"/>
      <c r="D70" s="373"/>
      <c r="E70" s="373"/>
      <c r="F70" s="373"/>
      <c r="G70" s="373"/>
      <c r="H70" s="373"/>
      <c r="I70" s="373"/>
      <c r="J70" s="261"/>
    </row>
    <row r="71" spans="2:13" ht="34.5" customHeight="1" x14ac:dyDescent="0.3">
      <c r="B71" s="726"/>
      <c r="C71" s="726"/>
      <c r="H71" s="790"/>
      <c r="I71" s="790"/>
      <c r="L71" s="292"/>
      <c r="M71" s="292"/>
    </row>
    <row r="72" spans="2:13" s="297" customFormat="1" ht="13.8" x14ac:dyDescent="0.3">
      <c r="B72" s="337"/>
      <c r="C72" s="337"/>
      <c r="H72" s="549"/>
      <c r="I72" s="549"/>
      <c r="L72" s="347"/>
      <c r="M72" s="347"/>
    </row>
    <row r="73" spans="2:13" s="297" customFormat="1" ht="161.4" customHeight="1" x14ac:dyDescent="0.3">
      <c r="B73" s="747" t="s">
        <v>2584</v>
      </c>
      <c r="C73" s="747"/>
      <c r="D73" s="575"/>
      <c r="E73" s="575"/>
      <c r="F73" s="575"/>
      <c r="G73" s="575"/>
      <c r="H73" s="748" t="s">
        <v>2529</v>
      </c>
      <c r="I73" s="748"/>
    </row>
  </sheetData>
  <mergeCells count="44">
    <mergeCell ref="B73:C73"/>
    <mergeCell ref="H73:I73"/>
    <mergeCell ref="AV31:BD31"/>
    <mergeCell ref="B32:I32"/>
    <mergeCell ref="B33:I33"/>
    <mergeCell ref="B34:C34"/>
    <mergeCell ref="B37:I37"/>
    <mergeCell ref="B38:I38"/>
    <mergeCell ref="AM31:AU31"/>
    <mergeCell ref="B39:I39"/>
    <mergeCell ref="B41:I41"/>
    <mergeCell ref="B61:I61"/>
    <mergeCell ref="B71:C71"/>
    <mergeCell ref="H71:I71"/>
    <mergeCell ref="B30:I30"/>
    <mergeCell ref="B31:I31"/>
    <mergeCell ref="L31:T31"/>
    <mergeCell ref="U31:AC31"/>
    <mergeCell ref="AD31:AL31"/>
    <mergeCell ref="G25:H25"/>
    <mergeCell ref="B11:C11"/>
    <mergeCell ref="D11:E11"/>
    <mergeCell ref="G11:I11"/>
    <mergeCell ref="B15:I16"/>
    <mergeCell ref="C18:E18"/>
    <mergeCell ref="C19:E19"/>
    <mergeCell ref="C20:E20"/>
    <mergeCell ref="C21:E21"/>
    <mergeCell ref="C22:E22"/>
    <mergeCell ref="G23:H23"/>
    <mergeCell ref="G24:H24"/>
    <mergeCell ref="E3:F3"/>
    <mergeCell ref="C5:E5"/>
    <mergeCell ref="G5:I6"/>
    <mergeCell ref="C7:E7"/>
    <mergeCell ref="G7:I7"/>
    <mergeCell ref="K5:L5"/>
    <mergeCell ref="C6:E6"/>
    <mergeCell ref="K6:L6"/>
    <mergeCell ref="C10:E10"/>
    <mergeCell ref="H10:I10"/>
    <mergeCell ref="K7:L7"/>
    <mergeCell ref="K8:L8"/>
    <mergeCell ref="C9:E9"/>
  </mergeCells>
  <hyperlinks>
    <hyperlink ref="B70" r:id="rId1" display="http://www.geofal.com.pe/" xr:uid="{33153AA5-456F-44D2-ADD2-14A38EC43F21}"/>
    <hyperlink ref="B37:I37" r:id="rId2" location="8LpXxWsZQWmIW0zmL4DJEGBD3MXzxqJtd8JNJD7mkXs" display="https://mega.nz/file/EWAjHIDa - 8LpXxWsZQWmIW0zmL4DJEGBD3MXzxqJtd8JNJD7mkXs" xr:uid="{3D9EF99F-3EBA-4AC5-9B19-E82E062C5290}"/>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34" min="1" max="8" man="1"/>
  </rowBreaks>
  <drawing r:id="rId4"/>
  <legacyDrawingHF r:id="rId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60766-706E-47D6-8ECB-AD01A06FF67A}">
  <sheetPr>
    <tabColor rgb="FFFF00FF"/>
  </sheetPr>
  <dimension ref="B1:BD63"/>
  <sheetViews>
    <sheetView view="pageBreakPreview" zoomScale="80" zoomScaleNormal="96" zoomScaleSheetLayoutView="80" workbookViewId="0">
      <selection activeCell="M14" sqref="M14"/>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42.33203125" style="279" customWidth="1"/>
    <col min="6" max="6" width="26.33203125" style="279" customWidth="1"/>
    <col min="7" max="7" width="13.6640625" style="279" customWidth="1"/>
    <col min="8" max="8" width="12.109375" style="279" customWidth="1"/>
    <col min="9"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1100</v>
      </c>
    </row>
    <row r="2" spans="2:13" ht="6" customHeight="1" x14ac:dyDescent="0.3">
      <c r="K2" s="344"/>
      <c r="L2" s="344"/>
    </row>
    <row r="3" spans="2:13" ht="24" customHeight="1" x14ac:dyDescent="0.3">
      <c r="B3" s="297"/>
      <c r="C3" s="355"/>
      <c r="D3" s="355"/>
      <c r="E3" s="832">
        <v>1481</v>
      </c>
      <c r="F3" s="832"/>
      <c r="G3" s="355"/>
      <c r="H3" s="355"/>
      <c r="I3" s="356"/>
    </row>
    <row r="4" spans="2:13" ht="35.4" customHeight="1" x14ac:dyDescent="0.3">
      <c r="B4" s="357"/>
      <c r="C4" s="357"/>
      <c r="D4" s="297"/>
      <c r="E4" s="358"/>
      <c r="F4" s="358"/>
      <c r="G4" s="351"/>
      <c r="H4" s="351"/>
      <c r="I4" s="351"/>
      <c r="J4" s="252"/>
    </row>
    <row r="5" spans="2:13" ht="33.75" customHeight="1" x14ac:dyDescent="0.3">
      <c r="B5" s="383" t="s">
        <v>2545</v>
      </c>
      <c r="C5" s="768" t="str">
        <f>VLOOKUP($L$1,BD_Clientes,2,FALSE)</f>
        <v>YANGZHOU RONGFEI CONSTRUCTION ENGINEERING CO. SUCURSAL DEL PERÚ</v>
      </c>
      <c r="D5" s="768"/>
      <c r="E5" s="768"/>
      <c r="F5" s="431" t="s">
        <v>2586</v>
      </c>
      <c r="G5" s="770" t="str">
        <f>VLOOKUP($L$1,BD_Clientes,9,FALSE)</f>
        <v>I.E. 0145 Independencia Americana</v>
      </c>
      <c r="H5" s="770"/>
      <c r="I5" s="770"/>
      <c r="K5" s="746">
        <v>222</v>
      </c>
      <c r="L5" s="746"/>
    </row>
    <row r="6" spans="2:13" ht="43.95" customHeight="1" x14ac:dyDescent="0.3">
      <c r="B6" s="383" t="s">
        <v>2547</v>
      </c>
      <c r="C6" s="768">
        <f>VLOOKUP($L$1,BD_Clientes,3,FALSE)</f>
        <v>20611390000</v>
      </c>
      <c r="D6" s="768"/>
      <c r="E6" s="768"/>
      <c r="F6" s="373"/>
      <c r="G6" s="615"/>
      <c r="H6" s="615"/>
      <c r="I6" s="615"/>
      <c r="K6" s="744">
        <v>222</v>
      </c>
      <c r="L6" s="744"/>
      <c r="M6" s="301"/>
    </row>
    <row r="7" spans="2:13" ht="28.2" customHeight="1" x14ac:dyDescent="0.3">
      <c r="B7" s="383" t="s">
        <v>2550</v>
      </c>
      <c r="C7" s="768" t="str">
        <f>VLOOKUP($L$1,BD_Clientes,5,FALSE)</f>
        <v>Ing. Sara Carrasco Villanueva / Luis Fernando Saldaña</v>
      </c>
      <c r="D7" s="768"/>
      <c r="E7" s="768"/>
      <c r="F7" s="431" t="s">
        <v>2589</v>
      </c>
      <c r="G7" s="768" t="str">
        <f>VLOOKUP($L$1,BD_Clientes,10,FALSE)</f>
        <v>Av. Los Nardos Ampliación Grupo 18 Lote C El Sector B - San Juan de Lurigancho</v>
      </c>
      <c r="H7" s="768"/>
      <c r="I7" s="768"/>
      <c r="K7" s="742">
        <v>222</v>
      </c>
      <c r="L7" s="742"/>
    </row>
    <row r="8" spans="2:13" ht="38.4" customHeight="1" x14ac:dyDescent="0.3">
      <c r="B8" s="383" t="s">
        <v>2553</v>
      </c>
      <c r="C8" s="768" t="str">
        <f>VLOOKUP($L$1,BD_Clientes,7,FALSE)</f>
        <v>96708960 / 956316128</v>
      </c>
      <c r="D8" s="768"/>
      <c r="E8" s="768"/>
      <c r="F8" s="439" t="s">
        <v>4142</v>
      </c>
      <c r="G8" s="373" t="s">
        <v>3326</v>
      </c>
      <c r="H8" s="373"/>
      <c r="I8" s="373"/>
    </row>
    <row r="9" spans="2:13" ht="48" customHeight="1" x14ac:dyDescent="0.3">
      <c r="B9" s="383" t="s">
        <v>2557</v>
      </c>
      <c r="C9" s="768" t="str">
        <f>VLOOKUP($L$1,BD_Clientes,8,FALSE)</f>
        <v>scarrasco.calidad-IA@rongfei-paq2.com / lsaldana.ot-ia@rongfei-paq2.com</v>
      </c>
      <c r="D9" s="768"/>
      <c r="E9" s="768"/>
      <c r="F9" s="438" t="s">
        <v>2553</v>
      </c>
      <c r="G9" s="429">
        <v>982429895</v>
      </c>
      <c r="H9" s="769"/>
      <c r="I9" s="769"/>
    </row>
    <row r="10" spans="2:13" ht="33.6" customHeight="1" x14ac:dyDescent="0.3">
      <c r="B10" s="766" t="s">
        <v>2555</v>
      </c>
      <c r="C10" s="766"/>
      <c r="D10" s="767">
        <v>45917</v>
      </c>
      <c r="E10" s="767"/>
      <c r="F10" s="438" t="s">
        <v>2558</v>
      </c>
      <c r="G10" s="767">
        <v>45917</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715" t="s">
        <v>2560</v>
      </c>
      <c r="C13" s="715"/>
      <c r="D13" s="715"/>
      <c r="E13" s="715"/>
      <c r="F13" s="715"/>
      <c r="G13" s="715"/>
      <c r="H13" s="715"/>
      <c r="I13" s="715"/>
    </row>
    <row r="14" spans="2:13" ht="34.950000000000003" customHeight="1" x14ac:dyDescent="0.3">
      <c r="B14" s="715"/>
      <c r="C14" s="715"/>
      <c r="D14" s="715"/>
      <c r="E14" s="715"/>
      <c r="F14" s="715"/>
      <c r="G14" s="715"/>
      <c r="H14" s="715"/>
      <c r="I14" s="715"/>
      <c r="J14" s="261"/>
      <c r="K14" s="261"/>
    </row>
    <row r="15" spans="2:13" ht="58.95" customHeight="1" x14ac:dyDescent="0.3">
      <c r="B15" s="421" t="s">
        <v>2561</v>
      </c>
      <c r="C15" s="749" t="s">
        <v>2562</v>
      </c>
      <c r="D15" s="749"/>
      <c r="E15" s="749"/>
      <c r="F15" s="422" t="s">
        <v>2563</v>
      </c>
      <c r="G15" s="423" t="s">
        <v>2564</v>
      </c>
      <c r="H15" s="421" t="s">
        <v>2565</v>
      </c>
      <c r="I15" s="421" t="s">
        <v>2566</v>
      </c>
      <c r="J15" s="371"/>
    </row>
    <row r="16" spans="2:13" ht="33" customHeight="1" x14ac:dyDescent="0.3">
      <c r="B16" s="424"/>
      <c r="C16" s="831" t="s">
        <v>4325</v>
      </c>
      <c r="D16" s="831"/>
      <c r="E16" s="831"/>
      <c r="F16" s="424"/>
      <c r="G16" s="425"/>
      <c r="H16" s="424"/>
      <c r="I16" s="426"/>
      <c r="J16" s="371"/>
    </row>
    <row r="17" spans="2:56" ht="49.95" customHeight="1" x14ac:dyDescent="0.3">
      <c r="B17" s="424" t="s">
        <v>1970</v>
      </c>
      <c r="C17" s="754" t="s">
        <v>5390</v>
      </c>
      <c r="D17" s="755"/>
      <c r="E17" s="756"/>
      <c r="F17" s="451" t="str">
        <f>VLOOKUP(B17,ENS.!$B$5:$F$242,3,FALSE)</f>
        <v>NTP 339.143:1999 (revisada el 2019)</v>
      </c>
      <c r="G17" s="457">
        <v>500</v>
      </c>
      <c r="H17" s="424">
        <v>1</v>
      </c>
      <c r="I17" s="426">
        <f>+G17*H17</f>
        <v>500</v>
      </c>
      <c r="J17" s="371"/>
    </row>
    <row r="18" spans="2:56" ht="49.95" customHeight="1" x14ac:dyDescent="0.3">
      <c r="B18" s="424" t="s">
        <v>2505</v>
      </c>
      <c r="C18" s="754" t="str">
        <f>VLOOKUP(B18,ENS.!$B$5:$F$242,2,FALSE)</f>
        <v>Movilización de personal y equipo (Densidad campo).</v>
      </c>
      <c r="D18" s="755"/>
      <c r="E18" s="756"/>
      <c r="F18" s="451" t="str">
        <f>VLOOKUP(B18,ENS.!$B$5:$F$242,3,FALSE)</f>
        <v>-</v>
      </c>
      <c r="G18" s="425">
        <v>60</v>
      </c>
      <c r="H18" s="424">
        <v>1</v>
      </c>
      <c r="I18" s="426">
        <f>+G18*H18</f>
        <v>60</v>
      </c>
      <c r="J18" s="371"/>
      <c r="L18" s="299"/>
      <c r="M18" s="353"/>
    </row>
    <row r="19" spans="2:56" ht="22.95" customHeight="1" x14ac:dyDescent="0.3">
      <c r="B19" s="551" t="s">
        <v>2516</v>
      </c>
      <c r="C19" s="270"/>
      <c r="G19" s="759" t="s">
        <v>2567</v>
      </c>
      <c r="H19" s="760"/>
      <c r="I19" s="427">
        <f>SUM(I17:I18)</f>
        <v>560</v>
      </c>
      <c r="J19" s="274"/>
      <c r="K19" s="540"/>
      <c r="L19" s="343"/>
      <c r="M19" s="171"/>
      <c r="N19" s="171"/>
      <c r="O19" s="171"/>
      <c r="P19" s="171"/>
      <c r="Q19" s="171"/>
      <c r="R19" s="171"/>
      <c r="S19" s="171"/>
      <c r="T19" s="171"/>
    </row>
    <row r="20" spans="2:56" ht="22.95" customHeight="1" x14ac:dyDescent="0.3">
      <c r="B20" s="317"/>
      <c r="C20" s="270"/>
      <c r="G20" s="759" t="s">
        <v>2568</v>
      </c>
      <c r="H20" s="760"/>
      <c r="I20" s="427">
        <f>I19*0.18</f>
        <v>100.8</v>
      </c>
      <c r="J20" s="274"/>
      <c r="K20" s="538"/>
      <c r="L20" s="171"/>
      <c r="M20" s="171"/>
      <c r="N20" s="171"/>
      <c r="O20" s="171"/>
      <c r="P20" s="171"/>
      <c r="Q20" s="171"/>
      <c r="R20" s="171"/>
      <c r="S20" s="171"/>
      <c r="T20" s="171"/>
    </row>
    <row r="21" spans="2:56" ht="22.95" customHeight="1" x14ac:dyDescent="0.3">
      <c r="B21" s="317"/>
      <c r="C21" s="270"/>
      <c r="G21" s="761" t="s">
        <v>2569</v>
      </c>
      <c r="H21" s="762"/>
      <c r="I21" s="428">
        <f>I19+I20</f>
        <v>660.8</v>
      </c>
      <c r="J21" s="274"/>
      <c r="K21" s="538"/>
      <c r="L21" s="302"/>
      <c r="M21" s="302"/>
      <c r="N21" s="302"/>
      <c r="O21" s="302"/>
      <c r="P21" s="302"/>
      <c r="Q21" s="302"/>
      <c r="R21" s="302"/>
      <c r="S21" s="302"/>
      <c r="T21" s="302"/>
    </row>
    <row r="22" spans="2:56" s="297" customFormat="1" ht="21" customHeight="1" x14ac:dyDescent="0.3">
      <c r="B22" s="361"/>
      <c r="C22" s="362"/>
      <c r="D22" s="362"/>
      <c r="E22" s="362"/>
      <c r="F22" s="362"/>
      <c r="G22" s="362"/>
      <c r="H22" s="362"/>
      <c r="I22" s="362"/>
      <c r="J22" s="362"/>
      <c r="K22" s="546"/>
      <c r="L22" s="546"/>
      <c r="N22" s="547"/>
    </row>
    <row r="23" spans="2:56" s="297" customFormat="1" ht="21" customHeight="1" x14ac:dyDescent="0.3">
      <c r="C23" s="362"/>
      <c r="D23" s="362"/>
      <c r="E23" s="362"/>
      <c r="F23" s="362"/>
      <c r="G23" s="362"/>
      <c r="H23" s="362"/>
      <c r="I23" s="310"/>
      <c r="J23" s="310"/>
    </row>
    <row r="24" spans="2:56" s="297" customFormat="1" ht="10.95" customHeight="1" x14ac:dyDescent="0.3">
      <c r="B24" s="373"/>
      <c r="C24" s="385"/>
      <c r="D24" s="385"/>
      <c r="E24" s="385"/>
      <c r="F24" s="385"/>
      <c r="G24" s="385"/>
      <c r="H24" s="385"/>
      <c r="I24" s="374"/>
      <c r="J24" s="310"/>
    </row>
    <row r="25" spans="2:56" s="297" customFormat="1" ht="19.2" customHeight="1" x14ac:dyDescent="0.3">
      <c r="B25" s="732" t="s">
        <v>4119</v>
      </c>
      <c r="C25" s="732"/>
      <c r="D25" s="732"/>
      <c r="E25" s="732"/>
      <c r="F25" s="732"/>
      <c r="G25" s="732"/>
      <c r="H25" s="732"/>
      <c r="I25" s="732"/>
      <c r="J25" s="310"/>
      <c r="L25" s="552"/>
      <c r="U25" s="552"/>
      <c r="AD25" s="552"/>
      <c r="AM25" s="552"/>
      <c r="AV25" s="552"/>
    </row>
    <row r="26" spans="2:56" s="297" customFormat="1" ht="112.95" customHeight="1" x14ac:dyDescent="0.3">
      <c r="B26" s="714" t="s">
        <v>5452</v>
      </c>
      <c r="C26" s="714"/>
      <c r="D26" s="714"/>
      <c r="E26" s="714"/>
      <c r="F26" s="714"/>
      <c r="G26" s="714"/>
      <c r="H26" s="714"/>
      <c r="I26" s="714"/>
      <c r="J26" s="310"/>
      <c r="L26" s="738"/>
      <c r="M26" s="738"/>
      <c r="N26" s="738"/>
      <c r="O26" s="738"/>
      <c r="P26" s="738"/>
      <c r="Q26" s="738"/>
      <c r="R26" s="738"/>
      <c r="S26" s="738"/>
      <c r="T26" s="738"/>
      <c r="U26" s="738"/>
      <c r="V26" s="738"/>
      <c r="W26" s="738"/>
      <c r="X26" s="738"/>
      <c r="Y26" s="738"/>
      <c r="Z26" s="738"/>
      <c r="AA26" s="738"/>
      <c r="AB26" s="738"/>
      <c r="AC26" s="738"/>
      <c r="AD26" s="738"/>
      <c r="AE26" s="738"/>
      <c r="AF26" s="738"/>
      <c r="AG26" s="738"/>
      <c r="AH26" s="738"/>
      <c r="AI26" s="738"/>
      <c r="AJ26" s="738"/>
      <c r="AK26" s="738"/>
      <c r="AL26" s="738"/>
      <c r="AM26" s="765"/>
      <c r="AN26" s="765"/>
      <c r="AO26" s="765"/>
      <c r="AP26" s="765"/>
      <c r="AQ26" s="765"/>
      <c r="AR26" s="765"/>
      <c r="AS26" s="765"/>
      <c r="AT26" s="765"/>
      <c r="AU26" s="765"/>
      <c r="AV26" s="738"/>
      <c r="AW26" s="738"/>
      <c r="AX26" s="738"/>
      <c r="AY26" s="738"/>
      <c r="AZ26" s="738"/>
      <c r="BA26" s="738"/>
      <c r="BB26" s="738"/>
      <c r="BC26" s="738"/>
      <c r="BD26" s="738"/>
    </row>
    <row r="27" spans="2:56" s="297" customFormat="1" ht="112.95" customHeight="1" x14ac:dyDescent="0.3">
      <c r="B27" s="715" t="s">
        <v>4137</v>
      </c>
      <c r="C27" s="715"/>
      <c r="D27" s="715"/>
      <c r="E27" s="715"/>
      <c r="F27" s="715"/>
      <c r="G27" s="715"/>
      <c r="H27" s="715"/>
      <c r="I27" s="715"/>
      <c r="J27" s="310"/>
      <c r="L27" s="338"/>
      <c r="M27" s="338"/>
      <c r="N27" s="338"/>
      <c r="O27" s="338"/>
      <c r="P27" s="338"/>
      <c r="Q27" s="338"/>
      <c r="R27" s="338"/>
      <c r="S27" s="338"/>
      <c r="T27" s="338"/>
      <c r="U27" s="338"/>
      <c r="V27" s="338"/>
      <c r="W27" s="338"/>
      <c r="X27" s="338"/>
      <c r="Y27" s="338"/>
      <c r="Z27" s="338"/>
      <c r="AA27" s="338"/>
      <c r="AB27" s="338"/>
      <c r="AC27" s="338"/>
      <c r="AD27" s="338"/>
      <c r="AE27" s="338"/>
      <c r="AF27" s="338"/>
      <c r="AG27" s="338"/>
      <c r="AH27" s="338"/>
      <c r="AI27" s="338"/>
      <c r="AJ27" s="338"/>
      <c r="AK27" s="338"/>
      <c r="AL27" s="338"/>
      <c r="AM27" s="337"/>
      <c r="AN27" s="337"/>
      <c r="AO27" s="337"/>
      <c r="AP27" s="337"/>
      <c r="AQ27" s="337"/>
      <c r="AR27" s="337"/>
      <c r="AS27" s="337"/>
      <c r="AT27" s="337"/>
      <c r="AU27" s="337"/>
      <c r="AV27" s="338"/>
      <c r="AW27" s="338"/>
      <c r="AX27" s="338"/>
      <c r="AY27" s="338"/>
      <c r="AZ27" s="338"/>
      <c r="BA27" s="338"/>
      <c r="BB27" s="338"/>
      <c r="BC27" s="338"/>
      <c r="BD27" s="338"/>
    </row>
    <row r="28" spans="2:56" s="297" customFormat="1" ht="154.5" customHeight="1" x14ac:dyDescent="0.3">
      <c r="B28" s="714" t="s">
        <v>2571</v>
      </c>
      <c r="C28" s="714"/>
      <c r="D28" s="337"/>
      <c r="E28" s="337"/>
      <c r="F28" s="337"/>
      <c r="G28" s="337"/>
      <c r="H28" s="337"/>
      <c r="I28" s="337"/>
      <c r="J28" s="310"/>
      <c r="L28" s="338"/>
      <c r="M28" s="338"/>
      <c r="N28" s="338"/>
      <c r="O28" s="338"/>
      <c r="P28" s="338"/>
      <c r="Q28" s="338"/>
      <c r="R28" s="338"/>
      <c r="S28" s="338"/>
      <c r="T28" s="338"/>
      <c r="U28" s="338"/>
      <c r="V28" s="338"/>
      <c r="W28" s="338"/>
      <c r="X28" s="338"/>
      <c r="Y28" s="338"/>
      <c r="Z28" s="338"/>
      <c r="AA28" s="338"/>
      <c r="AB28" s="338"/>
      <c r="AC28" s="338"/>
      <c r="AD28" s="338"/>
      <c r="AE28" s="338"/>
      <c r="AF28" s="338"/>
      <c r="AG28" s="338"/>
      <c r="AH28" s="338"/>
      <c r="AI28" s="338"/>
      <c r="AJ28" s="338"/>
      <c r="AK28" s="338"/>
      <c r="AL28" s="338"/>
      <c r="AM28" s="337"/>
      <c r="AN28" s="337"/>
      <c r="AO28" s="337"/>
      <c r="AP28" s="337"/>
      <c r="AQ28" s="337"/>
      <c r="AR28" s="337"/>
      <c r="AS28" s="337"/>
      <c r="AT28" s="337"/>
      <c r="AU28" s="337"/>
      <c r="AV28" s="338"/>
      <c r="AW28" s="338"/>
      <c r="AX28" s="338"/>
      <c r="AY28" s="338"/>
      <c r="AZ28" s="338"/>
      <c r="BA28" s="338"/>
      <c r="BB28" s="338"/>
      <c r="BC28" s="338"/>
      <c r="BD28" s="338"/>
    </row>
    <row r="29" spans="2:56" s="297" customFormat="1" ht="21.6" customHeight="1" x14ac:dyDescent="0.3">
      <c r="J29" s="310"/>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2" customHeight="1" x14ac:dyDescent="0.3">
      <c r="B30" s="714" t="s">
        <v>4121</v>
      </c>
      <c r="C30" s="714"/>
      <c r="D30" s="714"/>
      <c r="E30" s="714"/>
      <c r="F30" s="714"/>
      <c r="G30" s="714"/>
      <c r="H30" s="714"/>
      <c r="I30" s="714"/>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1.400000000000006" customHeight="1" x14ac:dyDescent="0.3">
      <c r="B31" s="714" t="s">
        <v>4122</v>
      </c>
      <c r="C31" s="714"/>
      <c r="D31" s="714"/>
      <c r="E31" s="714"/>
      <c r="F31" s="714"/>
      <c r="G31" s="714"/>
      <c r="H31" s="714"/>
      <c r="I31" s="714"/>
      <c r="J31" s="336"/>
    </row>
    <row r="32" spans="2:56" ht="138.6" customHeight="1" x14ac:dyDescent="0.3">
      <c r="B32" s="714" t="s">
        <v>4124</v>
      </c>
      <c r="C32" s="714"/>
      <c r="D32" s="714"/>
      <c r="E32" s="714"/>
      <c r="F32" s="714"/>
      <c r="G32" s="714"/>
      <c r="H32" s="714"/>
      <c r="I32" s="714"/>
      <c r="J32" s="304"/>
      <c r="K32" s="305"/>
      <c r="L32" s="306"/>
      <c r="M32" s="307"/>
    </row>
    <row r="33" spans="2:20" ht="54.6" customHeight="1" x14ac:dyDescent="0.3">
      <c r="B33" s="714" t="s">
        <v>4125</v>
      </c>
      <c r="C33" s="714"/>
      <c r="D33" s="714"/>
      <c r="E33" s="714"/>
      <c r="F33" s="714"/>
      <c r="G33" s="714"/>
      <c r="H33" s="714"/>
      <c r="I33" s="714"/>
      <c r="J33" s="304"/>
      <c r="K33" s="305"/>
      <c r="L33" s="306"/>
      <c r="M33" s="307"/>
    </row>
    <row r="34" spans="2:20" ht="16.2" customHeight="1" x14ac:dyDescent="0.3">
      <c r="B34" s="373"/>
      <c r="C34" s="373"/>
      <c r="D34" s="373"/>
      <c r="E34" s="373"/>
      <c r="F34" s="373"/>
      <c r="G34" s="373"/>
      <c r="H34" s="373"/>
      <c r="I34" s="373"/>
    </row>
    <row r="35" spans="2:20" ht="16.2" customHeight="1" x14ac:dyDescent="0.3">
      <c r="B35" s="732"/>
      <c r="C35" s="732"/>
      <c r="D35" s="732"/>
      <c r="E35" s="732"/>
      <c r="F35" s="732"/>
      <c r="G35" s="732"/>
      <c r="H35" s="732"/>
      <c r="I35" s="732"/>
      <c r="N35" s="261"/>
      <c r="O35" s="261"/>
      <c r="P35" s="261"/>
      <c r="Q35" s="261"/>
      <c r="R35" s="261"/>
      <c r="S35" s="261"/>
      <c r="T35" s="261"/>
    </row>
    <row r="36" spans="2:20" ht="9" customHeight="1" x14ac:dyDescent="0.3">
      <c r="B36" s="373"/>
      <c r="C36" s="373"/>
      <c r="D36" s="373"/>
      <c r="E36" s="373"/>
      <c r="F36" s="373"/>
      <c r="G36" s="373"/>
      <c r="H36" s="373"/>
      <c r="I36" s="373"/>
    </row>
    <row r="37" spans="2:20" ht="18" customHeight="1" x14ac:dyDescent="0.3">
      <c r="B37" s="373" t="s">
        <v>3984</v>
      </c>
      <c r="C37" s="373"/>
      <c r="D37" s="373"/>
      <c r="E37" s="373"/>
      <c r="F37" s="373"/>
      <c r="G37" s="373"/>
      <c r="H37" s="373"/>
      <c r="I37" s="373"/>
      <c r="K37" s="279" t="s">
        <v>2574</v>
      </c>
    </row>
    <row r="38" spans="2:20" ht="18" customHeight="1" x14ac:dyDescent="0.3">
      <c r="B38" s="373" t="s">
        <v>4126</v>
      </c>
      <c r="C38" s="373"/>
      <c r="D38" s="373"/>
      <c r="E38" s="373"/>
      <c r="F38" s="373"/>
      <c r="G38" s="373"/>
      <c r="H38" s="373"/>
      <c r="I38" s="373"/>
      <c r="K38" s="279" t="s">
        <v>2575</v>
      </c>
    </row>
    <row r="39" spans="2:20" ht="18" customHeight="1" x14ac:dyDescent="0.3">
      <c r="B39" s="373" t="s">
        <v>2518</v>
      </c>
      <c r="C39" s="373"/>
      <c r="D39" s="373"/>
      <c r="E39" s="373"/>
      <c r="F39" s="373"/>
      <c r="G39" s="373"/>
      <c r="H39" s="373"/>
      <c r="I39" s="373"/>
      <c r="K39" s="279" t="s">
        <v>2576</v>
      </c>
    </row>
    <row r="40" spans="2:20" ht="18" customHeight="1" x14ac:dyDescent="0.3">
      <c r="B40" s="380" t="s">
        <v>2519</v>
      </c>
      <c r="C40" s="373"/>
      <c r="D40" s="373"/>
      <c r="E40" s="373"/>
      <c r="F40" s="373"/>
      <c r="G40" s="373"/>
      <c r="H40" s="373"/>
      <c r="I40" s="373"/>
      <c r="K40" s="279" t="s">
        <v>2577</v>
      </c>
    </row>
    <row r="41" spans="2:20" ht="18" customHeight="1" x14ac:dyDescent="0.3">
      <c r="B41" s="381" t="s">
        <v>2520</v>
      </c>
      <c r="C41" s="373"/>
      <c r="D41" s="373"/>
      <c r="E41" s="373"/>
      <c r="F41" s="373"/>
      <c r="G41" s="373"/>
      <c r="H41" s="373"/>
      <c r="I41" s="373"/>
      <c r="J41" s="300"/>
      <c r="K41" s="279" t="s">
        <v>2573</v>
      </c>
      <c r="M41" s="270"/>
    </row>
    <row r="42" spans="2:20" ht="18" customHeight="1" x14ac:dyDescent="0.3">
      <c r="B42" s="380" t="s">
        <v>2578</v>
      </c>
      <c r="C42" s="373"/>
      <c r="D42" s="373"/>
      <c r="E42" s="373"/>
      <c r="F42" s="373"/>
      <c r="G42" s="373"/>
      <c r="H42" s="373"/>
      <c r="I42" s="373"/>
      <c r="J42" s="300"/>
      <c r="K42" s="279" t="s">
        <v>2579</v>
      </c>
      <c r="M42" s="270"/>
    </row>
    <row r="43" spans="2:20" ht="18" customHeight="1" x14ac:dyDescent="0.3">
      <c r="B43" s="381" t="s">
        <v>2580</v>
      </c>
      <c r="C43" s="373"/>
      <c r="D43" s="373"/>
      <c r="E43" s="373"/>
      <c r="F43" s="373"/>
      <c r="G43" s="373"/>
      <c r="H43" s="373"/>
      <c r="I43" s="373"/>
      <c r="J43" s="300"/>
      <c r="K43" s="279" t="s">
        <v>2581</v>
      </c>
    </row>
    <row r="44" spans="2:20" ht="18" customHeight="1" x14ac:dyDescent="0.3">
      <c r="B44" s="381" t="s">
        <v>2582</v>
      </c>
      <c r="C44" s="373"/>
      <c r="D44" s="373"/>
      <c r="E44" s="373"/>
      <c r="F44" s="373"/>
      <c r="G44" s="373"/>
      <c r="H44" s="373"/>
      <c r="I44" s="373"/>
      <c r="J44" s="300"/>
    </row>
    <row r="45" spans="2:20" ht="18" customHeight="1" x14ac:dyDescent="0.3">
      <c r="B45" s="437" t="s">
        <v>2521</v>
      </c>
      <c r="C45" s="373"/>
      <c r="D45" s="373"/>
      <c r="E45" s="373"/>
      <c r="F45" s="373"/>
      <c r="G45" s="373"/>
      <c r="H45" s="373"/>
      <c r="I45" s="373"/>
      <c r="J45" s="300"/>
    </row>
    <row r="46" spans="2:20" ht="18" customHeight="1" x14ac:dyDescent="0.3">
      <c r="B46" s="381" t="s">
        <v>3965</v>
      </c>
      <c r="C46" s="373"/>
      <c r="D46" s="373"/>
      <c r="E46" s="373"/>
      <c r="F46" s="373"/>
      <c r="G46" s="373"/>
      <c r="H46" s="373"/>
      <c r="I46" s="373"/>
      <c r="J46" s="300"/>
    </row>
    <row r="47" spans="2:20" ht="18" customHeight="1" x14ac:dyDescent="0.3">
      <c r="B47" s="381" t="s">
        <v>3966</v>
      </c>
      <c r="C47" s="373"/>
      <c r="D47" s="373"/>
      <c r="E47" s="373"/>
      <c r="F47" s="373"/>
      <c r="G47" s="373"/>
      <c r="H47" s="373"/>
      <c r="I47" s="373"/>
      <c r="J47" s="300"/>
    </row>
    <row r="48" spans="2:20" ht="18" customHeight="1" x14ac:dyDescent="0.3">
      <c r="B48" s="437" t="s">
        <v>4088</v>
      </c>
      <c r="C48" s="373"/>
      <c r="D48" s="373"/>
      <c r="E48" s="373"/>
      <c r="F48" s="373"/>
      <c r="G48" s="373"/>
      <c r="H48" s="373"/>
      <c r="I48" s="373"/>
      <c r="J48" s="300"/>
    </row>
    <row r="49" spans="2:13" ht="18" customHeight="1" x14ac:dyDescent="0.3">
      <c r="B49" s="381" t="s">
        <v>4089</v>
      </c>
      <c r="C49" s="373"/>
      <c r="D49" s="373"/>
      <c r="E49" s="373"/>
      <c r="F49" s="373"/>
      <c r="G49" s="373"/>
      <c r="H49" s="373"/>
      <c r="I49" s="373"/>
      <c r="J49" s="300"/>
    </row>
    <row r="50" spans="2:13" ht="18" customHeight="1" x14ac:dyDescent="0.3">
      <c r="B50" s="381" t="s">
        <v>4090</v>
      </c>
      <c r="C50" s="373"/>
      <c r="D50" s="373"/>
      <c r="E50" s="373"/>
      <c r="F50" s="373"/>
      <c r="G50" s="373"/>
      <c r="H50" s="373"/>
      <c r="I50" s="373"/>
      <c r="J50" s="300"/>
    </row>
    <row r="51" spans="2:13" ht="23.25" customHeight="1" x14ac:dyDescent="0.3">
      <c r="B51" s="373"/>
      <c r="C51" s="373"/>
      <c r="D51" s="373"/>
      <c r="E51" s="373"/>
      <c r="F51" s="373"/>
      <c r="G51" s="373"/>
      <c r="H51" s="373"/>
      <c r="I51" s="373"/>
      <c r="J51" s="300"/>
      <c r="K51" s="288"/>
    </row>
    <row r="52" spans="2:13" ht="16.2" customHeight="1" x14ac:dyDescent="0.3">
      <c r="B52" s="373"/>
      <c r="C52" s="373"/>
      <c r="D52" s="373"/>
      <c r="E52" s="373"/>
      <c r="F52" s="373"/>
      <c r="G52" s="373"/>
      <c r="H52" s="373"/>
      <c r="I52" s="373"/>
      <c r="J52" s="300"/>
      <c r="K52" s="289"/>
    </row>
    <row r="53" spans="2:13" ht="52.5" customHeight="1" x14ac:dyDescent="0.3">
      <c r="B53" s="714" t="s">
        <v>2524</v>
      </c>
      <c r="C53" s="714"/>
      <c r="D53" s="714"/>
      <c r="E53" s="714"/>
      <c r="F53" s="714"/>
      <c r="G53" s="714"/>
      <c r="H53" s="714"/>
      <c r="I53" s="714"/>
      <c r="J53" s="300"/>
    </row>
    <row r="54" spans="2:13" ht="13.5" customHeight="1" x14ac:dyDescent="0.3">
      <c r="B54" s="435" t="s">
        <v>2525</v>
      </c>
      <c r="C54" s="384"/>
      <c r="D54" s="373"/>
      <c r="E54" s="373"/>
      <c r="F54" s="373"/>
      <c r="G54" s="373"/>
      <c r="H54" s="373"/>
      <c r="I54" s="373"/>
      <c r="J54" s="300"/>
    </row>
    <row r="55" spans="2:13" ht="13.5" customHeight="1" x14ac:dyDescent="0.3">
      <c r="B55" s="381"/>
      <c r="C55" s="373"/>
      <c r="D55" s="373"/>
      <c r="E55" s="373"/>
      <c r="F55" s="373"/>
      <c r="G55" s="373"/>
      <c r="H55" s="373"/>
      <c r="I55" s="373"/>
      <c r="J55" s="300"/>
    </row>
    <row r="56" spans="2:13" ht="20.25" customHeight="1" x14ac:dyDescent="0.3">
      <c r="B56" s="373" t="s">
        <v>2526</v>
      </c>
      <c r="C56" s="384"/>
      <c r="D56" s="373"/>
      <c r="E56" s="373"/>
      <c r="F56" s="373"/>
      <c r="G56" s="373"/>
      <c r="H56" s="373"/>
      <c r="I56" s="373"/>
      <c r="J56" s="276"/>
    </row>
    <row r="57" spans="2:13" ht="4.2" customHeight="1" x14ac:dyDescent="0.3">
      <c r="B57" s="384"/>
      <c r="C57" s="384"/>
      <c r="D57" s="373"/>
      <c r="E57" s="373"/>
      <c r="F57" s="373"/>
      <c r="G57" s="373"/>
      <c r="H57" s="373"/>
      <c r="I57" s="373"/>
      <c r="J57" s="276"/>
    </row>
    <row r="58" spans="2:13" ht="16.2" customHeight="1" x14ac:dyDescent="0.3">
      <c r="B58" s="373" t="s">
        <v>2583</v>
      </c>
      <c r="C58" s="373"/>
      <c r="D58" s="384"/>
      <c r="E58" s="384"/>
      <c r="F58" s="384"/>
      <c r="G58" s="384"/>
      <c r="H58" s="373"/>
      <c r="I58" s="373"/>
    </row>
    <row r="59" spans="2:13" ht="16.2" customHeight="1" x14ac:dyDescent="0.3">
      <c r="B59" s="373" t="s">
        <v>2527</v>
      </c>
      <c r="C59" s="373"/>
      <c r="D59" s="373"/>
      <c r="E59" s="373"/>
      <c r="F59" s="373"/>
      <c r="G59" s="373"/>
      <c r="H59" s="373"/>
      <c r="I59" s="373"/>
    </row>
    <row r="60" spans="2:13" ht="16.2" customHeight="1" x14ac:dyDescent="0.3">
      <c r="B60" s="373" t="s">
        <v>3982</v>
      </c>
      <c r="C60" s="373"/>
      <c r="D60" s="373"/>
      <c r="E60" s="373"/>
      <c r="F60" s="373"/>
      <c r="G60" s="373"/>
      <c r="H60" s="373"/>
      <c r="I60" s="373"/>
    </row>
    <row r="61" spans="2:13" ht="16.2" customHeight="1" x14ac:dyDescent="0.3">
      <c r="B61" s="373" t="s">
        <v>2528</v>
      </c>
      <c r="C61" s="373"/>
      <c r="D61" s="373"/>
      <c r="E61" s="373"/>
      <c r="F61" s="373"/>
      <c r="G61" s="373"/>
      <c r="H61" s="373"/>
      <c r="I61" s="373"/>
      <c r="J61" s="261"/>
    </row>
    <row r="62" spans="2:13" ht="10.199999999999999" customHeight="1" x14ac:dyDescent="0.3">
      <c r="B62" s="726"/>
      <c r="C62" s="726"/>
      <c r="H62" s="790"/>
      <c r="I62" s="790"/>
      <c r="L62" s="292"/>
      <c r="M62" s="292"/>
    </row>
    <row r="63" spans="2:13" s="297" customFormat="1" ht="164.25" customHeight="1" x14ac:dyDescent="0.3">
      <c r="B63" s="747" t="s">
        <v>2584</v>
      </c>
      <c r="C63" s="747"/>
      <c r="D63" s="575"/>
      <c r="E63" s="575"/>
      <c r="F63" s="575"/>
      <c r="G63" s="575"/>
      <c r="H63" s="748" t="s">
        <v>2529</v>
      </c>
      <c r="I63" s="748"/>
    </row>
  </sheetData>
  <mergeCells count="42">
    <mergeCell ref="B35:I35"/>
    <mergeCell ref="B53:I53"/>
    <mergeCell ref="B62:C62"/>
    <mergeCell ref="H62:I62"/>
    <mergeCell ref="B63:C63"/>
    <mergeCell ref="H63:I63"/>
    <mergeCell ref="B33:I33"/>
    <mergeCell ref="B26:I26"/>
    <mergeCell ref="L26:T26"/>
    <mergeCell ref="U26:AC26"/>
    <mergeCell ref="AD26:AL26"/>
    <mergeCell ref="B27:I27"/>
    <mergeCell ref="B28:C28"/>
    <mergeCell ref="B30:I30"/>
    <mergeCell ref="B31:I31"/>
    <mergeCell ref="B32:I32"/>
    <mergeCell ref="AM26:AU26"/>
    <mergeCell ref="AV26:BD26"/>
    <mergeCell ref="C17:E17"/>
    <mergeCell ref="C18:E18"/>
    <mergeCell ref="G19:H19"/>
    <mergeCell ref="G20:H20"/>
    <mergeCell ref="G21:H21"/>
    <mergeCell ref="B25:I25"/>
    <mergeCell ref="C16:E16"/>
    <mergeCell ref="C7:E7"/>
    <mergeCell ref="G7:I7"/>
    <mergeCell ref="K7:L7"/>
    <mergeCell ref="C8:E8"/>
    <mergeCell ref="C9:E9"/>
    <mergeCell ref="H9:I9"/>
    <mergeCell ref="B10:C10"/>
    <mergeCell ref="D10:E10"/>
    <mergeCell ref="G10:I10"/>
    <mergeCell ref="B13:I14"/>
    <mergeCell ref="C15:E15"/>
    <mergeCell ref="E3:F3"/>
    <mergeCell ref="C5:E5"/>
    <mergeCell ref="K5:L5"/>
    <mergeCell ref="C6:E6"/>
    <mergeCell ref="K6:L6"/>
    <mergeCell ref="G5:I5"/>
  </mergeCells>
  <hyperlinks>
    <hyperlink ref="B61" r:id="rId1" display="http://www.geofal.com.pe/" xr:uid="{81B597DC-7FB1-40A8-A3D0-17806CDAEE00}"/>
    <hyperlink ref="B31:I31" r:id="rId2" location="8LpXxWsZQWmIW0zmL4DJEGBD3MXzxqJtd8JNJD7mkXs" display="https://mega.nz/file/EWAjHIDa - 8LpXxWsZQWmIW0zmL4DJEGBD3MXzxqJtd8JNJD7mkXs" xr:uid="{6EDB3621-1DD7-48F1-AF90-5249BE7951E9}"/>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28" min="1" max="8" man="1"/>
  </rowBreaks>
  <drawing r:id="rId4"/>
  <legacyDrawingHF r:id="rId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6C5F9-0AA6-4DDB-9508-E0ADA99E8916}">
  <sheetPr>
    <tabColor rgb="FFFF00FF"/>
  </sheetPr>
  <dimension ref="B1:BD72"/>
  <sheetViews>
    <sheetView view="pageBreakPreview" zoomScale="80" zoomScaleNormal="96" zoomScaleSheetLayoutView="80" workbookViewId="0">
      <selection activeCell="I25" sqref="I25"/>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37.44140625" style="279" customWidth="1"/>
    <col min="6" max="6" width="28.1093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1122</v>
      </c>
    </row>
    <row r="2" spans="2:13" ht="6" customHeight="1" x14ac:dyDescent="0.3">
      <c r="K2" s="344"/>
      <c r="L2" s="344"/>
    </row>
    <row r="3" spans="2:13" ht="24" customHeight="1" x14ac:dyDescent="0.3">
      <c r="B3" s="297"/>
      <c r="C3" s="355"/>
      <c r="D3" s="355"/>
      <c r="E3" s="746">
        <v>1347</v>
      </c>
      <c r="F3" s="746"/>
      <c r="G3" s="355"/>
      <c r="H3" s="355"/>
      <c r="I3" s="356"/>
    </row>
    <row r="4" spans="2:13" ht="32.4" customHeight="1" x14ac:dyDescent="0.3">
      <c r="B4" s="357"/>
      <c r="C4" s="357"/>
      <c r="D4" s="297"/>
      <c r="E4" s="358"/>
      <c r="F4" s="358"/>
      <c r="G4" s="351"/>
      <c r="H4" s="351"/>
      <c r="I4" s="351"/>
      <c r="J4" s="252"/>
    </row>
    <row r="5" spans="2:13" ht="25.95" customHeight="1" x14ac:dyDescent="0.3">
      <c r="B5" s="383" t="s">
        <v>2545</v>
      </c>
      <c r="C5" s="768" t="str">
        <f>VLOOKUP($L$1,BD_Clientes,2,FALSE)</f>
        <v>CONSORCIO LAMAR S.A.C.</v>
      </c>
      <c r="D5" s="768"/>
      <c r="E5" s="768"/>
      <c r="F5" s="431" t="s">
        <v>2586</v>
      </c>
      <c r="G5" s="770" t="str">
        <f>VLOOKUP($L$1,BD_Clientes,9,FALSE)</f>
        <v>Hiperbodega Precio Uno</v>
      </c>
      <c r="H5" s="770"/>
      <c r="I5" s="770"/>
      <c r="K5" s="746">
        <v>222</v>
      </c>
      <c r="L5" s="746"/>
    </row>
    <row r="6" spans="2:13" ht="31.5" customHeight="1" x14ac:dyDescent="0.3">
      <c r="B6" s="383" t="s">
        <v>2547</v>
      </c>
      <c r="C6" s="768">
        <f>VLOOKUP($L$1,BD_Clientes,3,FALSE)</f>
        <v>20554579567</v>
      </c>
      <c r="D6" s="768"/>
      <c r="E6" s="768"/>
      <c r="F6" s="373"/>
      <c r="G6" s="770"/>
      <c r="H6" s="770"/>
      <c r="I6" s="770"/>
      <c r="K6" s="744">
        <v>222</v>
      </c>
      <c r="L6" s="744"/>
      <c r="M6" s="301"/>
    </row>
    <row r="7" spans="2:13" ht="29.4" customHeight="1" x14ac:dyDescent="0.3">
      <c r="B7" s="383" t="s">
        <v>2550</v>
      </c>
      <c r="C7" s="768" t="str">
        <f>VLOOKUP($L$1,BD_Clientes,5,FALSE)</f>
        <v>Ing. Máximo Ramos / Ing. Kelly Lobato Campos</v>
      </c>
      <c r="D7" s="768"/>
      <c r="E7" s="768"/>
      <c r="F7" s="431" t="s">
        <v>2589</v>
      </c>
      <c r="G7" s="768" t="str">
        <f>VLOOKUP($L$1,BD_Clientes,10,FALSE)</f>
        <v>Comas</v>
      </c>
      <c r="H7" s="768"/>
      <c r="I7" s="768"/>
      <c r="K7" s="742">
        <v>222</v>
      </c>
      <c r="L7" s="742"/>
    </row>
    <row r="8" spans="2:13" ht="1.95" customHeight="1" x14ac:dyDescent="0.3">
      <c r="B8" s="431"/>
      <c r="C8" s="429"/>
      <c r="D8" s="430"/>
      <c r="E8" s="430"/>
      <c r="F8" s="373"/>
      <c r="G8" s="433"/>
      <c r="H8" s="433"/>
      <c r="I8" s="433"/>
      <c r="K8" s="743">
        <v>223</v>
      </c>
      <c r="L8" s="743"/>
    </row>
    <row r="9" spans="2:13" ht="30.6" customHeight="1" x14ac:dyDescent="0.3">
      <c r="B9" s="383" t="s">
        <v>2553</v>
      </c>
      <c r="C9" s="768" t="str">
        <f>VLOOKUP($L$1,BD_Clientes,7,FALSE)</f>
        <v>921069488 / 965603816</v>
      </c>
      <c r="D9" s="768"/>
      <c r="E9" s="768"/>
      <c r="F9" s="439" t="s">
        <v>2551</v>
      </c>
      <c r="G9" s="373" t="s">
        <v>3326</v>
      </c>
      <c r="H9" s="373"/>
      <c r="I9" s="373"/>
    </row>
    <row r="10" spans="2:13" ht="36" customHeight="1" x14ac:dyDescent="0.3">
      <c r="B10" s="383" t="s">
        <v>2557</v>
      </c>
      <c r="C10" s="768" t="str">
        <f>VLOOKUP($L$1,BD_Clientes,8,FALSE)</f>
        <v>mramos@lamar.pe / klobato@lamar.pe</v>
      </c>
      <c r="D10" s="768"/>
      <c r="E10" s="768"/>
      <c r="F10" s="438" t="s">
        <v>2553</v>
      </c>
      <c r="G10" s="429">
        <v>982429895</v>
      </c>
      <c r="H10" s="769"/>
      <c r="I10" s="769"/>
    </row>
    <row r="11" spans="2:13" ht="25.95" customHeight="1" x14ac:dyDescent="0.3">
      <c r="B11" s="766" t="s">
        <v>2555</v>
      </c>
      <c r="C11" s="766"/>
      <c r="D11" s="767">
        <v>45898</v>
      </c>
      <c r="E11" s="767"/>
      <c r="F11" s="438" t="s">
        <v>2558</v>
      </c>
      <c r="G11" s="767">
        <v>45898</v>
      </c>
      <c r="H11" s="767"/>
      <c r="I11" s="767"/>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34.950000000000003" customHeight="1" x14ac:dyDescent="0.3">
      <c r="B16" s="715"/>
      <c r="C16" s="715"/>
      <c r="D16" s="715"/>
      <c r="E16" s="715"/>
      <c r="F16" s="715"/>
      <c r="G16" s="715"/>
      <c r="H16" s="715"/>
      <c r="I16" s="715"/>
      <c r="J16" s="261"/>
      <c r="K16" s="261"/>
    </row>
    <row r="17" spans="2:56" ht="19.95" customHeight="1" x14ac:dyDescent="0.3">
      <c r="B17" s="260"/>
      <c r="C17" s="260"/>
      <c r="D17" s="259"/>
      <c r="E17" s="259"/>
      <c r="F17" s="259"/>
    </row>
    <row r="18" spans="2:56" ht="68.400000000000006" customHeight="1" x14ac:dyDescent="0.3">
      <c r="B18" s="421" t="s">
        <v>2561</v>
      </c>
      <c r="C18" s="749" t="s">
        <v>2562</v>
      </c>
      <c r="D18" s="749"/>
      <c r="E18" s="749"/>
      <c r="F18" s="422" t="s">
        <v>2563</v>
      </c>
      <c r="G18" s="423" t="s">
        <v>2564</v>
      </c>
      <c r="H18" s="421" t="s">
        <v>2565</v>
      </c>
      <c r="I18" s="421" t="s">
        <v>2566</v>
      </c>
      <c r="J18" s="371"/>
    </row>
    <row r="19" spans="2:56" ht="40.200000000000003" customHeight="1" x14ac:dyDescent="0.3">
      <c r="B19" s="424" t="s">
        <v>1970</v>
      </c>
      <c r="C19" s="754" t="str">
        <f>VLOOKUP(B19,ENS.!$B$5:$F$242,2,FALSE)</f>
        <v>Densidad del suelo IN-SITU, Cono de Arena 6" (*).</v>
      </c>
      <c r="D19" s="755"/>
      <c r="E19" s="756"/>
      <c r="F19" s="451" t="str">
        <f>VLOOKUP(B19,ENS.!$B$5:$F$242,3,FALSE)</f>
        <v>NTP 339.143:1999 (revisada el 2019)</v>
      </c>
      <c r="G19" s="457">
        <f>VLOOKUP(B19,ENS.!$B$5:$G$242,6,FALSE)</f>
        <v>50</v>
      </c>
      <c r="H19" s="424">
        <v>4</v>
      </c>
      <c r="I19" s="426">
        <f>+G19*H19</f>
        <v>200</v>
      </c>
      <c r="J19" s="371"/>
    </row>
    <row r="20" spans="2:56" ht="40.200000000000003" customHeight="1" x14ac:dyDescent="0.3">
      <c r="B20" s="424" t="s">
        <v>2022</v>
      </c>
      <c r="C20" s="754" t="str">
        <f>VLOOKUP(B20,ENS.!$B$5:$F$242,2,FALSE)</f>
        <v>Contenido de humedad en suelos (*).</v>
      </c>
      <c r="D20" s="755"/>
      <c r="E20" s="756"/>
      <c r="F20" s="451" t="str">
        <f>VLOOKUP(B20,ENS.!$B$5:$F$242,3,FALSE)</f>
        <v>ASTM D2216-19</v>
      </c>
      <c r="G20" s="457">
        <v>20</v>
      </c>
      <c r="H20" s="424">
        <v>4</v>
      </c>
      <c r="I20" s="426">
        <f>+G20*H20</f>
        <v>80</v>
      </c>
      <c r="J20" s="371"/>
    </row>
    <row r="21" spans="2:56" ht="40.200000000000003" customHeight="1" x14ac:dyDescent="0.3">
      <c r="B21" s="424" t="s">
        <v>2505</v>
      </c>
      <c r="C21" s="754" t="str">
        <f>VLOOKUP(B21,ENS.!$B$5:$F$242,2,FALSE)</f>
        <v>Movilización de personal y equipo (Densidad campo).</v>
      </c>
      <c r="D21" s="755"/>
      <c r="E21" s="756"/>
      <c r="F21" s="451" t="str">
        <f>VLOOKUP(B21,ENS.!$B$5:$F$242,3,FALSE)</f>
        <v>-</v>
      </c>
      <c r="G21" s="425">
        <v>50</v>
      </c>
      <c r="H21" s="424">
        <v>1</v>
      </c>
      <c r="I21" s="426">
        <f>+G21*H21</f>
        <v>50</v>
      </c>
      <c r="J21" s="371"/>
      <c r="L21" s="299"/>
      <c r="M21" s="353"/>
    </row>
    <row r="22" spans="2:56" ht="19.95" customHeight="1" x14ac:dyDescent="0.3">
      <c r="B22" s="551" t="s">
        <v>2516</v>
      </c>
      <c r="C22" s="270"/>
      <c r="G22" s="759" t="s">
        <v>2567</v>
      </c>
      <c r="H22" s="760"/>
      <c r="I22" s="427">
        <f>SUM(I19:I21)</f>
        <v>330</v>
      </c>
      <c r="J22" s="274"/>
      <c r="K22" s="540"/>
      <c r="L22" s="343"/>
      <c r="M22" s="171"/>
      <c r="N22" s="171"/>
      <c r="O22" s="171"/>
      <c r="P22" s="171"/>
      <c r="Q22" s="171"/>
      <c r="R22" s="171"/>
      <c r="S22" s="171"/>
      <c r="T22" s="171"/>
    </row>
    <row r="23" spans="2:56" ht="19.95" customHeight="1" x14ac:dyDescent="0.3">
      <c r="B23" s="317"/>
      <c r="C23" s="270"/>
      <c r="G23" s="759" t="s">
        <v>2568</v>
      </c>
      <c r="H23" s="760"/>
      <c r="I23" s="427">
        <f>I22*0.18</f>
        <v>59.4</v>
      </c>
      <c r="J23" s="274"/>
      <c r="K23" s="538"/>
      <c r="L23" s="171"/>
      <c r="M23" s="171"/>
      <c r="N23" s="171"/>
      <c r="O23" s="171"/>
      <c r="P23" s="171"/>
      <c r="Q23" s="171"/>
      <c r="R23" s="171"/>
      <c r="S23" s="171"/>
      <c r="T23" s="171"/>
    </row>
    <row r="24" spans="2:56" ht="19.95" customHeight="1" x14ac:dyDescent="0.3">
      <c r="B24" s="317"/>
      <c r="C24" s="270"/>
      <c r="G24" s="761" t="s">
        <v>2569</v>
      </c>
      <c r="H24" s="762"/>
      <c r="I24" s="428">
        <f>I22+I23</f>
        <v>389.4</v>
      </c>
      <c r="J24" s="274"/>
      <c r="K24" s="538"/>
      <c r="L24" s="302"/>
      <c r="M24" s="302"/>
      <c r="N24" s="302"/>
      <c r="O24" s="302"/>
      <c r="P24" s="302"/>
      <c r="Q24" s="302"/>
      <c r="R24" s="302"/>
      <c r="S24" s="302"/>
      <c r="T24" s="302"/>
    </row>
    <row r="25" spans="2:56" ht="19.95" customHeight="1" x14ac:dyDescent="0.3">
      <c r="B25" s="317"/>
      <c r="C25" s="270"/>
      <c r="G25" s="371"/>
      <c r="H25" s="371"/>
      <c r="I25" s="372"/>
      <c r="J25" s="274"/>
      <c r="K25" s="538"/>
      <c r="L25" s="302"/>
      <c r="M25" s="302"/>
      <c r="N25" s="302"/>
      <c r="O25" s="302"/>
      <c r="P25" s="302"/>
      <c r="Q25" s="302"/>
      <c r="R25" s="302"/>
      <c r="S25" s="302"/>
      <c r="T25" s="302"/>
    </row>
    <row r="26" spans="2:56" s="297" customFormat="1" ht="21" customHeight="1" x14ac:dyDescent="0.3">
      <c r="B26" s="361"/>
      <c r="C26" s="362"/>
      <c r="D26" s="362"/>
      <c r="E26" s="362"/>
      <c r="F26" s="362"/>
      <c r="G26" s="362"/>
      <c r="H26" s="362"/>
      <c r="I26" s="362"/>
      <c r="J26" s="362"/>
      <c r="K26" s="546"/>
      <c r="L26" s="546"/>
      <c r="N26" s="547"/>
    </row>
    <row r="27" spans="2:56" s="297" customFormat="1" ht="21" customHeight="1" x14ac:dyDescent="0.3">
      <c r="C27" s="362"/>
      <c r="D27" s="362"/>
      <c r="E27" s="362"/>
      <c r="F27" s="362"/>
      <c r="G27" s="362"/>
      <c r="H27" s="362"/>
      <c r="I27" s="310"/>
      <c r="J27" s="310"/>
    </row>
    <row r="28" spans="2:56" s="297" customFormat="1" ht="10.95" customHeight="1" x14ac:dyDescent="0.3">
      <c r="B28" s="373"/>
      <c r="C28" s="385"/>
      <c r="D28" s="385"/>
      <c r="E28" s="385"/>
      <c r="F28" s="385"/>
      <c r="G28" s="385"/>
      <c r="H28" s="385"/>
      <c r="I28" s="374"/>
      <c r="J28" s="310"/>
    </row>
    <row r="29" spans="2:56" s="297" customFormat="1" ht="19.2" customHeight="1" x14ac:dyDescent="0.3">
      <c r="B29" s="732" t="s">
        <v>4119</v>
      </c>
      <c r="C29" s="732"/>
      <c r="D29" s="732"/>
      <c r="E29" s="732"/>
      <c r="F29" s="732"/>
      <c r="G29" s="732"/>
      <c r="H29" s="732"/>
      <c r="I29" s="732"/>
      <c r="J29" s="310"/>
      <c r="L29" s="552"/>
      <c r="U29" s="552"/>
      <c r="AD29" s="552"/>
      <c r="AM29" s="552"/>
      <c r="AV29" s="552"/>
    </row>
    <row r="30" spans="2:56" s="297" customFormat="1" ht="127.95" customHeight="1" x14ac:dyDescent="0.3">
      <c r="B30" s="714" t="s">
        <v>5333</v>
      </c>
      <c r="C30" s="714"/>
      <c r="D30" s="714"/>
      <c r="E30" s="714"/>
      <c r="F30" s="714"/>
      <c r="G30" s="714"/>
      <c r="H30" s="714"/>
      <c r="I30" s="714"/>
      <c r="J30" s="310"/>
      <c r="L30" s="738"/>
      <c r="M30" s="738"/>
      <c r="N30" s="738"/>
      <c r="O30" s="738"/>
      <c r="P30" s="738"/>
      <c r="Q30" s="738"/>
      <c r="R30" s="738"/>
      <c r="S30" s="738"/>
      <c r="T30" s="738"/>
      <c r="U30" s="738"/>
      <c r="V30" s="738"/>
      <c r="W30" s="738"/>
      <c r="X30" s="738"/>
      <c r="Y30" s="738"/>
      <c r="Z30" s="738"/>
      <c r="AA30" s="738"/>
      <c r="AB30" s="738"/>
      <c r="AC30" s="738"/>
      <c r="AD30" s="738"/>
      <c r="AE30" s="738"/>
      <c r="AF30" s="738"/>
      <c r="AG30" s="738"/>
      <c r="AH30" s="738"/>
      <c r="AI30" s="738"/>
      <c r="AJ30" s="738"/>
      <c r="AK30" s="738"/>
      <c r="AL30" s="738"/>
      <c r="AM30" s="765"/>
      <c r="AN30" s="765"/>
      <c r="AO30" s="765"/>
      <c r="AP30" s="765"/>
      <c r="AQ30" s="765"/>
      <c r="AR30" s="765"/>
      <c r="AS30" s="765"/>
      <c r="AT30" s="765"/>
      <c r="AU30" s="765"/>
      <c r="AV30" s="738"/>
      <c r="AW30" s="738"/>
      <c r="AX30" s="738"/>
      <c r="AY30" s="738"/>
      <c r="AZ30" s="738"/>
      <c r="BA30" s="738"/>
      <c r="BB30" s="738"/>
      <c r="BC30" s="738"/>
      <c r="BD30" s="738"/>
    </row>
    <row r="31" spans="2:56" s="297" customFormat="1" ht="93" customHeight="1" x14ac:dyDescent="0.3">
      <c r="B31" s="715" t="s">
        <v>5393</v>
      </c>
      <c r="C31" s="715"/>
      <c r="D31" s="715"/>
      <c r="E31" s="715"/>
      <c r="F31" s="715"/>
      <c r="G31" s="715"/>
      <c r="H31" s="715"/>
      <c r="I31" s="715"/>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88.95" customHeight="1" x14ac:dyDescent="0.3">
      <c r="B32" s="714" t="s">
        <v>4121</v>
      </c>
      <c r="C32" s="714"/>
      <c r="D32" s="714"/>
      <c r="E32" s="714"/>
      <c r="F32" s="714"/>
      <c r="G32" s="714"/>
      <c r="H32" s="714"/>
      <c r="I32" s="714"/>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56" s="297" customFormat="1" ht="91.95" customHeight="1" x14ac:dyDescent="0.3">
      <c r="B33" s="714" t="s">
        <v>2571</v>
      </c>
      <c r="C33" s="714"/>
      <c r="D33" s="337"/>
      <c r="E33" s="337"/>
      <c r="F33" s="337"/>
      <c r="G33" s="337"/>
      <c r="H33" s="337"/>
      <c r="I33" s="337"/>
      <c r="J33" s="310"/>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7"/>
      <c r="AN33" s="337"/>
      <c r="AO33" s="337"/>
      <c r="AP33" s="337"/>
      <c r="AQ33" s="337"/>
      <c r="AR33" s="337"/>
      <c r="AS33" s="337"/>
      <c r="AT33" s="337"/>
      <c r="AU33" s="337"/>
      <c r="AV33" s="338"/>
      <c r="AW33" s="338"/>
      <c r="AX33" s="338"/>
      <c r="AY33" s="338"/>
      <c r="AZ33" s="338"/>
      <c r="BA33" s="338"/>
      <c r="BB33" s="338"/>
      <c r="BC33" s="338"/>
      <c r="BD33" s="338"/>
    </row>
    <row r="34" spans="2:56" s="297" customFormat="1" ht="7.95" customHeight="1" x14ac:dyDescent="0.3">
      <c r="J34" s="336"/>
    </row>
    <row r="35" spans="2:56" s="297" customFormat="1" ht="24.6" customHeight="1" x14ac:dyDescent="0.3">
      <c r="J35" s="336"/>
    </row>
    <row r="36" spans="2:56" s="297" customFormat="1" ht="71.400000000000006" customHeight="1" x14ac:dyDescent="0.3">
      <c r="B36" s="714" t="s">
        <v>4122</v>
      </c>
      <c r="C36" s="714"/>
      <c r="D36" s="714"/>
      <c r="E36" s="714"/>
      <c r="F36" s="714"/>
      <c r="G36" s="714"/>
      <c r="H36" s="714"/>
      <c r="I36" s="714"/>
      <c r="J36" s="336"/>
    </row>
    <row r="37" spans="2:56" ht="162.6" customHeight="1" x14ac:dyDescent="0.3">
      <c r="B37" s="714" t="s">
        <v>4124</v>
      </c>
      <c r="C37" s="714"/>
      <c r="D37" s="714"/>
      <c r="E37" s="714"/>
      <c r="F37" s="714"/>
      <c r="G37" s="714"/>
      <c r="H37" s="714"/>
      <c r="I37" s="714"/>
      <c r="J37" s="304"/>
      <c r="K37" s="305"/>
      <c r="L37" s="306"/>
      <c r="M37" s="307"/>
    </row>
    <row r="38" spans="2:56" ht="57" customHeight="1" x14ac:dyDescent="0.3">
      <c r="B38" s="714" t="s">
        <v>4125</v>
      </c>
      <c r="C38" s="714"/>
      <c r="D38" s="714"/>
      <c r="E38" s="714"/>
      <c r="F38" s="714"/>
      <c r="G38" s="714"/>
      <c r="H38" s="714"/>
      <c r="I38" s="714"/>
      <c r="J38" s="304"/>
      <c r="K38" s="305"/>
      <c r="L38" s="306"/>
      <c r="M38" s="307"/>
    </row>
    <row r="39" spans="2:56" ht="16.2" customHeight="1" x14ac:dyDescent="0.3">
      <c r="B39" s="373"/>
      <c r="C39" s="373"/>
      <c r="D39" s="373"/>
      <c r="E39" s="373"/>
      <c r="F39" s="373"/>
      <c r="G39" s="373"/>
      <c r="H39" s="373"/>
      <c r="I39" s="373"/>
    </row>
    <row r="40" spans="2:56" ht="16.2" customHeight="1" x14ac:dyDescent="0.3">
      <c r="B40" s="732"/>
      <c r="C40" s="732"/>
      <c r="D40" s="732"/>
      <c r="E40" s="732"/>
      <c r="F40" s="732"/>
      <c r="G40" s="732"/>
      <c r="H40" s="732"/>
      <c r="I40" s="732"/>
      <c r="N40" s="261"/>
      <c r="O40" s="261"/>
      <c r="P40" s="261"/>
      <c r="Q40" s="261"/>
      <c r="R40" s="261"/>
      <c r="S40" s="261"/>
      <c r="T40" s="261"/>
    </row>
    <row r="41" spans="2:56" ht="16.2" customHeight="1" x14ac:dyDescent="0.3">
      <c r="B41" s="373"/>
      <c r="C41" s="373"/>
      <c r="D41" s="373"/>
      <c r="E41" s="373"/>
      <c r="F41" s="373"/>
      <c r="G41" s="373"/>
      <c r="H41" s="373"/>
      <c r="I41" s="373"/>
    </row>
    <row r="42" spans="2:56" ht="16.5" customHeight="1" x14ac:dyDescent="0.3">
      <c r="B42" s="373" t="s">
        <v>3984</v>
      </c>
      <c r="C42" s="373"/>
      <c r="D42" s="373"/>
      <c r="E42" s="373"/>
      <c r="F42" s="373"/>
      <c r="G42" s="373"/>
      <c r="H42" s="373"/>
      <c r="I42" s="373"/>
      <c r="K42" s="279" t="s">
        <v>2574</v>
      </c>
    </row>
    <row r="43" spans="2:56" ht="16.5" customHeight="1" x14ac:dyDescent="0.3">
      <c r="B43" s="373" t="s">
        <v>4126</v>
      </c>
      <c r="C43" s="373"/>
      <c r="D43" s="373"/>
      <c r="E43" s="373"/>
      <c r="F43" s="373"/>
      <c r="G43" s="373"/>
      <c r="H43" s="373"/>
      <c r="I43" s="373"/>
      <c r="K43" s="279" t="s">
        <v>2575</v>
      </c>
    </row>
    <row r="44" spans="2:56" ht="16.5" customHeight="1" x14ac:dyDescent="0.3">
      <c r="B44" s="373" t="s">
        <v>2518</v>
      </c>
      <c r="C44" s="373"/>
      <c r="D44" s="373"/>
      <c r="E44" s="373"/>
      <c r="F44" s="373"/>
      <c r="G44" s="373"/>
      <c r="H44" s="373"/>
      <c r="I44" s="373"/>
      <c r="K44" s="279" t="s">
        <v>2576</v>
      </c>
    </row>
    <row r="45" spans="2:56" ht="16.5" customHeight="1" x14ac:dyDescent="0.3">
      <c r="B45" s="380" t="s">
        <v>2519</v>
      </c>
      <c r="C45" s="373"/>
      <c r="D45" s="373"/>
      <c r="E45" s="373"/>
      <c r="F45" s="373"/>
      <c r="G45" s="373"/>
      <c r="H45" s="373"/>
      <c r="I45" s="373"/>
      <c r="K45" s="279" t="s">
        <v>2577</v>
      </c>
    </row>
    <row r="46" spans="2:56" ht="16.5" customHeight="1" x14ac:dyDescent="0.3">
      <c r="B46" s="381" t="s">
        <v>2520</v>
      </c>
      <c r="C46" s="373"/>
      <c r="D46" s="373"/>
      <c r="E46" s="373"/>
      <c r="F46" s="373"/>
      <c r="G46" s="373"/>
      <c r="H46" s="373"/>
      <c r="I46" s="373"/>
      <c r="J46" s="300"/>
      <c r="K46" s="279" t="s">
        <v>2573</v>
      </c>
      <c r="M46" s="270"/>
    </row>
    <row r="47" spans="2:56" ht="16.5" customHeight="1" x14ac:dyDescent="0.3">
      <c r="B47" s="380" t="s">
        <v>2578</v>
      </c>
      <c r="C47" s="373"/>
      <c r="D47" s="373"/>
      <c r="E47" s="373"/>
      <c r="F47" s="373"/>
      <c r="G47" s="373"/>
      <c r="H47" s="373"/>
      <c r="I47" s="373"/>
      <c r="J47" s="300"/>
      <c r="K47" s="279" t="s">
        <v>2579</v>
      </c>
      <c r="M47" s="270"/>
    </row>
    <row r="48" spans="2:56" ht="16.5" customHeight="1" x14ac:dyDescent="0.3">
      <c r="B48" s="381" t="s">
        <v>2580</v>
      </c>
      <c r="C48" s="373"/>
      <c r="D48" s="373"/>
      <c r="E48" s="373"/>
      <c r="F48" s="373"/>
      <c r="G48" s="373"/>
      <c r="H48" s="373"/>
      <c r="I48" s="373"/>
      <c r="J48" s="300"/>
      <c r="K48" s="279" t="s">
        <v>2581</v>
      </c>
    </row>
    <row r="49" spans="2:11" ht="16.5" customHeight="1" x14ac:dyDescent="0.3">
      <c r="B49" s="381" t="s">
        <v>2582</v>
      </c>
      <c r="C49" s="373"/>
      <c r="D49" s="373"/>
      <c r="E49" s="373"/>
      <c r="F49" s="373"/>
      <c r="G49" s="373"/>
      <c r="H49" s="373"/>
      <c r="I49" s="373"/>
      <c r="J49" s="300"/>
    </row>
    <row r="50" spans="2:11" ht="16.5" customHeight="1" x14ac:dyDescent="0.3">
      <c r="B50" s="437" t="s">
        <v>2521</v>
      </c>
      <c r="C50" s="373"/>
      <c r="D50" s="373"/>
      <c r="E50" s="373"/>
      <c r="F50" s="373"/>
      <c r="G50" s="373"/>
      <c r="H50" s="373"/>
      <c r="I50" s="373"/>
      <c r="J50" s="300"/>
    </row>
    <row r="51" spans="2:11" ht="16.5" customHeight="1" x14ac:dyDescent="0.3">
      <c r="B51" s="381" t="s">
        <v>3965</v>
      </c>
      <c r="C51" s="373"/>
      <c r="D51" s="373"/>
      <c r="E51" s="373"/>
      <c r="F51" s="373"/>
      <c r="G51" s="373"/>
      <c r="H51" s="373"/>
      <c r="I51" s="373"/>
      <c r="J51" s="300"/>
    </row>
    <row r="52" spans="2:11" ht="16.5" customHeight="1" x14ac:dyDescent="0.3">
      <c r="B52" s="381" t="s">
        <v>3966</v>
      </c>
      <c r="C52" s="373"/>
      <c r="D52" s="373"/>
      <c r="E52" s="373"/>
      <c r="F52" s="373"/>
      <c r="G52" s="373"/>
      <c r="H52" s="373"/>
      <c r="I52" s="373"/>
      <c r="J52" s="300"/>
    </row>
    <row r="53" spans="2:11" ht="16.5" customHeight="1" x14ac:dyDescent="0.3">
      <c r="B53" s="437" t="s">
        <v>4088</v>
      </c>
      <c r="C53" s="373"/>
      <c r="D53" s="373"/>
      <c r="E53" s="373"/>
      <c r="F53" s="373"/>
      <c r="G53" s="373"/>
      <c r="H53" s="373"/>
      <c r="I53" s="373"/>
      <c r="J53" s="300"/>
    </row>
    <row r="54" spans="2:11" ht="16.5" customHeight="1" x14ac:dyDescent="0.3">
      <c r="B54" s="381" t="s">
        <v>4089</v>
      </c>
      <c r="C54" s="373"/>
      <c r="D54" s="373"/>
      <c r="E54" s="373"/>
      <c r="F54" s="373"/>
      <c r="G54" s="373"/>
      <c r="H54" s="373"/>
      <c r="I54" s="373"/>
      <c r="J54" s="300"/>
    </row>
    <row r="55" spans="2:11" ht="16.5" customHeight="1" x14ac:dyDescent="0.3">
      <c r="B55" s="381" t="s">
        <v>4090</v>
      </c>
      <c r="C55" s="373"/>
      <c r="D55" s="373"/>
      <c r="E55" s="373"/>
      <c r="F55" s="373"/>
      <c r="G55" s="373"/>
      <c r="H55" s="373"/>
      <c r="I55" s="373"/>
      <c r="J55" s="300"/>
    </row>
    <row r="56" spans="2:11" ht="6.6" customHeight="1" x14ac:dyDescent="0.3">
      <c r="B56" s="381"/>
      <c r="C56" s="373"/>
      <c r="D56" s="373"/>
      <c r="E56" s="373"/>
      <c r="F56" s="373"/>
      <c r="G56" s="373"/>
      <c r="H56" s="373"/>
      <c r="I56" s="373"/>
      <c r="J56" s="300"/>
    </row>
    <row r="57" spans="2:11" ht="23.25" customHeight="1" x14ac:dyDescent="0.3">
      <c r="B57" s="373"/>
      <c r="C57" s="373"/>
      <c r="D57" s="373"/>
      <c r="E57" s="373"/>
      <c r="F57" s="373"/>
      <c r="G57" s="373"/>
      <c r="H57" s="373"/>
      <c r="I57" s="373"/>
      <c r="J57" s="300"/>
      <c r="K57" s="288"/>
    </row>
    <row r="58" spans="2:11" ht="16.2" customHeight="1" x14ac:dyDescent="0.3">
      <c r="B58" s="373"/>
      <c r="C58" s="373"/>
      <c r="D58" s="373"/>
      <c r="E58" s="373"/>
      <c r="F58" s="373"/>
      <c r="G58" s="373"/>
      <c r="H58" s="373"/>
      <c r="I58" s="373"/>
      <c r="J58" s="300"/>
      <c r="K58" s="289"/>
    </row>
    <row r="59" spans="2:11" ht="11.25" customHeight="1" x14ac:dyDescent="0.3">
      <c r="B59" s="373"/>
      <c r="C59" s="373"/>
      <c r="D59" s="373"/>
      <c r="E59" s="373"/>
      <c r="F59" s="373"/>
      <c r="G59" s="373"/>
      <c r="H59" s="373"/>
      <c r="I59" s="373"/>
      <c r="J59" s="300"/>
      <c r="K59" s="289"/>
    </row>
    <row r="60" spans="2:11" ht="52.5" customHeight="1" x14ac:dyDescent="0.3">
      <c r="B60" s="714" t="s">
        <v>2524</v>
      </c>
      <c r="C60" s="714"/>
      <c r="D60" s="714"/>
      <c r="E60" s="714"/>
      <c r="F60" s="714"/>
      <c r="G60" s="714"/>
      <c r="H60" s="714"/>
      <c r="I60" s="714"/>
      <c r="J60" s="300"/>
    </row>
    <row r="61" spans="2:11" ht="13.5" customHeight="1" x14ac:dyDescent="0.3">
      <c r="B61" s="435" t="s">
        <v>2525</v>
      </c>
      <c r="C61" s="384"/>
      <c r="D61" s="373"/>
      <c r="E61" s="373"/>
      <c r="F61" s="373"/>
      <c r="G61" s="373"/>
      <c r="H61" s="373"/>
      <c r="I61" s="373"/>
      <c r="J61" s="300"/>
    </row>
    <row r="62" spans="2:11" ht="13.5" customHeight="1" x14ac:dyDescent="0.3">
      <c r="B62" s="381"/>
      <c r="C62" s="373"/>
      <c r="D62" s="373"/>
      <c r="E62" s="373"/>
      <c r="F62" s="373"/>
      <c r="G62" s="373"/>
      <c r="H62" s="373"/>
      <c r="I62" s="373"/>
      <c r="J62" s="300"/>
    </row>
    <row r="63" spans="2:11" ht="13.5" customHeight="1" x14ac:dyDescent="0.3">
      <c r="B63" s="381"/>
      <c r="C63" s="373"/>
      <c r="D63" s="373"/>
      <c r="E63" s="373"/>
      <c r="F63" s="373"/>
      <c r="G63" s="373"/>
      <c r="H63" s="373"/>
      <c r="I63" s="373"/>
      <c r="J63" s="300"/>
    </row>
    <row r="64" spans="2:11" ht="20.25" customHeight="1" x14ac:dyDescent="0.3">
      <c r="B64" s="373" t="s">
        <v>2526</v>
      </c>
      <c r="C64" s="384"/>
      <c r="D64" s="373"/>
      <c r="E64" s="373"/>
      <c r="F64" s="373"/>
      <c r="G64" s="373"/>
      <c r="H64" s="373"/>
      <c r="I64" s="373"/>
      <c r="J64" s="276"/>
    </row>
    <row r="65" spans="2:13" ht="15.75" customHeight="1" x14ac:dyDescent="0.3">
      <c r="B65" s="384"/>
      <c r="C65" s="384"/>
      <c r="D65" s="373"/>
      <c r="E65" s="373"/>
      <c r="F65" s="373"/>
      <c r="G65" s="373"/>
      <c r="H65" s="373"/>
      <c r="I65" s="373"/>
      <c r="J65" s="276"/>
    </row>
    <row r="66" spans="2:13" ht="16.2" customHeight="1" x14ac:dyDescent="0.3">
      <c r="B66" s="373" t="s">
        <v>2583</v>
      </c>
      <c r="C66" s="373"/>
      <c r="D66" s="384"/>
      <c r="E66" s="384"/>
      <c r="F66" s="384"/>
      <c r="G66" s="384"/>
      <c r="H66" s="373"/>
      <c r="I66" s="373"/>
    </row>
    <row r="67" spans="2:13" ht="16.2" customHeight="1" x14ac:dyDescent="0.3">
      <c r="B67" s="373" t="s">
        <v>2527</v>
      </c>
      <c r="C67" s="373"/>
      <c r="D67" s="373"/>
      <c r="E67" s="373"/>
      <c r="F67" s="373"/>
      <c r="G67" s="373"/>
      <c r="H67" s="373"/>
      <c r="I67" s="373"/>
    </row>
    <row r="68" spans="2:13" ht="16.2" customHeight="1" x14ac:dyDescent="0.3">
      <c r="B68" s="373" t="s">
        <v>3982</v>
      </c>
      <c r="C68" s="373"/>
      <c r="D68" s="373"/>
      <c r="E68" s="373"/>
      <c r="F68" s="373"/>
      <c r="G68" s="373"/>
      <c r="H68" s="373"/>
      <c r="I68" s="373"/>
    </row>
    <row r="69" spans="2:13" ht="16.2" customHeight="1" x14ac:dyDescent="0.3">
      <c r="B69" s="373" t="s">
        <v>2528</v>
      </c>
      <c r="C69" s="373"/>
      <c r="D69" s="373"/>
      <c r="E69" s="373"/>
      <c r="F69" s="373"/>
      <c r="G69" s="373"/>
      <c r="H69" s="373"/>
      <c r="I69" s="373"/>
      <c r="J69" s="261"/>
    </row>
    <row r="70" spans="2:13" ht="34.5" customHeight="1" x14ac:dyDescent="0.3">
      <c r="B70" s="726"/>
      <c r="C70" s="726"/>
      <c r="H70" s="790"/>
      <c r="I70" s="790"/>
      <c r="L70" s="292"/>
      <c r="M70" s="292"/>
    </row>
    <row r="71" spans="2:13" s="297" customFormat="1" ht="13.8" x14ac:dyDescent="0.3">
      <c r="B71" s="337"/>
      <c r="C71" s="337"/>
      <c r="H71" s="549"/>
      <c r="I71" s="549"/>
      <c r="L71" s="347"/>
      <c r="M71" s="347"/>
    </row>
    <row r="72" spans="2:13" s="297" customFormat="1" ht="192" customHeight="1" x14ac:dyDescent="0.3">
      <c r="B72" s="747" t="s">
        <v>2584</v>
      </c>
      <c r="C72" s="747"/>
      <c r="D72" s="575"/>
      <c r="E72" s="575"/>
      <c r="F72" s="575"/>
      <c r="G72" s="575"/>
      <c r="H72" s="748" t="s">
        <v>2529</v>
      </c>
      <c r="I72" s="748"/>
    </row>
  </sheetData>
  <mergeCells count="43">
    <mergeCell ref="B40:I40"/>
    <mergeCell ref="B60:I60"/>
    <mergeCell ref="B70:C70"/>
    <mergeCell ref="H70:I70"/>
    <mergeCell ref="B72:C72"/>
    <mergeCell ref="H72:I72"/>
    <mergeCell ref="B38:I38"/>
    <mergeCell ref="B30:I30"/>
    <mergeCell ref="L30:T30"/>
    <mergeCell ref="U30:AC30"/>
    <mergeCell ref="AD30:AL30"/>
    <mergeCell ref="B31:I31"/>
    <mergeCell ref="B32:I32"/>
    <mergeCell ref="B33:C33"/>
    <mergeCell ref="B36:I36"/>
    <mergeCell ref="B37:I37"/>
    <mergeCell ref="AM30:AU30"/>
    <mergeCell ref="AV30:BD30"/>
    <mergeCell ref="C20:E20"/>
    <mergeCell ref="C21:E21"/>
    <mergeCell ref="G22:H22"/>
    <mergeCell ref="G23:H23"/>
    <mergeCell ref="G24:H24"/>
    <mergeCell ref="B29:I29"/>
    <mergeCell ref="C19:E19"/>
    <mergeCell ref="C7:E7"/>
    <mergeCell ref="G7:I7"/>
    <mergeCell ref="K7:L7"/>
    <mergeCell ref="K8:L8"/>
    <mergeCell ref="C9:E9"/>
    <mergeCell ref="C10:E10"/>
    <mergeCell ref="H10:I10"/>
    <mergeCell ref="B11:C11"/>
    <mergeCell ref="D11:E11"/>
    <mergeCell ref="G11:I11"/>
    <mergeCell ref="B15:I16"/>
    <mergeCell ref="C18:E18"/>
    <mergeCell ref="E3:F3"/>
    <mergeCell ref="C5:E5"/>
    <mergeCell ref="G5:I6"/>
    <mergeCell ref="K5:L5"/>
    <mergeCell ref="C6:E6"/>
    <mergeCell ref="K6:L6"/>
  </mergeCells>
  <hyperlinks>
    <hyperlink ref="B69" r:id="rId1" display="http://www.geofal.com.pe/" xr:uid="{FFD70FB1-9768-4670-A882-9D57FDDC241E}"/>
    <hyperlink ref="B36:I36" r:id="rId2" location="8LpXxWsZQWmIW0zmL4DJEGBD3MXzxqJtd8JNJD7mkXs" display="https://mega.nz/file/EWAjHIDa - 8LpXxWsZQWmIW0zmL4DJEGBD3MXzxqJtd8JNJD7mkXs" xr:uid="{5F54E8FE-5ABE-4D19-AC94-6161B15C12DC}"/>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33" min="1" max="8" man="1"/>
  </rowBreaks>
  <drawing r:id="rId4"/>
  <legacyDrawingHF r:id="rId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03617-747C-47E6-AB40-97590136D6A6}">
  <sheetPr>
    <tabColor rgb="FFFF00FF"/>
  </sheetPr>
  <dimension ref="B1:BD71"/>
  <sheetViews>
    <sheetView view="pageBreakPreview" zoomScale="80" zoomScaleNormal="96" zoomScaleSheetLayoutView="80" workbookViewId="0">
      <selection activeCell="K18" sqref="K18"/>
    </sheetView>
  </sheetViews>
  <sheetFormatPr baseColWidth="10" defaultColWidth="11.44140625" defaultRowHeight="15" x14ac:dyDescent="0.3"/>
  <cols>
    <col min="1" max="1" width="2.44140625" style="279" customWidth="1"/>
    <col min="2" max="2" width="15.33203125" style="279" customWidth="1"/>
    <col min="3" max="3" width="17" style="279" customWidth="1"/>
    <col min="4" max="4" width="12.6640625" style="279" customWidth="1"/>
    <col min="5" max="5" width="37.44140625" style="279" customWidth="1"/>
    <col min="6" max="6" width="27.1093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308">
        <v>1107</v>
      </c>
    </row>
    <row r="2" spans="2:13" ht="6" customHeight="1" x14ac:dyDescent="0.3">
      <c r="K2" s="344"/>
      <c r="L2" s="344"/>
    </row>
    <row r="3" spans="2:13" ht="24" customHeight="1" x14ac:dyDescent="0.3">
      <c r="B3" s="297"/>
      <c r="C3" s="355"/>
      <c r="D3" s="355"/>
      <c r="E3" s="746">
        <v>1464</v>
      </c>
      <c r="F3" s="746"/>
      <c r="G3" s="355"/>
      <c r="H3" s="355"/>
      <c r="I3" s="356"/>
    </row>
    <row r="4" spans="2:13" ht="32.4" customHeight="1" x14ac:dyDescent="0.3">
      <c r="B4" s="357"/>
      <c r="C4" s="357"/>
      <c r="D4" s="297"/>
      <c r="E4" s="358"/>
      <c r="F4" s="358"/>
      <c r="G4" s="351"/>
      <c r="H4" s="351"/>
      <c r="I4" s="351"/>
      <c r="J4" s="252"/>
    </row>
    <row r="5" spans="2:13" ht="25.95" customHeight="1" x14ac:dyDescent="0.3">
      <c r="B5" s="383" t="s">
        <v>2545</v>
      </c>
      <c r="C5" s="768" t="str">
        <f>VLOOKUP($L$1,BD_Clientes,2,FALSE)</f>
        <v>CONSTRUCTORA VALLES DEL PERÚ S.A.</v>
      </c>
      <c r="D5" s="768"/>
      <c r="E5" s="768"/>
      <c r="F5" s="431" t="s">
        <v>2586</v>
      </c>
      <c r="G5" s="770" t="str">
        <f>VLOOKUP($L$1,BD_Clientes,9,FALSE)</f>
        <v>Valles De Santa María</v>
      </c>
      <c r="H5" s="770"/>
      <c r="I5" s="770"/>
      <c r="K5" s="746">
        <v>222</v>
      </c>
      <c r="L5" s="746"/>
    </row>
    <row r="6" spans="2:13" ht="36" customHeight="1" x14ac:dyDescent="0.3">
      <c r="B6" s="383" t="s">
        <v>2547</v>
      </c>
      <c r="C6" s="768">
        <f>VLOOKUP($L$1,BD_Clientes,3,FALSE)</f>
        <v>20543329984</v>
      </c>
      <c r="D6" s="768"/>
      <c r="E6" s="768"/>
      <c r="F6" s="373"/>
      <c r="G6" s="770"/>
      <c r="H6" s="770"/>
      <c r="I6" s="770"/>
      <c r="K6" s="744">
        <v>222</v>
      </c>
      <c r="L6" s="744"/>
      <c r="M6" s="301"/>
    </row>
    <row r="7" spans="2:13" ht="35.25" customHeight="1" x14ac:dyDescent="0.3">
      <c r="B7" s="383" t="s">
        <v>2550</v>
      </c>
      <c r="C7" s="768" t="str">
        <f>VLOOKUP($L$1,BD_Clientes,5,FALSE)</f>
        <v>Ing. Jaime Mantilla Castrejon</v>
      </c>
      <c r="D7" s="768"/>
      <c r="E7" s="768"/>
      <c r="F7" s="431" t="s">
        <v>2589</v>
      </c>
      <c r="G7" s="768" t="str">
        <f>VLOOKUP($L$1,BD_Clientes,10,FALSE)</f>
        <v>Avenida Santa María Parcela #2 Predio Ernesto – Carabayllo</v>
      </c>
      <c r="H7" s="768"/>
      <c r="I7" s="768"/>
      <c r="K7" s="742">
        <v>222</v>
      </c>
      <c r="L7" s="742"/>
    </row>
    <row r="8" spans="2:13" ht="8.25" customHeight="1" x14ac:dyDescent="0.3">
      <c r="B8" s="431"/>
      <c r="C8" s="429"/>
      <c r="D8" s="430"/>
      <c r="E8" s="430"/>
      <c r="F8" s="373"/>
      <c r="G8" s="433"/>
      <c r="H8" s="433"/>
      <c r="I8" s="433"/>
      <c r="K8" s="743">
        <v>223</v>
      </c>
      <c r="L8" s="743"/>
    </row>
    <row r="9" spans="2:13" ht="30.6" customHeight="1" x14ac:dyDescent="0.3">
      <c r="B9" s="383" t="s">
        <v>2553</v>
      </c>
      <c r="C9" s="768">
        <f>VLOOKUP($L$1,BD_Clientes,7,FALSE)</f>
        <v>946373595</v>
      </c>
      <c r="D9" s="768"/>
      <c r="E9" s="768"/>
      <c r="F9" s="439" t="s">
        <v>2551</v>
      </c>
      <c r="G9" s="373" t="s">
        <v>3326</v>
      </c>
      <c r="H9" s="373"/>
      <c r="I9" s="373"/>
    </row>
    <row r="10" spans="2:13" ht="36" customHeight="1" x14ac:dyDescent="0.3">
      <c r="B10" s="383" t="s">
        <v>2557</v>
      </c>
      <c r="C10" s="768" t="str">
        <f>VLOOKUP($L$1,BD_Clientes,8,FALSE)</f>
        <v>jmantilla@enacorp.pe</v>
      </c>
      <c r="D10" s="768"/>
      <c r="E10" s="768"/>
      <c r="F10" s="438" t="s">
        <v>2553</v>
      </c>
      <c r="G10" s="429">
        <v>982429895</v>
      </c>
      <c r="H10" s="769"/>
      <c r="I10" s="769"/>
    </row>
    <row r="11" spans="2:13" ht="31.5" customHeight="1" x14ac:dyDescent="0.3">
      <c r="B11" s="766" t="s">
        <v>2555</v>
      </c>
      <c r="C11" s="766"/>
      <c r="D11" s="767">
        <v>45916</v>
      </c>
      <c r="E11" s="767"/>
      <c r="F11" s="438" t="s">
        <v>2558</v>
      </c>
      <c r="G11" s="767">
        <v>45916</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34.950000000000003" customHeight="1" x14ac:dyDescent="0.3">
      <c r="B16" s="715"/>
      <c r="C16" s="715"/>
      <c r="D16" s="715"/>
      <c r="E16" s="715"/>
      <c r="F16" s="715"/>
      <c r="G16" s="715"/>
      <c r="H16" s="715"/>
      <c r="I16" s="715"/>
      <c r="J16" s="261"/>
      <c r="K16" s="261"/>
    </row>
    <row r="17" spans="2:56" ht="19.95" customHeight="1" x14ac:dyDescent="0.3">
      <c r="B17" s="260"/>
      <c r="C17" s="260"/>
      <c r="D17" s="259"/>
      <c r="E17" s="259"/>
      <c r="F17" s="259"/>
    </row>
    <row r="18" spans="2:56" ht="68.400000000000006" customHeight="1" x14ac:dyDescent="0.3">
      <c r="B18" s="421" t="s">
        <v>2561</v>
      </c>
      <c r="C18" s="749" t="s">
        <v>2562</v>
      </c>
      <c r="D18" s="749"/>
      <c r="E18" s="749"/>
      <c r="F18" s="422" t="s">
        <v>2563</v>
      </c>
      <c r="G18" s="423" t="s">
        <v>2564</v>
      </c>
      <c r="H18" s="421" t="s">
        <v>2565</v>
      </c>
      <c r="I18" s="421" t="s">
        <v>2566</v>
      </c>
      <c r="J18" s="371"/>
    </row>
    <row r="19" spans="2:56" ht="45.9" customHeight="1" x14ac:dyDescent="0.3">
      <c r="B19" s="424" t="s">
        <v>1970</v>
      </c>
      <c r="C19" s="754" t="str">
        <f>VLOOKUP(B19,ENS.!$B$5:$F$242,2,FALSE)</f>
        <v>Densidad del suelo IN-SITU, Cono de Arena 6" (*).</v>
      </c>
      <c r="D19" s="755"/>
      <c r="E19" s="756"/>
      <c r="F19" s="451" t="str">
        <f>VLOOKUP(B19,ENS.!$B$5:$F$242,3,FALSE)</f>
        <v>NTP 339.143:1999 (revisada el 2019)</v>
      </c>
      <c r="G19" s="457">
        <f>VLOOKUP(B19,ENS.!$B$5:$G$242,6,FALSE)</f>
        <v>50</v>
      </c>
      <c r="H19" s="424">
        <v>5</v>
      </c>
      <c r="I19" s="426">
        <f>+G19*H19</f>
        <v>250</v>
      </c>
      <c r="J19" s="371"/>
    </row>
    <row r="20" spans="2:56" ht="45.9" customHeight="1" x14ac:dyDescent="0.3">
      <c r="B20" s="424" t="s">
        <v>2022</v>
      </c>
      <c r="C20" s="754" t="str">
        <f>VLOOKUP(B20,ENS.!$B$5:$F$242,2,FALSE)</f>
        <v>Contenido de humedad en suelos (*).</v>
      </c>
      <c r="D20" s="755"/>
      <c r="E20" s="756"/>
      <c r="F20" s="451" t="str">
        <f>VLOOKUP(B20,ENS.!$B$5:$F$242,3,FALSE)</f>
        <v>ASTM D2216-19</v>
      </c>
      <c r="G20" s="457">
        <v>20</v>
      </c>
      <c r="H20" s="424">
        <v>5</v>
      </c>
      <c r="I20" s="426">
        <f>+G20*H20</f>
        <v>100</v>
      </c>
      <c r="J20" s="371"/>
    </row>
    <row r="21" spans="2:56" ht="19.95" customHeight="1" x14ac:dyDescent="0.3">
      <c r="B21" s="551" t="s">
        <v>2516</v>
      </c>
      <c r="C21" s="270"/>
      <c r="G21" s="759" t="s">
        <v>2567</v>
      </c>
      <c r="H21" s="760"/>
      <c r="I21" s="427">
        <f>SUM(I19:I20)</f>
        <v>350</v>
      </c>
      <c r="J21" s="274"/>
      <c r="K21" s="540"/>
      <c r="L21" s="343"/>
      <c r="M21" s="171"/>
      <c r="N21" s="171"/>
      <c r="O21" s="171"/>
      <c r="P21" s="171"/>
      <c r="Q21" s="171"/>
      <c r="R21" s="171"/>
      <c r="S21" s="171"/>
      <c r="T21" s="171"/>
    </row>
    <row r="22" spans="2:56" ht="19.95" customHeight="1" x14ac:dyDescent="0.3">
      <c r="B22" s="317"/>
      <c r="C22" s="270"/>
      <c r="G22" s="759" t="s">
        <v>2568</v>
      </c>
      <c r="H22" s="760"/>
      <c r="I22" s="427">
        <f>I21*0.18</f>
        <v>63</v>
      </c>
      <c r="J22" s="274"/>
      <c r="K22" s="538"/>
      <c r="L22" s="171"/>
      <c r="M22" s="171"/>
      <c r="N22" s="171"/>
      <c r="O22" s="171"/>
      <c r="P22" s="171"/>
      <c r="Q22" s="171"/>
      <c r="R22" s="171"/>
      <c r="S22" s="171"/>
      <c r="T22" s="171"/>
    </row>
    <row r="23" spans="2:56" ht="19.95" customHeight="1" x14ac:dyDescent="0.3">
      <c r="B23" s="317"/>
      <c r="C23" s="270"/>
      <c r="G23" s="761" t="s">
        <v>2569</v>
      </c>
      <c r="H23" s="762"/>
      <c r="I23" s="428">
        <f>I21+I22</f>
        <v>413</v>
      </c>
      <c r="J23" s="274"/>
      <c r="K23" s="538"/>
      <c r="L23" s="302"/>
      <c r="M23" s="302"/>
      <c r="N23" s="302"/>
      <c r="O23" s="302"/>
      <c r="P23" s="302"/>
      <c r="Q23" s="302"/>
      <c r="R23" s="302"/>
      <c r="S23" s="302"/>
      <c r="T23" s="302"/>
    </row>
    <row r="24" spans="2:56" ht="19.95" customHeight="1" x14ac:dyDescent="0.3">
      <c r="B24" s="317"/>
      <c r="C24" s="270"/>
      <c r="G24" s="371"/>
      <c r="H24" s="371"/>
      <c r="I24" s="372"/>
      <c r="J24" s="274"/>
      <c r="K24" s="538"/>
      <c r="L24" s="302"/>
      <c r="M24" s="302"/>
      <c r="N24" s="302"/>
      <c r="O24" s="302"/>
      <c r="P24" s="302"/>
      <c r="Q24" s="302"/>
      <c r="R24" s="302"/>
      <c r="S24" s="302"/>
      <c r="T24" s="302"/>
    </row>
    <row r="25" spans="2:56" s="297" customFormat="1" ht="21" customHeight="1" x14ac:dyDescent="0.3">
      <c r="B25" s="361"/>
      <c r="C25" s="362"/>
      <c r="D25" s="362"/>
      <c r="E25" s="362"/>
      <c r="F25" s="362"/>
      <c r="G25" s="362"/>
      <c r="H25" s="362"/>
      <c r="I25" s="362"/>
      <c r="J25" s="362"/>
      <c r="K25" s="546"/>
      <c r="L25" s="546"/>
      <c r="N25" s="547"/>
    </row>
    <row r="26" spans="2:56" s="297" customFormat="1" ht="21" customHeight="1" x14ac:dyDescent="0.3">
      <c r="C26" s="362"/>
      <c r="D26" s="362"/>
      <c r="E26" s="362"/>
      <c r="F26" s="362"/>
      <c r="G26" s="362"/>
      <c r="H26" s="362"/>
      <c r="I26" s="310"/>
      <c r="J26" s="310"/>
    </row>
    <row r="27" spans="2:56" s="297" customFormat="1" ht="10.95" customHeight="1" x14ac:dyDescent="0.3">
      <c r="B27" s="373"/>
      <c r="C27" s="385"/>
      <c r="D27" s="385"/>
      <c r="E27" s="385"/>
      <c r="F27" s="385"/>
      <c r="G27" s="385"/>
      <c r="H27" s="385"/>
      <c r="I27" s="374"/>
      <c r="J27" s="310"/>
    </row>
    <row r="28" spans="2:56" s="297" customFormat="1" ht="19.2" customHeight="1" x14ac:dyDescent="0.3">
      <c r="B28" s="732" t="s">
        <v>4119</v>
      </c>
      <c r="C28" s="732"/>
      <c r="D28" s="732"/>
      <c r="E28" s="732"/>
      <c r="F28" s="732"/>
      <c r="G28" s="732"/>
      <c r="H28" s="732"/>
      <c r="I28" s="732"/>
      <c r="J28" s="310"/>
      <c r="L28" s="552"/>
      <c r="U28" s="552"/>
      <c r="AD28" s="552"/>
      <c r="AM28" s="552"/>
      <c r="AV28" s="552"/>
    </row>
    <row r="29" spans="2:56" s="297" customFormat="1" ht="127.95" customHeight="1" x14ac:dyDescent="0.3">
      <c r="B29" s="714" t="s">
        <v>5333</v>
      </c>
      <c r="C29" s="714"/>
      <c r="D29" s="714"/>
      <c r="E29" s="714"/>
      <c r="F29" s="714"/>
      <c r="G29" s="714"/>
      <c r="H29" s="714"/>
      <c r="I29" s="714"/>
      <c r="J29" s="310"/>
      <c r="L29" s="738"/>
      <c r="M29" s="738"/>
      <c r="N29" s="738"/>
      <c r="O29" s="738"/>
      <c r="P29" s="738"/>
      <c r="Q29" s="738"/>
      <c r="R29" s="738"/>
      <c r="S29" s="738"/>
      <c r="T29" s="738"/>
      <c r="U29" s="738"/>
      <c r="V29" s="738"/>
      <c r="W29" s="738"/>
      <c r="X29" s="738"/>
      <c r="Y29" s="738"/>
      <c r="Z29" s="738"/>
      <c r="AA29" s="738"/>
      <c r="AB29" s="738"/>
      <c r="AC29" s="738"/>
      <c r="AD29" s="738"/>
      <c r="AE29" s="738"/>
      <c r="AF29" s="738"/>
      <c r="AG29" s="738"/>
      <c r="AH29" s="738"/>
      <c r="AI29" s="738"/>
      <c r="AJ29" s="738"/>
      <c r="AK29" s="738"/>
      <c r="AL29" s="738"/>
      <c r="AM29" s="765"/>
      <c r="AN29" s="765"/>
      <c r="AO29" s="765"/>
      <c r="AP29" s="765"/>
      <c r="AQ29" s="765"/>
      <c r="AR29" s="765"/>
      <c r="AS29" s="765"/>
      <c r="AT29" s="765"/>
      <c r="AU29" s="765"/>
      <c r="AV29" s="738"/>
      <c r="AW29" s="738"/>
      <c r="AX29" s="738"/>
      <c r="AY29" s="738"/>
      <c r="AZ29" s="738"/>
      <c r="BA29" s="738"/>
      <c r="BB29" s="738"/>
      <c r="BC29" s="738"/>
      <c r="BD29" s="738"/>
    </row>
    <row r="30" spans="2:56" s="297" customFormat="1" ht="93" customHeight="1" x14ac:dyDescent="0.3">
      <c r="B30" s="715" t="s">
        <v>5417</v>
      </c>
      <c r="C30" s="715"/>
      <c r="D30" s="715"/>
      <c r="E30" s="715"/>
      <c r="F30" s="715"/>
      <c r="G30" s="715"/>
      <c r="H30" s="715"/>
      <c r="I30" s="715"/>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88.95" customHeight="1" x14ac:dyDescent="0.3">
      <c r="B31" s="714" t="s">
        <v>4121</v>
      </c>
      <c r="C31" s="714"/>
      <c r="D31" s="714"/>
      <c r="E31" s="714"/>
      <c r="F31" s="714"/>
      <c r="G31" s="714"/>
      <c r="H31" s="714"/>
      <c r="I31" s="714"/>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91.95" customHeight="1" x14ac:dyDescent="0.3">
      <c r="B32" s="714" t="s">
        <v>2571</v>
      </c>
      <c r="C32" s="714"/>
      <c r="D32" s="337"/>
      <c r="E32" s="337"/>
      <c r="F32" s="337"/>
      <c r="G32" s="337"/>
      <c r="H32" s="337"/>
      <c r="I32" s="337"/>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20" s="297" customFormat="1" ht="7.95" customHeight="1" x14ac:dyDescent="0.3">
      <c r="J33" s="336"/>
    </row>
    <row r="34" spans="2:20" s="297" customFormat="1" ht="24.6" customHeight="1" x14ac:dyDescent="0.3">
      <c r="J34" s="336"/>
    </row>
    <row r="35" spans="2:20" s="297" customFormat="1" ht="71.400000000000006" customHeight="1" x14ac:dyDescent="0.3">
      <c r="B35" s="714" t="s">
        <v>4122</v>
      </c>
      <c r="C35" s="714"/>
      <c r="D35" s="714"/>
      <c r="E35" s="714"/>
      <c r="F35" s="714"/>
      <c r="G35" s="714"/>
      <c r="H35" s="714"/>
      <c r="I35" s="714"/>
      <c r="J35" s="336"/>
    </row>
    <row r="36" spans="2:20" ht="162.6" customHeight="1" x14ac:dyDescent="0.3">
      <c r="B36" s="714" t="s">
        <v>4124</v>
      </c>
      <c r="C36" s="714"/>
      <c r="D36" s="714"/>
      <c r="E36" s="714"/>
      <c r="F36" s="714"/>
      <c r="G36" s="714"/>
      <c r="H36" s="714"/>
      <c r="I36" s="714"/>
      <c r="J36" s="304"/>
      <c r="K36" s="305"/>
      <c r="L36" s="306"/>
      <c r="M36" s="307"/>
    </row>
    <row r="37" spans="2:20" ht="57" customHeight="1" x14ac:dyDescent="0.3">
      <c r="B37" s="714" t="s">
        <v>4125</v>
      </c>
      <c r="C37" s="714"/>
      <c r="D37" s="714"/>
      <c r="E37" s="714"/>
      <c r="F37" s="714"/>
      <c r="G37" s="714"/>
      <c r="H37" s="714"/>
      <c r="I37" s="714"/>
      <c r="J37" s="304"/>
      <c r="K37" s="305"/>
      <c r="L37" s="306"/>
      <c r="M37" s="307"/>
    </row>
    <row r="38" spans="2:20" ht="16.2" customHeight="1" x14ac:dyDescent="0.3">
      <c r="B38" s="373"/>
      <c r="C38" s="373"/>
      <c r="D38" s="373"/>
      <c r="E38" s="373"/>
      <c r="F38" s="373"/>
      <c r="G38" s="373"/>
      <c r="H38" s="373"/>
      <c r="I38" s="373"/>
    </row>
    <row r="39" spans="2:20" ht="16.2" customHeight="1" x14ac:dyDescent="0.3">
      <c r="B39" s="732"/>
      <c r="C39" s="732"/>
      <c r="D39" s="732"/>
      <c r="E39" s="732"/>
      <c r="F39" s="732"/>
      <c r="G39" s="732"/>
      <c r="H39" s="732"/>
      <c r="I39" s="732"/>
      <c r="N39" s="261"/>
      <c r="O39" s="261"/>
      <c r="P39" s="261"/>
      <c r="Q39" s="261"/>
      <c r="R39" s="261"/>
      <c r="S39" s="261"/>
      <c r="T39" s="261"/>
    </row>
    <row r="40" spans="2:20" ht="16.2" customHeight="1" x14ac:dyDescent="0.3">
      <c r="B40" s="373"/>
      <c r="C40" s="373"/>
      <c r="D40" s="373"/>
      <c r="E40" s="373"/>
      <c r="F40" s="373"/>
      <c r="G40" s="373"/>
      <c r="H40" s="373"/>
      <c r="I40" s="373"/>
    </row>
    <row r="41" spans="2:20" ht="18" customHeight="1" x14ac:dyDescent="0.3">
      <c r="B41" s="373" t="s">
        <v>3987</v>
      </c>
      <c r="C41" s="373"/>
      <c r="D41" s="373"/>
      <c r="E41" s="373"/>
      <c r="F41" s="373"/>
      <c r="G41" s="373"/>
      <c r="H41" s="373"/>
      <c r="I41" s="373"/>
      <c r="K41" s="279" t="s">
        <v>2574</v>
      </c>
    </row>
    <row r="42" spans="2:20" ht="18" customHeight="1" x14ac:dyDescent="0.3">
      <c r="B42" s="373" t="s">
        <v>4126</v>
      </c>
      <c r="C42" s="373"/>
      <c r="D42" s="373"/>
      <c r="E42" s="373"/>
      <c r="F42" s="373"/>
      <c r="G42" s="373"/>
      <c r="H42" s="373"/>
      <c r="I42" s="373"/>
      <c r="K42" s="279" t="s">
        <v>2575</v>
      </c>
    </row>
    <row r="43" spans="2:20" ht="18" customHeight="1" x14ac:dyDescent="0.3">
      <c r="B43" s="373" t="s">
        <v>2518</v>
      </c>
      <c r="C43" s="373"/>
      <c r="D43" s="373"/>
      <c r="E43" s="373"/>
      <c r="F43" s="373"/>
      <c r="G43" s="373"/>
      <c r="H43" s="373"/>
      <c r="I43" s="373"/>
      <c r="K43" s="279" t="s">
        <v>2576</v>
      </c>
    </row>
    <row r="44" spans="2:20" ht="18" customHeight="1" x14ac:dyDescent="0.3">
      <c r="B44" s="380" t="s">
        <v>2519</v>
      </c>
      <c r="C44" s="373"/>
      <c r="D44" s="373"/>
      <c r="E44" s="373"/>
      <c r="F44" s="373"/>
      <c r="G44" s="373"/>
      <c r="H44" s="373"/>
      <c r="I44" s="373"/>
      <c r="K44" s="279" t="s">
        <v>2577</v>
      </c>
    </row>
    <row r="45" spans="2:20" ht="18" customHeight="1" x14ac:dyDescent="0.3">
      <c r="B45" s="381" t="s">
        <v>2520</v>
      </c>
      <c r="C45" s="373"/>
      <c r="D45" s="373"/>
      <c r="E45" s="373"/>
      <c r="F45" s="373"/>
      <c r="G45" s="373"/>
      <c r="H45" s="373"/>
      <c r="I45" s="373"/>
      <c r="J45" s="300"/>
      <c r="K45" s="279" t="s">
        <v>2573</v>
      </c>
      <c r="M45" s="270"/>
    </row>
    <row r="46" spans="2:20" ht="18" customHeight="1" x14ac:dyDescent="0.3">
      <c r="B46" s="380" t="s">
        <v>2578</v>
      </c>
      <c r="C46" s="373"/>
      <c r="D46" s="373"/>
      <c r="E46" s="373"/>
      <c r="F46" s="373"/>
      <c r="G46" s="373"/>
      <c r="H46" s="373"/>
      <c r="I46" s="373"/>
      <c r="J46" s="300"/>
      <c r="K46" s="279" t="s">
        <v>2579</v>
      </c>
      <c r="M46" s="270"/>
    </row>
    <row r="47" spans="2:20" ht="18" customHeight="1" x14ac:dyDescent="0.3">
      <c r="B47" s="381" t="s">
        <v>2580</v>
      </c>
      <c r="C47" s="373"/>
      <c r="D47" s="373"/>
      <c r="E47" s="373"/>
      <c r="F47" s="373"/>
      <c r="G47" s="373"/>
      <c r="H47" s="373"/>
      <c r="I47" s="373"/>
      <c r="J47" s="300"/>
      <c r="K47" s="279" t="s">
        <v>2581</v>
      </c>
    </row>
    <row r="48" spans="2:20" ht="18" customHeight="1" x14ac:dyDescent="0.3">
      <c r="B48" s="381" t="s">
        <v>2582</v>
      </c>
      <c r="C48" s="373"/>
      <c r="D48" s="373"/>
      <c r="E48" s="373"/>
      <c r="F48" s="373"/>
      <c r="G48" s="373"/>
      <c r="H48" s="373"/>
      <c r="I48" s="373"/>
      <c r="J48" s="300"/>
    </row>
    <row r="49" spans="2:11" ht="18" customHeight="1" x14ac:dyDescent="0.3">
      <c r="B49" s="437" t="s">
        <v>2521</v>
      </c>
      <c r="C49" s="373"/>
      <c r="D49" s="373"/>
      <c r="E49" s="373"/>
      <c r="F49" s="373"/>
      <c r="G49" s="373"/>
      <c r="H49" s="373"/>
      <c r="I49" s="373"/>
      <c r="J49" s="300"/>
    </row>
    <row r="50" spans="2:11" ht="18" customHeight="1" x14ac:dyDescent="0.3">
      <c r="B50" s="381" t="s">
        <v>3965</v>
      </c>
      <c r="C50" s="373"/>
      <c r="D50" s="373"/>
      <c r="E50" s="373"/>
      <c r="F50" s="373"/>
      <c r="G50" s="373"/>
      <c r="H50" s="373"/>
      <c r="I50" s="373"/>
      <c r="J50" s="300"/>
    </row>
    <row r="51" spans="2:11" ht="18" customHeight="1" x14ac:dyDescent="0.3">
      <c r="B51" s="381" t="s">
        <v>3966</v>
      </c>
      <c r="C51" s="373"/>
      <c r="D51" s="373"/>
      <c r="E51" s="373"/>
      <c r="F51" s="373"/>
      <c r="G51" s="373"/>
      <c r="H51" s="373"/>
      <c r="I51" s="373"/>
      <c r="J51" s="300"/>
    </row>
    <row r="52" spans="2:11" ht="18" customHeight="1" x14ac:dyDescent="0.3">
      <c r="B52" s="437" t="s">
        <v>4088</v>
      </c>
      <c r="C52" s="373"/>
      <c r="D52" s="373"/>
      <c r="E52" s="373"/>
      <c r="F52" s="373"/>
      <c r="G52" s="373"/>
      <c r="H52" s="373"/>
      <c r="I52" s="373"/>
      <c r="J52" s="300"/>
    </row>
    <row r="53" spans="2:11" ht="18" customHeight="1" x14ac:dyDescent="0.3">
      <c r="B53" s="381" t="s">
        <v>4089</v>
      </c>
      <c r="C53" s="373"/>
      <c r="D53" s="373"/>
      <c r="E53" s="373"/>
      <c r="F53" s="373"/>
      <c r="G53" s="373"/>
      <c r="H53" s="373"/>
      <c r="I53" s="373"/>
      <c r="J53" s="300"/>
    </row>
    <row r="54" spans="2:11" ht="18" customHeight="1" x14ac:dyDescent="0.3">
      <c r="B54" s="381" t="s">
        <v>4090</v>
      </c>
      <c r="C54" s="373"/>
      <c r="D54" s="373"/>
      <c r="E54" s="373"/>
      <c r="F54" s="373"/>
      <c r="G54" s="373"/>
      <c r="H54" s="373"/>
      <c r="I54" s="373"/>
      <c r="J54" s="300"/>
    </row>
    <row r="55" spans="2:11" ht="6.6" customHeight="1" x14ac:dyDescent="0.3">
      <c r="B55" s="381"/>
      <c r="C55" s="373"/>
      <c r="D55" s="373"/>
      <c r="E55" s="373"/>
      <c r="F55" s="373"/>
      <c r="G55" s="373"/>
      <c r="H55" s="373"/>
      <c r="I55" s="373"/>
      <c r="J55" s="300"/>
    </row>
    <row r="56" spans="2:11" ht="23.25" customHeight="1" x14ac:dyDescent="0.3">
      <c r="B56" s="373"/>
      <c r="C56" s="373"/>
      <c r="D56" s="373"/>
      <c r="E56" s="373"/>
      <c r="F56" s="373"/>
      <c r="G56" s="373"/>
      <c r="H56" s="373"/>
      <c r="I56" s="373"/>
      <c r="J56" s="300"/>
      <c r="K56" s="288"/>
    </row>
    <row r="57" spans="2:11" ht="16.2" customHeight="1" x14ac:dyDescent="0.3">
      <c r="B57" s="373"/>
      <c r="C57" s="373"/>
      <c r="D57" s="373"/>
      <c r="E57" s="373"/>
      <c r="F57" s="373"/>
      <c r="G57" s="373"/>
      <c r="H57" s="373"/>
      <c r="I57" s="373"/>
      <c r="J57" s="300"/>
      <c r="K57" s="289"/>
    </row>
    <row r="58" spans="2:11" ht="11.25" customHeight="1" x14ac:dyDescent="0.3">
      <c r="B58" s="373"/>
      <c r="C58" s="373"/>
      <c r="D58" s="373"/>
      <c r="E58" s="373"/>
      <c r="F58" s="373"/>
      <c r="G58" s="373"/>
      <c r="H58" s="373"/>
      <c r="I58" s="373"/>
      <c r="J58" s="300"/>
      <c r="K58" s="289"/>
    </row>
    <row r="59" spans="2:11" ht="52.5" customHeight="1" x14ac:dyDescent="0.3">
      <c r="B59" s="714" t="s">
        <v>2524</v>
      </c>
      <c r="C59" s="714"/>
      <c r="D59" s="714"/>
      <c r="E59" s="714"/>
      <c r="F59" s="714"/>
      <c r="G59" s="714"/>
      <c r="H59" s="714"/>
      <c r="I59" s="714"/>
      <c r="J59" s="300"/>
    </row>
    <row r="60" spans="2:11" ht="18" customHeight="1" x14ac:dyDescent="0.3">
      <c r="B60" s="435" t="s">
        <v>2525</v>
      </c>
      <c r="C60" s="384"/>
      <c r="D60" s="373"/>
      <c r="E60" s="373"/>
      <c r="F60" s="373"/>
      <c r="G60" s="373"/>
      <c r="H60" s="373"/>
      <c r="I60" s="373"/>
      <c r="J60" s="300"/>
    </row>
    <row r="61" spans="2:11" ht="13.5" customHeight="1" x14ac:dyDescent="0.3">
      <c r="B61" s="381"/>
      <c r="C61" s="373"/>
      <c r="D61" s="373"/>
      <c r="E61" s="373"/>
      <c r="F61" s="373"/>
      <c r="G61" s="373"/>
      <c r="H61" s="373"/>
      <c r="I61" s="373"/>
      <c r="J61" s="300"/>
    </row>
    <row r="62" spans="2:11" ht="23.25" customHeight="1" x14ac:dyDescent="0.3">
      <c r="B62" s="381"/>
      <c r="C62" s="373"/>
      <c r="D62" s="373"/>
      <c r="E62" s="373"/>
      <c r="F62" s="373"/>
      <c r="G62" s="373"/>
      <c r="H62" s="373"/>
      <c r="I62" s="373"/>
      <c r="J62" s="300"/>
    </row>
    <row r="63" spans="2:11" ht="20.25" customHeight="1" x14ac:dyDescent="0.3">
      <c r="B63" s="373" t="s">
        <v>2526</v>
      </c>
      <c r="C63" s="384"/>
      <c r="D63" s="373"/>
      <c r="E63" s="373"/>
      <c r="F63" s="373"/>
      <c r="G63" s="373"/>
      <c r="H63" s="373"/>
      <c r="I63" s="373"/>
      <c r="J63" s="276"/>
    </row>
    <row r="64" spans="2:11" ht="15.75" customHeight="1" x14ac:dyDescent="0.3">
      <c r="B64" s="384"/>
      <c r="C64" s="384"/>
      <c r="D64" s="373"/>
      <c r="E64" s="373"/>
      <c r="F64" s="373"/>
      <c r="G64" s="373"/>
      <c r="H64" s="373"/>
      <c r="I64" s="373"/>
      <c r="J64" s="276"/>
    </row>
    <row r="65" spans="2:13" ht="16.2" customHeight="1" x14ac:dyDescent="0.3">
      <c r="B65" s="373" t="s">
        <v>2583</v>
      </c>
      <c r="C65" s="373"/>
      <c r="D65" s="384"/>
      <c r="E65" s="384"/>
      <c r="F65" s="384"/>
      <c r="G65" s="384"/>
      <c r="H65" s="373"/>
      <c r="I65" s="373"/>
    </row>
    <row r="66" spans="2:13" ht="16.2" customHeight="1" x14ac:dyDescent="0.3">
      <c r="B66" s="373" t="s">
        <v>2527</v>
      </c>
      <c r="C66" s="373"/>
      <c r="D66" s="373"/>
      <c r="E66" s="373"/>
      <c r="F66" s="373"/>
      <c r="G66" s="373"/>
      <c r="H66" s="373"/>
      <c r="I66" s="373"/>
    </row>
    <row r="67" spans="2:13" ht="16.2" customHeight="1" x14ac:dyDescent="0.3">
      <c r="B67" s="373" t="s">
        <v>3982</v>
      </c>
      <c r="C67" s="373"/>
      <c r="D67" s="373"/>
      <c r="E67" s="373"/>
      <c r="F67" s="373"/>
      <c r="G67" s="373"/>
      <c r="H67" s="373"/>
      <c r="I67" s="373"/>
    </row>
    <row r="68" spans="2:13" ht="16.2" customHeight="1" x14ac:dyDescent="0.3">
      <c r="B68" s="373" t="s">
        <v>2528</v>
      </c>
      <c r="C68" s="373"/>
      <c r="D68" s="373"/>
      <c r="E68" s="373"/>
      <c r="F68" s="373"/>
      <c r="G68" s="373"/>
      <c r="H68" s="373"/>
      <c r="I68" s="373"/>
      <c r="J68" s="261"/>
    </row>
    <row r="69" spans="2:13" ht="34.5" customHeight="1" x14ac:dyDescent="0.3">
      <c r="B69" s="726"/>
      <c r="C69" s="726"/>
      <c r="H69" s="790"/>
      <c r="I69" s="790"/>
      <c r="L69" s="292"/>
      <c r="M69" s="292"/>
    </row>
    <row r="70" spans="2:13" s="297" customFormat="1" ht="13.8" x14ac:dyDescent="0.3">
      <c r="B70" s="337"/>
      <c r="C70" s="337"/>
      <c r="H70" s="549"/>
      <c r="I70" s="549"/>
      <c r="L70" s="347"/>
      <c r="M70" s="347"/>
    </row>
    <row r="71" spans="2:13" s="297" customFormat="1" ht="162" customHeight="1" x14ac:dyDescent="0.3">
      <c r="B71" s="747" t="s">
        <v>2584</v>
      </c>
      <c r="C71" s="747"/>
      <c r="D71" s="575"/>
      <c r="E71" s="575"/>
      <c r="F71" s="575"/>
      <c r="G71" s="575"/>
      <c r="H71" s="748" t="s">
        <v>2529</v>
      </c>
      <c r="I71" s="748"/>
    </row>
  </sheetData>
  <mergeCells count="42">
    <mergeCell ref="E3:F3"/>
    <mergeCell ref="C5:E5"/>
    <mergeCell ref="G5:I6"/>
    <mergeCell ref="K5:L5"/>
    <mergeCell ref="C6:E6"/>
    <mergeCell ref="K6:L6"/>
    <mergeCell ref="C19:E19"/>
    <mergeCell ref="C7:E7"/>
    <mergeCell ref="G7:I7"/>
    <mergeCell ref="K7:L7"/>
    <mergeCell ref="K8:L8"/>
    <mergeCell ref="C9:E9"/>
    <mergeCell ref="C10:E10"/>
    <mergeCell ref="H10:I10"/>
    <mergeCell ref="B11:C11"/>
    <mergeCell ref="D11:E11"/>
    <mergeCell ref="G11:I11"/>
    <mergeCell ref="B15:I16"/>
    <mergeCell ref="C18:E18"/>
    <mergeCell ref="AM29:AU29"/>
    <mergeCell ref="AV29:BD29"/>
    <mergeCell ref="G21:H21"/>
    <mergeCell ref="G22:H22"/>
    <mergeCell ref="G23:H23"/>
    <mergeCell ref="B28:I28"/>
    <mergeCell ref="U29:AC29"/>
    <mergeCell ref="AD29:AL29"/>
    <mergeCell ref="B29:I29"/>
    <mergeCell ref="L29:T29"/>
    <mergeCell ref="B71:C71"/>
    <mergeCell ref="H71:I71"/>
    <mergeCell ref="B37:I37"/>
    <mergeCell ref="B35:I35"/>
    <mergeCell ref="B36:I36"/>
    <mergeCell ref="C20:E20"/>
    <mergeCell ref="B39:I39"/>
    <mergeCell ref="B59:I59"/>
    <mergeCell ref="B69:C69"/>
    <mergeCell ref="H69:I69"/>
    <mergeCell ref="B30:I30"/>
    <mergeCell ref="B31:I31"/>
    <mergeCell ref="B32:C32"/>
  </mergeCells>
  <hyperlinks>
    <hyperlink ref="B68" r:id="rId1" display="http://www.geofal.com.pe/" xr:uid="{2DF09C8A-0A7A-4AE2-A2DD-8FECA2E48E69}"/>
    <hyperlink ref="B35:I35" r:id="rId2" location="8LpXxWsZQWmIW0zmL4DJEGBD3MXzxqJtd8JNJD7mkXs" display="https://mega.nz/file/EWAjHIDa - 8LpXxWsZQWmIW0zmL4DJEGBD3MXzxqJtd8JNJD7mkXs" xr:uid="{2407B462-E327-49AC-B412-F93A823A01CA}"/>
  </hyperlinks>
  <printOptions horizontalCentered="1"/>
  <pageMargins left="0" right="0" top="1.6535433070866143" bottom="0" header="0" footer="0"/>
  <pageSetup paperSize="9" scale="60" fitToWidth="0" fitToHeight="0" orientation="portrait" r:id="rId3"/>
  <headerFooter>
    <oddHeader>&amp;L
                  &amp;G</oddHeader>
    <oddFooter>&amp;C&amp;G</oddFooter>
  </headerFooter>
  <rowBreaks count="1" manualBreakCount="1">
    <brk id="32" min="1" max="8" man="1"/>
  </rowBreaks>
  <drawing r:id="rId4"/>
  <legacyDrawingHF r:id="rId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99108-DA47-48B7-A3BE-F93E89134D5B}">
  <sheetPr>
    <tabColor rgb="FF00B0F0"/>
  </sheetPr>
  <dimension ref="B1:BD68"/>
  <sheetViews>
    <sheetView view="pageBreakPreview" zoomScale="96" zoomScaleNormal="96" zoomScaleSheetLayoutView="96" workbookViewId="0">
      <selection activeCell="G10" sqref="G10:I10"/>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28.6640625"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863</v>
      </c>
    </row>
    <row r="2" spans="2:13" ht="6.6" customHeight="1" x14ac:dyDescent="0.3">
      <c r="K2" s="344"/>
      <c r="L2" s="344"/>
    </row>
    <row r="3" spans="2:13" ht="24" customHeight="1" x14ac:dyDescent="0.3">
      <c r="B3" s="297"/>
      <c r="C3" s="355"/>
      <c r="D3" s="355"/>
      <c r="E3" s="746">
        <v>1354</v>
      </c>
      <c r="F3" s="746"/>
      <c r="G3" s="355"/>
      <c r="H3" s="355"/>
      <c r="I3" s="356"/>
    </row>
    <row r="4" spans="2:13" ht="12.6" customHeight="1" x14ac:dyDescent="0.3">
      <c r="B4" s="357"/>
      <c r="C4" s="357"/>
      <c r="D4" s="297"/>
      <c r="E4" s="358"/>
      <c r="F4" s="358"/>
      <c r="G4" s="351"/>
      <c r="H4" s="351"/>
      <c r="I4" s="351"/>
      <c r="J4" s="252"/>
    </row>
    <row r="5" spans="2:13" ht="39.75" customHeight="1" x14ac:dyDescent="0.3">
      <c r="B5" s="383" t="s">
        <v>2545</v>
      </c>
      <c r="C5" s="768" t="str">
        <f>VLOOKUP($L$1,BD_Clientes,2,FALSE)</f>
        <v>ACUÑA VEGA CONSULTORES Y EJECUTORES EIRL</v>
      </c>
      <c r="D5" s="768"/>
      <c r="E5" s="768"/>
      <c r="F5" s="431" t="s">
        <v>2586</v>
      </c>
      <c r="G5" s="768" t="str">
        <f>VLOOKUP($L$1,BD_Clientes,9,FALSE)</f>
        <v>FUERTE GRAL. DE DIVISIÓN RAFAEL HOYOS RUBIO</v>
      </c>
      <c r="H5" s="768"/>
      <c r="I5" s="768"/>
      <c r="K5" s="746">
        <v>222</v>
      </c>
      <c r="L5" s="746"/>
    </row>
    <row r="6" spans="2:13" ht="26.25" customHeight="1" x14ac:dyDescent="0.3">
      <c r="B6" s="383" t="s">
        <v>2547</v>
      </c>
      <c r="C6" s="768">
        <f>VLOOKUP($L$1,BD_Clientes,3,FALSE)</f>
        <v>20487493059</v>
      </c>
      <c r="D6" s="768"/>
      <c r="E6" s="768"/>
      <c r="F6" s="373"/>
      <c r="G6" s="433"/>
      <c r="H6" s="433"/>
      <c r="I6" s="433"/>
      <c r="K6" s="744">
        <v>222</v>
      </c>
      <c r="L6" s="744"/>
      <c r="M6" s="301"/>
    </row>
    <row r="7" spans="2:13" ht="38.25" customHeight="1" x14ac:dyDescent="0.3">
      <c r="B7" s="383" t="s">
        <v>2550</v>
      </c>
      <c r="C7" s="768" t="str">
        <f>VLOOKUP($L$1,BD_Clientes,5,FALSE)</f>
        <v>Ibeth Arlene Alvarez Rojas</v>
      </c>
      <c r="D7" s="768"/>
      <c r="E7" s="768"/>
      <c r="F7" s="431" t="s">
        <v>2589</v>
      </c>
      <c r="G7" s="768" t="str">
        <f>VLOOKUP($L$1,BD_Clientes,10,FALSE)</f>
        <v>PROLONGACION AV. ALCAZAR S/N - RIMAC</v>
      </c>
      <c r="H7" s="768"/>
      <c r="I7" s="768"/>
      <c r="K7" s="742">
        <v>222</v>
      </c>
      <c r="L7" s="742"/>
    </row>
    <row r="8" spans="2:13" ht="36" customHeight="1" x14ac:dyDescent="0.3">
      <c r="B8" s="383" t="s">
        <v>2553</v>
      </c>
      <c r="C8" s="768">
        <f>VLOOKUP($L$1,BD_Clientes,7,FALSE)</f>
        <v>940880122</v>
      </c>
      <c r="D8" s="768"/>
      <c r="E8" s="768"/>
      <c r="F8" s="439" t="s">
        <v>2551</v>
      </c>
      <c r="G8" s="373" t="s">
        <v>3326</v>
      </c>
      <c r="H8" s="373"/>
      <c r="I8" s="373"/>
    </row>
    <row r="9" spans="2:13" ht="34.5" customHeight="1" x14ac:dyDescent="0.3">
      <c r="B9" s="383" t="s">
        <v>2557</v>
      </c>
      <c r="C9" s="768" t="str">
        <f>VLOOKUP($L$1,BD_Clientes,8,FALSE)</f>
        <v>ibeth742@gmail.com</v>
      </c>
      <c r="D9" s="768"/>
      <c r="E9" s="768"/>
      <c r="F9" s="438" t="s">
        <v>2553</v>
      </c>
      <c r="G9" s="429">
        <v>982429895</v>
      </c>
      <c r="H9" s="769"/>
      <c r="I9" s="769"/>
    </row>
    <row r="10" spans="2:13" ht="42.75" customHeight="1" x14ac:dyDescent="0.3">
      <c r="B10" s="766" t="s">
        <v>2555</v>
      </c>
      <c r="C10" s="766"/>
      <c r="D10" s="767">
        <v>45897</v>
      </c>
      <c r="E10" s="767"/>
      <c r="F10" s="438" t="s">
        <v>2558</v>
      </c>
      <c r="G10" s="767">
        <v>45898</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19.95" customHeight="1" x14ac:dyDescent="0.3">
      <c r="B16" s="260"/>
      <c r="C16" s="260"/>
      <c r="D16" s="259"/>
      <c r="E16" s="259"/>
      <c r="F16" s="259"/>
    </row>
    <row r="17" spans="2:56" ht="63.75" customHeight="1" x14ac:dyDescent="0.3">
      <c r="B17" s="421" t="s">
        <v>2561</v>
      </c>
      <c r="C17" s="749" t="s">
        <v>2562</v>
      </c>
      <c r="D17" s="749"/>
      <c r="E17" s="749"/>
      <c r="F17" s="422" t="s">
        <v>2563</v>
      </c>
      <c r="G17" s="423" t="s">
        <v>2564</v>
      </c>
      <c r="H17" s="421" t="s">
        <v>2565</v>
      </c>
      <c r="I17" s="421" t="s">
        <v>2566</v>
      </c>
      <c r="J17" s="371"/>
    </row>
    <row r="18" spans="2:56" ht="51.75" customHeight="1" x14ac:dyDescent="0.3">
      <c r="B18" s="424" t="s">
        <v>2212</v>
      </c>
      <c r="C18" s="754" t="str">
        <f>VLOOKUP(B18,ENS.!$B$5:$F$242,2,FALSE)</f>
        <v>Compresión de testigos cilíndricos de concreto (*).</v>
      </c>
      <c r="D18" s="755"/>
      <c r="E18" s="756"/>
      <c r="F18" s="451" t="str">
        <f>VLOOKUP(B18,ENS.!$B$5:$F$242,3,FALSE)</f>
        <v>ASTM C39/C39M-24</v>
      </c>
      <c r="G18" s="457">
        <f>VLOOKUP(B18,ENS.!$B$5:$G$242,6,FALSE)</f>
        <v>15</v>
      </c>
      <c r="H18" s="424">
        <v>14</v>
      </c>
      <c r="I18" s="426">
        <f>+G18*H18</f>
        <v>210</v>
      </c>
      <c r="J18" s="371"/>
    </row>
    <row r="19" spans="2:56" ht="19.95" customHeight="1" x14ac:dyDescent="0.3">
      <c r="B19" s="550" t="s">
        <v>2516</v>
      </c>
      <c r="C19" s="270"/>
      <c r="G19" s="759" t="s">
        <v>2567</v>
      </c>
      <c r="H19" s="760"/>
      <c r="I19" s="427">
        <f>SUM(I18:I18)</f>
        <v>210</v>
      </c>
      <c r="J19" s="274"/>
      <c r="K19" s="540"/>
      <c r="L19" s="343"/>
      <c r="M19" s="171"/>
      <c r="N19" s="171"/>
      <c r="O19" s="171"/>
      <c r="P19" s="171"/>
      <c r="Q19" s="171"/>
      <c r="R19" s="171"/>
      <c r="S19" s="171"/>
      <c r="T19" s="171"/>
    </row>
    <row r="20" spans="2:56" ht="19.95" customHeight="1" x14ac:dyDescent="0.3">
      <c r="B20" s="317"/>
      <c r="C20" s="270"/>
      <c r="G20" s="759" t="s">
        <v>2568</v>
      </c>
      <c r="H20" s="760"/>
      <c r="I20" s="427">
        <f>I19*0.18</f>
        <v>37.799999999999997</v>
      </c>
      <c r="J20" s="274"/>
      <c r="K20" s="538"/>
      <c r="L20" s="171"/>
      <c r="M20" s="171"/>
      <c r="N20" s="171"/>
      <c r="O20" s="171"/>
      <c r="P20" s="171"/>
      <c r="Q20" s="171"/>
      <c r="R20" s="171"/>
      <c r="S20" s="171"/>
      <c r="T20" s="171"/>
    </row>
    <row r="21" spans="2:56" ht="19.95" customHeight="1" x14ac:dyDescent="0.3">
      <c r="B21" s="317"/>
      <c r="C21" s="270"/>
      <c r="G21" s="761" t="s">
        <v>2569</v>
      </c>
      <c r="H21" s="762"/>
      <c r="I21" s="428">
        <f>I19+I20</f>
        <v>247.8</v>
      </c>
      <c r="J21" s="274"/>
      <c r="K21" s="538"/>
      <c r="L21" s="302"/>
      <c r="M21" s="302"/>
      <c r="N21" s="302"/>
      <c r="O21" s="302"/>
      <c r="P21" s="302"/>
      <c r="Q21" s="302"/>
      <c r="R21" s="302"/>
      <c r="S21" s="302"/>
      <c r="T21" s="302"/>
    </row>
    <row r="22" spans="2:56" ht="19.95" customHeight="1" x14ac:dyDescent="0.3">
      <c r="B22" s="317"/>
      <c r="C22" s="270"/>
      <c r="G22" s="371"/>
      <c r="H22" s="371"/>
      <c r="I22" s="372"/>
      <c r="J22" s="274"/>
      <c r="K22" s="538"/>
      <c r="L22" s="302"/>
      <c r="M22" s="302"/>
      <c r="N22" s="302"/>
      <c r="O22" s="302"/>
      <c r="P22" s="302"/>
      <c r="Q22" s="302"/>
      <c r="R22" s="302"/>
      <c r="S22" s="302"/>
      <c r="T22" s="302"/>
    </row>
    <row r="23" spans="2:56" s="297" customFormat="1" ht="21" customHeight="1" x14ac:dyDescent="0.3">
      <c r="B23" s="361"/>
      <c r="C23" s="362"/>
      <c r="D23" s="362"/>
      <c r="E23" s="362"/>
      <c r="F23" s="362"/>
      <c r="G23" s="362"/>
      <c r="H23" s="362"/>
      <c r="I23" s="362"/>
      <c r="J23" s="362"/>
      <c r="K23" s="632"/>
      <c r="L23" s="546"/>
      <c r="N23" s="547"/>
    </row>
    <row r="24" spans="2:56" s="297" customFormat="1" ht="21" customHeight="1" x14ac:dyDescent="0.3">
      <c r="C24" s="362"/>
      <c r="D24" s="362"/>
      <c r="E24" s="362"/>
      <c r="F24" s="362"/>
      <c r="G24" s="362"/>
      <c r="H24" s="362"/>
      <c r="I24" s="310"/>
      <c r="J24" s="310"/>
    </row>
    <row r="25" spans="2:56" s="297" customFormat="1" ht="11.4" customHeight="1" x14ac:dyDescent="0.3">
      <c r="C25" s="362"/>
      <c r="D25" s="362"/>
      <c r="E25" s="362"/>
      <c r="F25" s="362"/>
      <c r="G25" s="362"/>
      <c r="H25" s="362"/>
      <c r="I25" s="310"/>
      <c r="J25" s="310"/>
    </row>
    <row r="26" spans="2:56" s="373" customFormat="1" ht="19.2" customHeight="1" x14ac:dyDescent="0.3">
      <c r="B26" s="732" t="s">
        <v>4130</v>
      </c>
      <c r="C26" s="732"/>
      <c r="D26" s="732"/>
      <c r="E26" s="732"/>
      <c r="F26" s="732"/>
      <c r="G26" s="732"/>
      <c r="H26" s="732"/>
      <c r="I26" s="732"/>
      <c r="J26" s="374"/>
      <c r="L26" s="548"/>
      <c r="U26" s="548"/>
      <c r="AD26" s="548"/>
      <c r="AM26" s="548"/>
      <c r="AV26" s="548"/>
    </row>
    <row r="27" spans="2:56" s="373" customFormat="1" ht="128.25" customHeight="1" x14ac:dyDescent="0.3">
      <c r="B27" s="714" t="s">
        <v>6022</v>
      </c>
      <c r="C27" s="714"/>
      <c r="D27" s="714"/>
      <c r="E27" s="714"/>
      <c r="F27" s="714"/>
      <c r="G27" s="714"/>
      <c r="H27" s="714"/>
      <c r="I27" s="714"/>
      <c r="J27" s="374"/>
      <c r="L27" s="714"/>
      <c r="M27" s="714"/>
      <c r="N27" s="714"/>
      <c r="O27" s="714"/>
      <c r="P27" s="714"/>
      <c r="Q27" s="714"/>
      <c r="R27" s="714"/>
      <c r="S27" s="714"/>
      <c r="T27" s="714"/>
      <c r="U27" s="714"/>
      <c r="V27" s="714"/>
      <c r="W27" s="714"/>
      <c r="X27" s="714"/>
      <c r="Y27" s="714"/>
      <c r="Z27" s="714"/>
      <c r="AA27" s="714"/>
      <c r="AB27" s="714"/>
      <c r="AC27" s="714"/>
      <c r="AD27" s="714"/>
      <c r="AE27" s="714"/>
      <c r="AF27" s="714"/>
      <c r="AG27" s="714"/>
      <c r="AH27" s="714"/>
      <c r="AI27" s="714"/>
      <c r="AJ27" s="714"/>
      <c r="AK27" s="714"/>
      <c r="AL27" s="714"/>
      <c r="AM27" s="715"/>
      <c r="AN27" s="715"/>
      <c r="AO27" s="715"/>
      <c r="AP27" s="715"/>
      <c r="AQ27" s="715"/>
      <c r="AR27" s="715"/>
      <c r="AS27" s="715"/>
      <c r="AT27" s="715"/>
      <c r="AU27" s="715"/>
      <c r="AV27" s="714"/>
      <c r="AW27" s="714"/>
      <c r="AX27" s="714"/>
      <c r="AY27" s="714"/>
      <c r="AZ27" s="714"/>
      <c r="BA27" s="714"/>
      <c r="BB27" s="714"/>
      <c r="BC27" s="714"/>
      <c r="BD27" s="714"/>
    </row>
    <row r="28" spans="2:56" s="373" customFormat="1" ht="84" customHeight="1" x14ac:dyDescent="0.3">
      <c r="B28" s="715" t="s">
        <v>4131</v>
      </c>
      <c r="C28" s="715"/>
      <c r="D28" s="715"/>
      <c r="E28" s="715"/>
      <c r="F28" s="715"/>
      <c r="G28" s="715"/>
      <c r="H28" s="715"/>
      <c r="I28" s="715"/>
      <c r="J28" s="374"/>
      <c r="L28" s="715"/>
      <c r="M28" s="715"/>
      <c r="N28" s="715"/>
      <c r="O28" s="715"/>
      <c r="P28" s="715"/>
      <c r="Q28" s="715"/>
      <c r="R28" s="715"/>
      <c r="S28" s="715"/>
      <c r="T28" s="715"/>
      <c r="U28" s="420"/>
      <c r="V28" s="420"/>
      <c r="W28" s="420"/>
      <c r="X28" s="420"/>
      <c r="Y28" s="420"/>
      <c r="Z28" s="420"/>
      <c r="AA28" s="420"/>
      <c r="AB28" s="420"/>
      <c r="AC28" s="420"/>
      <c r="AD28" s="420"/>
      <c r="AE28" s="420"/>
      <c r="AF28" s="420"/>
      <c r="AG28" s="420"/>
      <c r="AH28" s="420"/>
      <c r="AI28" s="420"/>
      <c r="AJ28" s="420"/>
      <c r="AK28" s="420"/>
      <c r="AL28" s="420"/>
      <c r="AM28" s="628"/>
      <c r="AN28" s="628"/>
      <c r="AO28" s="628"/>
      <c r="AP28" s="628"/>
      <c r="AQ28" s="628"/>
      <c r="AR28" s="628"/>
      <c r="AS28" s="628"/>
      <c r="AT28" s="628"/>
      <c r="AU28" s="628"/>
      <c r="AV28" s="420"/>
      <c r="AW28" s="420"/>
      <c r="AX28" s="420"/>
      <c r="AY28" s="420"/>
      <c r="AZ28" s="420"/>
      <c r="BA28" s="420"/>
      <c r="BB28" s="420"/>
      <c r="BC28" s="420"/>
      <c r="BD28" s="420"/>
    </row>
    <row r="29" spans="2:56" s="373" customFormat="1" ht="87" customHeight="1" x14ac:dyDescent="0.3">
      <c r="B29" s="714" t="s">
        <v>4121</v>
      </c>
      <c r="C29" s="714"/>
      <c r="D29" s="714"/>
      <c r="E29" s="714"/>
      <c r="F29" s="714"/>
      <c r="G29" s="714"/>
      <c r="H29" s="714"/>
      <c r="I29" s="714"/>
      <c r="J29" s="374"/>
      <c r="L29" s="420"/>
      <c r="M29" s="420"/>
      <c r="N29" s="420"/>
      <c r="O29" s="420"/>
      <c r="P29" s="420"/>
      <c r="Q29" s="420"/>
      <c r="R29" s="420"/>
      <c r="S29" s="420"/>
      <c r="T29" s="420"/>
      <c r="U29" s="420"/>
      <c r="V29" s="420"/>
      <c r="W29" s="420"/>
      <c r="X29" s="420"/>
      <c r="Y29" s="420"/>
      <c r="Z29" s="420"/>
      <c r="AA29" s="420"/>
      <c r="AB29" s="420"/>
      <c r="AC29" s="420"/>
      <c r="AD29" s="420"/>
      <c r="AE29" s="420"/>
      <c r="AF29" s="420"/>
      <c r="AG29" s="420"/>
      <c r="AH29" s="420"/>
      <c r="AI29" s="420"/>
      <c r="AJ29" s="420"/>
      <c r="AK29" s="420"/>
      <c r="AL29" s="420"/>
      <c r="AM29" s="628"/>
      <c r="AN29" s="628"/>
      <c r="AO29" s="628"/>
      <c r="AP29" s="628"/>
      <c r="AQ29" s="628"/>
      <c r="AR29" s="628"/>
      <c r="AS29" s="628"/>
      <c r="AT29" s="628"/>
      <c r="AU29" s="628"/>
      <c r="AV29" s="420"/>
      <c r="AW29" s="420"/>
      <c r="AX29" s="420"/>
      <c r="AY29" s="420"/>
      <c r="AZ29" s="420"/>
      <c r="BA29" s="420"/>
      <c r="BB29" s="420"/>
      <c r="BC29" s="420"/>
      <c r="BD29" s="420"/>
    </row>
    <row r="30" spans="2:56" s="297" customFormat="1" ht="93" customHeight="1" x14ac:dyDescent="0.3">
      <c r="B30" s="747" t="s">
        <v>2571</v>
      </c>
      <c r="C30" s="747"/>
      <c r="D30" s="337"/>
      <c r="E30" s="337"/>
      <c r="F30" s="337"/>
      <c r="G30" s="337"/>
      <c r="H30" s="337"/>
      <c r="I30" s="337"/>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95" customHeight="1" x14ac:dyDescent="0.3">
      <c r="J31" s="336"/>
    </row>
    <row r="32" spans="2:56" s="297" customFormat="1" ht="70.95" customHeight="1" x14ac:dyDescent="0.3">
      <c r="B32" s="714" t="s">
        <v>4122</v>
      </c>
      <c r="C32" s="714"/>
      <c r="D32" s="714"/>
      <c r="E32" s="714"/>
      <c r="F32" s="714"/>
      <c r="G32" s="714"/>
      <c r="H32" s="714"/>
      <c r="I32" s="714"/>
      <c r="J32" s="336"/>
    </row>
    <row r="33" spans="2:20" s="373" customFormat="1" ht="162.6" customHeight="1" x14ac:dyDescent="0.3">
      <c r="B33" s="714" t="s">
        <v>4124</v>
      </c>
      <c r="C33" s="714"/>
      <c r="D33" s="714"/>
      <c r="E33" s="714"/>
      <c r="F33" s="714"/>
      <c r="G33" s="714"/>
      <c r="H33" s="714"/>
      <c r="I33" s="714"/>
      <c r="J33" s="375"/>
      <c r="K33" s="376"/>
      <c r="L33" s="377"/>
      <c r="M33" s="378"/>
    </row>
    <row r="34" spans="2:20" s="373" customFormat="1" ht="57" customHeight="1" x14ac:dyDescent="0.3">
      <c r="B34" s="714" t="s">
        <v>4125</v>
      </c>
      <c r="C34" s="714"/>
      <c r="D34" s="714"/>
      <c r="E34" s="714"/>
      <c r="F34" s="714"/>
      <c r="G34" s="714"/>
      <c r="H34" s="714"/>
      <c r="I34" s="714"/>
      <c r="J34" s="375"/>
      <c r="K34" s="376"/>
      <c r="L34" s="377"/>
      <c r="M34" s="378"/>
    </row>
    <row r="35" spans="2:20" s="373" customFormat="1" ht="16.2" customHeight="1" x14ac:dyDescent="0.3"/>
    <row r="36" spans="2:20" s="373" customFormat="1" ht="16.2" customHeight="1" x14ac:dyDescent="0.3">
      <c r="B36" s="732"/>
      <c r="C36" s="732"/>
      <c r="D36" s="732"/>
      <c r="E36" s="732"/>
      <c r="F36" s="732"/>
      <c r="G36" s="732"/>
      <c r="H36" s="732"/>
      <c r="I36" s="732"/>
      <c r="N36" s="379"/>
      <c r="O36" s="379"/>
      <c r="P36" s="379"/>
      <c r="Q36" s="379"/>
      <c r="R36" s="379"/>
      <c r="S36" s="379"/>
      <c r="T36" s="379"/>
    </row>
    <row r="37" spans="2:20" s="373" customFormat="1" ht="16.2" customHeight="1" x14ac:dyDescent="0.3"/>
    <row r="38" spans="2:20" s="373" customFormat="1" ht="16.5" customHeight="1" x14ac:dyDescent="0.3">
      <c r="B38" s="373" t="s">
        <v>3984</v>
      </c>
      <c r="K38" s="373" t="s">
        <v>2574</v>
      </c>
    </row>
    <row r="39" spans="2:20" s="373" customFormat="1" ht="16.5" customHeight="1" x14ac:dyDescent="0.3">
      <c r="B39" s="373" t="s">
        <v>4126</v>
      </c>
      <c r="K39" s="373" t="s">
        <v>3983</v>
      </c>
    </row>
    <row r="40" spans="2:20" s="373" customFormat="1" ht="16.5" customHeight="1" x14ac:dyDescent="0.3">
      <c r="B40" s="373" t="s">
        <v>2518</v>
      </c>
      <c r="K40" s="373" t="s">
        <v>3984</v>
      </c>
    </row>
    <row r="41" spans="2:20" s="373" customFormat="1" ht="16.5" customHeight="1" x14ac:dyDescent="0.3">
      <c r="B41" s="380" t="s">
        <v>2519</v>
      </c>
      <c r="K41" s="373" t="s">
        <v>3985</v>
      </c>
    </row>
    <row r="42" spans="2:20" s="373" customFormat="1" ht="16.5" customHeight="1" x14ac:dyDescent="0.3">
      <c r="B42" s="381" t="s">
        <v>2520</v>
      </c>
      <c r="J42" s="382"/>
      <c r="K42" s="373" t="s">
        <v>3986</v>
      </c>
      <c r="M42" s="383"/>
    </row>
    <row r="43" spans="2:20" s="373" customFormat="1" ht="16.5" customHeight="1" x14ac:dyDescent="0.3">
      <c r="B43" s="380" t="s">
        <v>2578</v>
      </c>
      <c r="J43" s="382"/>
      <c r="K43" s="373" t="s">
        <v>3987</v>
      </c>
      <c r="M43" s="383"/>
    </row>
    <row r="44" spans="2:20" s="373" customFormat="1" ht="16.5" customHeight="1" x14ac:dyDescent="0.3">
      <c r="B44" s="381" t="s">
        <v>2580</v>
      </c>
      <c r="J44" s="382"/>
      <c r="K44" s="373" t="s">
        <v>3988</v>
      </c>
    </row>
    <row r="45" spans="2:20" s="373" customFormat="1" ht="16.5" customHeight="1" x14ac:dyDescent="0.3">
      <c r="B45" s="381" t="s">
        <v>2582</v>
      </c>
      <c r="J45" s="382"/>
    </row>
    <row r="46" spans="2:20" s="373" customFormat="1" ht="16.5" customHeight="1" x14ac:dyDescent="0.3">
      <c r="B46" s="437" t="s">
        <v>2521</v>
      </c>
      <c r="J46" s="382"/>
    </row>
    <row r="47" spans="2:20" s="373" customFormat="1" ht="16.5" customHeight="1" x14ac:dyDescent="0.3">
      <c r="B47" s="381" t="s">
        <v>3965</v>
      </c>
      <c r="J47" s="382"/>
    </row>
    <row r="48" spans="2:20" s="373" customFormat="1" ht="16.5" customHeight="1" x14ac:dyDescent="0.3">
      <c r="B48" s="381" t="s">
        <v>3966</v>
      </c>
      <c r="J48" s="382"/>
    </row>
    <row r="49" spans="2:11" s="373" customFormat="1" ht="16.5" customHeight="1" x14ac:dyDescent="0.3">
      <c r="B49" s="437" t="s">
        <v>4088</v>
      </c>
      <c r="J49" s="382"/>
    </row>
    <row r="50" spans="2:11" s="373" customFormat="1" ht="16.5" customHeight="1" x14ac:dyDescent="0.3">
      <c r="B50" s="381" t="s">
        <v>4089</v>
      </c>
      <c r="J50" s="382"/>
    </row>
    <row r="51" spans="2:11" s="373" customFormat="1" ht="16.5" customHeight="1" x14ac:dyDescent="0.3">
      <c r="B51" s="381" t="s">
        <v>4090</v>
      </c>
      <c r="J51" s="382"/>
    </row>
    <row r="52" spans="2:11" s="373" customFormat="1" ht="6.6" customHeight="1" x14ac:dyDescent="0.3">
      <c r="B52" s="381"/>
      <c r="J52" s="382"/>
    </row>
    <row r="53" spans="2:11" s="373" customFormat="1" ht="23.25" customHeight="1" x14ac:dyDescent="0.3">
      <c r="J53" s="382"/>
      <c r="K53" s="380" t="s">
        <v>2521</v>
      </c>
    </row>
    <row r="54" spans="2:11" s="373" customFormat="1" ht="16.2" customHeight="1" x14ac:dyDescent="0.3">
      <c r="J54" s="382"/>
      <c r="K54" s="381" t="s">
        <v>2522</v>
      </c>
    </row>
    <row r="55" spans="2:11" s="373" customFormat="1" ht="11.25" customHeight="1" x14ac:dyDescent="0.3">
      <c r="J55" s="382"/>
      <c r="K55" s="381" t="s">
        <v>2523</v>
      </c>
    </row>
    <row r="56" spans="2:11" s="373" customFormat="1" ht="52.5" customHeight="1" x14ac:dyDescent="0.3">
      <c r="B56" s="714" t="s">
        <v>2524</v>
      </c>
      <c r="C56" s="714"/>
      <c r="D56" s="714"/>
      <c r="E56" s="714"/>
      <c r="F56" s="714"/>
      <c r="G56" s="714"/>
      <c r="H56" s="714"/>
      <c r="I56" s="714"/>
      <c r="J56" s="382"/>
    </row>
    <row r="57" spans="2:11" s="373" customFormat="1" ht="13.5" customHeight="1" x14ac:dyDescent="0.3">
      <c r="B57" s="435" t="s">
        <v>2525</v>
      </c>
      <c r="C57" s="384"/>
      <c r="J57" s="382"/>
    </row>
    <row r="58" spans="2:11" s="373" customFormat="1" ht="13.5" customHeight="1" x14ac:dyDescent="0.3">
      <c r="B58" s="381"/>
      <c r="J58" s="382"/>
    </row>
    <row r="59" spans="2:11" s="373" customFormat="1" ht="13.5" customHeight="1" x14ac:dyDescent="0.3">
      <c r="B59" s="381"/>
      <c r="J59" s="382"/>
    </row>
    <row r="60" spans="2:11" s="373" customFormat="1" ht="20.25" customHeight="1" x14ac:dyDescent="0.3">
      <c r="B60" s="373" t="s">
        <v>2526</v>
      </c>
      <c r="C60" s="384"/>
      <c r="J60" s="385"/>
    </row>
    <row r="61" spans="2:11" s="373" customFormat="1" ht="15.75" customHeight="1" x14ac:dyDescent="0.3">
      <c r="B61" s="384"/>
      <c r="C61" s="384"/>
      <c r="J61" s="385"/>
    </row>
    <row r="62" spans="2:11" s="373" customFormat="1" ht="16.2" customHeight="1" x14ac:dyDescent="0.3">
      <c r="B62" s="373" t="s">
        <v>2583</v>
      </c>
      <c r="D62" s="384"/>
      <c r="E62" s="384"/>
      <c r="F62" s="384"/>
      <c r="G62" s="384"/>
    </row>
    <row r="63" spans="2:11" s="373" customFormat="1" ht="16.2" customHeight="1" x14ac:dyDescent="0.3">
      <c r="B63" s="373" t="s">
        <v>2527</v>
      </c>
    </row>
    <row r="64" spans="2:11" s="373" customFormat="1" ht="16.2" customHeight="1" x14ac:dyDescent="0.3">
      <c r="B64" s="373" t="s">
        <v>3982</v>
      </c>
    </row>
    <row r="65" spans="2:13" s="373" customFormat="1" ht="16.2" customHeight="1" x14ac:dyDescent="0.3">
      <c r="B65" s="373" t="s">
        <v>2528</v>
      </c>
      <c r="J65" s="379"/>
    </row>
    <row r="66" spans="2:13" s="373" customFormat="1" ht="34.5" customHeight="1" x14ac:dyDescent="0.3">
      <c r="B66" s="715"/>
      <c r="C66" s="715"/>
      <c r="H66" s="716"/>
      <c r="I66" s="716"/>
      <c r="L66" s="384"/>
      <c r="M66" s="384"/>
    </row>
    <row r="67" spans="2:13" s="297" customFormat="1" ht="13.8" x14ac:dyDescent="0.3">
      <c r="B67" s="337"/>
      <c r="C67" s="337"/>
      <c r="H67" s="549"/>
      <c r="I67" s="549"/>
      <c r="L67" s="347"/>
      <c r="M67" s="347"/>
    </row>
    <row r="68" spans="2:13" s="297" customFormat="1" ht="121.2" customHeight="1" x14ac:dyDescent="0.3">
      <c r="B68" s="747" t="s">
        <v>2584</v>
      </c>
      <c r="C68" s="747"/>
      <c r="D68" s="575"/>
      <c r="E68" s="575"/>
      <c r="F68" s="575"/>
      <c r="G68" s="575"/>
      <c r="H68" s="748" t="s">
        <v>2529</v>
      </c>
      <c r="I68" s="748"/>
    </row>
  </sheetData>
  <mergeCells count="41">
    <mergeCell ref="B56:I56"/>
    <mergeCell ref="B66:C66"/>
    <mergeCell ref="H66:I66"/>
    <mergeCell ref="B68:C68"/>
    <mergeCell ref="H68:I68"/>
    <mergeCell ref="B36:I36"/>
    <mergeCell ref="L27:T27"/>
    <mergeCell ref="U27:AC27"/>
    <mergeCell ref="AD27:AL27"/>
    <mergeCell ref="AM27:AU27"/>
    <mergeCell ref="B29:I29"/>
    <mergeCell ref="B30:C30"/>
    <mergeCell ref="B32:I32"/>
    <mergeCell ref="B33:I33"/>
    <mergeCell ref="B34:I34"/>
    <mergeCell ref="AV27:BD27"/>
    <mergeCell ref="B28:I28"/>
    <mergeCell ref="L28:T28"/>
    <mergeCell ref="G19:H19"/>
    <mergeCell ref="G20:H20"/>
    <mergeCell ref="G21:H21"/>
    <mergeCell ref="B26:I26"/>
    <mergeCell ref="B27:I27"/>
    <mergeCell ref="C18:E18"/>
    <mergeCell ref="C7:E7"/>
    <mergeCell ref="G7:I7"/>
    <mergeCell ref="K7:L7"/>
    <mergeCell ref="C8:E8"/>
    <mergeCell ref="C9:E9"/>
    <mergeCell ref="H9:I9"/>
    <mergeCell ref="B10:C10"/>
    <mergeCell ref="D10:E10"/>
    <mergeCell ref="G10:I10"/>
    <mergeCell ref="B14:I15"/>
    <mergeCell ref="C17:E17"/>
    <mergeCell ref="E3:F3"/>
    <mergeCell ref="C5:E5"/>
    <mergeCell ref="G5:I5"/>
    <mergeCell ref="K5:L5"/>
    <mergeCell ref="C6:E6"/>
    <mergeCell ref="K6:L6"/>
  </mergeCells>
  <hyperlinks>
    <hyperlink ref="B65" r:id="rId1" display="http://www.geofal.com.pe/" xr:uid="{E2802B0E-2CD9-46E4-8C50-B2BA57767D98}"/>
    <hyperlink ref="B32:I32" r:id="rId2" location="8LpXxWsZQWmIW0zmL4DJEGBD3MXzxqJtd8JNJD7mkXs" display="https://mega.nz/file/EWAjHIDa - 8LpXxWsZQWmIW0zmL4DJEGBD3MXzxqJtd8JNJD7mkXs" xr:uid="{1E1CC209-8E89-417A-A719-1DFD76FE4181}"/>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5F791-1B74-49C8-88DE-8D5027438C20}">
  <sheetPr>
    <tabColor rgb="FF00B0F0"/>
  </sheetPr>
  <dimension ref="B1:BD69"/>
  <sheetViews>
    <sheetView view="pageBreakPreview" zoomScale="96" zoomScaleNormal="96" zoomScaleSheetLayoutView="96" workbookViewId="0">
      <selection activeCell="L25" sqref="L25"/>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28.6640625"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988</v>
      </c>
    </row>
    <row r="2" spans="2:13" ht="6.6" customHeight="1" x14ac:dyDescent="0.3">
      <c r="K2" s="344"/>
      <c r="L2" s="344"/>
    </row>
    <row r="3" spans="2:13" ht="24" customHeight="1" x14ac:dyDescent="0.3">
      <c r="B3" s="297"/>
      <c r="C3" s="355"/>
      <c r="D3" s="355"/>
      <c r="E3" s="746">
        <v>1438</v>
      </c>
      <c r="F3" s="746"/>
      <c r="G3" s="355"/>
      <c r="H3" s="355"/>
      <c r="I3" s="356"/>
    </row>
    <row r="4" spans="2:13" ht="12.6" customHeight="1" x14ac:dyDescent="0.3">
      <c r="B4" s="357"/>
      <c r="C4" s="357"/>
      <c r="D4" s="297"/>
      <c r="E4" s="358"/>
      <c r="F4" s="358"/>
      <c r="G4" s="351"/>
      <c r="H4" s="351"/>
      <c r="I4" s="351"/>
      <c r="J4" s="252"/>
    </row>
    <row r="5" spans="2:13" ht="39.75" customHeight="1" x14ac:dyDescent="0.3">
      <c r="B5" s="383" t="s">
        <v>2545</v>
      </c>
      <c r="C5" s="768" t="str">
        <f>VLOOKUP($L$1,BD_Clientes,2,FALSE)</f>
        <v>TACTICAL IT S.A.C.</v>
      </c>
      <c r="D5" s="768"/>
      <c r="E5" s="768"/>
      <c r="F5" s="431" t="s">
        <v>2586</v>
      </c>
      <c r="G5" s="768" t="str">
        <f>VLOOKUP($L$1,BD_Clientes,9,FALSE)</f>
        <v>-</v>
      </c>
      <c r="H5" s="768"/>
      <c r="I5" s="768"/>
      <c r="K5" s="746">
        <v>222</v>
      </c>
      <c r="L5" s="746"/>
    </row>
    <row r="6" spans="2:13" ht="26.25" customHeight="1" x14ac:dyDescent="0.3">
      <c r="B6" s="383" t="s">
        <v>2547</v>
      </c>
      <c r="C6" s="768">
        <f>VLOOKUP($L$1,BD_Clientes,3,FALSE)</f>
        <v>20545316561</v>
      </c>
      <c r="D6" s="768"/>
      <c r="E6" s="768"/>
      <c r="F6" s="373"/>
      <c r="G6" s="433"/>
      <c r="H6" s="433"/>
      <c r="I6" s="433"/>
      <c r="K6" s="744">
        <v>222</v>
      </c>
      <c r="L6" s="744"/>
      <c r="M6" s="301"/>
    </row>
    <row r="7" spans="2:13" ht="38.25" customHeight="1" x14ac:dyDescent="0.3">
      <c r="B7" s="383" t="s">
        <v>2550</v>
      </c>
      <c r="C7" s="768" t="str">
        <f>VLOOKUP($L$1,BD_Clientes,5,FALSE)</f>
        <v>Ing. Miguel Magallanes / Lia Montero</v>
      </c>
      <c r="D7" s="768"/>
      <c r="E7" s="768"/>
      <c r="F7" s="431" t="s">
        <v>2589</v>
      </c>
      <c r="G7" s="768" t="str">
        <f>VLOOKUP($L$1,BD_Clientes,10,FALSE)</f>
        <v>-</v>
      </c>
      <c r="H7" s="768"/>
      <c r="I7" s="768"/>
      <c r="K7" s="742">
        <v>222</v>
      </c>
      <c r="L7" s="742"/>
    </row>
    <row r="8" spans="2:13" ht="36" customHeight="1" x14ac:dyDescent="0.3">
      <c r="B8" s="383" t="s">
        <v>2553</v>
      </c>
      <c r="C8" s="768">
        <f>VLOOKUP($L$1,BD_Clientes,7,FALSE)</f>
        <v>971359826</v>
      </c>
      <c r="D8" s="768"/>
      <c r="E8" s="768"/>
      <c r="F8" s="439" t="s">
        <v>2551</v>
      </c>
      <c r="G8" s="373" t="s">
        <v>3326</v>
      </c>
      <c r="H8" s="373"/>
      <c r="I8" s="373"/>
    </row>
    <row r="9" spans="2:13" ht="34.5" customHeight="1" x14ac:dyDescent="0.3">
      <c r="B9" s="383" t="s">
        <v>2557</v>
      </c>
      <c r="C9" s="768" t="str">
        <f>VLOOKUP($L$1,BD_Clientes,8,FALSE)</f>
        <v>Almacenmiperu@outlook.com / liamontero29@gmail.com</v>
      </c>
      <c r="D9" s="768"/>
      <c r="E9" s="768"/>
      <c r="F9" s="438" t="s">
        <v>2553</v>
      </c>
      <c r="G9" s="429">
        <v>982429895</v>
      </c>
      <c r="H9" s="769"/>
      <c r="I9" s="769"/>
    </row>
    <row r="10" spans="2:13" ht="42.75" customHeight="1" x14ac:dyDescent="0.3">
      <c r="B10" s="766" t="s">
        <v>2555</v>
      </c>
      <c r="C10" s="766"/>
      <c r="D10" s="767">
        <v>45911</v>
      </c>
      <c r="E10" s="767"/>
      <c r="F10" s="438" t="s">
        <v>2558</v>
      </c>
      <c r="G10" s="767">
        <v>45911</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19.95" customHeight="1" x14ac:dyDescent="0.3">
      <c r="B16" s="260"/>
      <c r="C16" s="260"/>
      <c r="D16" s="259"/>
      <c r="E16" s="259"/>
      <c r="F16" s="259"/>
    </row>
    <row r="17" spans="2:56" ht="63.75" customHeight="1" x14ac:dyDescent="0.3">
      <c r="B17" s="421" t="s">
        <v>2561</v>
      </c>
      <c r="C17" s="749" t="s">
        <v>2562</v>
      </c>
      <c r="D17" s="749"/>
      <c r="E17" s="749"/>
      <c r="F17" s="422" t="s">
        <v>2563</v>
      </c>
      <c r="G17" s="423" t="s">
        <v>2564</v>
      </c>
      <c r="H17" s="421" t="s">
        <v>2565</v>
      </c>
      <c r="I17" s="421" t="s">
        <v>2566</v>
      </c>
      <c r="J17" s="371"/>
    </row>
    <row r="18" spans="2:56" ht="51.75" customHeight="1" x14ac:dyDescent="0.3">
      <c r="B18" s="424" t="s">
        <v>2212</v>
      </c>
      <c r="C18" s="754" t="str">
        <f>VLOOKUP(B18,ENS.!$B$5:$F$242,2,FALSE)</f>
        <v>Compresión de testigos cilíndricos de concreto (*).</v>
      </c>
      <c r="D18" s="755"/>
      <c r="E18" s="756"/>
      <c r="F18" s="451" t="str">
        <f>VLOOKUP(B18,ENS.!$B$5:$F$242,3,FALSE)</f>
        <v>ASTM C39/C39M-24</v>
      </c>
      <c r="G18" s="457">
        <f>VLOOKUP(B18,ENS.!$B$5:$G$242,6,FALSE)</f>
        <v>15</v>
      </c>
      <c r="H18" s="424">
        <v>36</v>
      </c>
      <c r="I18" s="426">
        <f>+G18*H18</f>
        <v>540</v>
      </c>
      <c r="J18" s="371"/>
    </row>
    <row r="19" spans="2:56" ht="51.75" customHeight="1" x14ac:dyDescent="0.3">
      <c r="B19" s="424" t="s">
        <v>2508</v>
      </c>
      <c r="C19" s="754" t="str">
        <f>VLOOKUP(B19,ENS.!$B$5:$F$242,2,FALSE)</f>
        <v>Movilización</v>
      </c>
      <c r="D19" s="755"/>
      <c r="E19" s="756"/>
      <c r="F19" s="451" t="str">
        <f>VLOOKUP(B19,ENS.!$B$5:$F$242,3,FALSE)</f>
        <v>-</v>
      </c>
      <c r="G19" s="457">
        <v>70</v>
      </c>
      <c r="H19" s="424">
        <v>1</v>
      </c>
      <c r="I19" s="426">
        <f>+G19*H19</f>
        <v>70</v>
      </c>
      <c r="J19" s="371"/>
    </row>
    <row r="20" spans="2:56" ht="19.95" customHeight="1" x14ac:dyDescent="0.3">
      <c r="B20" s="550" t="s">
        <v>2516</v>
      </c>
      <c r="C20" s="270"/>
      <c r="G20" s="759" t="s">
        <v>2567</v>
      </c>
      <c r="H20" s="760"/>
      <c r="I20" s="427">
        <f>SUM(I18:I19)</f>
        <v>610</v>
      </c>
      <c r="J20" s="274"/>
      <c r="K20" s="540"/>
      <c r="L20" s="343"/>
      <c r="M20" s="171"/>
      <c r="N20" s="171"/>
      <c r="O20" s="171"/>
      <c r="P20" s="171"/>
      <c r="Q20" s="171"/>
      <c r="R20" s="171"/>
      <c r="S20" s="171"/>
      <c r="T20" s="171"/>
    </row>
    <row r="21" spans="2:56" ht="19.95" customHeight="1" x14ac:dyDescent="0.3">
      <c r="B21" s="317"/>
      <c r="C21" s="270"/>
      <c r="G21" s="759" t="s">
        <v>2568</v>
      </c>
      <c r="H21" s="760"/>
      <c r="I21" s="427">
        <f>I20*0.18</f>
        <v>109.8</v>
      </c>
      <c r="J21" s="274"/>
      <c r="K21" s="538"/>
      <c r="L21" s="171"/>
      <c r="M21" s="171"/>
      <c r="N21" s="171"/>
      <c r="O21" s="171"/>
      <c r="P21" s="171"/>
      <c r="Q21" s="171"/>
      <c r="R21" s="171"/>
      <c r="S21" s="171"/>
      <c r="T21" s="171"/>
    </row>
    <row r="22" spans="2:56" ht="19.95" customHeight="1" x14ac:dyDescent="0.3">
      <c r="B22" s="317"/>
      <c r="C22" s="270"/>
      <c r="G22" s="761" t="s">
        <v>2569</v>
      </c>
      <c r="H22" s="762"/>
      <c r="I22" s="428">
        <f>I20+I21</f>
        <v>719.8</v>
      </c>
      <c r="J22" s="274"/>
      <c r="K22" s="538"/>
      <c r="L22" s="302"/>
      <c r="M22" s="302"/>
      <c r="N22" s="302"/>
      <c r="O22" s="302"/>
      <c r="P22" s="302"/>
      <c r="Q22" s="302"/>
      <c r="R22" s="302"/>
      <c r="S22" s="302"/>
      <c r="T22" s="302"/>
    </row>
    <row r="23" spans="2:56" ht="19.95" customHeight="1" x14ac:dyDescent="0.3">
      <c r="B23" s="317"/>
      <c r="C23" s="270"/>
      <c r="G23" s="371"/>
      <c r="H23" s="371"/>
      <c r="I23" s="372"/>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546"/>
      <c r="L24" s="546"/>
      <c r="N24" s="547"/>
    </row>
    <row r="25" spans="2:56" s="297" customFormat="1" ht="21" customHeight="1" x14ac:dyDescent="0.3">
      <c r="C25" s="362"/>
      <c r="D25" s="362"/>
      <c r="E25" s="362"/>
      <c r="F25" s="362"/>
      <c r="G25" s="362"/>
      <c r="H25" s="362"/>
      <c r="I25" s="310"/>
      <c r="J25" s="310"/>
    </row>
    <row r="26" spans="2:56" s="297" customFormat="1" ht="11.4" customHeight="1" x14ac:dyDescent="0.3">
      <c r="C26" s="362"/>
      <c r="D26" s="362"/>
      <c r="E26" s="362"/>
      <c r="F26" s="362"/>
      <c r="G26" s="362"/>
      <c r="H26" s="362"/>
      <c r="I26" s="310"/>
      <c r="J26" s="310"/>
    </row>
    <row r="27" spans="2:56" s="373" customFormat="1" ht="19.2" customHeight="1" x14ac:dyDescent="0.3">
      <c r="B27" s="732" t="s">
        <v>4130</v>
      </c>
      <c r="C27" s="732"/>
      <c r="D27" s="732"/>
      <c r="E27" s="732"/>
      <c r="F27" s="732"/>
      <c r="G27" s="732"/>
      <c r="H27" s="732"/>
      <c r="I27" s="732"/>
      <c r="J27" s="374"/>
      <c r="L27" s="548"/>
      <c r="U27" s="548"/>
      <c r="AD27" s="548"/>
      <c r="AM27" s="548"/>
      <c r="AV27" s="548"/>
    </row>
    <row r="28" spans="2:56" s="373" customFormat="1" ht="128.25" customHeight="1" x14ac:dyDescent="0.3">
      <c r="B28" s="714" t="s">
        <v>6197</v>
      </c>
      <c r="C28" s="714"/>
      <c r="D28" s="714"/>
      <c r="E28" s="714"/>
      <c r="F28" s="714"/>
      <c r="G28" s="714"/>
      <c r="H28" s="714"/>
      <c r="I28" s="714"/>
      <c r="J28" s="374"/>
      <c r="L28" s="714"/>
      <c r="M28" s="714"/>
      <c r="N28" s="714"/>
      <c r="O28" s="714"/>
      <c r="P28" s="714"/>
      <c r="Q28" s="714"/>
      <c r="R28" s="714"/>
      <c r="S28" s="714"/>
      <c r="T28" s="714"/>
      <c r="U28" s="714"/>
      <c r="V28" s="714"/>
      <c r="W28" s="714"/>
      <c r="X28" s="714"/>
      <c r="Y28" s="714"/>
      <c r="Z28" s="714"/>
      <c r="AA28" s="714"/>
      <c r="AB28" s="714"/>
      <c r="AC28" s="714"/>
      <c r="AD28" s="714"/>
      <c r="AE28" s="714"/>
      <c r="AF28" s="714"/>
      <c r="AG28" s="714"/>
      <c r="AH28" s="714"/>
      <c r="AI28" s="714"/>
      <c r="AJ28" s="714"/>
      <c r="AK28" s="714"/>
      <c r="AL28" s="714"/>
      <c r="AM28" s="715"/>
      <c r="AN28" s="715"/>
      <c r="AO28" s="715"/>
      <c r="AP28" s="715"/>
      <c r="AQ28" s="715"/>
      <c r="AR28" s="715"/>
      <c r="AS28" s="715"/>
      <c r="AT28" s="715"/>
      <c r="AU28" s="715"/>
      <c r="AV28" s="714"/>
      <c r="AW28" s="714"/>
      <c r="AX28" s="714"/>
      <c r="AY28" s="714"/>
      <c r="AZ28" s="714"/>
      <c r="BA28" s="714"/>
      <c r="BB28" s="714"/>
      <c r="BC28" s="714"/>
      <c r="BD28" s="714"/>
    </row>
    <row r="29" spans="2:56" s="373" customFormat="1" ht="84" customHeight="1" x14ac:dyDescent="0.3">
      <c r="B29" s="715" t="s">
        <v>4131</v>
      </c>
      <c r="C29" s="715"/>
      <c r="D29" s="715"/>
      <c r="E29" s="715"/>
      <c r="F29" s="715"/>
      <c r="G29" s="715"/>
      <c r="H29" s="715"/>
      <c r="I29" s="715"/>
      <c r="J29" s="374"/>
      <c r="L29" s="715"/>
      <c r="M29" s="715"/>
      <c r="N29" s="715"/>
      <c r="O29" s="715"/>
      <c r="P29" s="715"/>
      <c r="Q29" s="715"/>
      <c r="R29" s="715"/>
      <c r="S29" s="715"/>
      <c r="T29" s="715"/>
      <c r="U29" s="420"/>
      <c r="V29" s="420"/>
      <c r="W29" s="420"/>
      <c r="X29" s="420"/>
      <c r="Y29" s="420"/>
      <c r="Z29" s="420"/>
      <c r="AA29" s="420"/>
      <c r="AB29" s="420"/>
      <c r="AC29" s="420"/>
      <c r="AD29" s="420"/>
      <c r="AE29" s="420"/>
      <c r="AF29" s="420"/>
      <c r="AG29" s="420"/>
      <c r="AH29" s="420"/>
      <c r="AI29" s="420"/>
      <c r="AJ29" s="420"/>
      <c r="AK29" s="420"/>
      <c r="AL29" s="420"/>
      <c r="AM29" s="628"/>
      <c r="AN29" s="628"/>
      <c r="AO29" s="628"/>
      <c r="AP29" s="628"/>
      <c r="AQ29" s="628"/>
      <c r="AR29" s="628"/>
      <c r="AS29" s="628"/>
      <c r="AT29" s="628"/>
      <c r="AU29" s="628"/>
      <c r="AV29" s="420"/>
      <c r="AW29" s="420"/>
      <c r="AX29" s="420"/>
      <c r="AY29" s="420"/>
      <c r="AZ29" s="420"/>
      <c r="BA29" s="420"/>
      <c r="BB29" s="420"/>
      <c r="BC29" s="420"/>
      <c r="BD29" s="420"/>
    </row>
    <row r="30" spans="2:56" s="373" customFormat="1" ht="87" customHeight="1" x14ac:dyDescent="0.3">
      <c r="B30" s="714" t="s">
        <v>4121</v>
      </c>
      <c r="C30" s="714"/>
      <c r="D30" s="714"/>
      <c r="E30" s="714"/>
      <c r="F30" s="714"/>
      <c r="G30" s="714"/>
      <c r="H30" s="714"/>
      <c r="I30" s="714"/>
      <c r="J30" s="374"/>
      <c r="L30" s="420"/>
      <c r="M30" s="420"/>
      <c r="N30" s="420"/>
      <c r="O30" s="420"/>
      <c r="P30" s="420"/>
      <c r="Q30" s="420"/>
      <c r="R30" s="420"/>
      <c r="S30" s="420"/>
      <c r="T30" s="420"/>
      <c r="U30" s="420"/>
      <c r="V30" s="420"/>
      <c r="W30" s="420"/>
      <c r="X30" s="420"/>
      <c r="Y30" s="420"/>
      <c r="Z30" s="420"/>
      <c r="AA30" s="420"/>
      <c r="AB30" s="420"/>
      <c r="AC30" s="420"/>
      <c r="AD30" s="420"/>
      <c r="AE30" s="420"/>
      <c r="AF30" s="420"/>
      <c r="AG30" s="420"/>
      <c r="AH30" s="420"/>
      <c r="AI30" s="420"/>
      <c r="AJ30" s="420"/>
      <c r="AK30" s="420"/>
      <c r="AL30" s="420"/>
      <c r="AM30" s="628"/>
      <c r="AN30" s="628"/>
      <c r="AO30" s="628"/>
      <c r="AP30" s="628"/>
      <c r="AQ30" s="628"/>
      <c r="AR30" s="628"/>
      <c r="AS30" s="628"/>
      <c r="AT30" s="628"/>
      <c r="AU30" s="628"/>
      <c r="AV30" s="420"/>
      <c r="AW30" s="420"/>
      <c r="AX30" s="420"/>
      <c r="AY30" s="420"/>
      <c r="AZ30" s="420"/>
      <c r="BA30" s="420"/>
      <c r="BB30" s="420"/>
      <c r="BC30" s="420"/>
      <c r="BD30" s="420"/>
    </row>
    <row r="31" spans="2:56" s="297" customFormat="1" ht="93" customHeight="1" x14ac:dyDescent="0.3">
      <c r="B31" s="747" t="s">
        <v>2571</v>
      </c>
      <c r="C31" s="747"/>
      <c r="D31" s="337"/>
      <c r="E31" s="337"/>
      <c r="F31" s="337"/>
      <c r="G31" s="337"/>
      <c r="H31" s="337"/>
      <c r="I31" s="337"/>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7.95" customHeight="1" x14ac:dyDescent="0.3">
      <c r="J32" s="336"/>
    </row>
    <row r="33" spans="2:20" s="297" customFormat="1" ht="70.95" customHeight="1" x14ac:dyDescent="0.3">
      <c r="B33" s="714" t="s">
        <v>4122</v>
      </c>
      <c r="C33" s="714"/>
      <c r="D33" s="714"/>
      <c r="E33" s="714"/>
      <c r="F33" s="714"/>
      <c r="G33" s="714"/>
      <c r="H33" s="714"/>
      <c r="I33" s="714"/>
      <c r="J33" s="336"/>
    </row>
    <row r="34" spans="2:20" s="373" customFormat="1" ht="162.6" customHeight="1" x14ac:dyDescent="0.3">
      <c r="B34" s="714" t="s">
        <v>4124</v>
      </c>
      <c r="C34" s="714"/>
      <c r="D34" s="714"/>
      <c r="E34" s="714"/>
      <c r="F34" s="714"/>
      <c r="G34" s="714"/>
      <c r="H34" s="714"/>
      <c r="I34" s="714"/>
      <c r="J34" s="375"/>
      <c r="K34" s="376"/>
      <c r="L34" s="377"/>
      <c r="M34" s="378"/>
    </row>
    <row r="35" spans="2:20" s="373" customFormat="1" ht="57" customHeight="1" x14ac:dyDescent="0.3">
      <c r="B35" s="714" t="s">
        <v>4125</v>
      </c>
      <c r="C35" s="714"/>
      <c r="D35" s="714"/>
      <c r="E35" s="714"/>
      <c r="F35" s="714"/>
      <c r="G35" s="714"/>
      <c r="H35" s="714"/>
      <c r="I35" s="714"/>
      <c r="J35" s="375"/>
      <c r="K35" s="376"/>
      <c r="L35" s="377"/>
      <c r="M35" s="378"/>
    </row>
    <row r="36" spans="2:20" s="373" customFormat="1" ht="16.2" customHeight="1" x14ac:dyDescent="0.3"/>
    <row r="37" spans="2:20" s="373" customFormat="1" ht="16.2" customHeight="1" x14ac:dyDescent="0.3">
      <c r="B37" s="732"/>
      <c r="C37" s="732"/>
      <c r="D37" s="732"/>
      <c r="E37" s="732"/>
      <c r="F37" s="732"/>
      <c r="G37" s="732"/>
      <c r="H37" s="732"/>
      <c r="I37" s="732"/>
      <c r="N37" s="379"/>
      <c r="O37" s="379"/>
      <c r="P37" s="379"/>
      <c r="Q37" s="379"/>
      <c r="R37" s="379"/>
      <c r="S37" s="379"/>
      <c r="T37" s="379"/>
    </row>
    <row r="38" spans="2:20" s="373" customFormat="1" ht="16.2" customHeight="1" x14ac:dyDescent="0.3"/>
    <row r="39" spans="2:20" s="373" customFormat="1" ht="16.5" customHeight="1" x14ac:dyDescent="0.3">
      <c r="B39" s="373" t="s">
        <v>3984</v>
      </c>
      <c r="K39" s="373" t="s">
        <v>2574</v>
      </c>
    </row>
    <row r="40" spans="2:20" s="373" customFormat="1" ht="16.5" customHeight="1" x14ac:dyDescent="0.3">
      <c r="B40" s="373" t="s">
        <v>4126</v>
      </c>
      <c r="K40" s="373" t="s">
        <v>3983</v>
      </c>
    </row>
    <row r="41" spans="2:20" s="373" customFormat="1" ht="16.5" customHeight="1" x14ac:dyDescent="0.3">
      <c r="B41" s="373" t="s">
        <v>2518</v>
      </c>
      <c r="K41" s="373" t="s">
        <v>3984</v>
      </c>
    </row>
    <row r="42" spans="2:20" s="373" customFormat="1" ht="16.5" customHeight="1" x14ac:dyDescent="0.3">
      <c r="B42" s="380" t="s">
        <v>2519</v>
      </c>
      <c r="K42" s="373" t="s">
        <v>3985</v>
      </c>
    </row>
    <row r="43" spans="2:20" s="373" customFormat="1" ht="16.5" customHeight="1" x14ac:dyDescent="0.3">
      <c r="B43" s="381" t="s">
        <v>2520</v>
      </c>
      <c r="J43" s="382"/>
      <c r="K43" s="373" t="s">
        <v>3986</v>
      </c>
      <c r="M43" s="383"/>
    </row>
    <row r="44" spans="2:20" s="373" customFormat="1" ht="16.5" customHeight="1" x14ac:dyDescent="0.3">
      <c r="B44" s="380" t="s">
        <v>2578</v>
      </c>
      <c r="J44" s="382"/>
      <c r="K44" s="373" t="s">
        <v>3987</v>
      </c>
      <c r="M44" s="383"/>
    </row>
    <row r="45" spans="2:20" s="373" customFormat="1" ht="16.5" customHeight="1" x14ac:dyDescent="0.3">
      <c r="B45" s="381" t="s">
        <v>2580</v>
      </c>
      <c r="J45" s="382"/>
      <c r="K45" s="373" t="s">
        <v>3988</v>
      </c>
    </row>
    <row r="46" spans="2:20" s="373" customFormat="1" ht="16.5" customHeight="1" x14ac:dyDescent="0.3">
      <c r="B46" s="381" t="s">
        <v>2582</v>
      </c>
      <c r="J46" s="382"/>
    </row>
    <row r="47" spans="2:20" s="373" customFormat="1" ht="16.5" customHeight="1" x14ac:dyDescent="0.3">
      <c r="B47" s="437" t="s">
        <v>2521</v>
      </c>
      <c r="J47" s="382"/>
    </row>
    <row r="48" spans="2:20" s="373" customFormat="1" ht="16.5" customHeight="1" x14ac:dyDescent="0.3">
      <c r="B48" s="381" t="s">
        <v>3965</v>
      </c>
      <c r="J48" s="382"/>
    </row>
    <row r="49" spans="2:11" s="373" customFormat="1" ht="16.5" customHeight="1" x14ac:dyDescent="0.3">
      <c r="B49" s="381" t="s">
        <v>3966</v>
      </c>
      <c r="J49" s="382"/>
    </row>
    <row r="50" spans="2:11" s="373" customFormat="1" ht="16.5" customHeight="1" x14ac:dyDescent="0.3">
      <c r="B50" s="437" t="s">
        <v>4088</v>
      </c>
      <c r="J50" s="382"/>
    </row>
    <row r="51" spans="2:11" s="373" customFormat="1" ht="16.5" customHeight="1" x14ac:dyDescent="0.3">
      <c r="B51" s="381" t="s">
        <v>4089</v>
      </c>
      <c r="J51" s="382"/>
    </row>
    <row r="52" spans="2:11" s="373" customFormat="1" ht="16.5" customHeight="1" x14ac:dyDescent="0.3">
      <c r="B52" s="381" t="s">
        <v>4090</v>
      </c>
      <c r="J52" s="382"/>
    </row>
    <row r="53" spans="2:11" s="373" customFormat="1" ht="6.6" customHeight="1" x14ac:dyDescent="0.3">
      <c r="B53" s="381"/>
      <c r="J53" s="382"/>
    </row>
    <row r="54" spans="2:11" s="373" customFormat="1" ht="23.25" customHeight="1" x14ac:dyDescent="0.3">
      <c r="J54" s="382"/>
      <c r="K54" s="380" t="s">
        <v>2521</v>
      </c>
    </row>
    <row r="55" spans="2:11" s="373" customFormat="1" ht="16.2" customHeight="1" x14ac:dyDescent="0.3">
      <c r="J55" s="382"/>
      <c r="K55" s="381" t="s">
        <v>2522</v>
      </c>
    </row>
    <row r="56" spans="2:11" s="373" customFormat="1" ht="11.25" customHeight="1" x14ac:dyDescent="0.3">
      <c r="J56" s="382"/>
      <c r="K56" s="381" t="s">
        <v>2523</v>
      </c>
    </row>
    <row r="57" spans="2:11" s="373" customFormat="1" ht="52.5" customHeight="1" x14ac:dyDescent="0.3">
      <c r="B57" s="714" t="s">
        <v>2524</v>
      </c>
      <c r="C57" s="714"/>
      <c r="D57" s="714"/>
      <c r="E57" s="714"/>
      <c r="F57" s="714"/>
      <c r="G57" s="714"/>
      <c r="H57" s="714"/>
      <c r="I57" s="714"/>
      <c r="J57" s="382"/>
    </row>
    <row r="58" spans="2:11" s="373" customFormat="1" ht="13.5" customHeight="1" x14ac:dyDescent="0.3">
      <c r="B58" s="435" t="s">
        <v>2525</v>
      </c>
      <c r="C58" s="384"/>
      <c r="J58" s="382"/>
    </row>
    <row r="59" spans="2:11" s="373" customFormat="1" ht="13.5" customHeight="1" x14ac:dyDescent="0.3">
      <c r="B59" s="381"/>
      <c r="J59" s="382"/>
    </row>
    <row r="60" spans="2:11" s="373" customFormat="1" ht="13.5" customHeight="1" x14ac:dyDescent="0.3">
      <c r="B60" s="381"/>
      <c r="J60" s="382"/>
    </row>
    <row r="61" spans="2:11" s="373" customFormat="1" ht="20.25" customHeight="1" x14ac:dyDescent="0.3">
      <c r="B61" s="373" t="s">
        <v>2526</v>
      </c>
      <c r="C61" s="384"/>
      <c r="J61" s="385"/>
    </row>
    <row r="62" spans="2:11" s="373" customFormat="1" ht="15.75" customHeight="1" x14ac:dyDescent="0.3">
      <c r="B62" s="384"/>
      <c r="C62" s="384"/>
      <c r="J62" s="385"/>
    </row>
    <row r="63" spans="2:11" s="373" customFormat="1" ht="16.2" customHeight="1" x14ac:dyDescent="0.3">
      <c r="B63" s="373" t="s">
        <v>2583</v>
      </c>
      <c r="D63" s="384"/>
      <c r="E63" s="384"/>
      <c r="F63" s="384"/>
      <c r="G63" s="384"/>
    </row>
    <row r="64" spans="2:11" s="373" customFormat="1" ht="16.2" customHeight="1" x14ac:dyDescent="0.3">
      <c r="B64" s="373" t="s">
        <v>2527</v>
      </c>
    </row>
    <row r="65" spans="2:13" s="373" customFormat="1" ht="16.2" customHeight="1" x14ac:dyDescent="0.3">
      <c r="B65" s="373" t="s">
        <v>3982</v>
      </c>
    </row>
    <row r="66" spans="2:13" s="373" customFormat="1" ht="16.2" customHeight="1" x14ac:dyDescent="0.3">
      <c r="B66" s="373" t="s">
        <v>2528</v>
      </c>
      <c r="J66" s="379"/>
    </row>
    <row r="67" spans="2:13" s="373" customFormat="1" ht="34.5" customHeight="1" x14ac:dyDescent="0.3">
      <c r="B67" s="715"/>
      <c r="C67" s="715"/>
      <c r="H67" s="716"/>
      <c r="I67" s="716"/>
      <c r="L67" s="384"/>
      <c r="M67" s="384"/>
    </row>
    <row r="68" spans="2:13" s="297" customFormat="1" ht="13.8" x14ac:dyDescent="0.3">
      <c r="B68" s="337"/>
      <c r="C68" s="337"/>
      <c r="H68" s="549"/>
      <c r="I68" s="549"/>
      <c r="L68" s="347"/>
      <c r="M68" s="347"/>
    </row>
    <row r="69" spans="2:13" s="297" customFormat="1" ht="121.2" customHeight="1" x14ac:dyDescent="0.3">
      <c r="B69" s="747" t="s">
        <v>2584</v>
      </c>
      <c r="C69" s="747"/>
      <c r="D69" s="575"/>
      <c r="E69" s="575"/>
      <c r="F69" s="575"/>
      <c r="G69" s="575"/>
      <c r="H69" s="748" t="s">
        <v>2529</v>
      </c>
      <c r="I69" s="748"/>
    </row>
  </sheetData>
  <mergeCells count="42">
    <mergeCell ref="B57:I57"/>
    <mergeCell ref="B67:C67"/>
    <mergeCell ref="H67:I67"/>
    <mergeCell ref="B69:C69"/>
    <mergeCell ref="H69:I69"/>
    <mergeCell ref="C18:E18"/>
    <mergeCell ref="B30:I30"/>
    <mergeCell ref="B31:C31"/>
    <mergeCell ref="B33:I33"/>
    <mergeCell ref="B34:I34"/>
    <mergeCell ref="C19:E19"/>
    <mergeCell ref="B35:I35"/>
    <mergeCell ref="B37:I37"/>
    <mergeCell ref="U28:AC28"/>
    <mergeCell ref="AD28:AL28"/>
    <mergeCell ref="AM28:AU28"/>
    <mergeCell ref="AV28:BD28"/>
    <mergeCell ref="B29:I29"/>
    <mergeCell ref="L29:T29"/>
    <mergeCell ref="G20:H20"/>
    <mergeCell ref="G21:H21"/>
    <mergeCell ref="G22:H22"/>
    <mergeCell ref="B27:I27"/>
    <mergeCell ref="B28:I28"/>
    <mergeCell ref="L28:T28"/>
    <mergeCell ref="B10:C10"/>
    <mergeCell ref="D10:E10"/>
    <mergeCell ref="G10:I10"/>
    <mergeCell ref="B14:I15"/>
    <mergeCell ref="C17:E17"/>
    <mergeCell ref="C7:E7"/>
    <mergeCell ref="G7:I7"/>
    <mergeCell ref="K7:L7"/>
    <mergeCell ref="C8:E8"/>
    <mergeCell ref="C9:E9"/>
    <mergeCell ref="H9:I9"/>
    <mergeCell ref="E3:F3"/>
    <mergeCell ref="C5:E5"/>
    <mergeCell ref="G5:I5"/>
    <mergeCell ref="K5:L5"/>
    <mergeCell ref="C6:E6"/>
    <mergeCell ref="K6:L6"/>
  </mergeCells>
  <hyperlinks>
    <hyperlink ref="B66" r:id="rId1" display="http://www.geofal.com.pe/" xr:uid="{BBB3338D-B266-4E02-9564-774A6DFC4598}"/>
    <hyperlink ref="B33:I33" r:id="rId2" location="8LpXxWsZQWmIW0zmL4DJEGBD3MXzxqJtd8JNJD7mkXs" display="https://mega.nz/file/EWAjHIDa - 8LpXxWsZQWmIW0zmL4DJEGBD3MXzxqJtd8JNJD7mkXs" xr:uid="{47E440CF-8BFD-4052-83B3-2AC8D11A732D}"/>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1" min="1" max="8" man="1"/>
  </rowBreaks>
  <drawing r:id="rId4"/>
  <legacyDrawingHF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L2999"/>
  <sheetViews>
    <sheetView showGridLines="0" zoomScale="70" zoomScaleNormal="70" workbookViewId="0">
      <pane xSplit="3" ySplit="4" topLeftCell="D1127" activePane="bottomRight" state="frozen"/>
      <selection activeCell="B22" sqref="B22:D22"/>
      <selection pane="topRight" activeCell="B22" sqref="B22:D22"/>
      <selection pane="bottomLeft" activeCell="B22" sqref="B22:D22"/>
      <selection pane="bottomRight" activeCell="A1147" sqref="A1147:XFD1147"/>
    </sheetView>
  </sheetViews>
  <sheetFormatPr baseColWidth="10" defaultColWidth="11.44140625" defaultRowHeight="13.8" x14ac:dyDescent="0.3"/>
  <cols>
    <col min="1" max="1" width="2.5546875" style="56" customWidth="1"/>
    <col min="2" max="2" width="10.88671875" style="494" customWidth="1"/>
    <col min="3" max="3" width="59" style="494" customWidth="1"/>
    <col min="4" max="4" width="17.6640625" style="494" customWidth="1"/>
    <col min="5" max="5" width="24.33203125" style="494" hidden="1" customWidth="1"/>
    <col min="6" max="6" width="39.109375" style="494" customWidth="1"/>
    <col min="7" max="7" width="33.6640625" style="494" customWidth="1"/>
    <col min="8" max="8" width="15.6640625" style="494" customWidth="1"/>
    <col min="9" max="9" width="43.33203125" style="503" customWidth="1"/>
    <col min="10" max="10" width="43.109375" style="494" customWidth="1"/>
    <col min="11" max="11" width="45" style="494" customWidth="1"/>
    <col min="12" max="12" width="33.44140625" style="494" bestFit="1" customWidth="1"/>
    <col min="13" max="16384" width="11.44140625" style="56"/>
  </cols>
  <sheetData>
    <row r="1" spans="2:12" ht="14.4" x14ac:dyDescent="0.3">
      <c r="B1" s="234"/>
      <c r="C1" s="467"/>
      <c r="D1" s="234"/>
      <c r="E1" s="234"/>
      <c r="F1" s="234"/>
      <c r="G1" s="234"/>
      <c r="H1" s="234"/>
      <c r="I1" s="234"/>
      <c r="J1" s="234"/>
      <c r="K1" s="234"/>
      <c r="L1" s="234"/>
    </row>
    <row r="2" spans="2:12" s="468" customFormat="1" ht="63.6" customHeight="1" x14ac:dyDescent="0.3">
      <c r="B2" s="709" t="s">
        <v>4352</v>
      </c>
      <c r="C2" s="709"/>
      <c r="D2" s="709"/>
      <c r="E2" s="709"/>
      <c r="F2" s="709"/>
      <c r="G2" s="709"/>
      <c r="H2" s="709"/>
      <c r="I2" s="709"/>
      <c r="J2" s="709"/>
      <c r="K2" s="709"/>
    </row>
    <row r="3" spans="2:12" ht="13.2" x14ac:dyDescent="0.3">
      <c r="B3" s="234"/>
      <c r="C3" s="234"/>
      <c r="D3" s="234"/>
      <c r="E3" s="234"/>
      <c r="F3" s="234"/>
      <c r="G3" s="234"/>
      <c r="H3" s="234"/>
      <c r="I3" s="234"/>
      <c r="J3" s="234"/>
      <c r="K3" s="234"/>
      <c r="L3" s="234"/>
    </row>
    <row r="4" spans="2:12" s="472" customFormat="1" ht="32.4" customHeight="1" x14ac:dyDescent="0.3">
      <c r="B4" s="470" t="s">
        <v>230</v>
      </c>
      <c r="C4" s="470" t="s">
        <v>231</v>
      </c>
      <c r="D4" s="470" t="s">
        <v>232</v>
      </c>
      <c r="E4" s="470" t="s">
        <v>233</v>
      </c>
      <c r="F4" s="470" t="s">
        <v>234</v>
      </c>
      <c r="G4" s="471" t="s">
        <v>235</v>
      </c>
      <c r="H4" s="470" t="s">
        <v>2832</v>
      </c>
      <c r="I4" s="470" t="s">
        <v>236</v>
      </c>
      <c r="J4" s="470" t="s">
        <v>237</v>
      </c>
      <c r="K4" s="470" t="s">
        <v>238</v>
      </c>
      <c r="L4" s="472" t="s">
        <v>239</v>
      </c>
    </row>
    <row r="5" spans="2:12" s="460" customFormat="1" ht="18.75" customHeight="1" x14ac:dyDescent="0.3">
      <c r="B5" s="476">
        <v>1</v>
      </c>
      <c r="C5" s="477" t="s">
        <v>240</v>
      </c>
      <c r="D5" s="478">
        <v>20268387031</v>
      </c>
      <c r="E5" s="478" t="s">
        <v>241</v>
      </c>
      <c r="F5" s="477" t="s">
        <v>4412</v>
      </c>
      <c r="G5" s="478" t="s">
        <v>125</v>
      </c>
      <c r="H5" s="478">
        <v>936789506</v>
      </c>
      <c r="I5" s="495" t="s">
        <v>242</v>
      </c>
      <c r="J5" s="479"/>
      <c r="K5" s="479"/>
      <c r="L5" s="479" t="s">
        <v>243</v>
      </c>
    </row>
    <row r="6" spans="2:12" s="460" customFormat="1" ht="18.75" customHeight="1" x14ac:dyDescent="0.3">
      <c r="B6" s="476">
        <v>2</v>
      </c>
      <c r="C6" s="477" t="s">
        <v>244</v>
      </c>
      <c r="D6" s="478">
        <v>20600118197</v>
      </c>
      <c r="E6" s="478" t="s">
        <v>245</v>
      </c>
      <c r="F6" s="477" t="s">
        <v>4413</v>
      </c>
      <c r="G6" s="478" t="s">
        <v>125</v>
      </c>
      <c r="H6" s="480" t="s">
        <v>125</v>
      </c>
      <c r="I6" s="495" t="s">
        <v>246</v>
      </c>
      <c r="J6" s="479"/>
      <c r="K6" s="479"/>
      <c r="L6" s="479" t="s">
        <v>243</v>
      </c>
    </row>
    <row r="7" spans="2:12" s="460" customFormat="1" ht="18.75" customHeight="1" x14ac:dyDescent="0.3">
      <c r="B7" s="476">
        <v>3</v>
      </c>
      <c r="C7" s="477" t="s">
        <v>247</v>
      </c>
      <c r="D7" s="478">
        <v>20515734636</v>
      </c>
      <c r="E7" s="478" t="s">
        <v>248</v>
      </c>
      <c r="F7" s="477" t="s">
        <v>4414</v>
      </c>
      <c r="G7" s="478" t="s">
        <v>125</v>
      </c>
      <c r="H7" s="478">
        <v>920363423</v>
      </c>
      <c r="I7" s="496" t="s">
        <v>249</v>
      </c>
      <c r="J7" s="479"/>
      <c r="K7" s="479"/>
      <c r="L7" s="479" t="s">
        <v>243</v>
      </c>
    </row>
    <row r="8" spans="2:12" s="460" customFormat="1" ht="18.75" customHeight="1" x14ac:dyDescent="0.3">
      <c r="B8" s="476">
        <v>4</v>
      </c>
      <c r="C8" s="477" t="s">
        <v>250</v>
      </c>
      <c r="D8" s="478">
        <v>20505958111</v>
      </c>
      <c r="E8" s="478" t="s">
        <v>251</v>
      </c>
      <c r="F8" s="477" t="s">
        <v>4415</v>
      </c>
      <c r="G8" s="478" t="s">
        <v>252</v>
      </c>
      <c r="H8" s="478">
        <v>967765603</v>
      </c>
      <c r="I8" s="496" t="s">
        <v>253</v>
      </c>
      <c r="J8" s="478" t="s">
        <v>125</v>
      </c>
      <c r="K8" s="478" t="s">
        <v>125</v>
      </c>
      <c r="L8" s="479" t="s">
        <v>243</v>
      </c>
    </row>
    <row r="9" spans="2:12" s="460" customFormat="1" ht="18.75" customHeight="1" x14ac:dyDescent="0.3">
      <c r="B9" s="476">
        <v>5</v>
      </c>
      <c r="C9" s="477" t="s">
        <v>256</v>
      </c>
      <c r="D9" s="478">
        <v>20516862506</v>
      </c>
      <c r="E9" s="478" t="s">
        <v>257</v>
      </c>
      <c r="F9" s="477" t="s">
        <v>3933</v>
      </c>
      <c r="G9" s="478" t="s">
        <v>259</v>
      </c>
      <c r="H9" s="478">
        <v>983510023</v>
      </c>
      <c r="I9" s="496" t="s">
        <v>260</v>
      </c>
      <c r="J9" s="479" t="s">
        <v>1901</v>
      </c>
      <c r="K9" s="479" t="s">
        <v>1902</v>
      </c>
      <c r="L9" s="479" t="s">
        <v>243</v>
      </c>
    </row>
    <row r="10" spans="2:12" s="460" customFormat="1" ht="18.75" customHeight="1" x14ac:dyDescent="0.3">
      <c r="B10" s="476">
        <v>6</v>
      </c>
      <c r="C10" s="477" t="s">
        <v>261</v>
      </c>
      <c r="D10" s="478"/>
      <c r="E10" s="478" t="s">
        <v>125</v>
      </c>
      <c r="F10" s="477" t="s">
        <v>4416</v>
      </c>
      <c r="G10" s="478" t="s">
        <v>125</v>
      </c>
      <c r="H10" s="478"/>
      <c r="I10" s="496" t="s">
        <v>262</v>
      </c>
      <c r="J10" s="479"/>
      <c r="K10" s="479"/>
      <c r="L10" s="479" t="s">
        <v>243</v>
      </c>
    </row>
    <row r="11" spans="2:12" s="460" customFormat="1" ht="18.75" customHeight="1" x14ac:dyDescent="0.3">
      <c r="B11" s="476">
        <v>7</v>
      </c>
      <c r="C11" s="477" t="s">
        <v>256</v>
      </c>
      <c r="D11" s="478">
        <v>20516862506</v>
      </c>
      <c r="E11" s="478" t="s">
        <v>263</v>
      </c>
      <c r="F11" s="477" t="s">
        <v>4417</v>
      </c>
      <c r="G11" s="478" t="s">
        <v>125</v>
      </c>
      <c r="H11" s="478">
        <v>960852630</v>
      </c>
      <c r="I11" s="496" t="s">
        <v>3193</v>
      </c>
      <c r="J11" s="479" t="s">
        <v>125</v>
      </c>
      <c r="K11" s="479" t="s">
        <v>125</v>
      </c>
      <c r="L11" s="479" t="s">
        <v>243</v>
      </c>
    </row>
    <row r="12" spans="2:12" s="460" customFormat="1" ht="18.75" customHeight="1" x14ac:dyDescent="0.3">
      <c r="B12" s="476">
        <v>8</v>
      </c>
      <c r="C12" s="477" t="s">
        <v>256</v>
      </c>
      <c r="D12" s="478">
        <v>20516862506</v>
      </c>
      <c r="E12" s="478" t="s">
        <v>263</v>
      </c>
      <c r="F12" s="477" t="s">
        <v>4418</v>
      </c>
      <c r="G12" s="478" t="s">
        <v>125</v>
      </c>
      <c r="H12" s="478">
        <v>920363418</v>
      </c>
      <c r="I12" s="496" t="s">
        <v>264</v>
      </c>
      <c r="J12" s="479" t="s">
        <v>265</v>
      </c>
      <c r="K12" s="479" t="s">
        <v>266</v>
      </c>
      <c r="L12" s="479" t="s">
        <v>243</v>
      </c>
    </row>
    <row r="13" spans="2:12" s="460" customFormat="1" ht="18.75" customHeight="1" x14ac:dyDescent="0.3">
      <c r="B13" s="476">
        <v>9</v>
      </c>
      <c r="C13" s="477" t="s">
        <v>267</v>
      </c>
      <c r="D13" s="478">
        <v>20505212739</v>
      </c>
      <c r="E13" s="478" t="s">
        <v>268</v>
      </c>
      <c r="F13" s="477" t="s">
        <v>4419</v>
      </c>
      <c r="G13" s="478" t="s">
        <v>125</v>
      </c>
      <c r="H13" s="478" t="s">
        <v>269</v>
      </c>
      <c r="I13" s="496" t="s">
        <v>270</v>
      </c>
      <c r="J13" s="479" t="s">
        <v>125</v>
      </c>
      <c r="K13" s="479" t="s">
        <v>125</v>
      </c>
      <c r="L13" s="479" t="s">
        <v>243</v>
      </c>
    </row>
    <row r="14" spans="2:12" s="460" customFormat="1" ht="18.75" customHeight="1" x14ac:dyDescent="0.3">
      <c r="B14" s="476">
        <v>10</v>
      </c>
      <c r="C14" s="477" t="s">
        <v>271</v>
      </c>
      <c r="D14" s="480">
        <v>20553327971</v>
      </c>
      <c r="E14" s="478" t="s">
        <v>272</v>
      </c>
      <c r="F14" s="477" t="s">
        <v>4420</v>
      </c>
      <c r="G14" s="478" t="s">
        <v>259</v>
      </c>
      <c r="H14" s="478">
        <v>929684224</v>
      </c>
      <c r="I14" s="496" t="s">
        <v>273</v>
      </c>
      <c r="J14" s="479"/>
      <c r="K14" s="479"/>
      <c r="L14" s="479" t="s">
        <v>243</v>
      </c>
    </row>
    <row r="15" spans="2:12" s="460" customFormat="1" ht="18.75" customHeight="1" x14ac:dyDescent="0.3">
      <c r="B15" s="476">
        <v>11</v>
      </c>
      <c r="C15" s="477" t="s">
        <v>274</v>
      </c>
      <c r="D15" s="478" t="s">
        <v>125</v>
      </c>
      <c r="E15" s="478" t="s">
        <v>125</v>
      </c>
      <c r="F15" s="477" t="s">
        <v>4421</v>
      </c>
      <c r="G15" s="478" t="s">
        <v>125</v>
      </c>
      <c r="H15" s="478">
        <v>999566333</v>
      </c>
      <c r="I15" s="496" t="s">
        <v>275</v>
      </c>
      <c r="J15" s="479"/>
      <c r="K15" s="479"/>
      <c r="L15" s="479" t="s">
        <v>243</v>
      </c>
    </row>
    <row r="16" spans="2:12" s="460" customFormat="1" ht="18.75" customHeight="1" x14ac:dyDescent="0.3">
      <c r="B16" s="476">
        <v>12</v>
      </c>
      <c r="C16" s="477" t="s">
        <v>276</v>
      </c>
      <c r="D16" s="478">
        <v>20600836031</v>
      </c>
      <c r="E16" s="478" t="s">
        <v>277</v>
      </c>
      <c r="F16" s="477" t="s">
        <v>4422</v>
      </c>
      <c r="G16" s="478" t="s">
        <v>125</v>
      </c>
      <c r="H16" s="478">
        <v>987154818</v>
      </c>
      <c r="I16" s="496" t="s">
        <v>278</v>
      </c>
      <c r="J16" s="479"/>
      <c r="K16" s="479"/>
      <c r="L16" s="479" t="s">
        <v>243</v>
      </c>
    </row>
    <row r="17" spans="2:12" s="460" customFormat="1" ht="18.75" customHeight="1" x14ac:dyDescent="0.3">
      <c r="B17" s="476">
        <v>13</v>
      </c>
      <c r="C17" s="477" t="s">
        <v>279</v>
      </c>
      <c r="D17" s="478">
        <v>20601237840</v>
      </c>
      <c r="E17" s="478" t="s">
        <v>280</v>
      </c>
      <c r="F17" s="477" t="s">
        <v>4423</v>
      </c>
      <c r="G17" s="478" t="s">
        <v>125</v>
      </c>
      <c r="H17" s="478">
        <v>993688546</v>
      </c>
      <c r="I17" s="496" t="s">
        <v>281</v>
      </c>
      <c r="J17" s="479"/>
      <c r="K17" s="479"/>
      <c r="L17" s="479" t="s">
        <v>243</v>
      </c>
    </row>
    <row r="18" spans="2:12" s="460" customFormat="1" ht="18.75" customHeight="1" x14ac:dyDescent="0.3">
      <c r="B18" s="476">
        <v>14</v>
      </c>
      <c r="C18" s="477" t="s">
        <v>282</v>
      </c>
      <c r="D18" s="478">
        <v>20605254331</v>
      </c>
      <c r="E18" s="478" t="s">
        <v>283</v>
      </c>
      <c r="F18" s="477" t="s">
        <v>4424</v>
      </c>
      <c r="G18" s="478" t="s">
        <v>125</v>
      </c>
      <c r="H18" s="478"/>
      <c r="I18" s="496" t="s">
        <v>284</v>
      </c>
      <c r="J18" s="479"/>
      <c r="K18" s="479"/>
      <c r="L18" s="479" t="s">
        <v>243</v>
      </c>
    </row>
    <row r="19" spans="2:12" s="460" customFormat="1" ht="18.75" customHeight="1" x14ac:dyDescent="0.3">
      <c r="B19" s="476">
        <v>15</v>
      </c>
      <c r="C19" s="477" t="s">
        <v>285</v>
      </c>
      <c r="D19" s="478">
        <v>20523767934</v>
      </c>
      <c r="E19" s="478" t="s">
        <v>286</v>
      </c>
      <c r="F19" s="477" t="s">
        <v>4425</v>
      </c>
      <c r="G19" s="478" t="s">
        <v>125</v>
      </c>
      <c r="H19" s="478">
        <v>4014245</v>
      </c>
      <c r="I19" s="496" t="s">
        <v>287</v>
      </c>
      <c r="J19" s="479"/>
      <c r="K19" s="479"/>
      <c r="L19" s="479" t="s">
        <v>243</v>
      </c>
    </row>
    <row r="20" spans="2:12" s="460" customFormat="1" ht="18.75" customHeight="1" x14ac:dyDescent="0.3">
      <c r="B20" s="476">
        <v>16</v>
      </c>
      <c r="C20" s="477" t="s">
        <v>288</v>
      </c>
      <c r="D20" s="478">
        <v>20125959483</v>
      </c>
      <c r="E20" s="478" t="s">
        <v>289</v>
      </c>
      <c r="F20" s="477" t="s">
        <v>4426</v>
      </c>
      <c r="G20" s="478" t="s">
        <v>125</v>
      </c>
      <c r="H20" s="478">
        <v>968370132</v>
      </c>
      <c r="I20" s="496" t="s">
        <v>290</v>
      </c>
      <c r="J20" s="479"/>
      <c r="K20" s="479"/>
      <c r="L20" s="479" t="s">
        <v>243</v>
      </c>
    </row>
    <row r="21" spans="2:12" s="460" customFormat="1" ht="18.75" customHeight="1" x14ac:dyDescent="0.3">
      <c r="B21" s="476">
        <v>17</v>
      </c>
      <c r="C21" s="477" t="s">
        <v>291</v>
      </c>
      <c r="D21" s="478"/>
      <c r="E21" s="478" t="s">
        <v>125</v>
      </c>
      <c r="F21" s="477" t="s">
        <v>4427</v>
      </c>
      <c r="G21" s="478" t="s">
        <v>125</v>
      </c>
      <c r="H21" s="478">
        <v>934709610</v>
      </c>
      <c r="I21" s="496" t="s">
        <v>292</v>
      </c>
      <c r="J21" s="479"/>
      <c r="K21" s="479"/>
      <c r="L21" s="479" t="s">
        <v>243</v>
      </c>
    </row>
    <row r="22" spans="2:12" s="460" customFormat="1" ht="18.75" customHeight="1" x14ac:dyDescent="0.3">
      <c r="B22" s="476">
        <v>18</v>
      </c>
      <c r="C22" s="477" t="s">
        <v>293</v>
      </c>
      <c r="D22" s="478">
        <v>20545508398</v>
      </c>
      <c r="E22" s="478" t="s">
        <v>294</v>
      </c>
      <c r="F22" s="477" t="s">
        <v>4428</v>
      </c>
      <c r="G22" s="478" t="s">
        <v>125</v>
      </c>
      <c r="H22" s="478">
        <v>987089525</v>
      </c>
      <c r="I22" s="496" t="s">
        <v>295</v>
      </c>
      <c r="J22" s="479"/>
      <c r="K22" s="479"/>
      <c r="L22" s="479" t="s">
        <v>243</v>
      </c>
    </row>
    <row r="23" spans="2:12" s="460" customFormat="1" ht="18.75" customHeight="1" x14ac:dyDescent="0.3">
      <c r="B23" s="476">
        <v>19</v>
      </c>
      <c r="C23" s="477" t="s">
        <v>296</v>
      </c>
      <c r="D23" s="478"/>
      <c r="E23" s="478" t="s">
        <v>125</v>
      </c>
      <c r="F23" s="477" t="s">
        <v>4429</v>
      </c>
      <c r="G23" s="478" t="s">
        <v>125</v>
      </c>
      <c r="H23" s="478">
        <v>993184846</v>
      </c>
      <c r="I23" s="496" t="s">
        <v>297</v>
      </c>
      <c r="J23" s="479"/>
      <c r="K23" s="479"/>
      <c r="L23" s="479" t="s">
        <v>243</v>
      </c>
    </row>
    <row r="24" spans="2:12" s="460" customFormat="1" ht="18.75" customHeight="1" x14ac:dyDescent="0.3">
      <c r="B24" s="476">
        <v>20</v>
      </c>
      <c r="C24" s="477" t="s">
        <v>298</v>
      </c>
      <c r="D24" s="478">
        <v>20549297570</v>
      </c>
      <c r="E24" s="478" t="s">
        <v>299</v>
      </c>
      <c r="F24" s="477" t="s">
        <v>4430</v>
      </c>
      <c r="G24" s="478" t="s">
        <v>125</v>
      </c>
      <c r="H24" s="478">
        <v>917693170</v>
      </c>
      <c r="I24" s="496" t="s">
        <v>300</v>
      </c>
      <c r="J24" s="479"/>
      <c r="K24" s="479"/>
      <c r="L24" s="479" t="s">
        <v>243</v>
      </c>
    </row>
    <row r="25" spans="2:12" s="460" customFormat="1" ht="18.75" customHeight="1" x14ac:dyDescent="0.3">
      <c r="B25" s="476">
        <v>21</v>
      </c>
      <c r="C25" s="477" t="s">
        <v>301</v>
      </c>
      <c r="D25" s="478">
        <v>20514048071</v>
      </c>
      <c r="E25" s="477" t="s">
        <v>302</v>
      </c>
      <c r="F25" s="477" t="s">
        <v>4431</v>
      </c>
      <c r="G25" s="478" t="s">
        <v>125</v>
      </c>
      <c r="H25" s="478" t="s">
        <v>303</v>
      </c>
      <c r="I25" s="496" t="s">
        <v>304</v>
      </c>
      <c r="J25" s="479"/>
      <c r="K25" s="479"/>
      <c r="L25" s="479" t="s">
        <v>243</v>
      </c>
    </row>
    <row r="26" spans="2:12" s="460" customFormat="1" ht="18.75" customHeight="1" x14ac:dyDescent="0.3">
      <c r="B26" s="476">
        <v>22</v>
      </c>
      <c r="C26" s="477" t="s">
        <v>305</v>
      </c>
      <c r="D26" s="478">
        <v>20516233801</v>
      </c>
      <c r="E26" s="478" t="s">
        <v>306</v>
      </c>
      <c r="F26" s="477" t="s">
        <v>4432</v>
      </c>
      <c r="G26" s="478" t="s">
        <v>125</v>
      </c>
      <c r="H26" s="478">
        <v>978436300</v>
      </c>
      <c r="I26" s="496" t="s">
        <v>307</v>
      </c>
      <c r="J26" s="479" t="s">
        <v>308</v>
      </c>
      <c r="K26" s="479" t="s">
        <v>309</v>
      </c>
      <c r="L26" s="479" t="s">
        <v>243</v>
      </c>
    </row>
    <row r="27" spans="2:12" s="460" customFormat="1" ht="18.75" customHeight="1" x14ac:dyDescent="0.3">
      <c r="B27" s="476">
        <v>23</v>
      </c>
      <c r="C27" s="477" t="s">
        <v>310</v>
      </c>
      <c r="D27" s="478"/>
      <c r="E27" s="478" t="s">
        <v>125</v>
      </c>
      <c r="F27" s="477" t="s">
        <v>4433</v>
      </c>
      <c r="G27" s="478" t="s">
        <v>125</v>
      </c>
      <c r="H27" s="478">
        <v>910529876</v>
      </c>
      <c r="I27" s="496" t="s">
        <v>311</v>
      </c>
      <c r="J27" s="479"/>
      <c r="K27" s="479"/>
      <c r="L27" s="479" t="s">
        <v>243</v>
      </c>
    </row>
    <row r="28" spans="2:12" s="460" customFormat="1" ht="18.75" customHeight="1" x14ac:dyDescent="0.3">
      <c r="B28" s="476">
        <v>24</v>
      </c>
      <c r="C28" s="477" t="s">
        <v>312</v>
      </c>
      <c r="D28" s="478">
        <v>20605411372</v>
      </c>
      <c r="E28" s="478" t="s">
        <v>125</v>
      </c>
      <c r="F28" s="477" t="s">
        <v>4434</v>
      </c>
      <c r="G28" s="478" t="s">
        <v>125</v>
      </c>
      <c r="H28" s="478">
        <v>938331539</v>
      </c>
      <c r="I28" s="496" t="s">
        <v>313</v>
      </c>
      <c r="J28" s="479"/>
      <c r="K28" s="479"/>
      <c r="L28" s="479" t="s">
        <v>243</v>
      </c>
    </row>
    <row r="29" spans="2:12" s="460" customFormat="1" ht="18.75" customHeight="1" x14ac:dyDescent="0.3">
      <c r="B29" s="476">
        <v>25</v>
      </c>
      <c r="C29" s="477" t="s">
        <v>314</v>
      </c>
      <c r="D29" s="478">
        <v>20537919991</v>
      </c>
      <c r="E29" s="478" t="s">
        <v>315</v>
      </c>
      <c r="F29" s="477" t="s">
        <v>4435</v>
      </c>
      <c r="G29" s="478" t="s">
        <v>125</v>
      </c>
      <c r="H29" s="478">
        <v>998845609</v>
      </c>
      <c r="I29" s="496" t="s">
        <v>316</v>
      </c>
      <c r="J29" s="479" t="s">
        <v>125</v>
      </c>
      <c r="K29" s="479" t="s">
        <v>125</v>
      </c>
      <c r="L29" s="479" t="s">
        <v>243</v>
      </c>
    </row>
    <row r="30" spans="2:12" s="460" customFormat="1" ht="18.75" customHeight="1" x14ac:dyDescent="0.3">
      <c r="B30" s="476">
        <v>26</v>
      </c>
      <c r="C30" s="477" t="s">
        <v>317</v>
      </c>
      <c r="D30" s="478"/>
      <c r="E30" s="478" t="s">
        <v>125</v>
      </c>
      <c r="F30" s="477" t="s">
        <v>4436</v>
      </c>
      <c r="G30" s="478" t="s">
        <v>125</v>
      </c>
      <c r="H30" s="478">
        <v>958345595</v>
      </c>
      <c r="I30" s="496" t="s">
        <v>318</v>
      </c>
      <c r="J30" s="479"/>
      <c r="K30" s="479"/>
      <c r="L30" s="479" t="s">
        <v>243</v>
      </c>
    </row>
    <row r="31" spans="2:12" s="460" customFormat="1" ht="18.75" customHeight="1" x14ac:dyDescent="0.3">
      <c r="B31" s="476">
        <v>27</v>
      </c>
      <c r="C31" s="477" t="s">
        <v>319</v>
      </c>
      <c r="D31" s="478">
        <v>20206018411</v>
      </c>
      <c r="E31" s="478" t="s">
        <v>320</v>
      </c>
      <c r="F31" s="477" t="s">
        <v>4437</v>
      </c>
      <c r="G31" s="478" t="s">
        <v>321</v>
      </c>
      <c r="H31" s="478">
        <v>926687304</v>
      </c>
      <c r="I31" s="496" t="s">
        <v>322</v>
      </c>
      <c r="J31" s="478" t="s">
        <v>254</v>
      </c>
      <c r="K31" s="477" t="s">
        <v>255</v>
      </c>
      <c r="L31" s="479" t="s">
        <v>243</v>
      </c>
    </row>
    <row r="32" spans="2:12" s="460" customFormat="1" ht="18.75" customHeight="1" x14ac:dyDescent="0.3">
      <c r="B32" s="476">
        <v>28</v>
      </c>
      <c r="C32" s="477" t="s">
        <v>323</v>
      </c>
      <c r="D32" s="478">
        <v>20569090289</v>
      </c>
      <c r="E32" s="478" t="s">
        <v>125</v>
      </c>
      <c r="F32" s="477" t="s">
        <v>4438</v>
      </c>
      <c r="G32" s="478" t="s">
        <v>125</v>
      </c>
      <c r="H32" s="478">
        <v>917424689</v>
      </c>
      <c r="I32" s="496" t="s">
        <v>324</v>
      </c>
      <c r="J32" s="479"/>
      <c r="K32" s="479"/>
      <c r="L32" s="479" t="s">
        <v>243</v>
      </c>
    </row>
    <row r="33" spans="2:12" s="460" customFormat="1" ht="18.75" customHeight="1" x14ac:dyDescent="0.3">
      <c r="B33" s="476">
        <v>29</v>
      </c>
      <c r="C33" s="477" t="s">
        <v>325</v>
      </c>
      <c r="D33" s="478">
        <v>20601489521</v>
      </c>
      <c r="E33" s="478" t="s">
        <v>125</v>
      </c>
      <c r="F33" s="477" t="s">
        <v>4439</v>
      </c>
      <c r="G33" s="478" t="s">
        <v>125</v>
      </c>
      <c r="H33" s="478">
        <v>940475009</v>
      </c>
      <c r="I33" s="496" t="s">
        <v>326</v>
      </c>
      <c r="J33" s="479"/>
      <c r="K33" s="479"/>
      <c r="L33" s="479" t="s">
        <v>243</v>
      </c>
    </row>
    <row r="34" spans="2:12" s="460" customFormat="1" ht="18.75" customHeight="1" x14ac:dyDescent="0.3">
      <c r="B34" s="476">
        <v>30</v>
      </c>
      <c r="C34" s="477" t="s">
        <v>327</v>
      </c>
      <c r="D34" s="478">
        <v>20541103831</v>
      </c>
      <c r="E34" s="478" t="s">
        <v>328</v>
      </c>
      <c r="F34" s="477" t="s">
        <v>4440</v>
      </c>
      <c r="G34" s="478" t="s">
        <v>125</v>
      </c>
      <c r="H34" s="478"/>
      <c r="I34" s="496" t="s">
        <v>329</v>
      </c>
      <c r="J34" s="479"/>
      <c r="K34" s="479"/>
      <c r="L34" s="479" t="s">
        <v>243</v>
      </c>
    </row>
    <row r="35" spans="2:12" s="460" customFormat="1" ht="18.600000000000001" customHeight="1" x14ac:dyDescent="0.3">
      <c r="B35" s="476">
        <v>31</v>
      </c>
      <c r="C35" s="477" t="s">
        <v>330</v>
      </c>
      <c r="D35" s="478">
        <v>20562660896</v>
      </c>
      <c r="E35" s="478" t="s">
        <v>331</v>
      </c>
      <c r="F35" s="477" t="s">
        <v>4441</v>
      </c>
      <c r="G35" s="478" t="s">
        <v>125</v>
      </c>
      <c r="H35" s="478">
        <v>963338932</v>
      </c>
      <c r="I35" s="496" t="s">
        <v>332</v>
      </c>
      <c r="J35" s="479" t="s">
        <v>125</v>
      </c>
      <c r="K35" s="479" t="s">
        <v>125</v>
      </c>
      <c r="L35" s="479" t="s">
        <v>243</v>
      </c>
    </row>
    <row r="36" spans="2:12" s="460" customFormat="1" ht="18.75" customHeight="1" x14ac:dyDescent="0.3">
      <c r="B36" s="476">
        <v>32</v>
      </c>
      <c r="C36" s="477" t="s">
        <v>333</v>
      </c>
      <c r="D36" s="478">
        <v>20605411372</v>
      </c>
      <c r="E36" s="478" t="s">
        <v>125</v>
      </c>
      <c r="F36" s="477" t="s">
        <v>4442</v>
      </c>
      <c r="G36" s="478" t="s">
        <v>125</v>
      </c>
      <c r="H36" s="478">
        <v>937473122</v>
      </c>
      <c r="I36" s="496" t="s">
        <v>334</v>
      </c>
      <c r="J36" s="479"/>
      <c r="K36" s="479"/>
      <c r="L36" s="479" t="s">
        <v>243</v>
      </c>
    </row>
    <row r="37" spans="2:12" s="459" customFormat="1" ht="18.75" customHeight="1" x14ac:dyDescent="0.3">
      <c r="B37" s="476">
        <v>33</v>
      </c>
      <c r="C37" s="477" t="s">
        <v>335</v>
      </c>
      <c r="D37" s="478">
        <v>20601508878</v>
      </c>
      <c r="E37" s="478" t="s">
        <v>336</v>
      </c>
      <c r="F37" s="477" t="s">
        <v>4443</v>
      </c>
      <c r="G37" s="478" t="s">
        <v>125</v>
      </c>
      <c r="H37" s="478">
        <v>985998448</v>
      </c>
      <c r="I37" s="496" t="s">
        <v>337</v>
      </c>
      <c r="J37" s="479"/>
      <c r="K37" s="479"/>
      <c r="L37" s="479" t="s">
        <v>243</v>
      </c>
    </row>
    <row r="38" spans="2:12" s="459" customFormat="1" ht="18.75" customHeight="1" x14ac:dyDescent="0.3">
      <c r="B38" s="476">
        <v>34</v>
      </c>
      <c r="C38" s="477" t="s">
        <v>338</v>
      </c>
      <c r="D38" s="478">
        <v>20548536457</v>
      </c>
      <c r="E38" s="478" t="s">
        <v>125</v>
      </c>
      <c r="F38" s="477" t="s">
        <v>4444</v>
      </c>
      <c r="G38" s="478" t="s">
        <v>125</v>
      </c>
      <c r="H38" s="478">
        <v>963986864</v>
      </c>
      <c r="I38" s="496" t="s">
        <v>339</v>
      </c>
      <c r="J38" s="479"/>
      <c r="K38" s="479"/>
      <c r="L38" s="479" t="s">
        <v>243</v>
      </c>
    </row>
    <row r="39" spans="2:12" s="459" customFormat="1" ht="18.75" customHeight="1" x14ac:dyDescent="0.3">
      <c r="B39" s="476">
        <v>35</v>
      </c>
      <c r="C39" s="477" t="s">
        <v>319</v>
      </c>
      <c r="D39" s="478">
        <v>20206018411</v>
      </c>
      <c r="E39" s="478" t="s">
        <v>320</v>
      </c>
      <c r="F39" s="477" t="s">
        <v>4437</v>
      </c>
      <c r="G39" s="478" t="s">
        <v>125</v>
      </c>
      <c r="H39" s="478">
        <v>926687304</v>
      </c>
      <c r="I39" s="496" t="s">
        <v>322</v>
      </c>
      <c r="J39" s="479"/>
      <c r="K39" s="479"/>
      <c r="L39" s="479" t="s">
        <v>243</v>
      </c>
    </row>
    <row r="40" spans="2:12" s="459" customFormat="1" ht="18.75" customHeight="1" x14ac:dyDescent="0.3">
      <c r="B40" s="476">
        <v>36</v>
      </c>
      <c r="C40" s="477" t="s">
        <v>340</v>
      </c>
      <c r="D40" s="480">
        <v>20510303386</v>
      </c>
      <c r="E40" s="478" t="s">
        <v>341</v>
      </c>
      <c r="F40" s="477" t="s">
        <v>4445</v>
      </c>
      <c r="G40" s="478" t="s">
        <v>125</v>
      </c>
      <c r="H40" s="478">
        <v>968201908</v>
      </c>
      <c r="I40" s="496" t="s">
        <v>342</v>
      </c>
      <c r="J40" s="478" t="s">
        <v>125</v>
      </c>
      <c r="K40" s="479" t="s">
        <v>125</v>
      </c>
      <c r="L40" s="479" t="s">
        <v>243</v>
      </c>
    </row>
    <row r="41" spans="2:12" s="459" customFormat="1" ht="18.75" customHeight="1" x14ac:dyDescent="0.3">
      <c r="B41" s="476">
        <v>37</v>
      </c>
      <c r="C41" s="477" t="s">
        <v>343</v>
      </c>
      <c r="D41" s="480" t="s">
        <v>125</v>
      </c>
      <c r="E41" s="478" t="s">
        <v>125</v>
      </c>
      <c r="F41" s="477" t="s">
        <v>4446</v>
      </c>
      <c r="G41" s="478" t="s">
        <v>125</v>
      </c>
      <c r="H41" s="478">
        <v>986658220</v>
      </c>
      <c r="I41" s="496" t="s">
        <v>344</v>
      </c>
      <c r="J41" s="479"/>
      <c r="K41" s="479"/>
      <c r="L41" s="479" t="s">
        <v>243</v>
      </c>
    </row>
    <row r="42" spans="2:12" s="459" customFormat="1" ht="18.75" customHeight="1" x14ac:dyDescent="0.3">
      <c r="B42" s="476">
        <v>38</v>
      </c>
      <c r="C42" s="477" t="s">
        <v>319</v>
      </c>
      <c r="D42" s="478">
        <v>20206018411</v>
      </c>
      <c r="E42" s="478" t="s">
        <v>320</v>
      </c>
      <c r="F42" s="477" t="s">
        <v>4447</v>
      </c>
      <c r="G42" s="478" t="s">
        <v>125</v>
      </c>
      <c r="H42" s="478">
        <v>960641783</v>
      </c>
      <c r="I42" s="496" t="s">
        <v>345</v>
      </c>
      <c r="J42" s="479"/>
      <c r="K42" s="479"/>
      <c r="L42" s="479" t="s">
        <v>243</v>
      </c>
    </row>
    <row r="43" spans="2:12" s="459" customFormat="1" ht="18.75" customHeight="1" x14ac:dyDescent="0.3">
      <c r="B43" s="476">
        <v>39</v>
      </c>
      <c r="C43" s="477" t="s">
        <v>346</v>
      </c>
      <c r="D43" s="478">
        <v>20600159098</v>
      </c>
      <c r="E43" s="477" t="s">
        <v>347</v>
      </c>
      <c r="F43" s="477" t="s">
        <v>4448</v>
      </c>
      <c r="G43" s="478" t="s">
        <v>125</v>
      </c>
      <c r="H43" s="478">
        <v>999335533</v>
      </c>
      <c r="I43" s="496" t="s">
        <v>348</v>
      </c>
      <c r="J43" s="479"/>
      <c r="K43" s="479"/>
      <c r="L43" s="479" t="s">
        <v>243</v>
      </c>
    </row>
    <row r="44" spans="2:12" s="459" customFormat="1" ht="18.75" customHeight="1" x14ac:dyDescent="0.3">
      <c r="B44" s="476">
        <v>40</v>
      </c>
      <c r="C44" s="477" t="s">
        <v>349</v>
      </c>
      <c r="D44" s="478">
        <v>20605491201</v>
      </c>
      <c r="E44" s="478" t="s">
        <v>125</v>
      </c>
      <c r="F44" s="477" t="s">
        <v>4449</v>
      </c>
      <c r="G44" s="478" t="s">
        <v>125</v>
      </c>
      <c r="H44" s="480" t="s">
        <v>125</v>
      </c>
      <c r="I44" s="496" t="s">
        <v>350</v>
      </c>
      <c r="J44" s="479"/>
      <c r="K44" s="479"/>
      <c r="L44" s="479" t="s">
        <v>243</v>
      </c>
    </row>
    <row r="45" spans="2:12" s="459" customFormat="1" ht="18.75" customHeight="1" x14ac:dyDescent="0.3">
      <c r="B45" s="476">
        <v>41</v>
      </c>
      <c r="C45" s="477" t="s">
        <v>351</v>
      </c>
      <c r="D45" s="478">
        <v>20543329984</v>
      </c>
      <c r="E45" s="478" t="s">
        <v>352</v>
      </c>
      <c r="F45" s="477" t="s">
        <v>4450</v>
      </c>
      <c r="G45" s="478" t="s">
        <v>353</v>
      </c>
      <c r="H45" s="478">
        <v>946473128</v>
      </c>
      <c r="I45" s="496" t="s">
        <v>354</v>
      </c>
      <c r="J45" s="479" t="s">
        <v>355</v>
      </c>
      <c r="K45" s="479" t="s">
        <v>356</v>
      </c>
      <c r="L45" s="479" t="s">
        <v>243</v>
      </c>
    </row>
    <row r="46" spans="2:12" s="459" customFormat="1" ht="18.75" customHeight="1" x14ac:dyDescent="0.3">
      <c r="B46" s="476">
        <v>42</v>
      </c>
      <c r="C46" s="477" t="s">
        <v>351</v>
      </c>
      <c r="D46" s="478">
        <v>20543329984</v>
      </c>
      <c r="E46" s="478" t="s">
        <v>352</v>
      </c>
      <c r="F46" s="477" t="s">
        <v>4451</v>
      </c>
      <c r="G46" s="478" t="s">
        <v>358</v>
      </c>
      <c r="H46" s="478">
        <v>946232416</v>
      </c>
      <c r="I46" s="496" t="s">
        <v>359</v>
      </c>
      <c r="J46" s="479" t="s">
        <v>355</v>
      </c>
      <c r="K46" s="479" t="s">
        <v>356</v>
      </c>
      <c r="L46" s="479" t="s">
        <v>243</v>
      </c>
    </row>
    <row r="47" spans="2:12" s="459" customFormat="1" ht="18.75" customHeight="1" x14ac:dyDescent="0.3">
      <c r="B47" s="476">
        <v>43</v>
      </c>
      <c r="C47" s="477" t="s">
        <v>327</v>
      </c>
      <c r="D47" s="480">
        <v>20541103831</v>
      </c>
      <c r="E47" s="478" t="s">
        <v>328</v>
      </c>
      <c r="F47" s="477" t="s">
        <v>4452</v>
      </c>
      <c r="G47" s="478" t="s">
        <v>125</v>
      </c>
      <c r="H47" s="478">
        <v>930930270</v>
      </c>
      <c r="I47" s="496" t="s">
        <v>360</v>
      </c>
      <c r="J47" s="479"/>
      <c r="K47" s="479"/>
      <c r="L47" s="479" t="s">
        <v>243</v>
      </c>
    </row>
    <row r="48" spans="2:12" s="459" customFormat="1" ht="18.75" customHeight="1" x14ac:dyDescent="0.3">
      <c r="B48" s="476">
        <v>44</v>
      </c>
      <c r="C48" s="477" t="s">
        <v>361</v>
      </c>
      <c r="D48" s="478">
        <v>20601163277</v>
      </c>
      <c r="E48" s="478" t="s">
        <v>125</v>
      </c>
      <c r="F48" s="477" t="s">
        <v>4453</v>
      </c>
      <c r="G48" s="478" t="s">
        <v>125</v>
      </c>
      <c r="H48" s="480" t="s">
        <v>125</v>
      </c>
      <c r="I48" s="496" t="s">
        <v>362</v>
      </c>
      <c r="J48" s="479"/>
      <c r="K48" s="479"/>
      <c r="L48" s="479" t="s">
        <v>243</v>
      </c>
    </row>
    <row r="49" spans="2:12" s="459" customFormat="1" ht="18.75" customHeight="1" x14ac:dyDescent="0.3">
      <c r="B49" s="476">
        <v>45</v>
      </c>
      <c r="C49" s="477" t="s">
        <v>363</v>
      </c>
      <c r="D49" s="478">
        <v>20536763164</v>
      </c>
      <c r="E49" s="478" t="s">
        <v>125</v>
      </c>
      <c r="F49" s="477" t="s">
        <v>4454</v>
      </c>
      <c r="G49" s="478" t="s">
        <v>125</v>
      </c>
      <c r="H49" s="478">
        <v>946223912</v>
      </c>
      <c r="I49" s="496" t="s">
        <v>364</v>
      </c>
      <c r="J49" s="479"/>
      <c r="K49" s="479"/>
      <c r="L49" s="479" t="s">
        <v>243</v>
      </c>
    </row>
    <row r="50" spans="2:12" s="459" customFormat="1" ht="18.75" customHeight="1" x14ac:dyDescent="0.3">
      <c r="B50" s="476">
        <v>46</v>
      </c>
      <c r="C50" s="477" t="s">
        <v>365</v>
      </c>
      <c r="D50" s="478">
        <v>10232618979</v>
      </c>
      <c r="E50" s="478" t="s">
        <v>125</v>
      </c>
      <c r="F50" s="477" t="s">
        <v>4455</v>
      </c>
      <c r="G50" s="478" t="s">
        <v>125</v>
      </c>
      <c r="H50" s="478">
        <v>944245799</v>
      </c>
      <c r="I50" s="496" t="s">
        <v>366</v>
      </c>
      <c r="J50" s="479"/>
      <c r="K50" s="479"/>
      <c r="L50" s="479" t="s">
        <v>243</v>
      </c>
    </row>
    <row r="51" spans="2:12" s="459" customFormat="1" ht="18.75" customHeight="1" x14ac:dyDescent="0.3">
      <c r="B51" s="476">
        <v>47</v>
      </c>
      <c r="C51" s="477" t="s">
        <v>327</v>
      </c>
      <c r="D51" s="480">
        <v>20541103831</v>
      </c>
      <c r="E51" s="478" t="s">
        <v>328</v>
      </c>
      <c r="F51" s="477" t="s">
        <v>4440</v>
      </c>
      <c r="G51" s="478" t="s">
        <v>125</v>
      </c>
      <c r="H51" s="480" t="s">
        <v>125</v>
      </c>
      <c r="I51" s="496" t="s">
        <v>329</v>
      </c>
      <c r="J51" s="479"/>
      <c r="K51" s="479"/>
      <c r="L51" s="479" t="s">
        <v>243</v>
      </c>
    </row>
    <row r="52" spans="2:12" s="459" customFormat="1" ht="18.75" customHeight="1" x14ac:dyDescent="0.3">
      <c r="B52" s="476">
        <v>48</v>
      </c>
      <c r="C52" s="477" t="s">
        <v>319</v>
      </c>
      <c r="D52" s="478">
        <v>20206018411</v>
      </c>
      <c r="E52" s="478" t="s">
        <v>320</v>
      </c>
      <c r="F52" s="477" t="s">
        <v>4456</v>
      </c>
      <c r="G52" s="478" t="s">
        <v>125</v>
      </c>
      <c r="H52" s="478">
        <v>961106569</v>
      </c>
      <c r="I52" s="496" t="s">
        <v>367</v>
      </c>
      <c r="J52" s="479"/>
      <c r="K52" s="479"/>
      <c r="L52" s="479" t="s">
        <v>243</v>
      </c>
    </row>
    <row r="53" spans="2:12" s="459" customFormat="1" ht="18.75" customHeight="1" x14ac:dyDescent="0.3">
      <c r="B53" s="476">
        <v>49</v>
      </c>
      <c r="C53" s="477" t="s">
        <v>368</v>
      </c>
      <c r="D53" s="478">
        <v>20603796137</v>
      </c>
      <c r="E53" s="478" t="s">
        <v>369</v>
      </c>
      <c r="F53" s="477" t="s">
        <v>4457</v>
      </c>
      <c r="G53" s="478" t="s">
        <v>125</v>
      </c>
      <c r="H53" s="478">
        <v>943619841</v>
      </c>
      <c r="I53" s="496" t="s">
        <v>370</v>
      </c>
      <c r="J53" s="477" t="s">
        <v>371</v>
      </c>
      <c r="K53" s="477" t="s">
        <v>372</v>
      </c>
      <c r="L53" s="479" t="s">
        <v>243</v>
      </c>
    </row>
    <row r="54" spans="2:12" s="459" customFormat="1" ht="18.75" customHeight="1" x14ac:dyDescent="0.3">
      <c r="B54" s="476">
        <v>50</v>
      </c>
      <c r="C54" s="477" t="s">
        <v>373</v>
      </c>
      <c r="D54" s="480">
        <v>20600785177</v>
      </c>
      <c r="E54" s="478" t="s">
        <v>374</v>
      </c>
      <c r="F54" s="477" t="s">
        <v>4458</v>
      </c>
      <c r="G54" s="478" t="s">
        <v>125</v>
      </c>
      <c r="H54" s="478">
        <v>977546799</v>
      </c>
      <c r="I54" s="496" t="s">
        <v>375</v>
      </c>
      <c r="J54" s="479"/>
      <c r="K54" s="479"/>
      <c r="L54" s="479" t="s">
        <v>243</v>
      </c>
    </row>
    <row r="55" spans="2:12" s="459" customFormat="1" ht="18.75" customHeight="1" x14ac:dyDescent="0.3">
      <c r="B55" s="476">
        <v>51</v>
      </c>
      <c r="C55" s="477" t="s">
        <v>376</v>
      </c>
      <c r="D55" s="480" t="s">
        <v>125</v>
      </c>
      <c r="E55" s="478" t="s">
        <v>125</v>
      </c>
      <c r="F55" s="477" t="s">
        <v>4459</v>
      </c>
      <c r="G55" s="478" t="s">
        <v>125</v>
      </c>
      <c r="H55" s="478">
        <v>987590211</v>
      </c>
      <c r="I55" s="496" t="s">
        <v>377</v>
      </c>
      <c r="J55" s="479"/>
      <c r="K55" s="479"/>
      <c r="L55" s="479" t="s">
        <v>243</v>
      </c>
    </row>
    <row r="56" spans="2:12" s="459" customFormat="1" ht="18.75" customHeight="1" x14ac:dyDescent="0.3">
      <c r="B56" s="476">
        <v>52</v>
      </c>
      <c r="C56" s="477" t="s">
        <v>378</v>
      </c>
      <c r="D56" s="478"/>
      <c r="E56" s="478" t="s">
        <v>125</v>
      </c>
      <c r="F56" s="477" t="s">
        <v>4460</v>
      </c>
      <c r="G56" s="478" t="s">
        <v>125</v>
      </c>
      <c r="H56" s="478">
        <v>980545518</v>
      </c>
      <c r="I56" s="496" t="s">
        <v>379</v>
      </c>
      <c r="J56" s="479"/>
      <c r="K56" s="479"/>
      <c r="L56" s="479" t="s">
        <v>243</v>
      </c>
    </row>
    <row r="57" spans="2:12" s="459" customFormat="1" ht="18.75" customHeight="1" x14ac:dyDescent="0.3">
      <c r="B57" s="476">
        <v>53</v>
      </c>
      <c r="C57" s="477" t="s">
        <v>380</v>
      </c>
      <c r="D57" s="478">
        <v>20206864215</v>
      </c>
      <c r="E57" s="478" t="s">
        <v>125</v>
      </c>
      <c r="F57" s="477" t="s">
        <v>4958</v>
      </c>
      <c r="G57" s="478" t="s">
        <v>125</v>
      </c>
      <c r="H57" s="478">
        <v>996526276</v>
      </c>
      <c r="I57" s="496" t="s">
        <v>381</v>
      </c>
      <c r="J57" s="479"/>
      <c r="K57" s="479"/>
      <c r="L57" s="479" t="s">
        <v>243</v>
      </c>
    </row>
    <row r="58" spans="2:12" s="459" customFormat="1" ht="18.75" customHeight="1" x14ac:dyDescent="0.3">
      <c r="B58" s="476">
        <v>54</v>
      </c>
      <c r="C58" s="477" t="s">
        <v>382</v>
      </c>
      <c r="D58" s="478">
        <v>20476423539</v>
      </c>
      <c r="E58" s="478" t="s">
        <v>125</v>
      </c>
      <c r="F58" s="477" t="s">
        <v>4461</v>
      </c>
      <c r="G58" s="478" t="s">
        <v>125</v>
      </c>
      <c r="H58" s="478" t="s">
        <v>383</v>
      </c>
      <c r="I58" s="496" t="s">
        <v>384</v>
      </c>
      <c r="J58" s="479"/>
      <c r="K58" s="479"/>
      <c r="L58" s="479" t="s">
        <v>243</v>
      </c>
    </row>
    <row r="59" spans="2:12" s="459" customFormat="1" ht="18.75" customHeight="1" x14ac:dyDescent="0.3">
      <c r="B59" s="476">
        <v>55</v>
      </c>
      <c r="C59" s="477" t="s">
        <v>385</v>
      </c>
      <c r="D59" s="480" t="s">
        <v>125</v>
      </c>
      <c r="E59" s="478" t="s">
        <v>125</v>
      </c>
      <c r="F59" s="477" t="s">
        <v>4462</v>
      </c>
      <c r="G59" s="478" t="s">
        <v>125</v>
      </c>
      <c r="H59" s="478">
        <v>994032350</v>
      </c>
      <c r="I59" s="496" t="s">
        <v>386</v>
      </c>
      <c r="J59" s="479"/>
      <c r="K59" s="479"/>
      <c r="L59" s="479" t="s">
        <v>243</v>
      </c>
    </row>
    <row r="60" spans="2:12" s="459" customFormat="1" ht="18.75" customHeight="1" x14ac:dyDescent="0.3">
      <c r="B60" s="476">
        <v>56</v>
      </c>
      <c r="C60" s="477" t="s">
        <v>387</v>
      </c>
      <c r="D60" s="478" t="s">
        <v>383</v>
      </c>
      <c r="E60" s="478" t="s">
        <v>125</v>
      </c>
      <c r="F60" s="477" t="s">
        <v>4463</v>
      </c>
      <c r="G60" s="478" t="s">
        <v>125</v>
      </c>
      <c r="H60" s="478">
        <v>947266197</v>
      </c>
      <c r="I60" s="496" t="s">
        <v>388</v>
      </c>
      <c r="J60" s="479"/>
      <c r="K60" s="479"/>
      <c r="L60" s="479" t="s">
        <v>243</v>
      </c>
    </row>
    <row r="61" spans="2:12" s="459" customFormat="1" ht="18.75" customHeight="1" x14ac:dyDescent="0.3">
      <c r="B61" s="476">
        <v>57</v>
      </c>
      <c r="C61" s="477" t="s">
        <v>389</v>
      </c>
      <c r="D61" s="480" t="s">
        <v>125</v>
      </c>
      <c r="E61" s="478" t="s">
        <v>125</v>
      </c>
      <c r="F61" s="477" t="s">
        <v>4464</v>
      </c>
      <c r="G61" s="478" t="s">
        <v>125</v>
      </c>
      <c r="H61" s="478">
        <v>964284309</v>
      </c>
      <c r="I61" s="496" t="s">
        <v>390</v>
      </c>
      <c r="J61" s="479"/>
      <c r="K61" s="479"/>
      <c r="L61" s="479" t="s">
        <v>243</v>
      </c>
    </row>
    <row r="62" spans="2:12" s="459" customFormat="1" ht="18.75" customHeight="1" x14ac:dyDescent="0.3">
      <c r="B62" s="476">
        <v>58</v>
      </c>
      <c r="C62" s="477" t="s">
        <v>319</v>
      </c>
      <c r="D62" s="478">
        <v>20206018411</v>
      </c>
      <c r="E62" s="478" t="s">
        <v>320</v>
      </c>
      <c r="F62" s="477" t="s">
        <v>4465</v>
      </c>
      <c r="G62" s="478" t="s">
        <v>125</v>
      </c>
      <c r="H62" s="478">
        <v>902731909</v>
      </c>
      <c r="I62" s="496" t="s">
        <v>391</v>
      </c>
      <c r="J62" s="479"/>
      <c r="K62" s="479"/>
      <c r="L62" s="479" t="s">
        <v>243</v>
      </c>
    </row>
    <row r="63" spans="2:12" s="459" customFormat="1" ht="18.75" customHeight="1" x14ac:dyDescent="0.3">
      <c r="B63" s="476">
        <v>59</v>
      </c>
      <c r="C63" s="477" t="s">
        <v>392</v>
      </c>
      <c r="D63" s="480" t="s">
        <v>125</v>
      </c>
      <c r="E63" s="478" t="s">
        <v>125</v>
      </c>
      <c r="F63" s="477" t="s">
        <v>4466</v>
      </c>
      <c r="G63" s="478" t="s">
        <v>125</v>
      </c>
      <c r="H63" s="478">
        <v>992864325</v>
      </c>
      <c r="I63" s="496" t="s">
        <v>393</v>
      </c>
      <c r="J63" s="479"/>
      <c r="K63" s="479"/>
      <c r="L63" s="479" t="s">
        <v>243</v>
      </c>
    </row>
    <row r="64" spans="2:12" s="459" customFormat="1" ht="18.75" customHeight="1" x14ac:dyDescent="0.3">
      <c r="B64" s="476">
        <v>60</v>
      </c>
      <c r="C64" s="477" t="s">
        <v>394</v>
      </c>
      <c r="D64" s="480" t="s">
        <v>125</v>
      </c>
      <c r="E64" s="478" t="s">
        <v>125</v>
      </c>
      <c r="F64" s="477" t="s">
        <v>4467</v>
      </c>
      <c r="G64" s="478" t="s">
        <v>125</v>
      </c>
      <c r="H64" s="478">
        <v>944993131</v>
      </c>
      <c r="I64" s="496" t="s">
        <v>395</v>
      </c>
      <c r="J64" s="479"/>
      <c r="K64" s="479"/>
      <c r="L64" s="479" t="s">
        <v>243</v>
      </c>
    </row>
    <row r="65" spans="2:12" s="459" customFormat="1" ht="18.75" customHeight="1" x14ac:dyDescent="0.3">
      <c r="B65" s="476">
        <v>61</v>
      </c>
      <c r="C65" s="477" t="s">
        <v>396</v>
      </c>
      <c r="D65" s="480" t="s">
        <v>125</v>
      </c>
      <c r="E65" s="478" t="s">
        <v>125</v>
      </c>
      <c r="F65" s="477" t="s">
        <v>4468</v>
      </c>
      <c r="G65" s="478" t="s">
        <v>125</v>
      </c>
      <c r="H65" s="478">
        <v>960938861</v>
      </c>
      <c r="I65" s="496" t="s">
        <v>397</v>
      </c>
      <c r="J65" s="479"/>
      <c r="K65" s="479"/>
      <c r="L65" s="479" t="s">
        <v>243</v>
      </c>
    </row>
    <row r="66" spans="2:12" s="459" customFormat="1" ht="18.75" customHeight="1" x14ac:dyDescent="0.3">
      <c r="B66" s="476">
        <v>62</v>
      </c>
      <c r="C66" s="477" t="s">
        <v>240</v>
      </c>
      <c r="D66" s="478">
        <v>20564842208.5541</v>
      </c>
      <c r="E66" s="478" t="s">
        <v>241</v>
      </c>
      <c r="F66" s="477" t="s">
        <v>4412</v>
      </c>
      <c r="G66" s="478" t="s">
        <v>125</v>
      </c>
      <c r="H66" s="478">
        <v>936789507</v>
      </c>
      <c r="I66" s="495" t="s">
        <v>242</v>
      </c>
      <c r="J66" s="479"/>
      <c r="K66" s="479"/>
      <c r="L66" s="479" t="s">
        <v>243</v>
      </c>
    </row>
    <row r="67" spans="2:12" s="459" customFormat="1" ht="18.75" customHeight="1" x14ac:dyDescent="0.3">
      <c r="B67" s="476">
        <v>63</v>
      </c>
      <c r="C67" s="477" t="s">
        <v>401</v>
      </c>
      <c r="D67" s="480">
        <v>20601455456</v>
      </c>
      <c r="E67" s="478" t="s">
        <v>402</v>
      </c>
      <c r="F67" s="477" t="s">
        <v>4470</v>
      </c>
      <c r="G67" s="478" t="s">
        <v>125</v>
      </c>
      <c r="H67" s="478">
        <v>998795541</v>
      </c>
      <c r="I67" s="496" t="s">
        <v>403</v>
      </c>
      <c r="J67" s="479"/>
      <c r="K67" s="479"/>
      <c r="L67" s="479" t="s">
        <v>243</v>
      </c>
    </row>
    <row r="68" spans="2:12" s="459" customFormat="1" ht="18.75" customHeight="1" x14ac:dyDescent="0.3">
      <c r="B68" s="476">
        <v>64</v>
      </c>
      <c r="C68" s="477" t="s">
        <v>404</v>
      </c>
      <c r="D68" s="480" t="s">
        <v>125</v>
      </c>
      <c r="E68" s="478" t="s">
        <v>125</v>
      </c>
      <c r="F68" s="477" t="s">
        <v>4471</v>
      </c>
      <c r="G68" s="478" t="s">
        <v>125</v>
      </c>
      <c r="H68" s="478">
        <v>970381291</v>
      </c>
      <c r="I68" s="496" t="s">
        <v>405</v>
      </c>
      <c r="J68" s="479"/>
      <c r="K68" s="479"/>
      <c r="L68" s="479" t="s">
        <v>243</v>
      </c>
    </row>
    <row r="69" spans="2:12" s="459" customFormat="1" ht="18.75" customHeight="1" x14ac:dyDescent="0.3">
      <c r="B69" s="476">
        <v>65</v>
      </c>
      <c r="C69" s="477" t="s">
        <v>406</v>
      </c>
      <c r="D69" s="480" t="s">
        <v>125</v>
      </c>
      <c r="E69" s="478" t="s">
        <v>125</v>
      </c>
      <c r="F69" s="477" t="s">
        <v>4472</v>
      </c>
      <c r="G69" s="478" t="s">
        <v>125</v>
      </c>
      <c r="H69" s="478">
        <v>996710711</v>
      </c>
      <c r="I69" s="496" t="s">
        <v>407</v>
      </c>
      <c r="J69" s="479"/>
      <c r="K69" s="479"/>
      <c r="L69" s="479" t="s">
        <v>243</v>
      </c>
    </row>
    <row r="70" spans="2:12" s="459" customFormat="1" ht="18.75" customHeight="1" x14ac:dyDescent="0.3">
      <c r="B70" s="476">
        <v>66</v>
      </c>
      <c r="C70" s="477" t="s">
        <v>408</v>
      </c>
      <c r="D70" s="480" t="s">
        <v>125</v>
      </c>
      <c r="E70" s="478" t="s">
        <v>125</v>
      </c>
      <c r="F70" s="477" t="s">
        <v>4473</v>
      </c>
      <c r="G70" s="478" t="s">
        <v>125</v>
      </c>
      <c r="H70" s="478">
        <v>969009694</v>
      </c>
      <c r="I70" s="496" t="s">
        <v>409</v>
      </c>
      <c r="J70" s="479"/>
      <c r="K70" s="479"/>
      <c r="L70" s="479" t="s">
        <v>243</v>
      </c>
    </row>
    <row r="71" spans="2:12" s="459" customFormat="1" ht="18.75" customHeight="1" x14ac:dyDescent="0.3">
      <c r="B71" s="476">
        <v>67</v>
      </c>
      <c r="C71" s="477" t="s">
        <v>410</v>
      </c>
      <c r="D71" s="480" t="s">
        <v>125</v>
      </c>
      <c r="E71" s="478" t="s">
        <v>411</v>
      </c>
      <c r="F71" s="477" t="s">
        <v>4474</v>
      </c>
      <c r="G71" s="478" t="s">
        <v>412</v>
      </c>
      <c r="H71" s="478">
        <v>977876784</v>
      </c>
      <c r="I71" s="496" t="s">
        <v>413</v>
      </c>
      <c r="J71" s="479"/>
      <c r="K71" s="479"/>
      <c r="L71" s="479" t="s">
        <v>243</v>
      </c>
    </row>
    <row r="72" spans="2:12" s="459" customFormat="1" ht="18.75" customHeight="1" x14ac:dyDescent="0.3">
      <c r="B72" s="476">
        <v>68</v>
      </c>
      <c r="C72" s="477" t="s">
        <v>414</v>
      </c>
      <c r="D72" s="478">
        <v>20551851665</v>
      </c>
      <c r="E72" s="478" t="s">
        <v>125</v>
      </c>
      <c r="F72" s="477" t="s">
        <v>4475</v>
      </c>
      <c r="G72" s="478" t="s">
        <v>125</v>
      </c>
      <c r="H72" s="478">
        <v>981845842</v>
      </c>
      <c r="I72" s="496" t="s">
        <v>416</v>
      </c>
      <c r="J72" s="479"/>
      <c r="K72" s="479"/>
      <c r="L72" s="479" t="s">
        <v>243</v>
      </c>
    </row>
    <row r="73" spans="2:12" s="459" customFormat="1" ht="18.75" customHeight="1" x14ac:dyDescent="0.3">
      <c r="B73" s="476">
        <v>69</v>
      </c>
      <c r="C73" s="477" t="s">
        <v>417</v>
      </c>
      <c r="D73" s="480">
        <v>20552228198</v>
      </c>
      <c r="E73" s="478" t="s">
        <v>418</v>
      </c>
      <c r="F73" s="477" t="s">
        <v>4476</v>
      </c>
      <c r="G73" s="478" t="s">
        <v>125</v>
      </c>
      <c r="H73" s="478">
        <v>980718915</v>
      </c>
      <c r="I73" s="496" t="s">
        <v>419</v>
      </c>
      <c r="J73" s="479"/>
      <c r="K73" s="479"/>
      <c r="L73" s="479" t="s">
        <v>243</v>
      </c>
    </row>
    <row r="74" spans="2:12" s="459" customFormat="1" ht="18.75" customHeight="1" x14ac:dyDescent="0.3">
      <c r="B74" s="476">
        <v>70</v>
      </c>
      <c r="C74" s="477" t="s">
        <v>420</v>
      </c>
      <c r="D74" s="480" t="s">
        <v>125</v>
      </c>
      <c r="E74" s="478" t="s">
        <v>125</v>
      </c>
      <c r="F74" s="477" t="s">
        <v>4477</v>
      </c>
      <c r="G74" s="478" t="s">
        <v>125</v>
      </c>
      <c r="H74" s="480" t="s">
        <v>125</v>
      </c>
      <c r="I74" s="496" t="s">
        <v>421</v>
      </c>
      <c r="J74" s="479"/>
      <c r="K74" s="479"/>
      <c r="L74" s="479" t="s">
        <v>243</v>
      </c>
    </row>
    <row r="75" spans="2:12" s="459" customFormat="1" ht="18.75" customHeight="1" x14ac:dyDescent="0.3">
      <c r="B75" s="476">
        <v>71</v>
      </c>
      <c r="C75" s="477" t="s">
        <v>422</v>
      </c>
      <c r="D75" s="480" t="s">
        <v>125</v>
      </c>
      <c r="E75" s="478" t="s">
        <v>125</v>
      </c>
      <c r="F75" s="477" t="s">
        <v>4478</v>
      </c>
      <c r="G75" s="478" t="s">
        <v>125</v>
      </c>
      <c r="H75" s="478">
        <v>996640518</v>
      </c>
      <c r="I75" s="496" t="s">
        <v>423</v>
      </c>
      <c r="J75" s="479"/>
      <c r="K75" s="479"/>
      <c r="L75" s="479" t="s">
        <v>243</v>
      </c>
    </row>
    <row r="76" spans="2:12" s="459" customFormat="1" ht="18.75" customHeight="1" x14ac:dyDescent="0.3">
      <c r="B76" s="476">
        <v>72</v>
      </c>
      <c r="C76" s="477" t="s">
        <v>424</v>
      </c>
      <c r="D76" s="480" t="s">
        <v>125</v>
      </c>
      <c r="E76" s="478" t="s">
        <v>125</v>
      </c>
      <c r="F76" s="477" t="s">
        <v>4479</v>
      </c>
      <c r="G76" s="478" t="s">
        <v>125</v>
      </c>
      <c r="H76" s="478">
        <v>959268647</v>
      </c>
      <c r="I76" s="496" t="s">
        <v>425</v>
      </c>
      <c r="J76" s="479" t="s">
        <v>125</v>
      </c>
      <c r="K76" s="479" t="s">
        <v>125</v>
      </c>
      <c r="L76" s="479" t="s">
        <v>243</v>
      </c>
    </row>
    <row r="77" spans="2:12" s="459" customFormat="1" ht="18.75" customHeight="1" x14ac:dyDescent="0.3">
      <c r="B77" s="476">
        <v>73</v>
      </c>
      <c r="C77" s="477" t="s">
        <v>380</v>
      </c>
      <c r="D77" s="478">
        <v>20206864215</v>
      </c>
      <c r="E77" s="478" t="s">
        <v>125</v>
      </c>
      <c r="F77" s="477" t="s">
        <v>4479</v>
      </c>
      <c r="G77" s="478" t="s">
        <v>125</v>
      </c>
      <c r="H77" s="478">
        <v>959268647</v>
      </c>
      <c r="I77" s="496" t="s">
        <v>425</v>
      </c>
      <c r="J77" s="479"/>
      <c r="K77" s="479"/>
      <c r="L77" s="479" t="s">
        <v>243</v>
      </c>
    </row>
    <row r="78" spans="2:12" s="459" customFormat="1" ht="18.75" customHeight="1" x14ac:dyDescent="0.3">
      <c r="B78" s="476">
        <v>74</v>
      </c>
      <c r="C78" s="477" t="s">
        <v>426</v>
      </c>
      <c r="D78" s="480" t="s">
        <v>125</v>
      </c>
      <c r="E78" s="478" t="s">
        <v>125</v>
      </c>
      <c r="F78" s="477" t="s">
        <v>4480</v>
      </c>
      <c r="G78" s="478" t="s">
        <v>125</v>
      </c>
      <c r="H78" s="478">
        <v>989302527</v>
      </c>
      <c r="I78" s="496" t="s">
        <v>427</v>
      </c>
      <c r="J78" s="479"/>
      <c r="K78" s="479"/>
      <c r="L78" s="479" t="s">
        <v>243</v>
      </c>
    </row>
    <row r="79" spans="2:12" s="459" customFormat="1" ht="18.75" customHeight="1" x14ac:dyDescent="0.3">
      <c r="B79" s="476">
        <v>75</v>
      </c>
      <c r="C79" s="477" t="s">
        <v>428</v>
      </c>
      <c r="D79" s="478">
        <v>20601497469</v>
      </c>
      <c r="E79" s="478" t="s">
        <v>125</v>
      </c>
      <c r="F79" s="477" t="s">
        <v>4481</v>
      </c>
      <c r="G79" s="478" t="s">
        <v>125</v>
      </c>
      <c r="H79" s="478">
        <v>971504929</v>
      </c>
      <c r="I79" s="496" t="s">
        <v>429</v>
      </c>
      <c r="J79" s="479"/>
      <c r="K79" s="479"/>
      <c r="L79" s="479" t="s">
        <v>243</v>
      </c>
    </row>
    <row r="80" spans="2:12" s="459" customFormat="1" ht="18.75" customHeight="1" x14ac:dyDescent="0.3">
      <c r="B80" s="476">
        <v>76</v>
      </c>
      <c r="C80" s="477" t="s">
        <v>430</v>
      </c>
      <c r="D80" s="478">
        <v>20548650586</v>
      </c>
      <c r="E80" s="478" t="s">
        <v>125</v>
      </c>
      <c r="F80" s="477" t="s">
        <v>4482</v>
      </c>
      <c r="G80" s="478" t="s">
        <v>125</v>
      </c>
      <c r="H80" s="478">
        <v>966535431</v>
      </c>
      <c r="I80" s="496" t="s">
        <v>431</v>
      </c>
      <c r="J80" s="479"/>
      <c r="K80" s="479"/>
      <c r="L80" s="479" t="s">
        <v>243</v>
      </c>
    </row>
    <row r="81" spans="2:12" s="459" customFormat="1" ht="18.75" customHeight="1" x14ac:dyDescent="0.3">
      <c r="B81" s="476">
        <v>77</v>
      </c>
      <c r="C81" s="477" t="s">
        <v>432</v>
      </c>
      <c r="D81" s="478">
        <v>20605283137</v>
      </c>
      <c r="E81" s="478" t="s">
        <v>125</v>
      </c>
      <c r="F81" s="477" t="s">
        <v>4483</v>
      </c>
      <c r="G81" s="478" t="s">
        <v>125</v>
      </c>
      <c r="H81" s="478">
        <v>933360185</v>
      </c>
      <c r="I81" s="496" t="s">
        <v>433</v>
      </c>
      <c r="J81" s="479"/>
      <c r="K81" s="479"/>
      <c r="L81" s="479" t="s">
        <v>243</v>
      </c>
    </row>
    <row r="82" spans="2:12" s="459" customFormat="1" ht="18.75" customHeight="1" x14ac:dyDescent="0.3">
      <c r="B82" s="476">
        <v>78</v>
      </c>
      <c r="C82" s="477" t="s">
        <v>434</v>
      </c>
      <c r="D82" s="480">
        <v>20392790617</v>
      </c>
      <c r="E82" s="478" t="s">
        <v>125</v>
      </c>
      <c r="F82" s="477" t="s">
        <v>4484</v>
      </c>
      <c r="G82" s="478" t="s">
        <v>125</v>
      </c>
      <c r="H82" s="478">
        <v>995517963</v>
      </c>
      <c r="I82" s="496" t="s">
        <v>435</v>
      </c>
      <c r="J82" s="479"/>
      <c r="K82" s="479"/>
      <c r="L82" s="479" t="s">
        <v>243</v>
      </c>
    </row>
    <row r="83" spans="2:12" s="459" customFormat="1" ht="18.75" customHeight="1" x14ac:dyDescent="0.3">
      <c r="B83" s="476">
        <v>79</v>
      </c>
      <c r="C83" s="477" t="s">
        <v>436</v>
      </c>
      <c r="D83" s="480">
        <v>20549521551</v>
      </c>
      <c r="E83" s="478" t="s">
        <v>125</v>
      </c>
      <c r="F83" s="477" t="s">
        <v>4485</v>
      </c>
      <c r="G83" s="478" t="s">
        <v>125</v>
      </c>
      <c r="H83" s="478">
        <v>912482730</v>
      </c>
      <c r="I83" s="496" t="s">
        <v>437</v>
      </c>
      <c r="J83" s="479"/>
      <c r="K83" s="479"/>
      <c r="L83" s="479" t="s">
        <v>243</v>
      </c>
    </row>
    <row r="84" spans="2:12" s="459" customFormat="1" ht="18.75" customHeight="1" x14ac:dyDescent="0.3">
      <c r="B84" s="476">
        <v>80</v>
      </c>
      <c r="C84" s="477" t="s">
        <v>301</v>
      </c>
      <c r="D84" s="478">
        <v>20514048071</v>
      </c>
      <c r="E84" s="477" t="s">
        <v>302</v>
      </c>
      <c r="F84" s="477" t="s">
        <v>4486</v>
      </c>
      <c r="G84" s="478" t="s">
        <v>125</v>
      </c>
      <c r="H84" s="480">
        <v>991960703</v>
      </c>
      <c r="I84" s="496" t="s">
        <v>438</v>
      </c>
      <c r="J84" s="479"/>
      <c r="K84" s="479"/>
      <c r="L84" s="479" t="s">
        <v>243</v>
      </c>
    </row>
    <row r="85" spans="2:12" s="459" customFormat="1" ht="18.75" customHeight="1" x14ac:dyDescent="0.3">
      <c r="B85" s="476">
        <v>81</v>
      </c>
      <c r="C85" s="477" t="s">
        <v>346</v>
      </c>
      <c r="D85" s="478">
        <v>20600159098</v>
      </c>
      <c r="E85" s="477" t="s">
        <v>347</v>
      </c>
      <c r="F85" s="477" t="s">
        <v>4487</v>
      </c>
      <c r="G85" s="478" t="s">
        <v>125</v>
      </c>
      <c r="H85" s="478">
        <v>989199294</v>
      </c>
      <c r="I85" s="496" t="s">
        <v>439</v>
      </c>
      <c r="J85" s="479"/>
      <c r="K85" s="479"/>
      <c r="L85" s="479" t="s">
        <v>243</v>
      </c>
    </row>
    <row r="86" spans="2:12" s="459" customFormat="1" ht="18.75" customHeight="1" x14ac:dyDescent="0.3">
      <c r="B86" s="476">
        <v>82</v>
      </c>
      <c r="C86" s="477" t="s">
        <v>440</v>
      </c>
      <c r="D86" s="478">
        <v>20602182577</v>
      </c>
      <c r="E86" s="478" t="s">
        <v>441</v>
      </c>
      <c r="F86" s="477" t="s">
        <v>4488</v>
      </c>
      <c r="G86" s="478" t="s">
        <v>125</v>
      </c>
      <c r="H86" s="478">
        <v>995141802</v>
      </c>
      <c r="I86" s="496" t="s">
        <v>442</v>
      </c>
      <c r="J86" s="479"/>
      <c r="K86" s="479"/>
      <c r="L86" s="479" t="s">
        <v>243</v>
      </c>
    </row>
    <row r="87" spans="2:12" s="459" customFormat="1" ht="18.75" customHeight="1" x14ac:dyDescent="0.3">
      <c r="B87" s="476">
        <v>83</v>
      </c>
      <c r="C87" s="477" t="s">
        <v>267</v>
      </c>
      <c r="D87" s="478">
        <v>20505212739</v>
      </c>
      <c r="E87" s="478" t="s">
        <v>268</v>
      </c>
      <c r="F87" s="477" t="s">
        <v>4489</v>
      </c>
      <c r="G87" s="478" t="s">
        <v>125</v>
      </c>
      <c r="H87" s="478">
        <v>957679250</v>
      </c>
      <c r="I87" s="496" t="s">
        <v>443</v>
      </c>
      <c r="J87" s="479"/>
      <c r="K87" s="479"/>
      <c r="L87" s="479" t="s">
        <v>243</v>
      </c>
    </row>
    <row r="88" spans="2:12" s="459" customFormat="1" ht="18.75" customHeight="1" x14ac:dyDescent="0.3">
      <c r="B88" s="476">
        <v>84</v>
      </c>
      <c r="C88" s="477" t="s">
        <v>363</v>
      </c>
      <c r="D88" s="478">
        <v>20536763164</v>
      </c>
      <c r="E88" s="478" t="s">
        <v>125</v>
      </c>
      <c r="F88" s="477" t="s">
        <v>4490</v>
      </c>
      <c r="G88" s="478" t="s">
        <v>125</v>
      </c>
      <c r="H88" s="478">
        <v>993461180</v>
      </c>
      <c r="I88" s="496" t="s">
        <v>444</v>
      </c>
      <c r="J88" s="479"/>
      <c r="K88" s="479"/>
      <c r="L88" s="479" t="s">
        <v>243</v>
      </c>
    </row>
    <row r="89" spans="2:12" s="459" customFormat="1" ht="18.75" customHeight="1" x14ac:dyDescent="0.3">
      <c r="B89" s="476">
        <v>85</v>
      </c>
      <c r="C89" s="477" t="s">
        <v>445</v>
      </c>
      <c r="D89" s="478" t="s">
        <v>125</v>
      </c>
      <c r="E89" s="478" t="s">
        <v>125</v>
      </c>
      <c r="F89" s="477" t="s">
        <v>4491</v>
      </c>
      <c r="G89" s="478" t="s">
        <v>125</v>
      </c>
      <c r="H89" s="478">
        <v>995603936</v>
      </c>
      <c r="I89" s="496" t="s">
        <v>446</v>
      </c>
      <c r="J89" s="479"/>
      <c r="K89" s="479"/>
      <c r="L89" s="479" t="s">
        <v>243</v>
      </c>
    </row>
    <row r="90" spans="2:12" s="459" customFormat="1" ht="18.75" customHeight="1" x14ac:dyDescent="0.3">
      <c r="B90" s="476">
        <v>86</v>
      </c>
      <c r="C90" s="477" t="s">
        <v>319</v>
      </c>
      <c r="D90" s="478">
        <v>20206018411</v>
      </c>
      <c r="E90" s="478" t="s">
        <v>320</v>
      </c>
      <c r="F90" s="477" t="s">
        <v>4492</v>
      </c>
      <c r="G90" s="478" t="s">
        <v>125</v>
      </c>
      <c r="H90" s="478">
        <v>998373769</v>
      </c>
      <c r="I90" s="496" t="s">
        <v>447</v>
      </c>
      <c r="J90" s="479"/>
      <c r="K90" s="479"/>
      <c r="L90" s="479" t="s">
        <v>243</v>
      </c>
    </row>
    <row r="91" spans="2:12" s="459" customFormat="1" ht="18.75" customHeight="1" x14ac:dyDescent="0.3">
      <c r="B91" s="476">
        <v>87</v>
      </c>
      <c r="C91" s="477" t="s">
        <v>448</v>
      </c>
      <c r="D91" s="478">
        <v>20536803646</v>
      </c>
      <c r="E91" s="478" t="s">
        <v>449</v>
      </c>
      <c r="F91" s="477" t="s">
        <v>4493</v>
      </c>
      <c r="G91" s="478" t="s">
        <v>125</v>
      </c>
      <c r="H91" s="478">
        <v>959650048</v>
      </c>
      <c r="I91" s="496" t="s">
        <v>450</v>
      </c>
      <c r="J91" s="479"/>
      <c r="K91" s="479"/>
      <c r="L91" s="479" t="s">
        <v>243</v>
      </c>
    </row>
    <row r="92" spans="2:12" s="459" customFormat="1" ht="18.75" customHeight="1" x14ac:dyDescent="0.3">
      <c r="B92" s="476">
        <v>88</v>
      </c>
      <c r="C92" s="477" t="s">
        <v>451</v>
      </c>
      <c r="D92" s="478">
        <v>10454134503</v>
      </c>
      <c r="E92" s="478" t="s">
        <v>125</v>
      </c>
      <c r="F92" s="477" t="s">
        <v>4494</v>
      </c>
      <c r="G92" s="478" t="s">
        <v>125</v>
      </c>
      <c r="H92" s="478">
        <v>987341155</v>
      </c>
      <c r="I92" s="496" t="s">
        <v>452</v>
      </c>
      <c r="J92" s="479" t="s">
        <v>125</v>
      </c>
      <c r="K92" s="479" t="s">
        <v>125</v>
      </c>
      <c r="L92" s="479" t="s">
        <v>243</v>
      </c>
    </row>
    <row r="93" spans="2:12" s="459" customFormat="1" ht="18.75" customHeight="1" x14ac:dyDescent="0.3">
      <c r="B93" s="476">
        <v>89</v>
      </c>
      <c r="C93" s="477" t="s">
        <v>453</v>
      </c>
      <c r="D93" s="478">
        <v>20504032460</v>
      </c>
      <c r="E93" s="478" t="s">
        <v>454</v>
      </c>
      <c r="F93" s="477" t="s">
        <v>4495</v>
      </c>
      <c r="G93" s="478" t="s">
        <v>125</v>
      </c>
      <c r="H93" s="478">
        <v>993276528</v>
      </c>
      <c r="I93" s="496" t="s">
        <v>455</v>
      </c>
      <c r="J93" s="479"/>
      <c r="K93" s="479"/>
      <c r="L93" s="479" t="s">
        <v>243</v>
      </c>
    </row>
    <row r="94" spans="2:12" s="459" customFormat="1" ht="18.75" customHeight="1" x14ac:dyDescent="0.3">
      <c r="B94" s="476">
        <v>90</v>
      </c>
      <c r="C94" s="477" t="s">
        <v>456</v>
      </c>
      <c r="D94" s="478" t="s">
        <v>125</v>
      </c>
      <c r="E94" s="478" t="s">
        <v>125</v>
      </c>
      <c r="F94" s="477" t="s">
        <v>4496</v>
      </c>
      <c r="G94" s="478" t="s">
        <v>125</v>
      </c>
      <c r="H94" s="478" t="s">
        <v>125</v>
      </c>
      <c r="I94" s="496" t="s">
        <v>457</v>
      </c>
      <c r="J94" s="479"/>
      <c r="K94" s="479"/>
      <c r="L94" s="479" t="s">
        <v>243</v>
      </c>
    </row>
    <row r="95" spans="2:12" s="459" customFormat="1" ht="18.75" customHeight="1" x14ac:dyDescent="0.3">
      <c r="B95" s="476">
        <v>91</v>
      </c>
      <c r="C95" s="477" t="s">
        <v>448</v>
      </c>
      <c r="D95" s="478">
        <v>20536803646</v>
      </c>
      <c r="E95" s="478" t="s">
        <v>449</v>
      </c>
      <c r="F95" s="477" t="s">
        <v>4497</v>
      </c>
      <c r="G95" s="478" t="s">
        <v>125</v>
      </c>
      <c r="H95" s="478">
        <v>944834946</v>
      </c>
      <c r="I95" s="496" t="s">
        <v>458</v>
      </c>
      <c r="J95" s="479"/>
      <c r="K95" s="479"/>
      <c r="L95" s="479" t="s">
        <v>243</v>
      </c>
    </row>
    <row r="96" spans="2:12" s="459" customFormat="1" ht="18.75" customHeight="1" x14ac:dyDescent="0.3">
      <c r="B96" s="476">
        <v>92</v>
      </c>
      <c r="C96" s="477" t="s">
        <v>459</v>
      </c>
      <c r="D96" s="478" t="s">
        <v>125</v>
      </c>
      <c r="E96" s="478" t="s">
        <v>125</v>
      </c>
      <c r="F96" s="477" t="s">
        <v>4498</v>
      </c>
      <c r="G96" s="478" t="s">
        <v>125</v>
      </c>
      <c r="H96" s="478">
        <v>992269585</v>
      </c>
      <c r="I96" s="496" t="s">
        <v>460</v>
      </c>
      <c r="J96" s="479"/>
      <c r="K96" s="479"/>
      <c r="L96" s="479" t="s">
        <v>243</v>
      </c>
    </row>
    <row r="97" spans="2:12" s="459" customFormat="1" ht="18.75" customHeight="1" x14ac:dyDescent="0.3">
      <c r="B97" s="476">
        <v>93</v>
      </c>
      <c r="C97" s="477" t="s">
        <v>461</v>
      </c>
      <c r="D97" s="478" t="s">
        <v>125</v>
      </c>
      <c r="E97" s="478" t="s">
        <v>125</v>
      </c>
      <c r="F97" s="477" t="s">
        <v>4499</v>
      </c>
      <c r="G97" s="478" t="s">
        <v>125</v>
      </c>
      <c r="H97" s="478">
        <v>989820292</v>
      </c>
      <c r="I97" s="496" t="s">
        <v>462</v>
      </c>
      <c r="J97" s="479"/>
      <c r="K97" s="479"/>
      <c r="L97" s="479" t="s">
        <v>243</v>
      </c>
    </row>
    <row r="98" spans="2:12" s="459" customFormat="1" ht="18.75" customHeight="1" x14ac:dyDescent="0.3">
      <c r="B98" s="476">
        <v>94</v>
      </c>
      <c r="C98" s="477" t="s">
        <v>415</v>
      </c>
      <c r="D98" s="478">
        <v>20605400338</v>
      </c>
      <c r="E98" s="478" t="s">
        <v>125</v>
      </c>
      <c r="F98" s="477" t="s">
        <v>4475</v>
      </c>
      <c r="G98" s="478" t="s">
        <v>125</v>
      </c>
      <c r="H98" s="478">
        <v>981845842</v>
      </c>
      <c r="I98" s="496" t="s">
        <v>416</v>
      </c>
      <c r="J98" s="479" t="s">
        <v>125</v>
      </c>
      <c r="K98" s="479" t="s">
        <v>125</v>
      </c>
      <c r="L98" s="479" t="s">
        <v>243</v>
      </c>
    </row>
    <row r="99" spans="2:12" s="459" customFormat="1" ht="18.75" customHeight="1" x14ac:dyDescent="0.3">
      <c r="B99" s="476">
        <v>95</v>
      </c>
      <c r="C99" s="477" t="s">
        <v>463</v>
      </c>
      <c r="D99" s="478">
        <v>20277977509</v>
      </c>
      <c r="E99" s="478" t="s">
        <v>464</v>
      </c>
      <c r="F99" s="477" t="s">
        <v>4500</v>
      </c>
      <c r="G99" s="478" t="s">
        <v>465</v>
      </c>
      <c r="H99" s="478">
        <v>988010026</v>
      </c>
      <c r="I99" s="496" t="s">
        <v>466</v>
      </c>
      <c r="J99" s="479" t="s">
        <v>467</v>
      </c>
      <c r="K99" s="479" t="s">
        <v>468</v>
      </c>
      <c r="L99" s="479" t="s">
        <v>243</v>
      </c>
    </row>
    <row r="100" spans="2:12" s="459" customFormat="1" ht="18.75" customHeight="1" x14ac:dyDescent="0.3">
      <c r="B100" s="476">
        <v>96</v>
      </c>
      <c r="C100" s="477" t="s">
        <v>469</v>
      </c>
      <c r="D100" s="475">
        <v>20154727826</v>
      </c>
      <c r="E100" s="478" t="s">
        <v>470</v>
      </c>
      <c r="F100" s="477" t="s">
        <v>4501</v>
      </c>
      <c r="G100" s="478" t="s">
        <v>125</v>
      </c>
      <c r="H100" s="478">
        <v>964977780</v>
      </c>
      <c r="I100" s="496" t="s">
        <v>471</v>
      </c>
      <c r="J100" s="479"/>
      <c r="K100" s="479"/>
      <c r="L100" s="479" t="s">
        <v>243</v>
      </c>
    </row>
    <row r="101" spans="2:12" s="459" customFormat="1" ht="18.75" customHeight="1" x14ac:dyDescent="0.3">
      <c r="B101" s="476">
        <v>97</v>
      </c>
      <c r="C101" s="477" t="s">
        <v>472</v>
      </c>
      <c r="D101" s="478">
        <v>20602814263</v>
      </c>
      <c r="E101" s="478" t="s">
        <v>473</v>
      </c>
      <c r="F101" s="477" t="s">
        <v>4502</v>
      </c>
      <c r="G101" s="478" t="s">
        <v>125</v>
      </c>
      <c r="H101" s="478" t="s">
        <v>474</v>
      </c>
      <c r="I101" s="496" t="s">
        <v>475</v>
      </c>
      <c r="J101" s="479"/>
      <c r="K101" s="479"/>
      <c r="L101" s="479" t="s">
        <v>243</v>
      </c>
    </row>
    <row r="102" spans="2:12" s="459" customFormat="1" ht="18.75" customHeight="1" x14ac:dyDescent="0.3">
      <c r="B102" s="476">
        <v>98</v>
      </c>
      <c r="C102" s="477" t="s">
        <v>476</v>
      </c>
      <c r="D102" s="478" t="s">
        <v>125</v>
      </c>
      <c r="E102" s="478" t="s">
        <v>125</v>
      </c>
      <c r="F102" s="477" t="s">
        <v>4503</v>
      </c>
      <c r="G102" s="478" t="s">
        <v>125</v>
      </c>
      <c r="H102" s="478" t="s">
        <v>125</v>
      </c>
      <c r="I102" s="496"/>
      <c r="J102" s="479"/>
      <c r="K102" s="479"/>
      <c r="L102" s="479"/>
    </row>
    <row r="103" spans="2:12" s="459" customFormat="1" ht="18.75" customHeight="1" x14ac:dyDescent="0.3">
      <c r="B103" s="476">
        <v>99</v>
      </c>
      <c r="C103" s="477" t="s">
        <v>477</v>
      </c>
      <c r="D103" s="478" t="s">
        <v>125</v>
      </c>
      <c r="E103" s="478" t="s">
        <v>125</v>
      </c>
      <c r="F103" s="477" t="s">
        <v>4504</v>
      </c>
      <c r="G103" s="478" t="s">
        <v>125</v>
      </c>
      <c r="H103" s="478">
        <v>964173219</v>
      </c>
      <c r="I103" s="496" t="s">
        <v>478</v>
      </c>
      <c r="J103" s="479"/>
      <c r="K103" s="479"/>
      <c r="L103" s="479" t="s">
        <v>243</v>
      </c>
    </row>
    <row r="104" spans="2:12" s="459" customFormat="1" ht="18.75" customHeight="1" x14ac:dyDescent="0.3">
      <c r="B104" s="476">
        <v>100</v>
      </c>
      <c r="C104" s="477" t="s">
        <v>479</v>
      </c>
      <c r="D104" s="478">
        <v>20494870615</v>
      </c>
      <c r="E104" s="478" t="s">
        <v>125</v>
      </c>
      <c r="F104" s="477" t="s">
        <v>4505</v>
      </c>
      <c r="G104" s="478" t="s">
        <v>125</v>
      </c>
      <c r="H104" s="478">
        <v>938361224</v>
      </c>
      <c r="I104" s="496" t="s">
        <v>480</v>
      </c>
      <c r="J104" s="479"/>
      <c r="K104" s="479"/>
      <c r="L104" s="479" t="s">
        <v>243</v>
      </c>
    </row>
    <row r="105" spans="2:12" s="459" customFormat="1" ht="18.75" customHeight="1" x14ac:dyDescent="0.3">
      <c r="B105" s="476">
        <v>101</v>
      </c>
      <c r="C105" s="477" t="s">
        <v>346</v>
      </c>
      <c r="D105" s="478">
        <v>20600159098</v>
      </c>
      <c r="E105" s="477" t="s">
        <v>347</v>
      </c>
      <c r="F105" s="477" t="s">
        <v>4506</v>
      </c>
      <c r="G105" s="478" t="s">
        <v>125</v>
      </c>
      <c r="H105" s="478">
        <v>989681230</v>
      </c>
      <c r="I105" s="496" t="s">
        <v>481</v>
      </c>
      <c r="J105" s="479"/>
      <c r="K105" s="479"/>
      <c r="L105" s="479" t="s">
        <v>243</v>
      </c>
    </row>
    <row r="106" spans="2:12" s="459" customFormat="1" ht="18.75" customHeight="1" x14ac:dyDescent="0.3">
      <c r="B106" s="476">
        <v>102</v>
      </c>
      <c r="C106" s="477" t="s">
        <v>482</v>
      </c>
      <c r="D106" s="478" t="s">
        <v>125</v>
      </c>
      <c r="E106" s="478" t="s">
        <v>125</v>
      </c>
      <c r="F106" s="477" t="s">
        <v>4507</v>
      </c>
      <c r="G106" s="478" t="s">
        <v>125</v>
      </c>
      <c r="H106" s="478">
        <v>936627059</v>
      </c>
      <c r="I106" s="496" t="s">
        <v>483</v>
      </c>
      <c r="J106" s="479"/>
      <c r="K106" s="479"/>
      <c r="L106" s="479" t="s">
        <v>243</v>
      </c>
    </row>
    <row r="107" spans="2:12" s="459" customFormat="1" ht="18.75" customHeight="1" x14ac:dyDescent="0.3">
      <c r="B107" s="476">
        <v>103</v>
      </c>
      <c r="C107" s="477" t="s">
        <v>285</v>
      </c>
      <c r="D107" s="478">
        <v>20523767934</v>
      </c>
      <c r="E107" s="478" t="s">
        <v>286</v>
      </c>
      <c r="F107" s="482" t="s">
        <v>4508</v>
      </c>
      <c r="G107" s="478" t="s">
        <v>125</v>
      </c>
      <c r="H107" s="478" t="s">
        <v>484</v>
      </c>
      <c r="I107" s="496" t="s">
        <v>485</v>
      </c>
      <c r="J107" s="479"/>
      <c r="K107" s="479"/>
      <c r="L107" s="479" t="s">
        <v>243</v>
      </c>
    </row>
    <row r="108" spans="2:12" s="459" customFormat="1" ht="18.75" customHeight="1" x14ac:dyDescent="0.3">
      <c r="B108" s="476">
        <v>104</v>
      </c>
      <c r="C108" s="477" t="s">
        <v>486</v>
      </c>
      <c r="D108" s="478">
        <v>20501887286</v>
      </c>
      <c r="E108" s="478" t="s">
        <v>487</v>
      </c>
      <c r="F108" s="477" t="s">
        <v>4509</v>
      </c>
      <c r="G108" s="478" t="s">
        <v>125</v>
      </c>
      <c r="H108" s="478">
        <v>989585563</v>
      </c>
      <c r="I108" s="496" t="s">
        <v>488</v>
      </c>
      <c r="J108" s="479"/>
      <c r="K108" s="479"/>
      <c r="L108" s="479" t="s">
        <v>243</v>
      </c>
    </row>
    <row r="109" spans="2:12" s="459" customFormat="1" ht="18.75" customHeight="1" x14ac:dyDescent="0.3">
      <c r="B109" s="476">
        <v>105</v>
      </c>
      <c r="C109" s="477" t="s">
        <v>489</v>
      </c>
      <c r="D109" s="478" t="s">
        <v>125</v>
      </c>
      <c r="E109" s="478" t="s">
        <v>125</v>
      </c>
      <c r="F109" s="477" t="s">
        <v>4510</v>
      </c>
      <c r="G109" s="478" t="s">
        <v>125</v>
      </c>
      <c r="H109" s="478">
        <v>980965790</v>
      </c>
      <c r="I109" s="496" t="s">
        <v>490</v>
      </c>
      <c r="J109" s="479"/>
      <c r="K109" s="479"/>
      <c r="L109" s="479" t="s">
        <v>243</v>
      </c>
    </row>
    <row r="110" spans="2:12" s="459" customFormat="1" ht="18.75" customHeight="1" x14ac:dyDescent="0.3">
      <c r="B110" s="476">
        <v>106</v>
      </c>
      <c r="C110" s="477" t="s">
        <v>491</v>
      </c>
      <c r="D110" s="478" t="s">
        <v>125</v>
      </c>
      <c r="E110" s="478" t="s">
        <v>125</v>
      </c>
      <c r="F110" s="477" t="s">
        <v>4511</v>
      </c>
      <c r="G110" s="478" t="s">
        <v>125</v>
      </c>
      <c r="H110" s="478">
        <v>990792627</v>
      </c>
      <c r="I110" s="496" t="s">
        <v>492</v>
      </c>
      <c r="J110" s="479"/>
      <c r="K110" s="479"/>
      <c r="L110" s="479" t="s">
        <v>243</v>
      </c>
    </row>
    <row r="111" spans="2:12" s="459" customFormat="1" ht="18.75" customHeight="1" x14ac:dyDescent="0.3">
      <c r="B111" s="476">
        <v>107</v>
      </c>
      <c r="C111" s="477" t="s">
        <v>493</v>
      </c>
      <c r="D111" s="478">
        <v>20557400894</v>
      </c>
      <c r="E111" s="478" t="s">
        <v>494</v>
      </c>
      <c r="F111" s="477" t="s">
        <v>4512</v>
      </c>
      <c r="G111" s="478" t="s">
        <v>125</v>
      </c>
      <c r="H111" s="478">
        <v>927804030</v>
      </c>
      <c r="I111" s="496" t="s">
        <v>495</v>
      </c>
      <c r="J111" s="479"/>
      <c r="K111" s="479"/>
      <c r="L111" s="479" t="s">
        <v>243</v>
      </c>
    </row>
    <row r="112" spans="2:12" s="459" customFormat="1" ht="18.75" customHeight="1" x14ac:dyDescent="0.3">
      <c r="B112" s="476">
        <v>108</v>
      </c>
      <c r="C112" s="477" t="s">
        <v>496</v>
      </c>
      <c r="D112" s="478">
        <v>20605978046</v>
      </c>
      <c r="E112" s="478" t="s">
        <v>125</v>
      </c>
      <c r="F112" s="477" t="s">
        <v>4513</v>
      </c>
      <c r="G112" s="478" t="s">
        <v>125</v>
      </c>
      <c r="H112" s="478">
        <v>935672853</v>
      </c>
      <c r="I112" s="496" t="s">
        <v>497</v>
      </c>
      <c r="J112" s="479"/>
      <c r="K112" s="479"/>
      <c r="L112" s="479" t="s">
        <v>243</v>
      </c>
    </row>
    <row r="113" spans="2:12" s="459" customFormat="1" ht="18.75" customHeight="1" x14ac:dyDescent="0.3">
      <c r="B113" s="476">
        <v>109</v>
      </c>
      <c r="C113" s="477" t="s">
        <v>498</v>
      </c>
      <c r="D113" s="478">
        <v>20605400338</v>
      </c>
      <c r="E113" s="478" t="s">
        <v>499</v>
      </c>
      <c r="F113" s="477" t="s">
        <v>4475</v>
      </c>
      <c r="G113" s="478" t="s">
        <v>125</v>
      </c>
      <c r="H113" s="478">
        <v>981845842</v>
      </c>
      <c r="I113" s="496" t="s">
        <v>500</v>
      </c>
      <c r="J113" s="479"/>
      <c r="K113" s="479"/>
      <c r="L113" s="479" t="s">
        <v>243</v>
      </c>
    </row>
    <row r="114" spans="2:12" s="459" customFormat="1" ht="18.75" customHeight="1" x14ac:dyDescent="0.3">
      <c r="B114" s="476">
        <v>110</v>
      </c>
      <c r="C114" s="477" t="s">
        <v>501</v>
      </c>
      <c r="D114" s="478">
        <v>20523071042</v>
      </c>
      <c r="E114" s="478" t="s">
        <v>502</v>
      </c>
      <c r="F114" s="477" t="s">
        <v>4514</v>
      </c>
      <c r="G114" s="478" t="s">
        <v>125</v>
      </c>
      <c r="H114" s="478">
        <v>966215516</v>
      </c>
      <c r="I114" s="496" t="s">
        <v>503</v>
      </c>
      <c r="J114" s="479" t="s">
        <v>504</v>
      </c>
      <c r="K114" s="479"/>
      <c r="L114" s="479" t="s">
        <v>243</v>
      </c>
    </row>
    <row r="115" spans="2:12" s="459" customFormat="1" ht="18.75" customHeight="1" x14ac:dyDescent="0.3">
      <c r="B115" s="476">
        <v>111</v>
      </c>
      <c r="C115" s="477" t="s">
        <v>505</v>
      </c>
      <c r="D115" s="478" t="s">
        <v>125</v>
      </c>
      <c r="E115" s="478" t="s">
        <v>125</v>
      </c>
      <c r="F115" s="477" t="s">
        <v>4515</v>
      </c>
      <c r="G115" s="478" t="s">
        <v>125</v>
      </c>
      <c r="H115" s="478" t="s">
        <v>125</v>
      </c>
      <c r="I115" s="496" t="s">
        <v>506</v>
      </c>
      <c r="J115" s="479"/>
      <c r="K115" s="479"/>
      <c r="L115" s="479" t="s">
        <v>507</v>
      </c>
    </row>
    <row r="116" spans="2:12" s="459" customFormat="1" ht="18.75" customHeight="1" x14ac:dyDescent="0.3">
      <c r="B116" s="476">
        <v>112</v>
      </c>
      <c r="C116" s="477" t="s">
        <v>508</v>
      </c>
      <c r="D116" s="478">
        <v>20494870615</v>
      </c>
      <c r="E116" s="478" t="s">
        <v>125</v>
      </c>
      <c r="F116" s="477" t="s">
        <v>4516</v>
      </c>
      <c r="G116" s="478" t="s">
        <v>125</v>
      </c>
      <c r="H116" s="478">
        <v>938361224</v>
      </c>
      <c r="I116" s="496" t="s">
        <v>480</v>
      </c>
      <c r="J116" s="479"/>
      <c r="K116" s="479"/>
      <c r="L116" s="479" t="s">
        <v>243</v>
      </c>
    </row>
    <row r="117" spans="2:12" s="459" customFormat="1" ht="18.75" customHeight="1" x14ac:dyDescent="0.3">
      <c r="B117" s="476">
        <v>113</v>
      </c>
      <c r="C117" s="477" t="s">
        <v>267</v>
      </c>
      <c r="D117" s="478">
        <v>20505212739</v>
      </c>
      <c r="E117" s="478" t="s">
        <v>268</v>
      </c>
      <c r="F117" s="477" t="s">
        <v>4517</v>
      </c>
      <c r="G117" s="478" t="s">
        <v>125</v>
      </c>
      <c r="H117" s="478">
        <v>991418993</v>
      </c>
      <c r="I117" s="496" t="s">
        <v>509</v>
      </c>
      <c r="J117" s="479"/>
      <c r="K117" s="479"/>
      <c r="L117" s="479" t="s">
        <v>243</v>
      </c>
    </row>
    <row r="118" spans="2:12" s="459" customFormat="1" ht="18.75" customHeight="1" x14ac:dyDescent="0.3">
      <c r="B118" s="476">
        <v>114</v>
      </c>
      <c r="C118" s="477" t="s">
        <v>510</v>
      </c>
      <c r="D118" s="478">
        <v>20521780968</v>
      </c>
      <c r="E118" s="478" t="s">
        <v>125</v>
      </c>
      <c r="F118" s="477" t="s">
        <v>4518</v>
      </c>
      <c r="G118" s="478" t="s">
        <v>125</v>
      </c>
      <c r="H118" s="478">
        <v>999906762</v>
      </c>
      <c r="I118" s="496" t="s">
        <v>511</v>
      </c>
      <c r="J118" s="479"/>
      <c r="K118" s="479"/>
      <c r="L118" s="479" t="s">
        <v>243</v>
      </c>
    </row>
    <row r="119" spans="2:12" s="459" customFormat="1" ht="18.75" customHeight="1" x14ac:dyDescent="0.3">
      <c r="B119" s="476">
        <v>115</v>
      </c>
      <c r="C119" s="477" t="s">
        <v>512</v>
      </c>
      <c r="D119" s="478">
        <v>20566083974</v>
      </c>
      <c r="E119" s="478" t="s">
        <v>513</v>
      </c>
      <c r="F119" s="477" t="s">
        <v>4519</v>
      </c>
      <c r="G119" s="478" t="s">
        <v>125</v>
      </c>
      <c r="H119" s="478">
        <v>927387743</v>
      </c>
      <c r="I119" s="496" t="s">
        <v>514</v>
      </c>
      <c r="J119" s="479"/>
      <c r="K119" s="479"/>
      <c r="L119" s="479" t="s">
        <v>243</v>
      </c>
    </row>
    <row r="120" spans="2:12" s="459" customFormat="1" ht="18.75" customHeight="1" x14ac:dyDescent="0.3">
      <c r="B120" s="476">
        <v>116</v>
      </c>
      <c r="C120" s="477" t="s">
        <v>301</v>
      </c>
      <c r="D120" s="478">
        <v>20514048071</v>
      </c>
      <c r="E120" s="477" t="s">
        <v>302</v>
      </c>
      <c r="F120" s="477" t="s">
        <v>4520</v>
      </c>
      <c r="G120" s="478" t="s">
        <v>125</v>
      </c>
      <c r="H120" s="478">
        <v>986646879</v>
      </c>
      <c r="I120" s="496" t="s">
        <v>515</v>
      </c>
      <c r="J120" s="479"/>
      <c r="K120" s="479"/>
      <c r="L120" s="479" t="s">
        <v>243</v>
      </c>
    </row>
    <row r="121" spans="2:12" s="459" customFormat="1" ht="18.75" customHeight="1" x14ac:dyDescent="0.3">
      <c r="B121" s="476">
        <v>117</v>
      </c>
      <c r="C121" s="477" t="s">
        <v>516</v>
      </c>
      <c r="D121" s="478">
        <v>20545316561</v>
      </c>
      <c r="E121" s="478" t="s">
        <v>517</v>
      </c>
      <c r="F121" s="477" t="s">
        <v>4521</v>
      </c>
      <c r="G121" s="478" t="s">
        <v>125</v>
      </c>
      <c r="H121" s="478">
        <v>964176724</v>
      </c>
      <c r="I121" s="496" t="s">
        <v>518</v>
      </c>
      <c r="J121" s="479"/>
      <c r="K121" s="479"/>
      <c r="L121" s="479" t="s">
        <v>243</v>
      </c>
    </row>
    <row r="122" spans="2:12" s="459" customFormat="1" ht="18.75" customHeight="1" x14ac:dyDescent="0.3">
      <c r="B122" s="476">
        <v>118</v>
      </c>
      <c r="C122" s="477" t="s">
        <v>519</v>
      </c>
      <c r="D122" s="478">
        <v>20600050363</v>
      </c>
      <c r="E122" s="478" t="s">
        <v>125</v>
      </c>
      <c r="F122" s="477" t="s">
        <v>4522</v>
      </c>
      <c r="G122" s="478" t="s">
        <v>125</v>
      </c>
      <c r="H122" s="478">
        <v>975394103</v>
      </c>
      <c r="I122" s="496" t="s">
        <v>520</v>
      </c>
      <c r="J122" s="479"/>
      <c r="K122" s="479"/>
      <c r="L122" s="479" t="s">
        <v>243</v>
      </c>
    </row>
    <row r="123" spans="2:12" s="459" customFormat="1" ht="18.75" customHeight="1" x14ac:dyDescent="0.3">
      <c r="B123" s="476">
        <v>119</v>
      </c>
      <c r="C123" s="477" t="s">
        <v>521</v>
      </c>
      <c r="D123" s="478">
        <v>20601123097</v>
      </c>
      <c r="E123" s="478" t="s">
        <v>522</v>
      </c>
      <c r="F123" s="477" t="s">
        <v>4523</v>
      </c>
      <c r="G123" s="478" t="s">
        <v>125</v>
      </c>
      <c r="H123" s="478" t="s">
        <v>523</v>
      </c>
      <c r="I123" s="496" t="s">
        <v>524</v>
      </c>
      <c r="J123" s="479"/>
      <c r="K123" s="479"/>
      <c r="L123" s="479" t="s">
        <v>243</v>
      </c>
    </row>
    <row r="124" spans="2:12" s="459" customFormat="1" ht="18.75" customHeight="1" x14ac:dyDescent="0.3">
      <c r="B124" s="476">
        <v>120</v>
      </c>
      <c r="C124" s="477" t="s">
        <v>267</v>
      </c>
      <c r="D124" s="478">
        <v>20505212739</v>
      </c>
      <c r="E124" s="478" t="s">
        <v>268</v>
      </c>
      <c r="F124" s="477" t="s">
        <v>4524</v>
      </c>
      <c r="G124" s="478" t="s">
        <v>125</v>
      </c>
      <c r="H124" s="478">
        <v>991985496</v>
      </c>
      <c r="I124" s="496" t="s">
        <v>525</v>
      </c>
      <c r="J124" s="479"/>
      <c r="K124" s="479"/>
      <c r="L124" s="479" t="s">
        <v>243</v>
      </c>
    </row>
    <row r="125" spans="2:12" s="459" customFormat="1" ht="18.75" customHeight="1" x14ac:dyDescent="0.3">
      <c r="B125" s="476">
        <v>121</v>
      </c>
      <c r="C125" s="477" t="s">
        <v>526</v>
      </c>
      <c r="D125" s="478">
        <v>20605303219</v>
      </c>
      <c r="E125" s="478" t="s">
        <v>527</v>
      </c>
      <c r="F125" s="477" t="s">
        <v>4525</v>
      </c>
      <c r="G125" s="478" t="s">
        <v>125</v>
      </c>
      <c r="H125" s="478">
        <v>989339033</v>
      </c>
      <c r="I125" s="496" t="s">
        <v>528</v>
      </c>
      <c r="J125" s="479"/>
      <c r="K125" s="479"/>
      <c r="L125" s="479" t="s">
        <v>243</v>
      </c>
    </row>
    <row r="126" spans="2:12" s="459" customFormat="1" ht="18.75" customHeight="1" x14ac:dyDescent="0.3">
      <c r="B126" s="476">
        <v>122</v>
      </c>
      <c r="C126" s="477" t="s">
        <v>529</v>
      </c>
      <c r="D126" s="478">
        <v>20522669718</v>
      </c>
      <c r="E126" s="475" t="s">
        <v>530</v>
      </c>
      <c r="F126" s="477" t="s">
        <v>4526</v>
      </c>
      <c r="G126" s="478" t="s">
        <v>125</v>
      </c>
      <c r="H126" s="478">
        <v>992378316</v>
      </c>
      <c r="I126" s="496" t="s">
        <v>531</v>
      </c>
      <c r="J126" s="479"/>
      <c r="K126" s="479"/>
      <c r="L126" s="479" t="s">
        <v>243</v>
      </c>
    </row>
    <row r="127" spans="2:12" s="459" customFormat="1" ht="18.75" customHeight="1" x14ac:dyDescent="0.3">
      <c r="B127" s="476">
        <v>123</v>
      </c>
      <c r="C127" s="477" t="s">
        <v>532</v>
      </c>
      <c r="D127" s="478" t="s">
        <v>125</v>
      </c>
      <c r="E127" s="478" t="s">
        <v>125</v>
      </c>
      <c r="F127" s="477" t="s">
        <v>4527</v>
      </c>
      <c r="G127" s="478" t="s">
        <v>125</v>
      </c>
      <c r="H127" s="478">
        <v>912084988</v>
      </c>
      <c r="I127" s="496" t="s">
        <v>533</v>
      </c>
      <c r="J127" s="479"/>
      <c r="K127" s="479"/>
      <c r="L127" s="479" t="s">
        <v>243</v>
      </c>
    </row>
    <row r="128" spans="2:12" s="459" customFormat="1" ht="18.75" customHeight="1" x14ac:dyDescent="0.3">
      <c r="B128" s="476">
        <v>124</v>
      </c>
      <c r="C128" s="477" t="s">
        <v>534</v>
      </c>
      <c r="D128" s="478">
        <v>20545612616</v>
      </c>
      <c r="E128" s="478" t="s">
        <v>535</v>
      </c>
      <c r="F128" s="477" t="s">
        <v>4528</v>
      </c>
      <c r="G128" s="478" t="s">
        <v>125</v>
      </c>
      <c r="H128" s="478">
        <v>955286235</v>
      </c>
      <c r="I128" s="497" t="s">
        <v>536</v>
      </c>
      <c r="J128" s="479" t="s">
        <v>537</v>
      </c>
      <c r="K128" s="479" t="s">
        <v>538</v>
      </c>
      <c r="L128" s="479" t="s">
        <v>539</v>
      </c>
    </row>
    <row r="129" spans="2:12" s="459" customFormat="1" ht="18.75" customHeight="1" x14ac:dyDescent="0.3">
      <c r="B129" s="476">
        <v>125</v>
      </c>
      <c r="C129" s="477" t="s">
        <v>508</v>
      </c>
      <c r="D129" s="478">
        <v>20494870615</v>
      </c>
      <c r="E129" s="478" t="s">
        <v>125</v>
      </c>
      <c r="F129" s="477" t="s">
        <v>4529</v>
      </c>
      <c r="G129" s="478" t="s">
        <v>125</v>
      </c>
      <c r="H129" s="478" t="s">
        <v>540</v>
      </c>
      <c r="I129" s="496" t="s">
        <v>541</v>
      </c>
      <c r="J129" s="479"/>
      <c r="K129" s="479"/>
      <c r="L129" s="479" t="s">
        <v>243</v>
      </c>
    </row>
    <row r="130" spans="2:12" s="459" customFormat="1" ht="18.75" customHeight="1" x14ac:dyDescent="0.3">
      <c r="B130" s="476">
        <v>126</v>
      </c>
      <c r="C130" s="477" t="s">
        <v>542</v>
      </c>
      <c r="D130" s="478" t="s">
        <v>125</v>
      </c>
      <c r="E130" s="478" t="s">
        <v>125</v>
      </c>
      <c r="F130" s="477" t="s">
        <v>4530</v>
      </c>
      <c r="G130" s="478" t="s">
        <v>125</v>
      </c>
      <c r="H130" s="478">
        <v>979848752</v>
      </c>
      <c r="I130" s="496" t="s">
        <v>543</v>
      </c>
      <c r="J130" s="479"/>
      <c r="K130" s="479"/>
      <c r="L130" s="479" t="s">
        <v>243</v>
      </c>
    </row>
    <row r="131" spans="2:12" s="459" customFormat="1" ht="18.75" customHeight="1" x14ac:dyDescent="0.3">
      <c r="B131" s="476">
        <v>127</v>
      </c>
      <c r="C131" s="477" t="s">
        <v>544</v>
      </c>
      <c r="D131" s="478">
        <v>20535789348</v>
      </c>
      <c r="E131" s="478" t="s">
        <v>125</v>
      </c>
      <c r="F131" s="477" t="s">
        <v>4531</v>
      </c>
      <c r="G131" s="478" t="s">
        <v>125</v>
      </c>
      <c r="H131" s="478">
        <v>989339033</v>
      </c>
      <c r="I131" s="496" t="s">
        <v>528</v>
      </c>
      <c r="J131" s="479"/>
      <c r="K131" s="479"/>
      <c r="L131" s="479" t="s">
        <v>243</v>
      </c>
    </row>
    <row r="132" spans="2:12" s="459" customFormat="1" ht="18.75" customHeight="1" x14ac:dyDescent="0.3">
      <c r="B132" s="476">
        <v>128</v>
      </c>
      <c r="C132" s="477" t="s">
        <v>545</v>
      </c>
      <c r="D132" s="478">
        <v>20601807883</v>
      </c>
      <c r="E132" s="478" t="s">
        <v>125</v>
      </c>
      <c r="F132" s="477" t="s">
        <v>4532</v>
      </c>
      <c r="G132" s="478" t="s">
        <v>125</v>
      </c>
      <c r="H132" s="478">
        <v>990185447</v>
      </c>
      <c r="I132" s="496" t="s">
        <v>546</v>
      </c>
      <c r="J132" s="479"/>
      <c r="K132" s="479"/>
      <c r="L132" s="479" t="s">
        <v>243</v>
      </c>
    </row>
    <row r="133" spans="2:12" s="459" customFormat="1" ht="18.75" customHeight="1" x14ac:dyDescent="0.3">
      <c r="B133" s="476">
        <v>129</v>
      </c>
      <c r="C133" s="477" t="s">
        <v>547</v>
      </c>
      <c r="D133" s="478" t="s">
        <v>125</v>
      </c>
      <c r="E133" s="478" t="s">
        <v>125</v>
      </c>
      <c r="F133" s="477" t="s">
        <v>4533</v>
      </c>
      <c r="G133" s="478" t="s">
        <v>125</v>
      </c>
      <c r="H133" s="478">
        <v>991573081</v>
      </c>
      <c r="I133" s="496" t="s">
        <v>548</v>
      </c>
      <c r="J133" s="479"/>
      <c r="K133" s="479"/>
      <c r="L133" s="479" t="s">
        <v>243</v>
      </c>
    </row>
    <row r="134" spans="2:12" s="459" customFormat="1" ht="18.75" customHeight="1" x14ac:dyDescent="0.3">
      <c r="B134" s="476">
        <v>130</v>
      </c>
      <c r="C134" s="477" t="s">
        <v>549</v>
      </c>
      <c r="D134" s="478" t="s">
        <v>125</v>
      </c>
      <c r="E134" s="478" t="s">
        <v>125</v>
      </c>
      <c r="F134" s="477" t="s">
        <v>125</v>
      </c>
      <c r="G134" s="478" t="s">
        <v>125</v>
      </c>
      <c r="H134" s="478">
        <v>980573639</v>
      </c>
      <c r="I134" s="496" t="s">
        <v>550</v>
      </c>
      <c r="J134" s="479"/>
      <c r="K134" s="479"/>
      <c r="L134" s="479" t="s">
        <v>243</v>
      </c>
    </row>
    <row r="135" spans="2:12" s="459" customFormat="1" ht="18.75" customHeight="1" x14ac:dyDescent="0.3">
      <c r="B135" s="476">
        <v>131</v>
      </c>
      <c r="C135" s="477" t="s">
        <v>551</v>
      </c>
      <c r="D135" s="478" t="s">
        <v>125</v>
      </c>
      <c r="E135" s="478" t="s">
        <v>125</v>
      </c>
      <c r="F135" s="477" t="s">
        <v>4534</v>
      </c>
      <c r="G135" s="478" t="s">
        <v>125</v>
      </c>
      <c r="H135" s="478">
        <v>932527556</v>
      </c>
      <c r="I135" s="496" t="s">
        <v>552</v>
      </c>
      <c r="J135" s="479"/>
      <c r="K135" s="479"/>
      <c r="L135" s="479" t="s">
        <v>243</v>
      </c>
    </row>
    <row r="136" spans="2:12" s="459" customFormat="1" ht="18.75" customHeight="1" x14ac:dyDescent="0.3">
      <c r="B136" s="476">
        <v>132</v>
      </c>
      <c r="C136" s="477" t="s">
        <v>553</v>
      </c>
      <c r="D136" s="478">
        <v>20552467346</v>
      </c>
      <c r="E136" s="478" t="s">
        <v>554</v>
      </c>
      <c r="F136" s="477" t="s">
        <v>4535</v>
      </c>
      <c r="G136" s="478" t="s">
        <v>555</v>
      </c>
      <c r="H136" s="478">
        <v>966668881</v>
      </c>
      <c r="I136" s="496" t="s">
        <v>556</v>
      </c>
      <c r="J136" s="479" t="s">
        <v>557</v>
      </c>
      <c r="K136" s="479" t="s">
        <v>558</v>
      </c>
      <c r="L136" s="479" t="s">
        <v>243</v>
      </c>
    </row>
    <row r="137" spans="2:12" s="459" customFormat="1" ht="18.75" customHeight="1" x14ac:dyDescent="0.3">
      <c r="B137" s="476">
        <v>133</v>
      </c>
      <c r="C137" s="477" t="s">
        <v>559</v>
      </c>
      <c r="D137" s="478">
        <v>20553603758</v>
      </c>
      <c r="E137" s="478" t="s">
        <v>560</v>
      </c>
      <c r="F137" s="477" t="s">
        <v>4536</v>
      </c>
      <c r="G137" s="478" t="s">
        <v>125</v>
      </c>
      <c r="H137" s="478">
        <v>987060089</v>
      </c>
      <c r="I137" s="496" t="s">
        <v>561</v>
      </c>
      <c r="J137" s="479"/>
      <c r="K137" s="479"/>
      <c r="L137" s="479" t="s">
        <v>243</v>
      </c>
    </row>
    <row r="138" spans="2:12" s="459" customFormat="1" ht="18.75" customHeight="1" x14ac:dyDescent="0.3">
      <c r="B138" s="476">
        <v>134</v>
      </c>
      <c r="C138" s="477" t="s">
        <v>562</v>
      </c>
      <c r="D138" s="478">
        <v>20563050099</v>
      </c>
      <c r="E138" s="478" t="s">
        <v>563</v>
      </c>
      <c r="F138" s="477" t="s">
        <v>4537</v>
      </c>
      <c r="G138" s="478" t="s">
        <v>125</v>
      </c>
      <c r="H138" s="478">
        <v>95310507</v>
      </c>
      <c r="I138" s="496" t="s">
        <v>564</v>
      </c>
      <c r="J138" s="479"/>
      <c r="K138" s="479"/>
      <c r="L138" s="479" t="s">
        <v>243</v>
      </c>
    </row>
    <row r="139" spans="2:12" s="459" customFormat="1" ht="18.75" customHeight="1" x14ac:dyDescent="0.3">
      <c r="B139" s="476">
        <v>135</v>
      </c>
      <c r="C139" s="477" t="s">
        <v>565</v>
      </c>
      <c r="D139" s="478">
        <v>20605920111</v>
      </c>
      <c r="E139" s="478" t="s">
        <v>566</v>
      </c>
      <c r="F139" s="477" t="s">
        <v>4538</v>
      </c>
      <c r="G139" s="478" t="s">
        <v>125</v>
      </c>
      <c r="H139" s="478">
        <v>987564330</v>
      </c>
      <c r="I139" s="496" t="s">
        <v>567</v>
      </c>
      <c r="J139" s="479"/>
      <c r="K139" s="479"/>
      <c r="L139" s="479" t="s">
        <v>243</v>
      </c>
    </row>
    <row r="140" spans="2:12" s="459" customFormat="1" ht="18.75" customHeight="1" x14ac:dyDescent="0.3">
      <c r="B140" s="476">
        <v>136</v>
      </c>
      <c r="C140" s="477" t="s">
        <v>398</v>
      </c>
      <c r="D140" s="478">
        <v>20140476545</v>
      </c>
      <c r="E140" s="478" t="s">
        <v>399</v>
      </c>
      <c r="F140" s="477" t="s">
        <v>4539</v>
      </c>
      <c r="G140" s="478" t="s">
        <v>568</v>
      </c>
      <c r="H140" s="478" t="s">
        <v>569</v>
      </c>
      <c r="I140" s="496" t="s">
        <v>570</v>
      </c>
      <c r="J140" s="479" t="s">
        <v>125</v>
      </c>
      <c r="K140" s="479" t="s">
        <v>571</v>
      </c>
      <c r="L140" s="479" t="s">
        <v>243</v>
      </c>
    </row>
    <row r="141" spans="2:12" s="459" customFormat="1" ht="18.75" customHeight="1" x14ac:dyDescent="0.3">
      <c r="B141" s="476">
        <v>137</v>
      </c>
      <c r="C141" s="477" t="s">
        <v>244</v>
      </c>
      <c r="D141" s="478">
        <v>20600118197</v>
      </c>
      <c r="E141" s="478" t="s">
        <v>245</v>
      </c>
      <c r="F141" s="477" t="s">
        <v>4540</v>
      </c>
      <c r="G141" s="478" t="s">
        <v>125</v>
      </c>
      <c r="H141" s="478">
        <v>902756833</v>
      </c>
      <c r="I141" s="496" t="s">
        <v>572</v>
      </c>
      <c r="J141" s="479"/>
      <c r="K141" s="479"/>
      <c r="L141" s="479" t="s">
        <v>243</v>
      </c>
    </row>
    <row r="142" spans="2:12" s="459" customFormat="1" ht="18.75" customHeight="1" x14ac:dyDescent="0.3">
      <c r="B142" s="476">
        <v>138</v>
      </c>
      <c r="C142" s="477" t="s">
        <v>573</v>
      </c>
      <c r="D142" s="478" t="s">
        <v>125</v>
      </c>
      <c r="E142" s="478" t="s">
        <v>125</v>
      </c>
      <c r="F142" s="477" t="s">
        <v>4541</v>
      </c>
      <c r="G142" s="478" t="s">
        <v>125</v>
      </c>
      <c r="H142" s="478">
        <v>924873841</v>
      </c>
      <c r="I142" s="496" t="s">
        <v>3249</v>
      </c>
      <c r="J142" s="479" t="s">
        <v>125</v>
      </c>
      <c r="K142" s="479" t="s">
        <v>125</v>
      </c>
      <c r="L142" s="479" t="s">
        <v>243</v>
      </c>
    </row>
    <row r="143" spans="2:12" s="459" customFormat="1" ht="18.75" customHeight="1" x14ac:dyDescent="0.3">
      <c r="B143" s="476">
        <v>139</v>
      </c>
      <c r="C143" s="477" t="s">
        <v>574</v>
      </c>
      <c r="D143" s="478" t="s">
        <v>125</v>
      </c>
      <c r="E143" s="478" t="s">
        <v>125</v>
      </c>
      <c r="F143" s="477" t="s">
        <v>4542</v>
      </c>
      <c r="G143" s="478" t="s">
        <v>125</v>
      </c>
      <c r="H143" s="478">
        <v>999286025</v>
      </c>
      <c r="I143" s="496" t="s">
        <v>575</v>
      </c>
      <c r="J143" s="479"/>
      <c r="K143" s="479"/>
      <c r="L143" s="479" t="s">
        <v>243</v>
      </c>
    </row>
    <row r="144" spans="2:12" s="459" customFormat="1" ht="18.75" customHeight="1" x14ac:dyDescent="0.3">
      <c r="B144" s="476">
        <v>140</v>
      </c>
      <c r="C144" s="477" t="s">
        <v>576</v>
      </c>
      <c r="D144" s="478" t="s">
        <v>125</v>
      </c>
      <c r="E144" s="478" t="s">
        <v>125</v>
      </c>
      <c r="F144" s="477" t="s">
        <v>4543</v>
      </c>
      <c r="G144" s="478" t="s">
        <v>125</v>
      </c>
      <c r="H144" s="478" t="s">
        <v>125</v>
      </c>
      <c r="I144" s="496" t="s">
        <v>125</v>
      </c>
      <c r="J144" s="479"/>
      <c r="K144" s="479"/>
      <c r="L144" s="479" t="s">
        <v>243</v>
      </c>
    </row>
    <row r="145" spans="2:12" s="459" customFormat="1" ht="18.75" customHeight="1" x14ac:dyDescent="0.3">
      <c r="B145" s="476">
        <v>141</v>
      </c>
      <c r="C145" s="477" t="s">
        <v>577</v>
      </c>
      <c r="D145" s="478">
        <v>10220763001</v>
      </c>
      <c r="E145" s="478" t="s">
        <v>125</v>
      </c>
      <c r="F145" s="477" t="s">
        <v>4544</v>
      </c>
      <c r="G145" s="478" t="s">
        <v>125</v>
      </c>
      <c r="H145" s="478">
        <v>995421234</v>
      </c>
      <c r="I145" s="496" t="s">
        <v>578</v>
      </c>
      <c r="J145" s="479" t="s">
        <v>579</v>
      </c>
      <c r="K145" s="479" t="s">
        <v>580</v>
      </c>
      <c r="L145" s="479" t="s">
        <v>243</v>
      </c>
    </row>
    <row r="146" spans="2:12" s="459" customFormat="1" ht="18.75" customHeight="1" x14ac:dyDescent="0.3">
      <c r="B146" s="476">
        <v>142</v>
      </c>
      <c r="C146" s="477" t="s">
        <v>581</v>
      </c>
      <c r="D146" s="478">
        <v>20563279088</v>
      </c>
      <c r="E146" s="478" t="s">
        <v>125</v>
      </c>
      <c r="F146" s="477" t="s">
        <v>4545</v>
      </c>
      <c r="G146" s="478" t="s">
        <v>125</v>
      </c>
      <c r="H146" s="478">
        <v>996959814</v>
      </c>
      <c r="I146" s="496" t="s">
        <v>582</v>
      </c>
      <c r="J146" s="479"/>
      <c r="K146" s="479"/>
      <c r="L146" s="479" t="s">
        <v>243</v>
      </c>
    </row>
    <row r="147" spans="2:12" s="459" customFormat="1" ht="18.75" customHeight="1" x14ac:dyDescent="0.3">
      <c r="B147" s="476">
        <v>143</v>
      </c>
      <c r="C147" s="477" t="s">
        <v>583</v>
      </c>
      <c r="D147" s="478">
        <v>20600784138</v>
      </c>
      <c r="E147" s="478" t="s">
        <v>125</v>
      </c>
      <c r="F147" s="477" t="s">
        <v>4546</v>
      </c>
      <c r="G147" s="478" t="s">
        <v>125</v>
      </c>
      <c r="H147" s="478">
        <v>951252643</v>
      </c>
      <c r="I147" s="496" t="s">
        <v>584</v>
      </c>
      <c r="J147" s="479"/>
      <c r="K147" s="479"/>
      <c r="L147" s="479" t="s">
        <v>243</v>
      </c>
    </row>
    <row r="148" spans="2:12" s="459" customFormat="1" ht="18.75" customHeight="1" x14ac:dyDescent="0.3">
      <c r="B148" s="476">
        <v>144</v>
      </c>
      <c r="C148" s="477" t="s">
        <v>585</v>
      </c>
      <c r="D148" s="478">
        <v>20100913225</v>
      </c>
      <c r="E148" s="478" t="s">
        <v>586</v>
      </c>
      <c r="F148" s="477" t="s">
        <v>4547</v>
      </c>
      <c r="G148" s="478" t="s">
        <v>125</v>
      </c>
      <c r="H148" s="478" t="s">
        <v>125</v>
      </c>
      <c r="I148" s="496" t="s">
        <v>587</v>
      </c>
      <c r="J148" s="479"/>
      <c r="K148" s="479"/>
      <c r="L148" s="479" t="s">
        <v>243</v>
      </c>
    </row>
    <row r="149" spans="2:12" s="459" customFormat="1" ht="18.75" customHeight="1" x14ac:dyDescent="0.3">
      <c r="B149" s="476">
        <v>145</v>
      </c>
      <c r="C149" s="477" t="s">
        <v>516</v>
      </c>
      <c r="D149" s="478">
        <v>20545316561</v>
      </c>
      <c r="E149" s="477" t="s">
        <v>588</v>
      </c>
      <c r="F149" s="477" t="s">
        <v>4548</v>
      </c>
      <c r="G149" s="478" t="s">
        <v>125</v>
      </c>
      <c r="H149" s="478">
        <v>945460009</v>
      </c>
      <c r="I149" s="496" t="s">
        <v>589</v>
      </c>
      <c r="J149" s="478" t="s">
        <v>125</v>
      </c>
      <c r="K149" s="478" t="s">
        <v>125</v>
      </c>
      <c r="L149" s="479" t="s">
        <v>243</v>
      </c>
    </row>
    <row r="150" spans="2:12" s="459" customFormat="1" ht="18.75" customHeight="1" x14ac:dyDescent="0.3">
      <c r="B150" s="476">
        <v>146</v>
      </c>
      <c r="C150" s="477" t="s">
        <v>590</v>
      </c>
      <c r="D150" s="478" t="s">
        <v>125</v>
      </c>
      <c r="E150" s="478" t="s">
        <v>125</v>
      </c>
      <c r="F150" s="477" t="s">
        <v>4549</v>
      </c>
      <c r="G150" s="478" t="s">
        <v>125</v>
      </c>
      <c r="H150" s="478">
        <v>995019070</v>
      </c>
      <c r="I150" s="496" t="s">
        <v>591</v>
      </c>
      <c r="J150" s="479"/>
      <c r="K150" s="479"/>
      <c r="L150" s="479" t="s">
        <v>243</v>
      </c>
    </row>
    <row r="151" spans="2:12" s="459" customFormat="1" ht="18.75" customHeight="1" x14ac:dyDescent="0.3">
      <c r="B151" s="476">
        <v>147</v>
      </c>
      <c r="C151" s="477" t="s">
        <v>592</v>
      </c>
      <c r="D151" s="478">
        <v>20602468357</v>
      </c>
      <c r="E151" s="478" t="s">
        <v>593</v>
      </c>
      <c r="F151" s="477" t="s">
        <v>4550</v>
      </c>
      <c r="G151" s="477" t="s">
        <v>594</v>
      </c>
      <c r="H151" s="478">
        <v>981260900</v>
      </c>
      <c r="I151" s="496" t="s">
        <v>595</v>
      </c>
      <c r="J151" s="479"/>
      <c r="K151" s="479"/>
      <c r="L151" s="479" t="s">
        <v>596</v>
      </c>
    </row>
    <row r="152" spans="2:12" s="459" customFormat="1" ht="18.75" customHeight="1" x14ac:dyDescent="0.3">
      <c r="B152" s="476">
        <v>148</v>
      </c>
      <c r="C152" s="477" t="s">
        <v>597</v>
      </c>
      <c r="D152" s="478">
        <v>20552080930</v>
      </c>
      <c r="E152" s="478" t="s">
        <v>598</v>
      </c>
      <c r="F152" s="477" t="s">
        <v>3963</v>
      </c>
      <c r="G152" s="477" t="s">
        <v>125</v>
      </c>
      <c r="H152" s="478">
        <v>922819699</v>
      </c>
      <c r="I152" s="496" t="s">
        <v>599</v>
      </c>
      <c r="J152" s="479"/>
      <c r="K152" s="479"/>
      <c r="L152" s="479" t="s">
        <v>600</v>
      </c>
    </row>
    <row r="153" spans="2:12" s="459" customFormat="1" ht="18.75" customHeight="1" x14ac:dyDescent="0.3">
      <c r="B153" s="476">
        <v>149</v>
      </c>
      <c r="C153" s="477" t="s">
        <v>601</v>
      </c>
      <c r="D153" s="478" t="s">
        <v>125</v>
      </c>
      <c r="E153" s="478" t="s">
        <v>125</v>
      </c>
      <c r="F153" s="477" t="s">
        <v>4551</v>
      </c>
      <c r="G153" s="477" t="s">
        <v>603</v>
      </c>
      <c r="H153" s="478">
        <v>989289485</v>
      </c>
      <c r="I153" s="496" t="s">
        <v>604</v>
      </c>
      <c r="J153" s="479"/>
      <c r="K153" s="479"/>
      <c r="L153" s="479" t="s">
        <v>605</v>
      </c>
    </row>
    <row r="154" spans="2:12" s="459" customFormat="1" ht="18.75" customHeight="1" x14ac:dyDescent="0.3">
      <c r="B154" s="476">
        <v>150</v>
      </c>
      <c r="C154" s="477" t="s">
        <v>606</v>
      </c>
      <c r="D154" s="478">
        <v>20602872336</v>
      </c>
      <c r="E154" s="478" t="s">
        <v>607</v>
      </c>
      <c r="F154" s="477" t="s">
        <v>4552</v>
      </c>
      <c r="G154" s="477" t="s">
        <v>608</v>
      </c>
      <c r="H154" s="478">
        <v>970996678</v>
      </c>
      <c r="I154" s="496" t="s">
        <v>609</v>
      </c>
      <c r="J154" s="479"/>
      <c r="K154" s="479"/>
      <c r="L154" s="479" t="s">
        <v>610</v>
      </c>
    </row>
    <row r="155" spans="2:12" s="459" customFormat="1" ht="18.75" customHeight="1" x14ac:dyDescent="0.3">
      <c r="B155" s="476">
        <v>151</v>
      </c>
      <c r="C155" s="477" t="s">
        <v>611</v>
      </c>
      <c r="D155" s="478">
        <v>20603339607</v>
      </c>
      <c r="E155" s="478" t="s">
        <v>612</v>
      </c>
      <c r="F155" s="477" t="s">
        <v>4553</v>
      </c>
      <c r="G155" s="477" t="s">
        <v>613</v>
      </c>
      <c r="H155" s="478">
        <v>968265530</v>
      </c>
      <c r="I155" s="496" t="s">
        <v>614</v>
      </c>
      <c r="J155" s="479"/>
      <c r="K155" s="479"/>
      <c r="L155" s="479" t="s">
        <v>615</v>
      </c>
    </row>
    <row r="156" spans="2:12" s="459" customFormat="1" ht="18.75" customHeight="1" x14ac:dyDescent="0.3">
      <c r="B156" s="476">
        <v>152</v>
      </c>
      <c r="C156" s="477" t="s">
        <v>616</v>
      </c>
      <c r="D156" s="478" t="s">
        <v>125</v>
      </c>
      <c r="E156" s="478" t="s">
        <v>125</v>
      </c>
      <c r="F156" s="477" t="s">
        <v>4554</v>
      </c>
      <c r="G156" s="477" t="s">
        <v>125</v>
      </c>
      <c r="H156" s="478" t="s">
        <v>125</v>
      </c>
      <c r="I156" s="496" t="s">
        <v>617</v>
      </c>
      <c r="J156" s="479"/>
      <c r="K156" s="479"/>
      <c r="L156" s="479" t="s">
        <v>618</v>
      </c>
    </row>
    <row r="157" spans="2:12" s="459" customFormat="1" ht="18.75" customHeight="1" x14ac:dyDescent="0.3">
      <c r="B157" s="476">
        <v>153</v>
      </c>
      <c r="C157" s="477" t="s">
        <v>619</v>
      </c>
      <c r="D157" s="478" t="s">
        <v>125</v>
      </c>
      <c r="E157" s="478" t="s">
        <v>620</v>
      </c>
      <c r="F157" s="477" t="s">
        <v>4555</v>
      </c>
      <c r="G157" s="477" t="s">
        <v>621</v>
      </c>
      <c r="H157" s="478" t="s">
        <v>125</v>
      </c>
      <c r="I157" s="496" t="s">
        <v>622</v>
      </c>
      <c r="J157" s="479"/>
      <c r="K157" s="479"/>
      <c r="L157" s="479" t="s">
        <v>145</v>
      </c>
    </row>
    <row r="158" spans="2:12" s="459" customFormat="1" ht="18.75" customHeight="1" x14ac:dyDescent="0.3">
      <c r="B158" s="476">
        <v>154</v>
      </c>
      <c r="C158" s="479" t="s">
        <v>623</v>
      </c>
      <c r="D158" s="478">
        <v>20507508503</v>
      </c>
      <c r="E158" s="478" t="s">
        <v>624</v>
      </c>
      <c r="F158" s="477" t="s">
        <v>4556</v>
      </c>
      <c r="G158" s="477" t="s">
        <v>625</v>
      </c>
      <c r="H158" s="478">
        <v>951384652</v>
      </c>
      <c r="I158" s="496" t="s">
        <v>626</v>
      </c>
      <c r="J158" s="479" t="s">
        <v>125</v>
      </c>
      <c r="K158" s="479" t="s">
        <v>627</v>
      </c>
      <c r="L158" s="479" t="s">
        <v>615</v>
      </c>
    </row>
    <row r="159" spans="2:12" s="459" customFormat="1" ht="18.75" customHeight="1" x14ac:dyDescent="0.3">
      <c r="B159" s="476">
        <v>155</v>
      </c>
      <c r="C159" s="477" t="s">
        <v>628</v>
      </c>
      <c r="D159" s="478">
        <v>20492556671</v>
      </c>
      <c r="E159" s="478" t="s">
        <v>629</v>
      </c>
      <c r="F159" s="477" t="s">
        <v>4557</v>
      </c>
      <c r="G159" s="477" t="s">
        <v>630</v>
      </c>
      <c r="H159" s="478">
        <v>9524800131</v>
      </c>
      <c r="I159" s="496" t="s">
        <v>631</v>
      </c>
      <c r="J159" s="479"/>
      <c r="K159" s="479"/>
      <c r="L159" s="479" t="s">
        <v>243</v>
      </c>
    </row>
    <row r="160" spans="2:12" s="459" customFormat="1" ht="18.75" customHeight="1" x14ac:dyDescent="0.3">
      <c r="B160" s="476">
        <v>156</v>
      </c>
      <c r="C160" s="477" t="s">
        <v>632</v>
      </c>
      <c r="D160" s="478" t="s">
        <v>125</v>
      </c>
      <c r="E160" s="478" t="s">
        <v>125</v>
      </c>
      <c r="F160" s="477" t="s">
        <v>4558</v>
      </c>
      <c r="G160" s="477" t="s">
        <v>125</v>
      </c>
      <c r="H160" s="478">
        <v>988476107</v>
      </c>
      <c r="I160" s="496" t="s">
        <v>633</v>
      </c>
      <c r="J160" s="479"/>
      <c r="K160" s="479"/>
      <c r="L160" s="479" t="s">
        <v>243</v>
      </c>
    </row>
    <row r="161" spans="2:12" s="459" customFormat="1" ht="18.75" customHeight="1" x14ac:dyDescent="0.3">
      <c r="B161" s="476">
        <v>157</v>
      </c>
      <c r="C161" s="477" t="s">
        <v>634</v>
      </c>
      <c r="D161" s="478">
        <v>20101947093</v>
      </c>
      <c r="E161" s="475" t="s">
        <v>635</v>
      </c>
      <c r="F161" s="477" t="s">
        <v>4559</v>
      </c>
      <c r="G161" s="477" t="s">
        <v>125</v>
      </c>
      <c r="H161" s="478">
        <v>987578721</v>
      </c>
      <c r="I161" s="496" t="s">
        <v>636</v>
      </c>
      <c r="J161" s="479"/>
      <c r="K161" s="479"/>
      <c r="L161" s="479" t="s">
        <v>637</v>
      </c>
    </row>
    <row r="162" spans="2:12" s="459" customFormat="1" ht="18.75" customHeight="1" x14ac:dyDescent="0.3">
      <c r="B162" s="476">
        <v>158</v>
      </c>
      <c r="C162" s="477" t="s">
        <v>638</v>
      </c>
      <c r="D162" s="478">
        <v>20517503224</v>
      </c>
      <c r="E162" s="478" t="s">
        <v>639</v>
      </c>
      <c r="F162" s="477" t="s">
        <v>4486</v>
      </c>
      <c r="G162" s="477" t="s">
        <v>125</v>
      </c>
      <c r="H162" s="478">
        <v>991960703</v>
      </c>
      <c r="I162" s="496" t="s">
        <v>438</v>
      </c>
      <c r="J162" s="479"/>
      <c r="K162" s="479"/>
      <c r="L162" s="479" t="s">
        <v>243</v>
      </c>
    </row>
    <row r="163" spans="2:12" s="459" customFormat="1" ht="18.75" customHeight="1" x14ac:dyDescent="0.3">
      <c r="B163" s="476">
        <v>159</v>
      </c>
      <c r="C163" s="477" t="s">
        <v>640</v>
      </c>
      <c r="D163" s="478">
        <v>20265835270</v>
      </c>
      <c r="E163" s="478" t="s">
        <v>641</v>
      </c>
      <c r="F163" s="477" t="s">
        <v>4560</v>
      </c>
      <c r="G163" s="477" t="s">
        <v>642</v>
      </c>
      <c r="H163" s="478">
        <v>981204977</v>
      </c>
      <c r="I163" s="496" t="s">
        <v>643</v>
      </c>
      <c r="J163" s="479"/>
      <c r="K163" s="479"/>
      <c r="L163" s="479" t="s">
        <v>243</v>
      </c>
    </row>
    <row r="164" spans="2:12" s="459" customFormat="1" ht="18.75" customHeight="1" x14ac:dyDescent="0.3">
      <c r="B164" s="476">
        <v>160</v>
      </c>
      <c r="C164" s="477" t="s">
        <v>644</v>
      </c>
      <c r="D164" s="478" t="s">
        <v>125</v>
      </c>
      <c r="E164" s="478" t="s">
        <v>125</v>
      </c>
      <c r="F164" s="477" t="s">
        <v>4561</v>
      </c>
      <c r="G164" s="477" t="s">
        <v>645</v>
      </c>
      <c r="H164" s="478">
        <v>946069530</v>
      </c>
      <c r="I164" s="496" t="s">
        <v>125</v>
      </c>
      <c r="J164" s="479"/>
      <c r="K164" s="479"/>
      <c r="L164" s="479" t="s">
        <v>243</v>
      </c>
    </row>
    <row r="165" spans="2:12" s="459" customFormat="1" ht="18.75" customHeight="1" x14ac:dyDescent="0.3">
      <c r="B165" s="476">
        <v>161</v>
      </c>
      <c r="C165" s="477" t="s">
        <v>256</v>
      </c>
      <c r="D165" s="478">
        <v>20516862506</v>
      </c>
      <c r="E165" s="478" t="s">
        <v>263</v>
      </c>
      <c r="F165" s="477" t="s">
        <v>4414</v>
      </c>
      <c r="G165" s="477" t="s">
        <v>646</v>
      </c>
      <c r="H165" s="478">
        <v>920363423</v>
      </c>
      <c r="I165" s="496" t="s">
        <v>647</v>
      </c>
      <c r="J165" s="479" t="s">
        <v>648</v>
      </c>
      <c r="K165" s="479" t="s">
        <v>649</v>
      </c>
      <c r="L165" s="479" t="s">
        <v>243</v>
      </c>
    </row>
    <row r="166" spans="2:12" s="459" customFormat="1" ht="18.75" customHeight="1" x14ac:dyDescent="0.3">
      <c r="B166" s="476">
        <v>162</v>
      </c>
      <c r="C166" s="477" t="s">
        <v>650</v>
      </c>
      <c r="D166" s="478" t="s">
        <v>125</v>
      </c>
      <c r="E166" s="478" t="s">
        <v>125</v>
      </c>
      <c r="F166" s="477" t="s">
        <v>4562</v>
      </c>
      <c r="G166" s="477" t="s">
        <v>125</v>
      </c>
      <c r="H166" s="478">
        <v>992810097</v>
      </c>
      <c r="I166" s="496" t="s">
        <v>651</v>
      </c>
      <c r="J166" s="479"/>
      <c r="K166" s="479"/>
      <c r="L166" s="479" t="s">
        <v>637</v>
      </c>
    </row>
    <row r="167" spans="2:12" s="459" customFormat="1" ht="18.75" customHeight="1" x14ac:dyDescent="0.3">
      <c r="B167" s="476">
        <v>163</v>
      </c>
      <c r="C167" s="477" t="s">
        <v>652</v>
      </c>
      <c r="D167" s="478">
        <v>20489660122</v>
      </c>
      <c r="E167" s="478" t="s">
        <v>653</v>
      </c>
      <c r="F167" s="477" t="s">
        <v>4563</v>
      </c>
      <c r="G167" s="477" t="s">
        <v>654</v>
      </c>
      <c r="H167" s="478">
        <v>963676459</v>
      </c>
      <c r="I167" s="496" t="s">
        <v>655</v>
      </c>
      <c r="J167" s="479"/>
      <c r="K167" s="479"/>
      <c r="L167" s="479" t="s">
        <v>243</v>
      </c>
    </row>
    <row r="168" spans="2:12" s="459" customFormat="1" ht="18.75" customHeight="1" x14ac:dyDescent="0.3">
      <c r="B168" s="476">
        <v>164</v>
      </c>
      <c r="C168" s="477" t="s">
        <v>656</v>
      </c>
      <c r="D168" s="478">
        <v>20603350619</v>
      </c>
      <c r="E168" s="478" t="s">
        <v>657</v>
      </c>
      <c r="F168" s="477" t="s">
        <v>4564</v>
      </c>
      <c r="G168" s="477" t="s">
        <v>658</v>
      </c>
      <c r="H168" s="478">
        <v>995411390</v>
      </c>
      <c r="I168" s="496" t="s">
        <v>659</v>
      </c>
      <c r="J168" s="479"/>
      <c r="K168" s="479"/>
      <c r="L168" s="479" t="s">
        <v>660</v>
      </c>
    </row>
    <row r="169" spans="2:12" s="459" customFormat="1" ht="18.75" customHeight="1" x14ac:dyDescent="0.3">
      <c r="B169" s="476">
        <v>165</v>
      </c>
      <c r="C169" s="477" t="s">
        <v>661</v>
      </c>
      <c r="D169" s="478">
        <v>20606368161</v>
      </c>
      <c r="E169" s="478" t="s">
        <v>662</v>
      </c>
      <c r="F169" s="477" t="s">
        <v>4565</v>
      </c>
      <c r="G169" s="477" t="s">
        <v>125</v>
      </c>
      <c r="H169" s="478" t="s">
        <v>125</v>
      </c>
      <c r="I169" s="496" t="s">
        <v>663</v>
      </c>
      <c r="J169" s="479"/>
      <c r="K169" s="479"/>
      <c r="L169" s="479" t="s">
        <v>664</v>
      </c>
    </row>
    <row r="170" spans="2:12" s="459" customFormat="1" ht="18.75" customHeight="1" x14ac:dyDescent="0.3">
      <c r="B170" s="476">
        <v>166</v>
      </c>
      <c r="C170" s="477" t="s">
        <v>510</v>
      </c>
      <c r="D170" s="478">
        <v>20521780968</v>
      </c>
      <c r="E170" s="478" t="s">
        <v>665</v>
      </c>
      <c r="F170" s="477" t="s">
        <v>4566</v>
      </c>
      <c r="G170" s="477" t="s">
        <v>666</v>
      </c>
      <c r="H170" s="478">
        <v>964868431</v>
      </c>
      <c r="I170" s="496" t="s">
        <v>667</v>
      </c>
      <c r="J170" s="479"/>
      <c r="K170" s="479"/>
      <c r="L170" s="479" t="s">
        <v>121</v>
      </c>
    </row>
    <row r="171" spans="2:12" s="459" customFormat="1" ht="18.75" customHeight="1" x14ac:dyDescent="0.3">
      <c r="B171" s="476">
        <v>167</v>
      </c>
      <c r="C171" s="477" t="s">
        <v>668</v>
      </c>
      <c r="D171" s="478" t="s">
        <v>125</v>
      </c>
      <c r="E171" s="478" t="s">
        <v>125</v>
      </c>
      <c r="F171" s="477" t="s">
        <v>4460</v>
      </c>
      <c r="G171" s="477" t="s">
        <v>125</v>
      </c>
      <c r="H171" s="478">
        <v>980545518</v>
      </c>
      <c r="I171" s="496" t="s">
        <v>379</v>
      </c>
      <c r="J171" s="479"/>
      <c r="K171" s="479"/>
      <c r="L171" s="479" t="s">
        <v>243</v>
      </c>
    </row>
    <row r="172" spans="2:12" s="459" customFormat="1" ht="18.75" customHeight="1" x14ac:dyDescent="0.3">
      <c r="B172" s="476">
        <v>168</v>
      </c>
      <c r="C172" s="477" t="s">
        <v>669</v>
      </c>
      <c r="D172" s="475">
        <v>20601358043</v>
      </c>
      <c r="E172" s="478" t="s">
        <v>670</v>
      </c>
      <c r="F172" s="477" t="s">
        <v>4527</v>
      </c>
      <c r="G172" s="477" t="s">
        <v>125</v>
      </c>
      <c r="H172" s="478">
        <v>912084988</v>
      </c>
      <c r="I172" s="496" t="s">
        <v>533</v>
      </c>
      <c r="J172" s="479"/>
      <c r="K172" s="479"/>
      <c r="L172" s="479" t="s">
        <v>637</v>
      </c>
    </row>
    <row r="173" spans="2:12" s="459" customFormat="1" ht="18.75" customHeight="1" x14ac:dyDescent="0.3">
      <c r="B173" s="476">
        <v>169</v>
      </c>
      <c r="C173" s="477" t="s">
        <v>319</v>
      </c>
      <c r="D173" s="478">
        <v>20206018411</v>
      </c>
      <c r="E173" s="478" t="s">
        <v>320</v>
      </c>
      <c r="F173" s="477" t="s">
        <v>4567</v>
      </c>
      <c r="G173" s="477" t="s">
        <v>125</v>
      </c>
      <c r="H173" s="478">
        <v>924961492</v>
      </c>
      <c r="I173" s="496" t="s">
        <v>125</v>
      </c>
      <c r="J173" s="479"/>
      <c r="K173" s="479"/>
      <c r="L173" s="479" t="s">
        <v>243</v>
      </c>
    </row>
    <row r="174" spans="2:12" s="459" customFormat="1" ht="18.75" customHeight="1" x14ac:dyDescent="0.3">
      <c r="B174" s="476">
        <v>170</v>
      </c>
      <c r="C174" s="477" t="s">
        <v>671</v>
      </c>
      <c r="D174" s="478">
        <v>20608061500</v>
      </c>
      <c r="E174" s="478" t="s">
        <v>672</v>
      </c>
      <c r="F174" s="477" t="s">
        <v>4568</v>
      </c>
      <c r="G174" s="477" t="s">
        <v>125</v>
      </c>
      <c r="H174" s="478" t="s">
        <v>673</v>
      </c>
      <c r="I174" s="496" t="s">
        <v>674</v>
      </c>
      <c r="J174" s="479"/>
      <c r="K174" s="479"/>
      <c r="L174" s="479" t="s">
        <v>243</v>
      </c>
    </row>
    <row r="175" spans="2:12" s="459" customFormat="1" ht="18.75" customHeight="1" x14ac:dyDescent="0.3">
      <c r="B175" s="476">
        <v>171</v>
      </c>
      <c r="C175" s="477" t="s">
        <v>675</v>
      </c>
      <c r="D175" s="478">
        <v>20100150736</v>
      </c>
      <c r="E175" s="478" t="s">
        <v>676</v>
      </c>
      <c r="F175" s="477" t="s">
        <v>4569</v>
      </c>
      <c r="G175" s="477" t="s">
        <v>125</v>
      </c>
      <c r="H175" s="478">
        <v>998146456</v>
      </c>
      <c r="I175" s="496" t="s">
        <v>677</v>
      </c>
      <c r="J175" s="479" t="s">
        <v>125</v>
      </c>
      <c r="K175" s="479" t="s">
        <v>125</v>
      </c>
      <c r="L175" s="479" t="s">
        <v>243</v>
      </c>
    </row>
    <row r="176" spans="2:12" s="459" customFormat="1" ht="18.75" customHeight="1" x14ac:dyDescent="0.3">
      <c r="B176" s="476">
        <v>172</v>
      </c>
      <c r="C176" s="477" t="s">
        <v>678</v>
      </c>
      <c r="D176" s="478">
        <v>20131380951</v>
      </c>
      <c r="E176" s="478" t="s">
        <v>679</v>
      </c>
      <c r="F176" s="477" t="s">
        <v>4534</v>
      </c>
      <c r="G176" s="477" t="s">
        <v>125</v>
      </c>
      <c r="H176" s="478">
        <v>932527556</v>
      </c>
      <c r="I176" s="496" t="s">
        <v>680</v>
      </c>
      <c r="J176" s="479" t="s">
        <v>125</v>
      </c>
      <c r="K176" s="479" t="s">
        <v>125</v>
      </c>
      <c r="L176" s="479" t="s">
        <v>243</v>
      </c>
    </row>
    <row r="177" spans="2:12" s="459" customFormat="1" ht="18.75" customHeight="1" x14ac:dyDescent="0.3">
      <c r="B177" s="476">
        <v>173</v>
      </c>
      <c r="C177" s="477" t="s">
        <v>681</v>
      </c>
      <c r="D177" s="478">
        <v>20600061578</v>
      </c>
      <c r="E177" s="478" t="s">
        <v>682</v>
      </c>
      <c r="F177" s="477" t="s">
        <v>4570</v>
      </c>
      <c r="G177" s="477" t="s">
        <v>125</v>
      </c>
      <c r="H177" s="478">
        <v>999739851</v>
      </c>
      <c r="I177" s="496" t="s">
        <v>683</v>
      </c>
      <c r="J177" s="479"/>
      <c r="K177" s="479"/>
      <c r="L177" s="479" t="s">
        <v>243</v>
      </c>
    </row>
    <row r="178" spans="2:12" s="459" customFormat="1" ht="18.75" customHeight="1" x14ac:dyDescent="0.3">
      <c r="B178" s="476">
        <v>174</v>
      </c>
      <c r="C178" s="477" t="s">
        <v>684</v>
      </c>
      <c r="D178" s="478">
        <v>20608093231</v>
      </c>
      <c r="E178" s="478" t="s">
        <v>685</v>
      </c>
      <c r="F178" s="477" t="s">
        <v>4571</v>
      </c>
      <c r="G178" s="477" t="s">
        <v>125</v>
      </c>
      <c r="H178" s="478">
        <v>966555006</v>
      </c>
      <c r="I178" s="496" t="s">
        <v>686</v>
      </c>
      <c r="J178" s="479"/>
      <c r="K178" s="479"/>
      <c r="L178" s="479" t="s">
        <v>243</v>
      </c>
    </row>
    <row r="179" spans="2:12" s="459" customFormat="1" ht="18.75" customHeight="1" x14ac:dyDescent="0.3">
      <c r="B179" s="476">
        <v>175</v>
      </c>
      <c r="C179" s="477" t="s">
        <v>687</v>
      </c>
      <c r="D179" s="478">
        <v>20297566866</v>
      </c>
      <c r="E179" s="478" t="s">
        <v>688</v>
      </c>
      <c r="F179" s="477" t="s">
        <v>4572</v>
      </c>
      <c r="G179" s="477" t="s">
        <v>689</v>
      </c>
      <c r="H179" s="478" t="s">
        <v>690</v>
      </c>
      <c r="I179" s="496" t="s">
        <v>691</v>
      </c>
      <c r="J179" s="479"/>
      <c r="K179" s="479"/>
      <c r="L179" s="479" t="s">
        <v>243</v>
      </c>
    </row>
    <row r="180" spans="2:12" s="459" customFormat="1" ht="18.75" customHeight="1" x14ac:dyDescent="0.3">
      <c r="B180" s="476">
        <v>176</v>
      </c>
      <c r="C180" s="477" t="s">
        <v>692</v>
      </c>
      <c r="D180" s="478">
        <v>20516080206</v>
      </c>
      <c r="E180" s="478" t="s">
        <v>693</v>
      </c>
      <c r="F180" s="477" t="s">
        <v>125</v>
      </c>
      <c r="G180" s="477" t="s">
        <v>125</v>
      </c>
      <c r="H180" s="478" t="s">
        <v>694</v>
      </c>
      <c r="I180" s="496" t="s">
        <v>695</v>
      </c>
      <c r="J180" s="479" t="s">
        <v>696</v>
      </c>
      <c r="K180" s="479" t="s">
        <v>697</v>
      </c>
      <c r="L180" s="479" t="s">
        <v>243</v>
      </c>
    </row>
    <row r="181" spans="2:12" s="459" customFormat="1" ht="18.75" customHeight="1" x14ac:dyDescent="0.3">
      <c r="B181" s="476">
        <v>177</v>
      </c>
      <c r="C181" s="477" t="s">
        <v>698</v>
      </c>
      <c r="D181" s="478">
        <v>10251808967</v>
      </c>
      <c r="E181" s="478" t="s">
        <v>125</v>
      </c>
      <c r="F181" s="477" t="s">
        <v>4573</v>
      </c>
      <c r="G181" s="477" t="s">
        <v>125</v>
      </c>
      <c r="H181" s="478">
        <v>968667370</v>
      </c>
      <c r="I181" s="496" t="s">
        <v>699</v>
      </c>
      <c r="J181" s="479"/>
      <c r="K181" s="479"/>
      <c r="L181" s="479" t="s">
        <v>243</v>
      </c>
    </row>
    <row r="182" spans="2:12" s="459" customFormat="1" ht="18.75" customHeight="1" x14ac:dyDescent="0.3">
      <c r="B182" s="476">
        <v>178</v>
      </c>
      <c r="C182" s="477" t="s">
        <v>700</v>
      </c>
      <c r="D182" s="478">
        <v>20131378972</v>
      </c>
      <c r="E182" s="478" t="s">
        <v>701</v>
      </c>
      <c r="F182" s="477" t="s">
        <v>4574</v>
      </c>
      <c r="G182" s="477" t="s">
        <v>702</v>
      </c>
      <c r="H182" s="478" t="s">
        <v>703</v>
      </c>
      <c r="I182" s="496" t="s">
        <v>704</v>
      </c>
      <c r="J182" s="479" t="s">
        <v>705</v>
      </c>
      <c r="K182" s="479" t="s">
        <v>706</v>
      </c>
      <c r="L182" s="479" t="s">
        <v>243</v>
      </c>
    </row>
    <row r="183" spans="2:12" s="459" customFormat="1" ht="18.75" customHeight="1" x14ac:dyDescent="0.3">
      <c r="B183" s="476">
        <v>179</v>
      </c>
      <c r="C183" s="477" t="s">
        <v>562</v>
      </c>
      <c r="D183" s="478">
        <v>20563050099</v>
      </c>
      <c r="E183" s="478" t="s">
        <v>563</v>
      </c>
      <c r="F183" s="477" t="s">
        <v>4575</v>
      </c>
      <c r="G183" s="478" t="s">
        <v>125</v>
      </c>
      <c r="H183" s="478">
        <v>945727756</v>
      </c>
      <c r="I183" s="496" t="s">
        <v>707</v>
      </c>
      <c r="J183" s="479"/>
      <c r="K183" s="479"/>
      <c r="L183" s="479" t="s">
        <v>243</v>
      </c>
    </row>
    <row r="184" spans="2:12" s="459" customFormat="1" ht="18.75" customHeight="1" x14ac:dyDescent="0.3">
      <c r="B184" s="476">
        <v>180</v>
      </c>
      <c r="C184" s="477" t="s">
        <v>708</v>
      </c>
      <c r="D184" s="478">
        <v>20602566430</v>
      </c>
      <c r="E184" s="478" t="s">
        <v>709</v>
      </c>
      <c r="F184" s="477" t="s">
        <v>4576</v>
      </c>
      <c r="G184" s="477" t="s">
        <v>125</v>
      </c>
      <c r="H184" s="478">
        <v>927318714</v>
      </c>
      <c r="I184" s="496" t="s">
        <v>710</v>
      </c>
      <c r="J184" s="479"/>
      <c r="K184" s="479"/>
      <c r="L184" s="479" t="s">
        <v>243</v>
      </c>
    </row>
    <row r="185" spans="2:12" s="459" customFormat="1" ht="18.75" customHeight="1" x14ac:dyDescent="0.3">
      <c r="B185" s="476">
        <v>181</v>
      </c>
      <c r="C185" s="477" t="s">
        <v>711</v>
      </c>
      <c r="D185" s="478" t="s">
        <v>125</v>
      </c>
      <c r="E185" s="478" t="s">
        <v>125</v>
      </c>
      <c r="F185" s="477" t="s">
        <v>4577</v>
      </c>
      <c r="G185" s="477" t="s">
        <v>712</v>
      </c>
      <c r="H185" s="478">
        <v>984779961</v>
      </c>
      <c r="I185" s="496" t="s">
        <v>713</v>
      </c>
      <c r="J185" s="479" t="s">
        <v>714</v>
      </c>
      <c r="K185" s="479" t="s">
        <v>715</v>
      </c>
      <c r="L185" s="479" t="s">
        <v>716</v>
      </c>
    </row>
    <row r="186" spans="2:12" s="459" customFormat="1" ht="18.75" customHeight="1" x14ac:dyDescent="0.3">
      <c r="B186" s="476">
        <v>182</v>
      </c>
      <c r="C186" s="477" t="s">
        <v>717</v>
      </c>
      <c r="D186" s="478" t="s">
        <v>125</v>
      </c>
      <c r="E186" s="478" t="s">
        <v>125</v>
      </c>
      <c r="F186" s="477" t="s">
        <v>4578</v>
      </c>
      <c r="G186" s="477" t="s">
        <v>125</v>
      </c>
      <c r="H186" s="478">
        <v>987682734</v>
      </c>
      <c r="I186" s="496" t="s">
        <v>718</v>
      </c>
      <c r="J186" s="479"/>
      <c r="K186" s="479"/>
      <c r="L186" s="479" t="s">
        <v>243</v>
      </c>
    </row>
    <row r="187" spans="2:12" s="459" customFormat="1" ht="18.75" customHeight="1" x14ac:dyDescent="0.3">
      <c r="B187" s="476">
        <v>183</v>
      </c>
      <c r="C187" s="477" t="s">
        <v>719</v>
      </c>
      <c r="D187" s="478" t="s">
        <v>125</v>
      </c>
      <c r="E187" s="478" t="s">
        <v>720</v>
      </c>
      <c r="F187" s="477" t="s">
        <v>4579</v>
      </c>
      <c r="G187" s="477" t="s">
        <v>721</v>
      </c>
      <c r="H187" s="478">
        <v>993097792</v>
      </c>
      <c r="I187" s="496" t="s">
        <v>722</v>
      </c>
      <c r="J187" s="479"/>
      <c r="K187" s="479"/>
      <c r="L187" s="479" t="s">
        <v>716</v>
      </c>
    </row>
    <row r="188" spans="2:12" s="459" customFormat="1" ht="18.75" customHeight="1" x14ac:dyDescent="0.3">
      <c r="B188" s="476">
        <v>184</v>
      </c>
      <c r="C188" s="477" t="s">
        <v>723</v>
      </c>
      <c r="D188" s="478">
        <v>20608051326</v>
      </c>
      <c r="E188" s="478" t="s">
        <v>724</v>
      </c>
      <c r="F188" s="477" t="s">
        <v>4580</v>
      </c>
      <c r="G188" s="477" t="s">
        <v>125</v>
      </c>
      <c r="H188" s="478">
        <v>989263187</v>
      </c>
      <c r="I188" s="496" t="s">
        <v>725</v>
      </c>
      <c r="J188" s="479"/>
      <c r="K188" s="479"/>
      <c r="L188" s="479" t="s">
        <v>243</v>
      </c>
    </row>
    <row r="189" spans="2:12" s="459" customFormat="1" ht="18.75" customHeight="1" x14ac:dyDescent="0.3">
      <c r="B189" s="476">
        <v>185</v>
      </c>
      <c r="C189" s="477" t="s">
        <v>267</v>
      </c>
      <c r="D189" s="478">
        <v>20505212739</v>
      </c>
      <c r="E189" s="478" t="s">
        <v>268</v>
      </c>
      <c r="F189" s="477" t="s">
        <v>4581</v>
      </c>
      <c r="G189" s="478" t="s">
        <v>125</v>
      </c>
      <c r="H189" s="478">
        <v>912273273</v>
      </c>
      <c r="I189" s="496" t="s">
        <v>726</v>
      </c>
      <c r="J189" s="479"/>
      <c r="K189" s="479"/>
      <c r="L189" s="479" t="s">
        <v>243</v>
      </c>
    </row>
    <row r="190" spans="2:12" s="459" customFormat="1" ht="18.75" customHeight="1" x14ac:dyDescent="0.3">
      <c r="B190" s="476">
        <v>186</v>
      </c>
      <c r="C190" s="477" t="s">
        <v>727</v>
      </c>
      <c r="D190" s="478" t="s">
        <v>125</v>
      </c>
      <c r="E190" s="478" t="s">
        <v>125</v>
      </c>
      <c r="F190" s="477" t="s">
        <v>4582</v>
      </c>
      <c r="G190" s="477" t="s">
        <v>125</v>
      </c>
      <c r="H190" s="478" t="s">
        <v>125</v>
      </c>
      <c r="I190" s="496" t="s">
        <v>728</v>
      </c>
      <c r="J190" s="479"/>
      <c r="K190" s="479"/>
      <c r="L190" s="479" t="s">
        <v>243</v>
      </c>
    </row>
    <row r="191" spans="2:12" s="459" customFormat="1" ht="18.75" customHeight="1" x14ac:dyDescent="0.3">
      <c r="B191" s="476">
        <v>187</v>
      </c>
      <c r="C191" s="477" t="s">
        <v>729</v>
      </c>
      <c r="D191" s="478">
        <v>20505785933</v>
      </c>
      <c r="E191" s="478" t="s">
        <v>730</v>
      </c>
      <c r="F191" s="477" t="s">
        <v>4583</v>
      </c>
      <c r="G191" s="477" t="s">
        <v>125</v>
      </c>
      <c r="H191" s="478">
        <v>962380844</v>
      </c>
      <c r="I191" s="496" t="s">
        <v>731</v>
      </c>
      <c r="J191" s="479"/>
      <c r="K191" s="479"/>
      <c r="L191" s="479" t="s">
        <v>243</v>
      </c>
    </row>
    <row r="192" spans="2:12" s="459" customFormat="1" ht="18.75" customHeight="1" x14ac:dyDescent="0.3">
      <c r="B192" s="476">
        <v>188</v>
      </c>
      <c r="C192" s="477" t="s">
        <v>606</v>
      </c>
      <c r="D192" s="478">
        <v>20602872336</v>
      </c>
      <c r="E192" s="478" t="s">
        <v>607</v>
      </c>
      <c r="F192" s="477" t="s">
        <v>4584</v>
      </c>
      <c r="G192" s="477" t="s">
        <v>125</v>
      </c>
      <c r="H192" s="478" t="s">
        <v>125</v>
      </c>
      <c r="I192" s="496" t="s">
        <v>732</v>
      </c>
      <c r="J192" s="479"/>
      <c r="K192" s="479"/>
      <c r="L192" s="479" t="s">
        <v>243</v>
      </c>
    </row>
    <row r="193" spans="2:12" s="459" customFormat="1" ht="18.75" customHeight="1" x14ac:dyDescent="0.3">
      <c r="B193" s="476">
        <v>189</v>
      </c>
      <c r="C193" s="477" t="s">
        <v>733</v>
      </c>
      <c r="D193" s="478">
        <v>20215462910</v>
      </c>
      <c r="E193" s="478" t="s">
        <v>734</v>
      </c>
      <c r="F193" s="477" t="s">
        <v>4585</v>
      </c>
      <c r="G193" s="477" t="s">
        <v>125</v>
      </c>
      <c r="H193" s="478" t="s">
        <v>125</v>
      </c>
      <c r="I193" s="496" t="s">
        <v>735</v>
      </c>
      <c r="J193" s="479"/>
      <c r="K193" s="479"/>
      <c r="L193" s="479" t="s">
        <v>243</v>
      </c>
    </row>
    <row r="194" spans="2:12" s="459" customFormat="1" ht="18.75" customHeight="1" x14ac:dyDescent="0.3">
      <c r="B194" s="476">
        <v>190</v>
      </c>
      <c r="C194" s="477" t="s">
        <v>736</v>
      </c>
      <c r="D194" s="478" t="s">
        <v>125</v>
      </c>
      <c r="E194" s="478" t="s">
        <v>125</v>
      </c>
      <c r="F194" s="477" t="s">
        <v>4586</v>
      </c>
      <c r="G194" s="477" t="s">
        <v>125</v>
      </c>
      <c r="H194" s="478">
        <v>930107287</v>
      </c>
      <c r="I194" s="496" t="s">
        <v>737</v>
      </c>
      <c r="J194" s="479"/>
      <c r="K194" s="479"/>
      <c r="L194" s="479" t="s">
        <v>243</v>
      </c>
    </row>
    <row r="195" spans="2:12" s="459" customFormat="1" ht="18.75" customHeight="1" x14ac:dyDescent="0.3">
      <c r="B195" s="476">
        <v>191</v>
      </c>
      <c r="C195" s="477" t="s">
        <v>738</v>
      </c>
      <c r="D195" s="478">
        <v>20553326819</v>
      </c>
      <c r="E195" s="478" t="s">
        <v>739</v>
      </c>
      <c r="F195" s="477" t="s">
        <v>4587</v>
      </c>
      <c r="G195" s="477" t="s">
        <v>125</v>
      </c>
      <c r="H195" s="478">
        <v>964280306</v>
      </c>
      <c r="I195" s="496" t="s">
        <v>740</v>
      </c>
      <c r="J195" s="479" t="s">
        <v>741</v>
      </c>
      <c r="K195" s="479" t="s">
        <v>742</v>
      </c>
      <c r="L195" s="479" t="s">
        <v>243</v>
      </c>
    </row>
    <row r="196" spans="2:12" s="459" customFormat="1" ht="18.75" customHeight="1" x14ac:dyDescent="0.3">
      <c r="B196" s="476">
        <v>192</v>
      </c>
      <c r="C196" s="477" t="s">
        <v>743</v>
      </c>
      <c r="D196" s="478">
        <v>10473939709</v>
      </c>
      <c r="E196" s="478" t="s">
        <v>125</v>
      </c>
      <c r="F196" s="477" t="s">
        <v>4960</v>
      </c>
      <c r="G196" s="477" t="s">
        <v>125</v>
      </c>
      <c r="H196" s="478" t="s">
        <v>125</v>
      </c>
      <c r="I196" s="496" t="s">
        <v>680</v>
      </c>
      <c r="J196" s="479"/>
      <c r="K196" s="479"/>
      <c r="L196" s="479" t="s">
        <v>243</v>
      </c>
    </row>
    <row r="197" spans="2:12" s="459" customFormat="1" ht="18.75" customHeight="1" x14ac:dyDescent="0.3">
      <c r="B197" s="476">
        <v>193</v>
      </c>
      <c r="C197" s="477" t="s">
        <v>744</v>
      </c>
      <c r="D197" s="478">
        <v>20508038721</v>
      </c>
      <c r="E197" s="478" t="s">
        <v>745</v>
      </c>
      <c r="F197" s="477" t="s">
        <v>4959</v>
      </c>
      <c r="G197" s="477" t="s">
        <v>125</v>
      </c>
      <c r="H197" s="478">
        <v>999045029</v>
      </c>
      <c r="I197" s="497" t="s">
        <v>3381</v>
      </c>
      <c r="J197" s="478" t="s">
        <v>125</v>
      </c>
      <c r="K197" s="478" t="s">
        <v>125</v>
      </c>
      <c r="L197" s="479" t="s">
        <v>243</v>
      </c>
    </row>
    <row r="198" spans="2:12" s="459" customFormat="1" ht="18.75" customHeight="1" x14ac:dyDescent="0.3">
      <c r="B198" s="476">
        <v>194</v>
      </c>
      <c r="C198" s="477" t="s">
        <v>746</v>
      </c>
      <c r="D198" s="478">
        <v>20601696283</v>
      </c>
      <c r="E198" s="478" t="s">
        <v>747</v>
      </c>
      <c r="F198" s="477" t="s">
        <v>4961</v>
      </c>
      <c r="G198" s="477" t="s">
        <v>125</v>
      </c>
      <c r="H198" s="478" t="s">
        <v>125</v>
      </c>
      <c r="I198" s="496" t="s">
        <v>748</v>
      </c>
      <c r="J198" s="479"/>
      <c r="K198" s="479"/>
      <c r="L198" s="479" t="s">
        <v>243</v>
      </c>
    </row>
    <row r="199" spans="2:12" s="459" customFormat="1" ht="18.75" customHeight="1" x14ac:dyDescent="0.3">
      <c r="B199" s="476">
        <v>195</v>
      </c>
      <c r="C199" s="477" t="s">
        <v>669</v>
      </c>
      <c r="D199" s="478">
        <v>20601358043</v>
      </c>
      <c r="E199" s="478" t="s">
        <v>749</v>
      </c>
      <c r="F199" s="477" t="s">
        <v>4962</v>
      </c>
      <c r="G199" s="477" t="s">
        <v>125</v>
      </c>
      <c r="H199" s="478" t="s">
        <v>750</v>
      </c>
      <c r="I199" s="496" t="s">
        <v>751</v>
      </c>
      <c r="J199" s="479"/>
      <c r="K199" s="479"/>
      <c r="L199" s="479" t="s">
        <v>243</v>
      </c>
    </row>
    <row r="200" spans="2:12" s="459" customFormat="1" ht="18.75" customHeight="1" x14ac:dyDescent="0.3">
      <c r="B200" s="476">
        <v>196</v>
      </c>
      <c r="C200" s="477" t="s">
        <v>752</v>
      </c>
      <c r="D200" s="478">
        <v>20521780968</v>
      </c>
      <c r="E200" s="478" t="s">
        <v>753</v>
      </c>
      <c r="F200" s="477" t="s">
        <v>4963</v>
      </c>
      <c r="G200" s="477" t="s">
        <v>666</v>
      </c>
      <c r="H200" s="478">
        <v>964868431</v>
      </c>
      <c r="I200" s="496" t="s">
        <v>667</v>
      </c>
      <c r="J200" s="479"/>
      <c r="K200" s="479"/>
      <c r="L200" s="479" t="s">
        <v>243</v>
      </c>
    </row>
    <row r="201" spans="2:12" s="459" customFormat="1" ht="18.75" customHeight="1" x14ac:dyDescent="0.3">
      <c r="B201" s="476">
        <v>197</v>
      </c>
      <c r="C201" s="477" t="s">
        <v>754</v>
      </c>
      <c r="D201" s="478">
        <v>20101029442</v>
      </c>
      <c r="E201" s="478" t="s">
        <v>755</v>
      </c>
      <c r="F201" s="477" t="s">
        <v>4964</v>
      </c>
      <c r="G201" s="478" t="s">
        <v>125</v>
      </c>
      <c r="H201" s="478">
        <v>987278088</v>
      </c>
      <c r="I201" s="496" t="s">
        <v>756</v>
      </c>
      <c r="J201" s="479" t="s">
        <v>757</v>
      </c>
      <c r="K201" s="479" t="s">
        <v>758</v>
      </c>
      <c r="L201" s="479" t="s">
        <v>243</v>
      </c>
    </row>
    <row r="202" spans="2:12" s="459" customFormat="1" ht="18.75" customHeight="1" x14ac:dyDescent="0.3">
      <c r="B202" s="476">
        <v>198</v>
      </c>
      <c r="C202" s="477" t="s">
        <v>759</v>
      </c>
      <c r="D202" s="478">
        <v>20514738417</v>
      </c>
      <c r="E202" s="478" t="s">
        <v>760</v>
      </c>
      <c r="F202" s="477" t="s">
        <v>4965</v>
      </c>
      <c r="G202" s="477" t="s">
        <v>125</v>
      </c>
      <c r="H202" s="478">
        <v>971994772</v>
      </c>
      <c r="I202" s="496" t="s">
        <v>761</v>
      </c>
      <c r="J202" s="479"/>
      <c r="K202" s="479"/>
      <c r="L202" s="479" t="s">
        <v>243</v>
      </c>
    </row>
    <row r="203" spans="2:12" s="459" customFormat="1" ht="18.75" customHeight="1" x14ac:dyDescent="0.3">
      <c r="B203" s="476">
        <v>199</v>
      </c>
      <c r="C203" s="477" t="s">
        <v>762</v>
      </c>
      <c r="D203" s="478">
        <v>20519167787</v>
      </c>
      <c r="E203" s="478" t="s">
        <v>763</v>
      </c>
      <c r="F203" s="477" t="s">
        <v>125</v>
      </c>
      <c r="G203" s="477" t="s">
        <v>125</v>
      </c>
      <c r="H203" s="478" t="s">
        <v>125</v>
      </c>
      <c r="I203" s="496" t="s">
        <v>764</v>
      </c>
      <c r="J203" s="479"/>
      <c r="K203" s="479"/>
      <c r="L203" s="479" t="s">
        <v>243</v>
      </c>
    </row>
    <row r="204" spans="2:12" s="459" customFormat="1" ht="18.75" customHeight="1" x14ac:dyDescent="0.3">
      <c r="B204" s="476">
        <v>200</v>
      </c>
      <c r="C204" s="477" t="s">
        <v>319</v>
      </c>
      <c r="D204" s="478">
        <v>20206018411</v>
      </c>
      <c r="E204" s="478" t="s">
        <v>320</v>
      </c>
      <c r="F204" s="477" t="s">
        <v>4492</v>
      </c>
      <c r="G204" s="478" t="s">
        <v>125</v>
      </c>
      <c r="H204" s="478">
        <v>933468375</v>
      </c>
      <c r="I204" s="496" t="s">
        <v>765</v>
      </c>
      <c r="J204" s="479"/>
      <c r="K204" s="479"/>
      <c r="L204" s="479" t="s">
        <v>243</v>
      </c>
    </row>
    <row r="205" spans="2:12" s="459" customFormat="1" ht="18.75" customHeight="1" x14ac:dyDescent="0.3">
      <c r="B205" s="476">
        <v>201</v>
      </c>
      <c r="C205" s="477" t="s">
        <v>766</v>
      </c>
      <c r="D205" s="478">
        <v>20109661598</v>
      </c>
      <c r="E205" s="478" t="s">
        <v>767</v>
      </c>
      <c r="F205" s="477" t="s">
        <v>4588</v>
      </c>
      <c r="G205" s="478" t="s">
        <v>125</v>
      </c>
      <c r="H205" s="478" t="s">
        <v>125</v>
      </c>
      <c r="I205" s="496" t="s">
        <v>768</v>
      </c>
      <c r="J205" s="479"/>
      <c r="K205" s="479"/>
      <c r="L205" s="479" t="s">
        <v>243</v>
      </c>
    </row>
    <row r="206" spans="2:12" s="459" customFormat="1" ht="18.75" customHeight="1" x14ac:dyDescent="0.3">
      <c r="B206" s="476">
        <v>202</v>
      </c>
      <c r="C206" s="477" t="s">
        <v>769</v>
      </c>
      <c r="D206" s="478">
        <v>20606921005</v>
      </c>
      <c r="E206" s="478" t="s">
        <v>770</v>
      </c>
      <c r="F206" s="477" t="s">
        <v>4589</v>
      </c>
      <c r="G206" s="477" t="s">
        <v>555</v>
      </c>
      <c r="H206" s="478">
        <v>951104517</v>
      </c>
      <c r="I206" s="496" t="s">
        <v>771</v>
      </c>
      <c r="J206" s="479"/>
      <c r="K206" s="479"/>
      <c r="L206" s="479" t="s">
        <v>243</v>
      </c>
    </row>
    <row r="207" spans="2:12" s="459" customFormat="1" ht="18.75" customHeight="1" x14ac:dyDescent="0.3">
      <c r="B207" s="476">
        <v>203</v>
      </c>
      <c r="C207" s="477" t="s">
        <v>305</v>
      </c>
      <c r="D207" s="478">
        <v>20516233801</v>
      </c>
      <c r="E207" s="478" t="s">
        <v>772</v>
      </c>
      <c r="F207" s="477" t="s">
        <v>4590</v>
      </c>
      <c r="G207" s="478" t="s">
        <v>125</v>
      </c>
      <c r="H207" s="478" t="s">
        <v>773</v>
      </c>
      <c r="I207" s="496" t="s">
        <v>774</v>
      </c>
      <c r="J207" s="479"/>
      <c r="K207" s="479"/>
      <c r="L207" s="479" t="s">
        <v>243</v>
      </c>
    </row>
    <row r="208" spans="2:12" s="459" customFormat="1" ht="18.75" customHeight="1" x14ac:dyDescent="0.3">
      <c r="B208" s="476">
        <v>204</v>
      </c>
      <c r="C208" s="477" t="s">
        <v>529</v>
      </c>
      <c r="D208" s="475" t="s">
        <v>775</v>
      </c>
      <c r="E208" s="478" t="s">
        <v>776</v>
      </c>
      <c r="F208" s="477" t="s">
        <v>4591</v>
      </c>
      <c r="G208" s="477" t="s">
        <v>777</v>
      </c>
      <c r="H208" s="478" t="s">
        <v>778</v>
      </c>
      <c r="I208" s="496" t="s">
        <v>779</v>
      </c>
      <c r="J208" s="479"/>
      <c r="K208" s="479"/>
      <c r="L208" s="479" t="s">
        <v>243</v>
      </c>
    </row>
    <row r="209" spans="2:12" s="459" customFormat="1" ht="18.75" customHeight="1" x14ac:dyDescent="0.3">
      <c r="B209" s="476">
        <v>205</v>
      </c>
      <c r="C209" s="477" t="s">
        <v>780</v>
      </c>
      <c r="D209" s="478">
        <v>20132373524</v>
      </c>
      <c r="E209" s="478" t="s">
        <v>125</v>
      </c>
      <c r="F209" s="477" t="s">
        <v>4592</v>
      </c>
      <c r="G209" s="477" t="s">
        <v>777</v>
      </c>
      <c r="H209" s="478">
        <v>902751269</v>
      </c>
      <c r="I209" s="496" t="s">
        <v>781</v>
      </c>
      <c r="J209" s="479"/>
      <c r="K209" s="479"/>
      <c r="L209" s="479" t="s">
        <v>243</v>
      </c>
    </row>
    <row r="210" spans="2:12" s="459" customFormat="1" ht="18.75" customHeight="1" x14ac:dyDescent="0.3">
      <c r="B210" s="476">
        <v>206</v>
      </c>
      <c r="C210" s="477" t="s">
        <v>782</v>
      </c>
      <c r="D210" s="478">
        <v>20606019735</v>
      </c>
      <c r="E210" s="478" t="s">
        <v>783</v>
      </c>
      <c r="F210" s="477" t="s">
        <v>4594</v>
      </c>
      <c r="G210" s="477" t="s">
        <v>125</v>
      </c>
      <c r="H210" s="478" t="s">
        <v>784</v>
      </c>
      <c r="I210" s="496" t="s">
        <v>785</v>
      </c>
      <c r="J210" s="479"/>
      <c r="K210" s="479"/>
      <c r="L210" s="479" t="s">
        <v>243</v>
      </c>
    </row>
    <row r="211" spans="2:12" s="459" customFormat="1" ht="18.75" customHeight="1" x14ac:dyDescent="0.3">
      <c r="B211" s="476">
        <v>207</v>
      </c>
      <c r="C211" s="477" t="s">
        <v>786</v>
      </c>
      <c r="D211" s="478">
        <v>20430302214</v>
      </c>
      <c r="E211" s="478" t="s">
        <v>787</v>
      </c>
      <c r="F211" s="477" t="s">
        <v>3257</v>
      </c>
      <c r="G211" s="478" t="s">
        <v>125</v>
      </c>
      <c r="H211" s="478">
        <v>946182898</v>
      </c>
      <c r="I211" s="496" t="s">
        <v>788</v>
      </c>
      <c r="J211" s="479" t="s">
        <v>789</v>
      </c>
      <c r="K211" s="479" t="s">
        <v>790</v>
      </c>
      <c r="L211" s="479" t="s">
        <v>243</v>
      </c>
    </row>
    <row r="212" spans="2:12" s="459" customFormat="1" ht="18.75" customHeight="1" x14ac:dyDescent="0.3">
      <c r="B212" s="476">
        <v>208</v>
      </c>
      <c r="C212" s="477" t="s">
        <v>791</v>
      </c>
      <c r="D212" s="478">
        <v>20607178331</v>
      </c>
      <c r="E212" s="478" t="s">
        <v>792</v>
      </c>
      <c r="F212" s="477" t="s">
        <v>4593</v>
      </c>
      <c r="G212" s="478" t="s">
        <v>125</v>
      </c>
      <c r="H212" s="478" t="s">
        <v>125</v>
      </c>
      <c r="I212" s="496" t="s">
        <v>793</v>
      </c>
      <c r="J212" s="479"/>
      <c r="K212" s="479"/>
      <c r="L212" s="479" t="s">
        <v>243</v>
      </c>
    </row>
    <row r="213" spans="2:12" s="459" customFormat="1" ht="18.75" customHeight="1" x14ac:dyDescent="0.3">
      <c r="B213" s="476">
        <v>209</v>
      </c>
      <c r="C213" s="477" t="s">
        <v>794</v>
      </c>
      <c r="D213" s="478" t="s">
        <v>125</v>
      </c>
      <c r="E213" s="478" t="s">
        <v>125</v>
      </c>
      <c r="F213" s="477" t="s">
        <v>4594</v>
      </c>
      <c r="G213" s="478" t="s">
        <v>125</v>
      </c>
      <c r="H213" s="478">
        <v>901417869</v>
      </c>
      <c r="I213" s="496" t="s">
        <v>795</v>
      </c>
      <c r="J213" s="479"/>
      <c r="K213" s="479"/>
      <c r="L213" s="479" t="s">
        <v>243</v>
      </c>
    </row>
    <row r="214" spans="2:12" s="459" customFormat="1" ht="18.75" customHeight="1" x14ac:dyDescent="0.3">
      <c r="B214" s="476">
        <v>210</v>
      </c>
      <c r="C214" s="477" t="s">
        <v>319</v>
      </c>
      <c r="D214" s="478">
        <v>20206018411</v>
      </c>
      <c r="E214" s="478" t="s">
        <v>320</v>
      </c>
      <c r="F214" s="477" t="s">
        <v>4595</v>
      </c>
      <c r="G214" s="478" t="s">
        <v>796</v>
      </c>
      <c r="H214" s="478">
        <v>981235256</v>
      </c>
      <c r="I214" s="496" t="s">
        <v>797</v>
      </c>
      <c r="J214" s="479"/>
      <c r="K214" s="479"/>
      <c r="L214" s="479" t="s">
        <v>243</v>
      </c>
    </row>
    <row r="215" spans="2:12" s="459" customFormat="1" ht="18.75" customHeight="1" x14ac:dyDescent="0.3">
      <c r="B215" s="476">
        <v>211</v>
      </c>
      <c r="C215" s="477" t="s">
        <v>798</v>
      </c>
      <c r="D215" s="478" t="s">
        <v>125</v>
      </c>
      <c r="E215" s="478" t="s">
        <v>799</v>
      </c>
      <c r="F215" s="477" t="s">
        <v>4596</v>
      </c>
      <c r="G215" s="477" t="s">
        <v>800</v>
      </c>
      <c r="H215" s="478">
        <v>941929958</v>
      </c>
      <c r="I215" s="496" t="s">
        <v>801</v>
      </c>
      <c r="J215" s="479"/>
      <c r="K215" s="479"/>
      <c r="L215" s="479" t="s">
        <v>243</v>
      </c>
    </row>
    <row r="216" spans="2:12" s="459" customFormat="1" ht="18.75" customHeight="1" x14ac:dyDescent="0.3">
      <c r="B216" s="476">
        <v>212</v>
      </c>
      <c r="C216" s="477" t="s">
        <v>802</v>
      </c>
      <c r="D216" s="478">
        <v>20603476264</v>
      </c>
      <c r="E216" s="478" t="s">
        <v>803</v>
      </c>
      <c r="F216" s="477" t="s">
        <v>4597</v>
      </c>
      <c r="G216" s="477" t="s">
        <v>125</v>
      </c>
      <c r="H216" s="478">
        <v>924108699</v>
      </c>
      <c r="I216" s="496" t="s">
        <v>804</v>
      </c>
      <c r="J216" s="479" t="s">
        <v>805</v>
      </c>
      <c r="K216" s="479" t="s">
        <v>806</v>
      </c>
      <c r="L216" s="479" t="s">
        <v>243</v>
      </c>
    </row>
    <row r="217" spans="2:12" s="459" customFormat="1" ht="18.75" customHeight="1" x14ac:dyDescent="0.3">
      <c r="B217" s="476">
        <v>213</v>
      </c>
      <c r="C217" s="477" t="s">
        <v>363</v>
      </c>
      <c r="D217" s="478">
        <v>20536763164</v>
      </c>
      <c r="E217" s="478" t="s">
        <v>807</v>
      </c>
      <c r="F217" s="477" t="s">
        <v>4764</v>
      </c>
      <c r="G217" s="477" t="s">
        <v>808</v>
      </c>
      <c r="H217" s="478">
        <v>981005719</v>
      </c>
      <c r="I217" s="496" t="s">
        <v>809</v>
      </c>
      <c r="J217" s="479" t="s">
        <v>810</v>
      </c>
      <c r="K217" s="474" t="s">
        <v>811</v>
      </c>
      <c r="L217" s="479" t="s">
        <v>243</v>
      </c>
    </row>
    <row r="218" spans="2:12" s="459" customFormat="1" ht="18.75" customHeight="1" x14ac:dyDescent="0.3">
      <c r="B218" s="476">
        <v>214</v>
      </c>
      <c r="C218" s="477" t="s">
        <v>812</v>
      </c>
      <c r="D218" s="478">
        <v>20601000114</v>
      </c>
      <c r="E218" s="478" t="s">
        <v>813</v>
      </c>
      <c r="F218" s="477" t="s">
        <v>4966</v>
      </c>
      <c r="G218" s="477" t="s">
        <v>125</v>
      </c>
      <c r="H218" s="478" t="s">
        <v>814</v>
      </c>
      <c r="I218" s="496" t="s">
        <v>815</v>
      </c>
      <c r="J218" s="479"/>
      <c r="K218" s="479"/>
      <c r="L218" s="479" t="s">
        <v>243</v>
      </c>
    </row>
    <row r="219" spans="2:12" s="459" customFormat="1" ht="18.75" customHeight="1" x14ac:dyDescent="0.3">
      <c r="B219" s="476">
        <v>215</v>
      </c>
      <c r="C219" s="477" t="s">
        <v>816</v>
      </c>
      <c r="D219" s="478">
        <v>20602542808</v>
      </c>
      <c r="E219" s="478" t="s">
        <v>817</v>
      </c>
      <c r="F219" s="477" t="s">
        <v>4598</v>
      </c>
      <c r="G219" s="477" t="s">
        <v>125</v>
      </c>
      <c r="H219" s="478">
        <v>990808306</v>
      </c>
      <c r="I219" s="496" t="s">
        <v>818</v>
      </c>
      <c r="J219" s="479" t="s">
        <v>819</v>
      </c>
      <c r="K219" s="479" t="s">
        <v>820</v>
      </c>
      <c r="L219" s="479" t="s">
        <v>243</v>
      </c>
    </row>
    <row r="220" spans="2:12" s="459" customFormat="1" ht="18.75" customHeight="1" x14ac:dyDescent="0.3">
      <c r="B220" s="476">
        <v>216</v>
      </c>
      <c r="C220" s="477" t="s">
        <v>821</v>
      </c>
      <c r="D220" s="478">
        <v>20537657694</v>
      </c>
      <c r="E220" s="478" t="s">
        <v>822</v>
      </c>
      <c r="F220" s="477" t="s">
        <v>4599</v>
      </c>
      <c r="G220" s="477" t="s">
        <v>125</v>
      </c>
      <c r="H220" s="478">
        <v>996494947</v>
      </c>
      <c r="I220" s="496" t="s">
        <v>823</v>
      </c>
      <c r="J220" s="479" t="s">
        <v>824</v>
      </c>
      <c r="K220" s="479" t="s">
        <v>742</v>
      </c>
      <c r="L220" s="479" t="s">
        <v>243</v>
      </c>
    </row>
    <row r="221" spans="2:12" s="459" customFormat="1" ht="18.75" customHeight="1" x14ac:dyDescent="0.3">
      <c r="B221" s="476">
        <v>217</v>
      </c>
      <c r="C221" s="477" t="s">
        <v>825</v>
      </c>
      <c r="D221" s="478">
        <v>20603550618</v>
      </c>
      <c r="E221" s="478" t="s">
        <v>826</v>
      </c>
      <c r="F221" s="477" t="s">
        <v>4495</v>
      </c>
      <c r="G221" s="477" t="s">
        <v>125</v>
      </c>
      <c r="H221" s="478">
        <v>993276528</v>
      </c>
      <c r="I221" s="496" t="s">
        <v>827</v>
      </c>
      <c r="J221" s="479" t="s">
        <v>828</v>
      </c>
      <c r="K221" s="479" t="s">
        <v>829</v>
      </c>
      <c r="L221" s="479" t="s">
        <v>243</v>
      </c>
    </row>
    <row r="222" spans="2:12" s="459" customFormat="1" ht="18.75" customHeight="1" x14ac:dyDescent="0.3">
      <c r="B222" s="476">
        <v>218</v>
      </c>
      <c r="C222" s="477" t="s">
        <v>830</v>
      </c>
      <c r="D222" s="478">
        <v>20600143639</v>
      </c>
      <c r="E222" s="478" t="s">
        <v>831</v>
      </c>
      <c r="F222" s="477" t="s">
        <v>4600</v>
      </c>
      <c r="G222" s="477" t="s">
        <v>832</v>
      </c>
      <c r="H222" s="478">
        <v>937060197</v>
      </c>
      <c r="I222" s="496" t="s">
        <v>833</v>
      </c>
      <c r="J222" s="479"/>
      <c r="K222" s="479"/>
      <c r="L222" s="479" t="s">
        <v>243</v>
      </c>
    </row>
    <row r="223" spans="2:12" s="459" customFormat="1" ht="18.75" customHeight="1" x14ac:dyDescent="0.3">
      <c r="B223" s="476">
        <v>220</v>
      </c>
      <c r="C223" s="477" t="s">
        <v>837</v>
      </c>
      <c r="D223" s="478">
        <v>20601840619</v>
      </c>
      <c r="E223" s="478" t="s">
        <v>838</v>
      </c>
      <c r="F223" s="477" t="s">
        <v>4601</v>
      </c>
      <c r="G223" s="477" t="s">
        <v>839</v>
      </c>
      <c r="H223" s="478" t="s">
        <v>840</v>
      </c>
      <c r="I223" s="496" t="s">
        <v>841</v>
      </c>
      <c r="J223" s="479" t="s">
        <v>125</v>
      </c>
      <c r="K223" s="479" t="s">
        <v>125</v>
      </c>
      <c r="L223" s="479" t="s">
        <v>243</v>
      </c>
    </row>
    <row r="224" spans="2:12" s="459" customFormat="1" ht="18.75" customHeight="1" x14ac:dyDescent="0.3">
      <c r="B224" s="476">
        <v>221</v>
      </c>
      <c r="C224" s="477" t="s">
        <v>842</v>
      </c>
      <c r="D224" s="475">
        <v>20522164781</v>
      </c>
      <c r="E224" s="478" t="s">
        <v>843</v>
      </c>
      <c r="F224" s="477" t="s">
        <v>4602</v>
      </c>
      <c r="G224" s="477" t="s">
        <v>844</v>
      </c>
      <c r="H224" s="478" t="s">
        <v>845</v>
      </c>
      <c r="I224" s="496" t="s">
        <v>846</v>
      </c>
      <c r="J224" s="479" t="s">
        <v>847</v>
      </c>
      <c r="K224" s="479" t="s">
        <v>848</v>
      </c>
      <c r="L224" s="479" t="s">
        <v>243</v>
      </c>
    </row>
    <row r="225" spans="2:12" s="459" customFormat="1" ht="18.75" customHeight="1" x14ac:dyDescent="0.3">
      <c r="B225" s="476">
        <v>222</v>
      </c>
      <c r="C225" s="477" t="s">
        <v>849</v>
      </c>
      <c r="D225" s="475">
        <v>20604175756</v>
      </c>
      <c r="E225" s="478" t="s">
        <v>850</v>
      </c>
      <c r="F225" s="477" t="s">
        <v>4967</v>
      </c>
      <c r="G225" s="477" t="s">
        <v>125</v>
      </c>
      <c r="H225" s="478" t="s">
        <v>125</v>
      </c>
      <c r="I225" s="496" t="s">
        <v>851</v>
      </c>
      <c r="J225" s="479" t="s">
        <v>852</v>
      </c>
      <c r="K225" s="479" t="s">
        <v>853</v>
      </c>
      <c r="L225" s="479" t="s">
        <v>243</v>
      </c>
    </row>
    <row r="226" spans="2:12" s="459" customFormat="1" ht="18.75" customHeight="1" x14ac:dyDescent="0.3">
      <c r="B226" s="476">
        <v>223</v>
      </c>
      <c r="C226" s="477" t="s">
        <v>256</v>
      </c>
      <c r="D226" s="478">
        <v>20516862506</v>
      </c>
      <c r="E226" s="478" t="s">
        <v>263</v>
      </c>
      <c r="F226" s="477" t="s">
        <v>4603</v>
      </c>
      <c r="G226" s="477" t="s">
        <v>854</v>
      </c>
      <c r="H226" s="478">
        <v>994174456</v>
      </c>
      <c r="I226" s="496" t="s">
        <v>855</v>
      </c>
      <c r="J226" s="479" t="s">
        <v>856</v>
      </c>
      <c r="K226" s="479" t="s">
        <v>857</v>
      </c>
      <c r="L226" s="479" t="s">
        <v>243</v>
      </c>
    </row>
    <row r="227" spans="2:12" s="459" customFormat="1" ht="18.75" customHeight="1" x14ac:dyDescent="0.3">
      <c r="B227" s="476">
        <v>224</v>
      </c>
      <c r="C227" s="477" t="s">
        <v>256</v>
      </c>
      <c r="D227" s="478">
        <v>20516862506</v>
      </c>
      <c r="E227" s="478" t="s">
        <v>858</v>
      </c>
      <c r="F227" s="477" t="s">
        <v>4604</v>
      </c>
      <c r="G227" s="477" t="s">
        <v>646</v>
      </c>
      <c r="H227" s="478" t="s">
        <v>860</v>
      </c>
      <c r="I227" s="496" t="s">
        <v>861</v>
      </c>
      <c r="J227" s="478" t="s">
        <v>862</v>
      </c>
      <c r="K227" s="475" t="s">
        <v>863</v>
      </c>
      <c r="L227" s="479" t="s">
        <v>243</v>
      </c>
    </row>
    <row r="228" spans="2:12" s="459" customFormat="1" ht="18.75" customHeight="1" x14ac:dyDescent="0.3">
      <c r="B228" s="476">
        <v>225</v>
      </c>
      <c r="C228" s="477" t="s">
        <v>864</v>
      </c>
      <c r="D228" s="478">
        <v>20608617681</v>
      </c>
      <c r="E228" s="478" t="s">
        <v>865</v>
      </c>
      <c r="F228" s="477" t="s">
        <v>4469</v>
      </c>
      <c r="G228" s="477" t="s">
        <v>125</v>
      </c>
      <c r="H228" s="478" t="s">
        <v>866</v>
      </c>
      <c r="I228" s="496" t="s">
        <v>400</v>
      </c>
      <c r="J228" s="479" t="s">
        <v>125</v>
      </c>
      <c r="K228" s="479" t="s">
        <v>125</v>
      </c>
      <c r="L228" s="479" t="s">
        <v>243</v>
      </c>
    </row>
    <row r="229" spans="2:12" s="459" customFormat="1" ht="18.75" customHeight="1" x14ac:dyDescent="0.3">
      <c r="B229" s="476">
        <v>226</v>
      </c>
      <c r="C229" s="477" t="s">
        <v>319</v>
      </c>
      <c r="D229" s="478">
        <v>20206018411</v>
      </c>
      <c r="E229" s="478" t="s">
        <v>320</v>
      </c>
      <c r="F229" s="477" t="s">
        <v>4968</v>
      </c>
      <c r="G229" s="478" t="s">
        <v>125</v>
      </c>
      <c r="H229" s="478" t="s">
        <v>867</v>
      </c>
      <c r="I229" s="496" t="s">
        <v>868</v>
      </c>
      <c r="J229" s="474" t="s">
        <v>869</v>
      </c>
      <c r="K229" s="479" t="s">
        <v>870</v>
      </c>
      <c r="L229" s="479" t="s">
        <v>243</v>
      </c>
    </row>
    <row r="230" spans="2:12" s="459" customFormat="1" ht="18.75" customHeight="1" x14ac:dyDescent="0.3">
      <c r="B230" s="476">
        <v>227</v>
      </c>
      <c r="C230" s="477" t="s">
        <v>871</v>
      </c>
      <c r="D230" s="478">
        <v>20505703554</v>
      </c>
      <c r="E230" s="478" t="s">
        <v>872</v>
      </c>
      <c r="F230" s="477" t="s">
        <v>4969</v>
      </c>
      <c r="G230" s="477" t="s">
        <v>125</v>
      </c>
      <c r="H230" s="478">
        <v>970848856</v>
      </c>
      <c r="I230" s="496" t="s">
        <v>873</v>
      </c>
      <c r="J230" s="479" t="s">
        <v>874</v>
      </c>
      <c r="K230" s="479" t="s">
        <v>875</v>
      </c>
      <c r="L230" s="479" t="s">
        <v>243</v>
      </c>
    </row>
    <row r="231" spans="2:12" s="459" customFormat="1" ht="18.75" customHeight="1" x14ac:dyDescent="0.3">
      <c r="B231" s="476">
        <v>228</v>
      </c>
      <c r="C231" s="477" t="s">
        <v>319</v>
      </c>
      <c r="D231" s="478">
        <v>20206018411</v>
      </c>
      <c r="E231" s="478" t="s">
        <v>320</v>
      </c>
      <c r="F231" s="477" t="s">
        <v>4605</v>
      </c>
      <c r="G231" s="478" t="s">
        <v>321</v>
      </c>
      <c r="H231" s="478">
        <v>923046574</v>
      </c>
      <c r="I231" s="496" t="s">
        <v>876</v>
      </c>
      <c r="J231" s="479" t="s">
        <v>877</v>
      </c>
      <c r="K231" s="479" t="s">
        <v>742</v>
      </c>
      <c r="L231" s="479" t="s">
        <v>243</v>
      </c>
    </row>
    <row r="232" spans="2:12" s="459" customFormat="1" ht="18.75" customHeight="1" x14ac:dyDescent="0.3">
      <c r="B232" s="476">
        <v>229</v>
      </c>
      <c r="C232" s="477" t="s">
        <v>878</v>
      </c>
      <c r="D232" s="478">
        <v>20602507450</v>
      </c>
      <c r="E232" s="478" t="s">
        <v>879</v>
      </c>
      <c r="F232" s="477" t="s">
        <v>4970</v>
      </c>
      <c r="G232" s="477" t="s">
        <v>880</v>
      </c>
      <c r="H232" s="478">
        <v>960497728</v>
      </c>
      <c r="I232" s="496" t="s">
        <v>881</v>
      </c>
      <c r="J232" s="479" t="s">
        <v>125</v>
      </c>
      <c r="K232" s="479" t="s">
        <v>882</v>
      </c>
      <c r="L232" s="479" t="s">
        <v>243</v>
      </c>
    </row>
    <row r="233" spans="2:12" s="459" customFormat="1" ht="18.75" customHeight="1" x14ac:dyDescent="0.3">
      <c r="B233" s="476">
        <v>230</v>
      </c>
      <c r="C233" s="477" t="s">
        <v>752</v>
      </c>
      <c r="D233" s="478">
        <v>20521780968</v>
      </c>
      <c r="E233" s="478" t="s">
        <v>753</v>
      </c>
      <c r="F233" s="477" t="s">
        <v>4971</v>
      </c>
      <c r="G233" s="477" t="s">
        <v>883</v>
      </c>
      <c r="H233" s="478">
        <v>940761575</v>
      </c>
      <c r="I233" s="496" t="s">
        <v>884</v>
      </c>
      <c r="J233" s="479" t="s">
        <v>885</v>
      </c>
      <c r="K233" s="479" t="s">
        <v>886</v>
      </c>
      <c r="L233" s="479" t="s">
        <v>243</v>
      </c>
    </row>
    <row r="234" spans="2:12" s="459" customFormat="1" ht="18.75" customHeight="1" x14ac:dyDescent="0.3">
      <c r="B234" s="476">
        <v>231</v>
      </c>
      <c r="C234" s="477" t="s">
        <v>887</v>
      </c>
      <c r="D234" s="478">
        <v>20522164781</v>
      </c>
      <c r="E234" s="478" t="s">
        <v>843</v>
      </c>
      <c r="F234" s="477" t="s">
        <v>4972</v>
      </c>
      <c r="G234" s="477" t="s">
        <v>125</v>
      </c>
      <c r="H234" s="478">
        <v>959550105</v>
      </c>
      <c r="I234" s="496" t="s">
        <v>888</v>
      </c>
      <c r="J234" s="479" t="s">
        <v>889</v>
      </c>
      <c r="K234" s="479" t="s">
        <v>890</v>
      </c>
      <c r="L234" s="479" t="s">
        <v>243</v>
      </c>
    </row>
    <row r="235" spans="2:12" s="459" customFormat="1" ht="18.75" customHeight="1" x14ac:dyDescent="0.3">
      <c r="B235" s="476">
        <v>232</v>
      </c>
      <c r="C235" s="477" t="s">
        <v>463</v>
      </c>
      <c r="D235" s="478">
        <v>20277977509</v>
      </c>
      <c r="E235" s="478" t="s">
        <v>464</v>
      </c>
      <c r="F235" s="477" t="s">
        <v>4973</v>
      </c>
      <c r="G235" s="477" t="s">
        <v>125</v>
      </c>
      <c r="H235" s="478" t="s">
        <v>891</v>
      </c>
      <c r="I235" s="496" t="s">
        <v>892</v>
      </c>
      <c r="J235" s="479" t="s">
        <v>893</v>
      </c>
      <c r="K235" s="479"/>
      <c r="L235" s="479" t="s">
        <v>243</v>
      </c>
    </row>
    <row r="236" spans="2:12" s="459" customFormat="1" ht="18.75" customHeight="1" x14ac:dyDescent="0.3">
      <c r="B236" s="476">
        <v>233</v>
      </c>
      <c r="C236" s="477" t="s">
        <v>638</v>
      </c>
      <c r="D236" s="478">
        <v>20517503224</v>
      </c>
      <c r="E236" s="478" t="s">
        <v>639</v>
      </c>
      <c r="F236" s="477" t="s">
        <v>4974</v>
      </c>
      <c r="G236" s="477" t="s">
        <v>894</v>
      </c>
      <c r="H236" s="478">
        <v>914261433</v>
      </c>
      <c r="I236" s="496" t="s">
        <v>895</v>
      </c>
      <c r="J236" s="479" t="s">
        <v>896</v>
      </c>
      <c r="K236" s="479" t="s">
        <v>897</v>
      </c>
      <c r="L236" s="479" t="s">
        <v>243</v>
      </c>
    </row>
    <row r="237" spans="2:12" s="459" customFormat="1" ht="18.75" customHeight="1" x14ac:dyDescent="0.3">
      <c r="B237" s="476">
        <v>234</v>
      </c>
      <c r="C237" s="477" t="s">
        <v>898</v>
      </c>
      <c r="D237" s="478">
        <v>20607876763</v>
      </c>
      <c r="E237" s="478" t="s">
        <v>899</v>
      </c>
      <c r="F237" s="477" t="s">
        <v>4606</v>
      </c>
      <c r="G237" s="477" t="s">
        <v>125</v>
      </c>
      <c r="H237" s="478" t="s">
        <v>125</v>
      </c>
      <c r="I237" s="496" t="s">
        <v>900</v>
      </c>
      <c r="J237" s="479" t="s">
        <v>125</v>
      </c>
      <c r="K237" s="479" t="s">
        <v>901</v>
      </c>
      <c r="L237" s="479" t="s">
        <v>243</v>
      </c>
    </row>
    <row r="238" spans="2:12" s="459" customFormat="1" ht="18.75" customHeight="1" x14ac:dyDescent="0.3">
      <c r="B238" s="476">
        <v>235</v>
      </c>
      <c r="C238" s="477" t="s">
        <v>463</v>
      </c>
      <c r="D238" s="478">
        <v>20277977509</v>
      </c>
      <c r="E238" s="478" t="s">
        <v>464</v>
      </c>
      <c r="F238" s="477" t="s">
        <v>4975</v>
      </c>
      <c r="G238" s="477" t="s">
        <v>645</v>
      </c>
      <c r="H238" s="478">
        <v>999992350</v>
      </c>
      <c r="I238" s="496" t="s">
        <v>902</v>
      </c>
      <c r="J238" s="479" t="s">
        <v>903</v>
      </c>
      <c r="K238" s="479" t="s">
        <v>468</v>
      </c>
      <c r="L238" s="479" t="s">
        <v>243</v>
      </c>
    </row>
    <row r="239" spans="2:12" s="459" customFormat="1" ht="18.75" customHeight="1" x14ac:dyDescent="0.3">
      <c r="B239" s="476">
        <v>236</v>
      </c>
      <c r="C239" s="483" t="s">
        <v>904</v>
      </c>
      <c r="D239" s="478">
        <v>20607376256</v>
      </c>
      <c r="E239" s="475" t="s">
        <v>905</v>
      </c>
      <c r="F239" s="477" t="s">
        <v>4606</v>
      </c>
      <c r="G239" s="477" t="s">
        <v>125</v>
      </c>
      <c r="H239" s="478">
        <v>921284073</v>
      </c>
      <c r="I239" s="496" t="s">
        <v>900</v>
      </c>
      <c r="J239" s="479" t="s">
        <v>906</v>
      </c>
      <c r="K239" s="479" t="s">
        <v>901</v>
      </c>
      <c r="L239" s="479" t="s">
        <v>243</v>
      </c>
    </row>
    <row r="240" spans="2:12" s="459" customFormat="1" ht="18.75" customHeight="1" x14ac:dyDescent="0.3">
      <c r="B240" s="476">
        <v>237</v>
      </c>
      <c r="C240" s="477" t="s">
        <v>907</v>
      </c>
      <c r="D240" s="478">
        <v>20477760318</v>
      </c>
      <c r="E240" s="478" t="s">
        <v>908</v>
      </c>
      <c r="F240" s="477" t="s">
        <v>4976</v>
      </c>
      <c r="G240" s="477" t="s">
        <v>808</v>
      </c>
      <c r="H240" s="478">
        <v>959032668</v>
      </c>
      <c r="I240" s="496" t="s">
        <v>909</v>
      </c>
      <c r="J240" s="479" t="s">
        <v>910</v>
      </c>
      <c r="K240" s="479" t="s">
        <v>911</v>
      </c>
      <c r="L240" s="479" t="s">
        <v>243</v>
      </c>
    </row>
    <row r="241" spans="1:12" s="459" customFormat="1" ht="18.75" customHeight="1" x14ac:dyDescent="0.3">
      <c r="A241" s="460"/>
      <c r="B241" s="476">
        <v>238</v>
      </c>
      <c r="C241" s="477" t="s">
        <v>250</v>
      </c>
      <c r="D241" s="478">
        <v>20505958111</v>
      </c>
      <c r="E241" s="478" t="s">
        <v>251</v>
      </c>
      <c r="F241" s="477" t="s">
        <v>4607</v>
      </c>
      <c r="G241" s="478" t="s">
        <v>912</v>
      </c>
      <c r="H241" s="478">
        <v>974747997</v>
      </c>
      <c r="I241" s="496" t="s">
        <v>913</v>
      </c>
      <c r="J241" s="479" t="s">
        <v>914</v>
      </c>
      <c r="K241" s="479" t="s">
        <v>125</v>
      </c>
      <c r="L241" s="479" t="s">
        <v>243</v>
      </c>
    </row>
    <row r="242" spans="1:12" s="460" customFormat="1" ht="18.75" customHeight="1" x14ac:dyDescent="0.3">
      <c r="A242" s="459"/>
      <c r="B242" s="476">
        <v>239</v>
      </c>
      <c r="C242" s="477" t="s">
        <v>738</v>
      </c>
      <c r="D242" s="478">
        <v>20553326819</v>
      </c>
      <c r="E242" s="478" t="s">
        <v>739</v>
      </c>
      <c r="F242" s="477" t="s">
        <v>4491</v>
      </c>
      <c r="G242" s="477" t="s">
        <v>125</v>
      </c>
      <c r="H242" s="478">
        <v>957144718</v>
      </c>
      <c r="I242" s="496" t="s">
        <v>915</v>
      </c>
      <c r="J242" s="479" t="s">
        <v>125</v>
      </c>
      <c r="K242" s="479" t="s">
        <v>125</v>
      </c>
      <c r="L242" s="479" t="s">
        <v>243</v>
      </c>
    </row>
    <row r="243" spans="1:12" s="459" customFormat="1" ht="18.75" customHeight="1" x14ac:dyDescent="0.3">
      <c r="B243" s="476">
        <v>240</v>
      </c>
      <c r="C243" s="477" t="s">
        <v>738</v>
      </c>
      <c r="D243" s="478">
        <v>20553326819</v>
      </c>
      <c r="E243" s="478" t="s">
        <v>739</v>
      </c>
      <c r="F243" s="477" t="s">
        <v>4977</v>
      </c>
      <c r="G243" s="477" t="s">
        <v>125</v>
      </c>
      <c r="H243" s="478">
        <v>978125462</v>
      </c>
      <c r="I243" s="496" t="s">
        <v>916</v>
      </c>
      <c r="J243" s="479" t="s">
        <v>917</v>
      </c>
      <c r="K243" s="479" t="s">
        <v>918</v>
      </c>
      <c r="L243" s="479" t="s">
        <v>243</v>
      </c>
    </row>
    <row r="244" spans="1:12" s="459" customFormat="1" ht="18.75" customHeight="1" x14ac:dyDescent="0.3">
      <c r="B244" s="476">
        <v>241</v>
      </c>
      <c r="C244" s="477" t="s">
        <v>317</v>
      </c>
      <c r="D244" s="478">
        <v>20454922906</v>
      </c>
      <c r="E244" s="478" t="s">
        <v>919</v>
      </c>
      <c r="F244" s="477" t="s">
        <v>4608</v>
      </c>
      <c r="G244" s="477" t="s">
        <v>125</v>
      </c>
      <c r="H244" s="478" t="s">
        <v>920</v>
      </c>
      <c r="I244" s="496" t="s">
        <v>921</v>
      </c>
      <c r="J244" s="479" t="s">
        <v>922</v>
      </c>
      <c r="K244" s="479" t="s">
        <v>923</v>
      </c>
      <c r="L244" s="479" t="s">
        <v>243</v>
      </c>
    </row>
    <row r="245" spans="1:12" s="459" customFormat="1" ht="18.75" customHeight="1" x14ac:dyDescent="0.3">
      <c r="B245" s="476">
        <v>242</v>
      </c>
      <c r="C245" s="477" t="s">
        <v>924</v>
      </c>
      <c r="D245" s="478">
        <v>20601492891</v>
      </c>
      <c r="E245" s="478" t="s">
        <v>925</v>
      </c>
      <c r="F245" s="477" t="s">
        <v>4609</v>
      </c>
      <c r="G245" s="478" t="s">
        <v>125</v>
      </c>
      <c r="H245" s="478">
        <v>967831886</v>
      </c>
      <c r="I245" s="496" t="s">
        <v>926</v>
      </c>
      <c r="J245" s="479" t="s">
        <v>927</v>
      </c>
      <c r="K245" s="479"/>
      <c r="L245" s="479" t="s">
        <v>243</v>
      </c>
    </row>
    <row r="246" spans="1:12" s="459" customFormat="1" ht="18.75" customHeight="1" x14ac:dyDescent="0.3">
      <c r="B246" s="476">
        <v>243</v>
      </c>
      <c r="C246" s="477" t="s">
        <v>752</v>
      </c>
      <c r="D246" s="478">
        <v>20521780968</v>
      </c>
      <c r="E246" s="478" t="s">
        <v>753</v>
      </c>
      <c r="F246" s="477" t="s">
        <v>4978</v>
      </c>
      <c r="G246" s="477" t="s">
        <v>928</v>
      </c>
      <c r="H246" s="478">
        <v>986913554</v>
      </c>
      <c r="I246" s="496" t="s">
        <v>929</v>
      </c>
      <c r="J246" s="479" t="s">
        <v>885</v>
      </c>
      <c r="K246" s="479" t="s">
        <v>886</v>
      </c>
      <c r="L246" s="479" t="s">
        <v>243</v>
      </c>
    </row>
    <row r="247" spans="1:12" s="459" customFormat="1" ht="18.75" customHeight="1" x14ac:dyDescent="0.3">
      <c r="B247" s="476">
        <v>244</v>
      </c>
      <c r="C247" s="477" t="s">
        <v>256</v>
      </c>
      <c r="D247" s="478">
        <v>20516862506</v>
      </c>
      <c r="E247" s="478" t="s">
        <v>858</v>
      </c>
      <c r="F247" s="477" t="s">
        <v>4979</v>
      </c>
      <c r="G247" s="477" t="s">
        <v>930</v>
      </c>
      <c r="H247" s="478" t="s">
        <v>931</v>
      </c>
      <c r="I247" s="496" t="s">
        <v>932</v>
      </c>
      <c r="J247" s="479" t="s">
        <v>856</v>
      </c>
      <c r="K247" s="479" t="s">
        <v>857</v>
      </c>
      <c r="L247" s="479" t="s">
        <v>243</v>
      </c>
    </row>
    <row r="248" spans="1:12" s="459" customFormat="1" ht="18.75" customHeight="1" x14ac:dyDescent="0.3">
      <c r="B248" s="476">
        <v>245</v>
      </c>
      <c r="C248" s="477" t="s">
        <v>363</v>
      </c>
      <c r="D248" s="478">
        <v>20536763164</v>
      </c>
      <c r="E248" s="478" t="s">
        <v>807</v>
      </c>
      <c r="F248" s="477" t="s">
        <v>4980</v>
      </c>
      <c r="G248" s="477" t="s">
        <v>125</v>
      </c>
      <c r="H248" s="478" t="s">
        <v>933</v>
      </c>
      <c r="I248" s="496" t="s">
        <v>934</v>
      </c>
      <c r="J248" s="479" t="s">
        <v>935</v>
      </c>
      <c r="K248" s="474" t="s">
        <v>936</v>
      </c>
      <c r="L248" s="479" t="s">
        <v>243</v>
      </c>
    </row>
    <row r="249" spans="1:12" s="459" customFormat="1" ht="18.75" customHeight="1" x14ac:dyDescent="0.3">
      <c r="B249" s="476">
        <v>246</v>
      </c>
      <c r="C249" s="477" t="s">
        <v>937</v>
      </c>
      <c r="D249" s="475">
        <v>20601488320</v>
      </c>
      <c r="E249" s="478" t="s">
        <v>938</v>
      </c>
      <c r="F249" s="477" t="s">
        <v>4981</v>
      </c>
      <c r="G249" s="477" t="s">
        <v>125</v>
      </c>
      <c r="H249" s="478" t="s">
        <v>939</v>
      </c>
      <c r="I249" s="496" t="s">
        <v>940</v>
      </c>
      <c r="J249" s="479" t="s">
        <v>941</v>
      </c>
      <c r="K249" s="474" t="s">
        <v>942</v>
      </c>
      <c r="L249" s="479" t="s">
        <v>243</v>
      </c>
    </row>
    <row r="250" spans="1:12" s="459" customFormat="1" ht="18.75" customHeight="1" x14ac:dyDescent="0.3">
      <c r="B250" s="476">
        <v>247</v>
      </c>
      <c r="C250" s="477" t="s">
        <v>943</v>
      </c>
      <c r="D250" s="478">
        <v>20601237840</v>
      </c>
      <c r="E250" s="478" t="s">
        <v>944</v>
      </c>
      <c r="F250" s="477" t="s">
        <v>4982</v>
      </c>
      <c r="G250" s="477" t="s">
        <v>125</v>
      </c>
      <c r="H250" s="478" t="s">
        <v>945</v>
      </c>
      <c r="I250" s="496" t="s">
        <v>946</v>
      </c>
      <c r="J250" s="479" t="s">
        <v>947</v>
      </c>
      <c r="K250" s="474" t="s">
        <v>948</v>
      </c>
      <c r="L250" s="479" t="s">
        <v>243</v>
      </c>
    </row>
    <row r="251" spans="1:12" s="459" customFormat="1" ht="18.75" customHeight="1" x14ac:dyDescent="0.3">
      <c r="B251" s="476">
        <v>248</v>
      </c>
      <c r="C251" s="477" t="s">
        <v>754</v>
      </c>
      <c r="D251" s="478">
        <v>20101029442</v>
      </c>
      <c r="E251" s="478" t="s">
        <v>755</v>
      </c>
      <c r="F251" s="477" t="s">
        <v>4983</v>
      </c>
      <c r="G251" s="478" t="s">
        <v>125</v>
      </c>
      <c r="H251" s="478" t="s">
        <v>949</v>
      </c>
      <c r="I251" s="496" t="s">
        <v>950</v>
      </c>
      <c r="J251" s="479" t="s">
        <v>757</v>
      </c>
      <c r="K251" s="479" t="s">
        <v>758</v>
      </c>
      <c r="L251" s="479" t="s">
        <v>243</v>
      </c>
    </row>
    <row r="252" spans="1:12" s="459" customFormat="1" ht="18.75" customHeight="1" x14ac:dyDescent="0.3">
      <c r="B252" s="476">
        <v>249</v>
      </c>
      <c r="C252" s="477" t="s">
        <v>951</v>
      </c>
      <c r="D252" s="478">
        <v>20546051456</v>
      </c>
      <c r="E252" s="478" t="s">
        <v>952</v>
      </c>
      <c r="F252" s="477" t="s">
        <v>4610</v>
      </c>
      <c r="G252" s="477" t="s">
        <v>125</v>
      </c>
      <c r="H252" s="478" t="s">
        <v>953</v>
      </c>
      <c r="I252" s="496" t="s">
        <v>954</v>
      </c>
      <c r="J252" s="479" t="s">
        <v>125</v>
      </c>
      <c r="K252" s="479" t="s">
        <v>955</v>
      </c>
      <c r="L252" s="479" t="s">
        <v>615</v>
      </c>
    </row>
    <row r="253" spans="1:12" s="459" customFormat="1" ht="18.75" customHeight="1" x14ac:dyDescent="0.3">
      <c r="B253" s="476">
        <v>250</v>
      </c>
      <c r="C253" s="477" t="s">
        <v>956</v>
      </c>
      <c r="D253" s="478" t="s">
        <v>125</v>
      </c>
      <c r="E253" s="478" t="s">
        <v>125</v>
      </c>
      <c r="F253" s="477" t="s">
        <v>4984</v>
      </c>
      <c r="G253" s="477" t="s">
        <v>125</v>
      </c>
      <c r="H253" s="478" t="s">
        <v>957</v>
      </c>
      <c r="I253" s="496" t="s">
        <v>958</v>
      </c>
      <c r="J253" s="479" t="s">
        <v>125</v>
      </c>
      <c r="K253" s="479" t="s">
        <v>125</v>
      </c>
      <c r="L253" s="479" t="s">
        <v>615</v>
      </c>
    </row>
    <row r="254" spans="1:12" s="459" customFormat="1" ht="18.75" customHeight="1" x14ac:dyDescent="0.3">
      <c r="B254" s="476">
        <v>251</v>
      </c>
      <c r="C254" s="477" t="s">
        <v>959</v>
      </c>
      <c r="D254" s="478">
        <v>20601505828</v>
      </c>
      <c r="E254" s="478" t="s">
        <v>960</v>
      </c>
      <c r="F254" s="477" t="s">
        <v>4985</v>
      </c>
      <c r="G254" s="477" t="s">
        <v>125</v>
      </c>
      <c r="H254" s="478">
        <v>988010026</v>
      </c>
      <c r="I254" s="496" t="s">
        <v>961</v>
      </c>
      <c r="J254" s="479" t="s">
        <v>962</v>
      </c>
      <c r="K254" s="474" t="s">
        <v>963</v>
      </c>
      <c r="L254" s="479" t="s">
        <v>243</v>
      </c>
    </row>
    <row r="255" spans="1:12" s="459" customFormat="1" ht="18.75" customHeight="1" x14ac:dyDescent="0.3">
      <c r="B255" s="476">
        <v>252</v>
      </c>
      <c r="C255" s="477" t="s">
        <v>834</v>
      </c>
      <c r="D255" s="478">
        <v>20458538701</v>
      </c>
      <c r="E255" s="478" t="s">
        <v>835</v>
      </c>
      <c r="F255" s="477" t="s">
        <v>4986</v>
      </c>
      <c r="G255" s="477" t="s">
        <v>125</v>
      </c>
      <c r="H255" s="478" t="s">
        <v>125</v>
      </c>
      <c r="I255" s="496" t="s">
        <v>964</v>
      </c>
      <c r="J255" s="479" t="s">
        <v>965</v>
      </c>
      <c r="K255" s="479" t="s">
        <v>125</v>
      </c>
      <c r="L255" s="479" t="s">
        <v>243</v>
      </c>
    </row>
    <row r="256" spans="1:12" s="459" customFormat="1" ht="18.75" customHeight="1" x14ac:dyDescent="0.3">
      <c r="B256" s="476">
        <v>253</v>
      </c>
      <c r="C256" s="477" t="s">
        <v>966</v>
      </c>
      <c r="D256" s="478" t="s">
        <v>125</v>
      </c>
      <c r="E256" s="478" t="s">
        <v>125</v>
      </c>
      <c r="F256" s="477" t="s">
        <v>4611</v>
      </c>
      <c r="G256" s="477" t="s">
        <v>125</v>
      </c>
      <c r="H256" s="478" t="s">
        <v>967</v>
      </c>
      <c r="I256" s="496" t="s">
        <v>680</v>
      </c>
      <c r="J256" s="479" t="s">
        <v>125</v>
      </c>
      <c r="K256" s="479" t="s">
        <v>125</v>
      </c>
      <c r="L256" s="479" t="s">
        <v>243</v>
      </c>
    </row>
    <row r="257" spans="1:12" s="459" customFormat="1" ht="18.75" customHeight="1" x14ac:dyDescent="0.3">
      <c r="B257" s="476">
        <v>254</v>
      </c>
      <c r="C257" s="477" t="s">
        <v>968</v>
      </c>
      <c r="D257" s="478">
        <v>20608554891</v>
      </c>
      <c r="E257" s="478" t="s">
        <v>969</v>
      </c>
      <c r="F257" s="477" t="s">
        <v>4987</v>
      </c>
      <c r="G257" s="477" t="s">
        <v>125</v>
      </c>
      <c r="H257" s="478" t="s">
        <v>970</v>
      </c>
      <c r="I257" s="496" t="s">
        <v>971</v>
      </c>
      <c r="J257" s="479" t="s">
        <v>125</v>
      </c>
      <c r="K257" s="479" t="s">
        <v>972</v>
      </c>
      <c r="L257" s="479" t="s">
        <v>243</v>
      </c>
    </row>
    <row r="258" spans="1:12" s="459" customFormat="1" ht="18.75" customHeight="1" x14ac:dyDescent="0.3">
      <c r="B258" s="476">
        <v>255</v>
      </c>
      <c r="C258" s="477" t="s">
        <v>521</v>
      </c>
      <c r="D258" s="478">
        <v>20601123097</v>
      </c>
      <c r="E258" s="478" t="s">
        <v>522</v>
      </c>
      <c r="F258" s="477" t="s">
        <v>4988</v>
      </c>
      <c r="G258" s="477" t="s">
        <v>125</v>
      </c>
      <c r="H258" s="478">
        <v>982516905</v>
      </c>
      <c r="I258" s="496" t="s">
        <v>973</v>
      </c>
      <c r="J258" s="479" t="s">
        <v>974</v>
      </c>
      <c r="K258" s="479" t="s">
        <v>975</v>
      </c>
      <c r="L258" s="479" t="s">
        <v>243</v>
      </c>
    </row>
    <row r="259" spans="1:12" s="459" customFormat="1" ht="18.75" customHeight="1" x14ac:dyDescent="0.3">
      <c r="B259" s="476">
        <v>256</v>
      </c>
      <c r="C259" s="477" t="s">
        <v>363</v>
      </c>
      <c r="D259" s="478">
        <v>20536763164</v>
      </c>
      <c r="E259" s="478" t="s">
        <v>807</v>
      </c>
      <c r="F259" s="477" t="s">
        <v>4989</v>
      </c>
      <c r="G259" s="477" t="s">
        <v>645</v>
      </c>
      <c r="H259" s="478">
        <v>951041779</v>
      </c>
      <c r="I259" s="496" t="s">
        <v>976</v>
      </c>
      <c r="J259" s="479" t="s">
        <v>810</v>
      </c>
      <c r="K259" s="474" t="s">
        <v>811</v>
      </c>
      <c r="L259" s="479" t="s">
        <v>243</v>
      </c>
    </row>
    <row r="260" spans="1:12" s="459" customFormat="1" ht="18.75" customHeight="1" x14ac:dyDescent="0.3">
      <c r="B260" s="476">
        <v>257</v>
      </c>
      <c r="C260" s="477" t="s">
        <v>977</v>
      </c>
      <c r="D260" s="478">
        <v>20604747032</v>
      </c>
      <c r="E260" s="478" t="s">
        <v>978</v>
      </c>
      <c r="F260" s="477" t="s">
        <v>4990</v>
      </c>
      <c r="G260" s="477" t="s">
        <v>979</v>
      </c>
      <c r="H260" s="478">
        <v>946690896</v>
      </c>
      <c r="I260" s="496" t="s">
        <v>980</v>
      </c>
      <c r="J260" s="479" t="s">
        <v>981</v>
      </c>
      <c r="K260" s="479" t="s">
        <v>982</v>
      </c>
      <c r="L260" s="479" t="s">
        <v>243</v>
      </c>
    </row>
    <row r="261" spans="1:12" s="459" customFormat="1" ht="18.75" customHeight="1" x14ac:dyDescent="0.3">
      <c r="B261" s="476">
        <v>258</v>
      </c>
      <c r="C261" s="477" t="s">
        <v>983</v>
      </c>
      <c r="D261" s="478">
        <v>10459694663</v>
      </c>
      <c r="E261" s="478" t="s">
        <v>125</v>
      </c>
      <c r="F261" s="477" t="s">
        <v>4612</v>
      </c>
      <c r="G261" s="477" t="s">
        <v>125</v>
      </c>
      <c r="H261" s="478" t="s">
        <v>984</v>
      </c>
      <c r="I261" s="496" t="s">
        <v>985</v>
      </c>
      <c r="J261" s="479" t="s">
        <v>986</v>
      </c>
      <c r="K261" s="479" t="s">
        <v>987</v>
      </c>
      <c r="L261" s="479" t="s">
        <v>243</v>
      </c>
    </row>
    <row r="262" spans="1:12" s="459" customFormat="1" ht="18.75" customHeight="1" x14ac:dyDescent="0.3">
      <c r="B262" s="476">
        <v>259</v>
      </c>
      <c r="C262" s="477" t="s">
        <v>988</v>
      </c>
      <c r="D262" s="478" t="s">
        <v>125</v>
      </c>
      <c r="E262" s="478" t="s">
        <v>125</v>
      </c>
      <c r="F262" s="477" t="s">
        <v>4991</v>
      </c>
      <c r="G262" s="477" t="s">
        <v>125</v>
      </c>
      <c r="H262" s="478" t="s">
        <v>989</v>
      </c>
      <c r="I262" s="496" t="s">
        <v>125</v>
      </c>
      <c r="J262" s="479" t="s">
        <v>990</v>
      </c>
      <c r="K262" s="479" t="s">
        <v>991</v>
      </c>
      <c r="L262" s="479" t="s">
        <v>243</v>
      </c>
    </row>
    <row r="263" spans="1:12" s="459" customFormat="1" ht="18.75" customHeight="1" x14ac:dyDescent="0.3">
      <c r="B263" s="476">
        <v>260</v>
      </c>
      <c r="C263" s="477" t="s">
        <v>754</v>
      </c>
      <c r="D263" s="478">
        <v>20101029442</v>
      </c>
      <c r="E263" s="478" t="s">
        <v>755</v>
      </c>
      <c r="F263" s="477" t="s">
        <v>4992</v>
      </c>
      <c r="G263" s="478" t="s">
        <v>125</v>
      </c>
      <c r="H263" s="478" t="s">
        <v>992</v>
      </c>
      <c r="I263" s="496" t="s">
        <v>993</v>
      </c>
      <c r="J263" s="479" t="s">
        <v>757</v>
      </c>
      <c r="K263" s="479" t="s">
        <v>758</v>
      </c>
      <c r="L263" s="479" t="s">
        <v>243</v>
      </c>
    </row>
    <row r="264" spans="1:12" s="459" customFormat="1" ht="18.75" customHeight="1" x14ac:dyDescent="0.3">
      <c r="B264" s="476">
        <v>261</v>
      </c>
      <c r="C264" s="477" t="s">
        <v>821</v>
      </c>
      <c r="D264" s="478">
        <v>20537657694</v>
      </c>
      <c r="E264" s="478" t="s">
        <v>994</v>
      </c>
      <c r="F264" s="477" t="s">
        <v>4599</v>
      </c>
      <c r="G264" s="477" t="s">
        <v>125</v>
      </c>
      <c r="H264" s="478" t="s">
        <v>995</v>
      </c>
      <c r="I264" s="496" t="s">
        <v>996</v>
      </c>
      <c r="J264" s="479" t="s">
        <v>824</v>
      </c>
      <c r="K264" s="479" t="s">
        <v>997</v>
      </c>
      <c r="L264" s="479" t="s">
        <v>243</v>
      </c>
    </row>
    <row r="265" spans="1:12" s="459" customFormat="1" ht="18.75" customHeight="1" x14ac:dyDescent="0.3">
      <c r="B265" s="476">
        <v>262</v>
      </c>
      <c r="C265" s="477" t="s">
        <v>998</v>
      </c>
      <c r="D265" s="478">
        <v>20101064191</v>
      </c>
      <c r="E265" s="478" t="s">
        <v>999</v>
      </c>
      <c r="F265" s="477" t="s">
        <v>4993</v>
      </c>
      <c r="G265" s="477" t="s">
        <v>1000</v>
      </c>
      <c r="H265" s="478" t="s">
        <v>1001</v>
      </c>
      <c r="I265" s="496" t="s">
        <v>1002</v>
      </c>
      <c r="J265" s="479" t="s">
        <v>1003</v>
      </c>
      <c r="K265" s="479" t="s">
        <v>125</v>
      </c>
      <c r="L265" s="479" t="s">
        <v>1004</v>
      </c>
    </row>
    <row r="266" spans="1:12" s="459" customFormat="1" ht="18.75" customHeight="1" x14ac:dyDescent="0.3">
      <c r="B266" s="476">
        <v>263</v>
      </c>
      <c r="C266" s="477" t="s">
        <v>1005</v>
      </c>
      <c r="D266" s="475" t="s">
        <v>1006</v>
      </c>
      <c r="E266" s="475" t="s">
        <v>1007</v>
      </c>
      <c r="F266" s="477" t="s">
        <v>4994</v>
      </c>
      <c r="G266" s="477" t="s">
        <v>1008</v>
      </c>
      <c r="H266" s="478">
        <v>946837274</v>
      </c>
      <c r="I266" s="496" t="s">
        <v>1009</v>
      </c>
      <c r="J266" s="479" t="s">
        <v>1010</v>
      </c>
      <c r="K266" s="479" t="s">
        <v>1011</v>
      </c>
      <c r="L266" s="479"/>
    </row>
    <row r="267" spans="1:12" s="459" customFormat="1" ht="18.75" customHeight="1" x14ac:dyDescent="0.3">
      <c r="A267" s="460"/>
      <c r="B267" s="476">
        <v>264</v>
      </c>
      <c r="C267" s="477" t="s">
        <v>256</v>
      </c>
      <c r="D267" s="478">
        <v>20516862506</v>
      </c>
      <c r="E267" s="478" t="s">
        <v>257</v>
      </c>
      <c r="F267" s="477" t="s">
        <v>3933</v>
      </c>
      <c r="G267" s="477" t="s">
        <v>259</v>
      </c>
      <c r="H267" s="478">
        <v>983510023</v>
      </c>
      <c r="I267" s="496" t="s">
        <v>260</v>
      </c>
      <c r="J267" s="479" t="s">
        <v>125</v>
      </c>
      <c r="K267" s="479" t="s">
        <v>125</v>
      </c>
      <c r="L267" s="479" t="s">
        <v>243</v>
      </c>
    </row>
    <row r="268" spans="1:12" s="460" customFormat="1" ht="18.75" customHeight="1" x14ac:dyDescent="0.3">
      <c r="A268" s="459"/>
      <c r="B268" s="476">
        <v>265</v>
      </c>
      <c r="C268" s="477" t="s">
        <v>440</v>
      </c>
      <c r="D268" s="478">
        <v>20602182577</v>
      </c>
      <c r="E268" s="478" t="s">
        <v>441</v>
      </c>
      <c r="F268" s="477" t="s">
        <v>4995</v>
      </c>
      <c r="G268" s="478" t="s">
        <v>712</v>
      </c>
      <c r="H268" s="478" t="s">
        <v>1012</v>
      </c>
      <c r="I268" s="496" t="s">
        <v>1013</v>
      </c>
      <c r="J268" s="479" t="s">
        <v>125</v>
      </c>
      <c r="K268" s="479" t="s">
        <v>125</v>
      </c>
      <c r="L268" s="479" t="s">
        <v>243</v>
      </c>
    </row>
    <row r="269" spans="1:12" s="459" customFormat="1" ht="18.75" customHeight="1" x14ac:dyDescent="0.3">
      <c r="B269" s="476">
        <v>266</v>
      </c>
      <c r="C269" s="477" t="s">
        <v>1014</v>
      </c>
      <c r="D269" s="478" t="s">
        <v>125</v>
      </c>
      <c r="E269" s="478" t="s">
        <v>125</v>
      </c>
      <c r="F269" s="477" t="s">
        <v>4996</v>
      </c>
      <c r="G269" s="477" t="s">
        <v>1015</v>
      </c>
      <c r="H269" s="478">
        <v>986467082</v>
      </c>
      <c r="I269" s="496" t="s">
        <v>1016</v>
      </c>
      <c r="J269" s="479" t="s">
        <v>1017</v>
      </c>
      <c r="K269" s="474" t="s">
        <v>1018</v>
      </c>
      <c r="L269" s="479" t="s">
        <v>243</v>
      </c>
    </row>
    <row r="270" spans="1:12" s="459" customFormat="1" ht="18.75" customHeight="1" x14ac:dyDescent="0.3">
      <c r="B270" s="476">
        <v>267</v>
      </c>
      <c r="C270" s="477" t="s">
        <v>1019</v>
      </c>
      <c r="D270" s="478">
        <v>20605118764</v>
      </c>
      <c r="E270" s="478" t="s">
        <v>1020</v>
      </c>
      <c r="F270" s="477" t="s">
        <v>4997</v>
      </c>
      <c r="G270" s="477" t="s">
        <v>1021</v>
      </c>
      <c r="H270" s="478">
        <v>947401451</v>
      </c>
      <c r="I270" s="496" t="s">
        <v>1022</v>
      </c>
      <c r="J270" s="479" t="s">
        <v>1023</v>
      </c>
      <c r="K270" s="479" t="s">
        <v>1024</v>
      </c>
      <c r="L270" s="479" t="s">
        <v>243</v>
      </c>
    </row>
    <row r="271" spans="1:12" s="459" customFormat="1" ht="18.75" customHeight="1" x14ac:dyDescent="0.3">
      <c r="B271" s="476">
        <v>268</v>
      </c>
      <c r="C271" s="477" t="s">
        <v>319</v>
      </c>
      <c r="D271" s="478">
        <v>20206018411</v>
      </c>
      <c r="E271" s="478" t="s">
        <v>320</v>
      </c>
      <c r="F271" s="477" t="s">
        <v>4437</v>
      </c>
      <c r="G271" s="477" t="s">
        <v>321</v>
      </c>
      <c r="H271" s="478">
        <v>926687304</v>
      </c>
      <c r="I271" s="496" t="s">
        <v>322</v>
      </c>
      <c r="J271" s="479" t="s">
        <v>1025</v>
      </c>
      <c r="K271" s="479" t="s">
        <v>1026</v>
      </c>
      <c r="L271" s="479" t="s">
        <v>243</v>
      </c>
    </row>
    <row r="272" spans="1:12" s="459" customFormat="1" ht="18.75" customHeight="1" x14ac:dyDescent="0.3">
      <c r="B272" s="476">
        <v>269</v>
      </c>
      <c r="C272" s="477" t="s">
        <v>319</v>
      </c>
      <c r="D272" s="478">
        <v>20206018411</v>
      </c>
      <c r="E272" s="478" t="s">
        <v>320</v>
      </c>
      <c r="F272" s="477" t="s">
        <v>4613</v>
      </c>
      <c r="G272" s="477" t="s">
        <v>125</v>
      </c>
      <c r="H272" s="478">
        <v>926687304</v>
      </c>
      <c r="I272" s="496" t="s">
        <v>1027</v>
      </c>
      <c r="J272" s="479" t="s">
        <v>125</v>
      </c>
      <c r="K272" s="479" t="s">
        <v>125</v>
      </c>
      <c r="L272" s="479" t="s">
        <v>243</v>
      </c>
    </row>
    <row r="273" spans="2:12" s="459" customFormat="1" ht="18.75" customHeight="1" x14ac:dyDescent="0.3">
      <c r="B273" s="476">
        <v>270</v>
      </c>
      <c r="C273" s="477" t="s">
        <v>1028</v>
      </c>
      <c r="D273" s="478" t="s">
        <v>125</v>
      </c>
      <c r="E273" s="478" t="s">
        <v>125</v>
      </c>
      <c r="F273" s="477" t="s">
        <v>4614</v>
      </c>
      <c r="G273" s="478" t="s">
        <v>125</v>
      </c>
      <c r="H273" s="478" t="s">
        <v>125</v>
      </c>
      <c r="I273" s="496" t="s">
        <v>1029</v>
      </c>
      <c r="J273" s="479" t="s">
        <v>1030</v>
      </c>
      <c r="K273" s="479" t="s">
        <v>125</v>
      </c>
      <c r="L273" s="479" t="s">
        <v>243</v>
      </c>
    </row>
    <row r="274" spans="2:12" s="459" customFormat="1" ht="18.75" customHeight="1" x14ac:dyDescent="0.3">
      <c r="B274" s="476">
        <v>271</v>
      </c>
      <c r="C274" s="477" t="s">
        <v>285</v>
      </c>
      <c r="D274" s="478">
        <v>20523767934</v>
      </c>
      <c r="E274" s="478" t="s">
        <v>286</v>
      </c>
      <c r="F274" s="482" t="s">
        <v>4615</v>
      </c>
      <c r="G274" s="478" t="s">
        <v>125</v>
      </c>
      <c r="H274" s="478" t="s">
        <v>125</v>
      </c>
      <c r="I274" s="496" t="s">
        <v>1031</v>
      </c>
      <c r="J274" s="479" t="s">
        <v>125</v>
      </c>
      <c r="K274" s="479" t="s">
        <v>125</v>
      </c>
      <c r="L274" s="479" t="s">
        <v>243</v>
      </c>
    </row>
    <row r="275" spans="2:12" s="459" customFormat="1" ht="18.75" customHeight="1" x14ac:dyDescent="0.3">
      <c r="B275" s="476">
        <v>272</v>
      </c>
      <c r="C275" s="477" t="s">
        <v>1032</v>
      </c>
      <c r="D275" s="478">
        <v>20549501363</v>
      </c>
      <c r="E275" s="478" t="s">
        <v>125</v>
      </c>
      <c r="F275" s="477" t="s">
        <v>4616</v>
      </c>
      <c r="G275" s="477" t="s">
        <v>1033</v>
      </c>
      <c r="H275" s="478">
        <v>994664662</v>
      </c>
      <c r="I275" s="496" t="s">
        <v>1034</v>
      </c>
      <c r="J275" s="484" t="s">
        <v>125</v>
      </c>
      <c r="K275" s="484" t="s">
        <v>125</v>
      </c>
      <c r="L275" s="479" t="s">
        <v>243</v>
      </c>
    </row>
    <row r="276" spans="2:12" s="459" customFormat="1" ht="18.75" customHeight="1" x14ac:dyDescent="0.3">
      <c r="B276" s="476">
        <v>273</v>
      </c>
      <c r="C276" s="477" t="s">
        <v>1035</v>
      </c>
      <c r="D276" s="478" t="s">
        <v>125</v>
      </c>
      <c r="E276" s="478" t="s">
        <v>125</v>
      </c>
      <c r="F276" s="477" t="s">
        <v>4617</v>
      </c>
      <c r="G276" s="477" t="s">
        <v>125</v>
      </c>
      <c r="H276" s="478" t="s">
        <v>125</v>
      </c>
      <c r="I276" s="496" t="s">
        <v>1036</v>
      </c>
      <c r="J276" s="484" t="s">
        <v>125</v>
      </c>
      <c r="K276" s="484" t="s">
        <v>125</v>
      </c>
      <c r="L276" s="479" t="s">
        <v>1037</v>
      </c>
    </row>
    <row r="277" spans="2:12" s="459" customFormat="1" ht="18.75" customHeight="1" x14ac:dyDescent="0.3">
      <c r="B277" s="476">
        <v>274</v>
      </c>
      <c r="C277" s="477" t="s">
        <v>1038</v>
      </c>
      <c r="D277" s="478">
        <v>20609063352</v>
      </c>
      <c r="E277" s="478" t="s">
        <v>125</v>
      </c>
      <c r="F277" s="477" t="s">
        <v>4618</v>
      </c>
      <c r="G277" s="477" t="s">
        <v>259</v>
      </c>
      <c r="H277" s="478" t="s">
        <v>125</v>
      </c>
      <c r="I277" s="496" t="s">
        <v>1039</v>
      </c>
      <c r="J277" s="479" t="s">
        <v>1040</v>
      </c>
      <c r="K277" s="484" t="s">
        <v>1041</v>
      </c>
      <c r="L277" s="479" t="s">
        <v>121</v>
      </c>
    </row>
    <row r="278" spans="2:12" s="459" customFormat="1" ht="18.75" customHeight="1" x14ac:dyDescent="0.3">
      <c r="B278" s="476">
        <v>275</v>
      </c>
      <c r="C278" s="477" t="s">
        <v>1042</v>
      </c>
      <c r="D278" s="478">
        <v>20609063522</v>
      </c>
      <c r="E278" s="478" t="s">
        <v>125</v>
      </c>
      <c r="F278" s="477" t="s">
        <v>4618</v>
      </c>
      <c r="G278" s="477" t="s">
        <v>259</v>
      </c>
      <c r="H278" s="478" t="s">
        <v>125</v>
      </c>
      <c r="I278" s="496" t="s">
        <v>1043</v>
      </c>
      <c r="J278" s="479" t="s">
        <v>1044</v>
      </c>
      <c r="K278" s="484" t="s">
        <v>1045</v>
      </c>
      <c r="L278" s="479" t="s">
        <v>121</v>
      </c>
    </row>
    <row r="279" spans="2:12" s="459" customFormat="1" ht="18.75" customHeight="1" x14ac:dyDescent="0.3">
      <c r="B279" s="476">
        <v>276</v>
      </c>
      <c r="C279" s="477" t="s">
        <v>1046</v>
      </c>
      <c r="D279" s="478" t="s">
        <v>125</v>
      </c>
      <c r="E279" s="478" t="s">
        <v>125</v>
      </c>
      <c r="F279" s="477" t="s">
        <v>4619</v>
      </c>
      <c r="G279" s="477" t="s">
        <v>125</v>
      </c>
      <c r="H279" s="478">
        <v>955914104</v>
      </c>
      <c r="I279" s="496" t="s">
        <v>1047</v>
      </c>
      <c r="J279" s="484" t="s">
        <v>125</v>
      </c>
      <c r="K279" s="484" t="s">
        <v>125</v>
      </c>
      <c r="L279" s="479" t="s">
        <v>1048</v>
      </c>
    </row>
    <row r="280" spans="2:12" s="459" customFormat="1" ht="18.75" customHeight="1" x14ac:dyDescent="0.3">
      <c r="B280" s="476">
        <v>277</v>
      </c>
      <c r="C280" s="477" t="s">
        <v>1049</v>
      </c>
      <c r="D280" s="478">
        <v>20609356155</v>
      </c>
      <c r="E280" s="478" t="s">
        <v>125</v>
      </c>
      <c r="F280" s="477" t="s">
        <v>4618</v>
      </c>
      <c r="G280" s="477" t="s">
        <v>259</v>
      </c>
      <c r="H280" s="478" t="s">
        <v>125</v>
      </c>
      <c r="I280" s="496" t="s">
        <v>1050</v>
      </c>
      <c r="J280" s="484" t="s">
        <v>1051</v>
      </c>
      <c r="K280" s="484" t="s">
        <v>1052</v>
      </c>
      <c r="L280" s="479"/>
    </row>
    <row r="281" spans="2:12" s="459" customFormat="1" ht="18.75" customHeight="1" x14ac:dyDescent="0.3">
      <c r="B281" s="476">
        <v>278</v>
      </c>
      <c r="C281" s="477" t="s">
        <v>516</v>
      </c>
      <c r="D281" s="478">
        <v>20545316561</v>
      </c>
      <c r="E281" s="478" t="s">
        <v>125</v>
      </c>
      <c r="F281" s="477" t="s">
        <v>4620</v>
      </c>
      <c r="G281" s="477" t="s">
        <v>1053</v>
      </c>
      <c r="H281" s="478">
        <v>976276752</v>
      </c>
      <c r="I281" s="496" t="s">
        <v>1054</v>
      </c>
      <c r="J281" s="484" t="s">
        <v>125</v>
      </c>
      <c r="K281" s="484" t="s">
        <v>125</v>
      </c>
      <c r="L281" s="479" t="s">
        <v>1055</v>
      </c>
    </row>
    <row r="282" spans="2:12" s="459" customFormat="1" ht="18.75" customHeight="1" x14ac:dyDescent="0.3">
      <c r="B282" s="476">
        <v>279</v>
      </c>
      <c r="C282" s="477" t="s">
        <v>769</v>
      </c>
      <c r="D282" s="478">
        <v>20609057018</v>
      </c>
      <c r="E282" s="478" t="s">
        <v>1056</v>
      </c>
      <c r="F282" s="477" t="s">
        <v>4621</v>
      </c>
      <c r="G282" s="477" t="s">
        <v>125</v>
      </c>
      <c r="H282" s="478">
        <v>982269502</v>
      </c>
      <c r="I282" s="496" t="s">
        <v>1057</v>
      </c>
      <c r="J282" s="484" t="s">
        <v>125</v>
      </c>
      <c r="K282" s="484" t="s">
        <v>125</v>
      </c>
      <c r="L282" s="479" t="s">
        <v>121</v>
      </c>
    </row>
    <row r="283" spans="2:12" s="459" customFormat="1" ht="18.75" customHeight="1" x14ac:dyDescent="0.3">
      <c r="B283" s="476">
        <v>280</v>
      </c>
      <c r="C283" s="477" t="s">
        <v>1058</v>
      </c>
      <c r="D283" s="478">
        <v>20489517320</v>
      </c>
      <c r="E283" s="478" t="s">
        <v>125</v>
      </c>
      <c r="F283" s="477" t="s">
        <v>4622</v>
      </c>
      <c r="G283" s="477" t="s">
        <v>125</v>
      </c>
      <c r="H283" s="478">
        <v>918471822</v>
      </c>
      <c r="I283" s="496" t="s">
        <v>1059</v>
      </c>
      <c r="J283" s="484" t="s">
        <v>125</v>
      </c>
      <c r="K283" s="484" t="s">
        <v>125</v>
      </c>
      <c r="L283" s="479" t="s">
        <v>145</v>
      </c>
    </row>
    <row r="284" spans="2:12" s="459" customFormat="1" ht="18.75" customHeight="1" x14ac:dyDescent="0.3">
      <c r="B284" s="476">
        <v>281</v>
      </c>
      <c r="C284" s="477" t="s">
        <v>1058</v>
      </c>
      <c r="D284" s="478">
        <v>20489517320</v>
      </c>
      <c r="E284" s="478" t="s">
        <v>125</v>
      </c>
      <c r="F284" s="477" t="s">
        <v>4623</v>
      </c>
      <c r="G284" s="477" t="s">
        <v>125</v>
      </c>
      <c r="H284" s="478">
        <v>947010212</v>
      </c>
      <c r="I284" s="496" t="s">
        <v>1060</v>
      </c>
      <c r="J284" s="484" t="s">
        <v>1061</v>
      </c>
      <c r="K284" s="484" t="s">
        <v>1062</v>
      </c>
      <c r="L284" s="479" t="s">
        <v>145</v>
      </c>
    </row>
    <row r="285" spans="2:12" s="459" customFormat="1" ht="18.75" customHeight="1" x14ac:dyDescent="0.3">
      <c r="B285" s="476">
        <v>282</v>
      </c>
      <c r="C285" s="477" t="s">
        <v>1063</v>
      </c>
      <c r="D285" s="478" t="s">
        <v>125</v>
      </c>
      <c r="E285" s="478" t="s">
        <v>125</v>
      </c>
      <c r="F285" s="477" t="s">
        <v>4624</v>
      </c>
      <c r="G285" s="477" t="s">
        <v>1064</v>
      </c>
      <c r="H285" s="478">
        <v>947176196</v>
      </c>
      <c r="I285" s="496" t="s">
        <v>1065</v>
      </c>
      <c r="J285" s="484" t="s">
        <v>125</v>
      </c>
      <c r="K285" s="484" t="s">
        <v>125</v>
      </c>
      <c r="L285" s="479" t="s">
        <v>1037</v>
      </c>
    </row>
    <row r="286" spans="2:12" s="459" customFormat="1" ht="18.75" customHeight="1" x14ac:dyDescent="0.3">
      <c r="B286" s="476">
        <v>283</v>
      </c>
      <c r="C286" s="477" t="s">
        <v>1066</v>
      </c>
      <c r="D286" s="478" t="s">
        <v>125</v>
      </c>
      <c r="E286" s="478" t="s">
        <v>125</v>
      </c>
      <c r="F286" s="477" t="s">
        <v>4625</v>
      </c>
      <c r="G286" s="477" t="s">
        <v>259</v>
      </c>
      <c r="H286" s="478" t="s">
        <v>125</v>
      </c>
      <c r="I286" s="496" t="s">
        <v>1067</v>
      </c>
      <c r="J286" s="484" t="s">
        <v>125</v>
      </c>
      <c r="K286" s="484" t="s">
        <v>125</v>
      </c>
      <c r="L286" s="479" t="s">
        <v>73</v>
      </c>
    </row>
    <row r="287" spans="2:12" s="459" customFormat="1" ht="18.75" customHeight="1" x14ac:dyDescent="0.3">
      <c r="B287" s="476">
        <v>284</v>
      </c>
      <c r="C287" s="477" t="s">
        <v>1068</v>
      </c>
      <c r="D287" s="478" t="s">
        <v>125</v>
      </c>
      <c r="E287" s="478" t="s">
        <v>1069</v>
      </c>
      <c r="F287" s="477" t="s">
        <v>4626</v>
      </c>
      <c r="G287" s="477" t="s">
        <v>125</v>
      </c>
      <c r="H287" s="478" t="s">
        <v>125</v>
      </c>
      <c r="I287" s="496" t="s">
        <v>1070</v>
      </c>
      <c r="J287" s="484" t="s">
        <v>125</v>
      </c>
      <c r="K287" s="484" t="s">
        <v>125</v>
      </c>
      <c r="L287" s="479" t="s">
        <v>121</v>
      </c>
    </row>
    <row r="288" spans="2:12" s="459" customFormat="1" ht="18.75" customHeight="1" x14ac:dyDescent="0.3">
      <c r="B288" s="476">
        <v>285</v>
      </c>
      <c r="C288" s="477" t="s">
        <v>1071</v>
      </c>
      <c r="D288" s="478">
        <v>2060022742</v>
      </c>
      <c r="E288" s="478" t="s">
        <v>125</v>
      </c>
      <c r="F288" s="477" t="s">
        <v>4627</v>
      </c>
      <c r="G288" s="477" t="s">
        <v>125</v>
      </c>
      <c r="H288" s="478" t="s">
        <v>125</v>
      </c>
      <c r="I288" s="496" t="s">
        <v>1072</v>
      </c>
      <c r="J288" s="484" t="s">
        <v>125</v>
      </c>
      <c r="K288" s="484" t="s">
        <v>125</v>
      </c>
      <c r="L288" s="479" t="s">
        <v>73</v>
      </c>
    </row>
    <row r="289" spans="2:12" s="459" customFormat="1" ht="18.75" customHeight="1" x14ac:dyDescent="0.3">
      <c r="B289" s="476">
        <v>286</v>
      </c>
      <c r="C289" s="477" t="s">
        <v>1073</v>
      </c>
      <c r="D289" s="478" t="s">
        <v>125</v>
      </c>
      <c r="E289" s="478" t="s">
        <v>1074</v>
      </c>
      <c r="F289" s="477" t="s">
        <v>4628</v>
      </c>
      <c r="G289" s="477" t="s">
        <v>125</v>
      </c>
      <c r="H289" s="477">
        <v>942171640</v>
      </c>
      <c r="I289" s="496" t="s">
        <v>1075</v>
      </c>
      <c r="J289" s="484" t="s">
        <v>125</v>
      </c>
      <c r="K289" s="484" t="s">
        <v>125</v>
      </c>
      <c r="L289" s="479"/>
    </row>
    <row r="290" spans="2:12" s="459" customFormat="1" ht="18.75" customHeight="1" x14ac:dyDescent="0.3">
      <c r="B290" s="476">
        <v>287</v>
      </c>
      <c r="C290" s="477" t="s">
        <v>1076</v>
      </c>
      <c r="D290" s="478">
        <v>20602251927</v>
      </c>
      <c r="E290" s="478" t="s">
        <v>1077</v>
      </c>
      <c r="F290" s="477" t="s">
        <v>4502</v>
      </c>
      <c r="G290" s="477" t="s">
        <v>125</v>
      </c>
      <c r="H290" s="477">
        <v>956598560</v>
      </c>
      <c r="I290" s="496" t="s">
        <v>1078</v>
      </c>
      <c r="J290" s="484" t="s">
        <v>125</v>
      </c>
      <c r="K290" s="484" t="s">
        <v>125</v>
      </c>
      <c r="L290" s="479" t="s">
        <v>121</v>
      </c>
    </row>
    <row r="291" spans="2:12" s="459" customFormat="1" ht="18.75" customHeight="1" x14ac:dyDescent="0.3">
      <c r="B291" s="476">
        <v>288</v>
      </c>
      <c r="C291" s="477" t="s">
        <v>1079</v>
      </c>
      <c r="D291" s="478" t="s">
        <v>125</v>
      </c>
      <c r="E291" s="478" t="s">
        <v>125</v>
      </c>
      <c r="F291" s="477" t="s">
        <v>4629</v>
      </c>
      <c r="G291" s="477" t="s">
        <v>125</v>
      </c>
      <c r="H291" s="478">
        <v>969903437</v>
      </c>
      <c r="I291" s="496" t="s">
        <v>1080</v>
      </c>
      <c r="J291" s="484" t="s">
        <v>125</v>
      </c>
      <c r="K291" s="484" t="s">
        <v>125</v>
      </c>
      <c r="L291" s="479" t="s">
        <v>73</v>
      </c>
    </row>
    <row r="292" spans="2:12" s="459" customFormat="1" ht="18.75" customHeight="1" x14ac:dyDescent="0.3">
      <c r="B292" s="476">
        <v>289</v>
      </c>
      <c r="C292" s="477" t="s">
        <v>1081</v>
      </c>
      <c r="D292" s="478" t="s">
        <v>125</v>
      </c>
      <c r="E292" s="478" t="s">
        <v>125</v>
      </c>
      <c r="F292" s="477" t="s">
        <v>4630</v>
      </c>
      <c r="G292" s="477" t="s">
        <v>1082</v>
      </c>
      <c r="H292" s="478" t="s">
        <v>1083</v>
      </c>
      <c r="I292" s="496" t="s">
        <v>1084</v>
      </c>
      <c r="J292" s="484" t="s">
        <v>125</v>
      </c>
      <c r="K292" s="484" t="s">
        <v>125</v>
      </c>
      <c r="L292" s="479"/>
    </row>
    <row r="293" spans="2:12" s="459" customFormat="1" ht="18.75" customHeight="1" x14ac:dyDescent="0.3">
      <c r="B293" s="476">
        <v>290</v>
      </c>
      <c r="C293" s="477" t="s">
        <v>1526</v>
      </c>
      <c r="D293" s="478">
        <v>20605597204</v>
      </c>
      <c r="E293" s="478" t="s">
        <v>1085</v>
      </c>
      <c r="F293" s="477" t="s">
        <v>4631</v>
      </c>
      <c r="G293" s="477" t="s">
        <v>1086</v>
      </c>
      <c r="H293" s="478">
        <v>948500663</v>
      </c>
      <c r="I293" s="496" t="s">
        <v>1087</v>
      </c>
      <c r="J293" s="484" t="s">
        <v>1088</v>
      </c>
      <c r="K293" s="484" t="s">
        <v>1089</v>
      </c>
      <c r="L293" s="479" t="s">
        <v>1090</v>
      </c>
    </row>
    <row r="294" spans="2:12" s="459" customFormat="1" ht="18.75" customHeight="1" x14ac:dyDescent="0.3">
      <c r="B294" s="476">
        <v>291</v>
      </c>
      <c r="C294" s="477" t="s">
        <v>798</v>
      </c>
      <c r="D294" s="478" t="s">
        <v>125</v>
      </c>
      <c r="E294" s="478" t="s">
        <v>125</v>
      </c>
      <c r="F294" s="477" t="s">
        <v>4632</v>
      </c>
      <c r="G294" s="477" t="s">
        <v>125</v>
      </c>
      <c r="H294" s="478">
        <v>959323217</v>
      </c>
      <c r="I294" s="496" t="s">
        <v>1091</v>
      </c>
      <c r="J294" s="484" t="s">
        <v>1092</v>
      </c>
      <c r="K294" s="484" t="s">
        <v>1093</v>
      </c>
      <c r="L294" s="479" t="s">
        <v>637</v>
      </c>
    </row>
    <row r="295" spans="2:12" s="459" customFormat="1" ht="18.75" customHeight="1" x14ac:dyDescent="0.3">
      <c r="B295" s="476">
        <v>292</v>
      </c>
      <c r="C295" s="477" t="s">
        <v>1094</v>
      </c>
      <c r="D295" s="478">
        <v>20535983929</v>
      </c>
      <c r="E295" s="478" t="s">
        <v>125</v>
      </c>
      <c r="F295" s="477" t="s">
        <v>4633</v>
      </c>
      <c r="G295" s="477" t="s">
        <v>125</v>
      </c>
      <c r="H295" s="478">
        <v>954760028</v>
      </c>
      <c r="I295" s="496" t="s">
        <v>1095</v>
      </c>
      <c r="J295" s="484" t="s">
        <v>1096</v>
      </c>
      <c r="K295" s="484" t="s">
        <v>1097</v>
      </c>
      <c r="L295" s="479" t="s">
        <v>1098</v>
      </c>
    </row>
    <row r="296" spans="2:12" s="459" customFormat="1" ht="18.75" customHeight="1" x14ac:dyDescent="0.3">
      <c r="B296" s="476">
        <v>293</v>
      </c>
      <c r="C296" s="477" t="s">
        <v>1099</v>
      </c>
      <c r="D296" s="478">
        <v>20605976655</v>
      </c>
      <c r="E296" s="478" t="s">
        <v>125</v>
      </c>
      <c r="F296" s="477" t="s">
        <v>4634</v>
      </c>
      <c r="G296" s="477" t="s">
        <v>1100</v>
      </c>
      <c r="H296" s="478">
        <v>981353491</v>
      </c>
      <c r="I296" s="496" t="s">
        <v>1101</v>
      </c>
      <c r="J296" s="484" t="s">
        <v>1102</v>
      </c>
      <c r="K296" s="485" t="s">
        <v>1103</v>
      </c>
      <c r="L296" s="479" t="s">
        <v>1098</v>
      </c>
    </row>
    <row r="297" spans="2:12" s="459" customFormat="1" ht="18.75" customHeight="1" x14ac:dyDescent="0.3">
      <c r="B297" s="476">
        <v>294</v>
      </c>
      <c r="C297" s="477" t="s">
        <v>1104</v>
      </c>
      <c r="D297" s="478">
        <v>20524928664</v>
      </c>
      <c r="E297" s="478" t="s">
        <v>125</v>
      </c>
      <c r="F297" s="477" t="s">
        <v>4998</v>
      </c>
      <c r="G297" s="477" t="s">
        <v>125</v>
      </c>
      <c r="H297" s="478">
        <v>967779562</v>
      </c>
      <c r="I297" s="496" t="s">
        <v>1105</v>
      </c>
      <c r="J297" s="484" t="s">
        <v>1106</v>
      </c>
      <c r="K297" s="484" t="s">
        <v>1107</v>
      </c>
      <c r="L297" s="479" t="s">
        <v>1108</v>
      </c>
    </row>
    <row r="298" spans="2:12" s="459" customFormat="1" ht="18.75" customHeight="1" x14ac:dyDescent="0.3">
      <c r="B298" s="476">
        <v>295</v>
      </c>
      <c r="C298" s="477" t="s">
        <v>1099</v>
      </c>
      <c r="D298" s="478">
        <v>20605976655</v>
      </c>
      <c r="E298" s="478" t="s">
        <v>125</v>
      </c>
      <c r="F298" s="477" t="s">
        <v>4635</v>
      </c>
      <c r="G298" s="477" t="s">
        <v>125</v>
      </c>
      <c r="H298" s="478">
        <v>988815251</v>
      </c>
      <c r="I298" s="496" t="s">
        <v>1109</v>
      </c>
      <c r="J298" s="484" t="s">
        <v>1110</v>
      </c>
      <c r="K298" s="484" t="s">
        <v>1111</v>
      </c>
      <c r="L298" s="479" t="s">
        <v>1098</v>
      </c>
    </row>
    <row r="299" spans="2:12" s="459" customFormat="1" ht="18.75" customHeight="1" x14ac:dyDescent="0.3">
      <c r="B299" s="476">
        <v>296</v>
      </c>
      <c r="C299" s="477" t="s">
        <v>319</v>
      </c>
      <c r="D299" s="478">
        <v>20206018411</v>
      </c>
      <c r="E299" s="478" t="s">
        <v>320</v>
      </c>
      <c r="F299" s="477" t="s">
        <v>4636</v>
      </c>
      <c r="G299" s="477" t="s">
        <v>125</v>
      </c>
      <c r="H299" s="478" t="s">
        <v>125</v>
      </c>
      <c r="I299" s="496" t="s">
        <v>1112</v>
      </c>
      <c r="J299" s="478" t="s">
        <v>1113</v>
      </c>
      <c r="K299" s="479" t="s">
        <v>125</v>
      </c>
      <c r="L299" s="479" t="s">
        <v>243</v>
      </c>
    </row>
    <row r="300" spans="2:12" s="459" customFormat="1" ht="18.75" customHeight="1" x14ac:dyDescent="0.3">
      <c r="B300" s="476">
        <v>297</v>
      </c>
      <c r="C300" s="477" t="s">
        <v>1114</v>
      </c>
      <c r="D300" s="478">
        <v>20524324726</v>
      </c>
      <c r="E300" s="478" t="s">
        <v>125</v>
      </c>
      <c r="F300" s="477" t="s">
        <v>4637</v>
      </c>
      <c r="G300" s="477" t="s">
        <v>125</v>
      </c>
      <c r="H300" s="478"/>
      <c r="I300" s="496" t="s">
        <v>1115</v>
      </c>
      <c r="J300" s="484" t="s">
        <v>1116</v>
      </c>
      <c r="K300" s="484" t="s">
        <v>1117</v>
      </c>
      <c r="L300" s="479"/>
    </row>
    <row r="301" spans="2:12" s="459" customFormat="1" ht="18.75" customHeight="1" x14ac:dyDescent="0.3">
      <c r="B301" s="476">
        <v>298</v>
      </c>
      <c r="C301" s="477" t="s">
        <v>1118</v>
      </c>
      <c r="D301" s="478">
        <v>20524825695</v>
      </c>
      <c r="E301" s="478" t="s">
        <v>125</v>
      </c>
      <c r="F301" s="477" t="s">
        <v>4638</v>
      </c>
      <c r="G301" s="477" t="s">
        <v>125</v>
      </c>
      <c r="H301" s="478">
        <v>947010212</v>
      </c>
      <c r="I301" s="496" t="s">
        <v>1119</v>
      </c>
      <c r="J301" s="484" t="s">
        <v>125</v>
      </c>
      <c r="K301" s="484" t="s">
        <v>125</v>
      </c>
      <c r="L301" s="479" t="s">
        <v>125</v>
      </c>
    </row>
    <row r="302" spans="2:12" s="459" customFormat="1" ht="18.75" customHeight="1" x14ac:dyDescent="0.3">
      <c r="B302" s="476">
        <v>299</v>
      </c>
      <c r="C302" s="477" t="s">
        <v>1120</v>
      </c>
      <c r="D302" s="478" t="s">
        <v>125</v>
      </c>
      <c r="E302" s="478" t="s">
        <v>125</v>
      </c>
      <c r="F302" s="477" t="s">
        <v>4639</v>
      </c>
      <c r="G302" s="477" t="s">
        <v>1121</v>
      </c>
      <c r="H302" s="478">
        <v>998179655</v>
      </c>
      <c r="I302" s="496" t="s">
        <v>1122</v>
      </c>
      <c r="J302" s="484" t="s">
        <v>1123</v>
      </c>
      <c r="K302" s="484" t="s">
        <v>1124</v>
      </c>
      <c r="L302" s="479"/>
    </row>
    <row r="303" spans="2:12" s="459" customFormat="1" ht="18.75" customHeight="1" x14ac:dyDescent="0.3">
      <c r="B303" s="476">
        <v>300</v>
      </c>
      <c r="C303" s="477" t="s">
        <v>1125</v>
      </c>
      <c r="D303" s="478">
        <v>20434819165</v>
      </c>
      <c r="E303" s="478" t="s">
        <v>125</v>
      </c>
      <c r="F303" s="477" t="s">
        <v>4640</v>
      </c>
      <c r="G303" s="477" t="s">
        <v>358</v>
      </c>
      <c r="H303" s="478" t="s">
        <v>125</v>
      </c>
      <c r="I303" s="496" t="s">
        <v>1126</v>
      </c>
      <c r="J303" s="484" t="s">
        <v>1127</v>
      </c>
      <c r="K303" s="484" t="s">
        <v>125</v>
      </c>
      <c r="L303" s="479" t="s">
        <v>145</v>
      </c>
    </row>
    <row r="304" spans="2:12" s="459" customFormat="1" ht="18.75" customHeight="1" x14ac:dyDescent="0.3">
      <c r="B304" s="476">
        <v>301</v>
      </c>
      <c r="C304" s="477" t="s">
        <v>512</v>
      </c>
      <c r="D304" s="478">
        <v>20566083974</v>
      </c>
      <c r="E304" s="477" t="s">
        <v>513</v>
      </c>
      <c r="F304" s="477" t="s">
        <v>4999</v>
      </c>
      <c r="G304" s="478" t="s">
        <v>125</v>
      </c>
      <c r="H304" s="478">
        <v>967831286</v>
      </c>
      <c r="I304" s="496" t="s">
        <v>926</v>
      </c>
      <c r="J304" s="479" t="s">
        <v>1128</v>
      </c>
      <c r="K304" s="479" t="s">
        <v>125</v>
      </c>
      <c r="L304" s="479" t="s">
        <v>243</v>
      </c>
    </row>
    <row r="305" spans="2:12" s="459" customFormat="1" ht="18.75" customHeight="1" x14ac:dyDescent="0.3">
      <c r="B305" s="476">
        <v>302</v>
      </c>
      <c r="C305" s="477" t="s">
        <v>1129</v>
      </c>
      <c r="D305" s="478">
        <v>20603913753</v>
      </c>
      <c r="E305" s="478" t="s">
        <v>125</v>
      </c>
      <c r="F305" s="477" t="s">
        <v>4641</v>
      </c>
      <c r="G305" s="477" t="s">
        <v>125</v>
      </c>
      <c r="H305" s="478">
        <v>937110472</v>
      </c>
      <c r="I305" s="496" t="s">
        <v>1130</v>
      </c>
      <c r="J305" s="484" t="s">
        <v>1131</v>
      </c>
      <c r="K305" s="484"/>
      <c r="L305" s="479"/>
    </row>
    <row r="306" spans="2:12" s="459" customFormat="1" ht="18.75" customHeight="1" x14ac:dyDescent="0.3">
      <c r="B306" s="476">
        <v>303</v>
      </c>
      <c r="C306" s="477" t="s">
        <v>1132</v>
      </c>
      <c r="D306" s="478" t="s">
        <v>125</v>
      </c>
      <c r="E306" s="478" t="s">
        <v>125</v>
      </c>
      <c r="F306" s="477" t="s">
        <v>4642</v>
      </c>
      <c r="G306" s="477" t="s">
        <v>1086</v>
      </c>
      <c r="H306" s="478">
        <v>977816673</v>
      </c>
      <c r="I306" s="496" t="s">
        <v>1133</v>
      </c>
      <c r="J306" s="484" t="s">
        <v>125</v>
      </c>
      <c r="K306" s="484" t="s">
        <v>125</v>
      </c>
      <c r="L306" s="479" t="s">
        <v>145</v>
      </c>
    </row>
    <row r="307" spans="2:12" s="459" customFormat="1" ht="18.75" customHeight="1" x14ac:dyDescent="0.3">
      <c r="B307" s="476">
        <v>304</v>
      </c>
      <c r="C307" s="477" t="s">
        <v>1134</v>
      </c>
      <c r="D307" s="478" t="s">
        <v>125</v>
      </c>
      <c r="E307" s="478" t="s">
        <v>125</v>
      </c>
      <c r="F307" s="477" t="s">
        <v>4528</v>
      </c>
      <c r="G307" s="478" t="s">
        <v>1008</v>
      </c>
      <c r="H307" s="478">
        <v>955286235</v>
      </c>
      <c r="I307" s="497" t="s">
        <v>536</v>
      </c>
      <c r="J307" s="479" t="s">
        <v>537</v>
      </c>
      <c r="K307" s="479" t="s">
        <v>538</v>
      </c>
      <c r="L307" s="479" t="s">
        <v>1135</v>
      </c>
    </row>
    <row r="308" spans="2:12" s="459" customFormat="1" ht="18.75" customHeight="1" x14ac:dyDescent="0.3">
      <c r="B308" s="476">
        <v>305</v>
      </c>
      <c r="C308" s="477" t="s">
        <v>1136</v>
      </c>
      <c r="D308" s="478">
        <v>20605794557</v>
      </c>
      <c r="E308" s="478" t="s">
        <v>125</v>
      </c>
      <c r="F308" s="477" t="s">
        <v>4643</v>
      </c>
      <c r="G308" s="477" t="s">
        <v>125</v>
      </c>
      <c r="H308" s="478">
        <v>957213032</v>
      </c>
      <c r="I308" s="496" t="s">
        <v>1137</v>
      </c>
      <c r="J308" s="484" t="s">
        <v>1138</v>
      </c>
      <c r="K308" s="484" t="s">
        <v>1139</v>
      </c>
      <c r="L308" s="479" t="s">
        <v>1140</v>
      </c>
    </row>
    <row r="309" spans="2:12" s="459" customFormat="1" ht="18.75" customHeight="1" x14ac:dyDescent="0.3">
      <c r="B309" s="476">
        <v>306</v>
      </c>
      <c r="C309" s="477" t="s">
        <v>505</v>
      </c>
      <c r="D309" s="478" t="s">
        <v>125</v>
      </c>
      <c r="E309" s="478" t="s">
        <v>125</v>
      </c>
      <c r="F309" s="477" t="s">
        <v>4644</v>
      </c>
      <c r="G309" s="478" t="s">
        <v>1141</v>
      </c>
      <c r="H309" s="478">
        <v>999894129</v>
      </c>
      <c r="I309" s="496" t="s">
        <v>1142</v>
      </c>
      <c r="J309" s="479" t="s">
        <v>125</v>
      </c>
      <c r="K309" s="479" t="s">
        <v>125</v>
      </c>
      <c r="L309" s="479" t="s">
        <v>618</v>
      </c>
    </row>
    <row r="310" spans="2:12" s="459" customFormat="1" ht="18.75" customHeight="1" x14ac:dyDescent="0.3">
      <c r="B310" s="476">
        <v>307</v>
      </c>
      <c r="C310" s="477" t="s">
        <v>678</v>
      </c>
      <c r="D310" s="478">
        <v>20131380951</v>
      </c>
      <c r="E310" s="478" t="s">
        <v>679</v>
      </c>
      <c r="F310" s="477" t="s">
        <v>4645</v>
      </c>
      <c r="G310" s="477" t="s">
        <v>1143</v>
      </c>
      <c r="H310" s="478" t="s">
        <v>1144</v>
      </c>
      <c r="I310" s="496" t="s">
        <v>1145</v>
      </c>
      <c r="J310" s="484" t="s">
        <v>1146</v>
      </c>
      <c r="K310" s="484"/>
      <c r="L310" s="479" t="s">
        <v>145</v>
      </c>
    </row>
    <row r="311" spans="2:12" s="459" customFormat="1" ht="18.75" customHeight="1" x14ac:dyDescent="0.3">
      <c r="B311" s="476">
        <v>308</v>
      </c>
      <c r="C311" s="477" t="s">
        <v>516</v>
      </c>
      <c r="D311" s="478">
        <v>20545316561</v>
      </c>
      <c r="E311" s="478" t="s">
        <v>517</v>
      </c>
      <c r="F311" s="477" t="s">
        <v>4646</v>
      </c>
      <c r="G311" s="477" t="s">
        <v>125</v>
      </c>
      <c r="H311" s="478">
        <v>989389847</v>
      </c>
      <c r="I311" s="496" t="s">
        <v>1147</v>
      </c>
      <c r="J311" s="484" t="s">
        <v>125</v>
      </c>
      <c r="K311" s="484" t="s">
        <v>125</v>
      </c>
      <c r="L311" s="479" t="s">
        <v>145</v>
      </c>
    </row>
    <row r="312" spans="2:12" s="459" customFormat="1" ht="18.75" customHeight="1" x14ac:dyDescent="0.3">
      <c r="B312" s="476">
        <v>309</v>
      </c>
      <c r="C312" s="477" t="s">
        <v>1148</v>
      </c>
      <c r="D312" s="478">
        <v>20604227110</v>
      </c>
      <c r="E312" s="478" t="s">
        <v>125</v>
      </c>
      <c r="F312" s="477" t="s">
        <v>4460</v>
      </c>
      <c r="G312" s="477" t="s">
        <v>125</v>
      </c>
      <c r="H312" s="478">
        <v>980545518</v>
      </c>
      <c r="I312" s="496" t="s">
        <v>379</v>
      </c>
      <c r="J312" s="484" t="s">
        <v>125</v>
      </c>
      <c r="K312" s="484" t="s">
        <v>125</v>
      </c>
      <c r="L312" s="479" t="s">
        <v>121</v>
      </c>
    </row>
    <row r="313" spans="2:12" s="459" customFormat="1" ht="18.75" customHeight="1" x14ac:dyDescent="0.3">
      <c r="B313" s="476">
        <v>310</v>
      </c>
      <c r="C313" s="477" t="s">
        <v>1149</v>
      </c>
      <c r="D313" s="478">
        <v>20557452185</v>
      </c>
      <c r="E313" s="478" t="s">
        <v>125</v>
      </c>
      <c r="F313" s="477" t="s">
        <v>5000</v>
      </c>
      <c r="G313" s="477" t="s">
        <v>125</v>
      </c>
      <c r="H313" s="478">
        <v>944344610</v>
      </c>
      <c r="I313" s="496" t="s">
        <v>1150</v>
      </c>
      <c r="J313" s="484" t="s">
        <v>125</v>
      </c>
      <c r="K313" s="484" t="s">
        <v>1151</v>
      </c>
      <c r="L313" s="479" t="s">
        <v>1055</v>
      </c>
    </row>
    <row r="314" spans="2:12" s="459" customFormat="1" ht="18.75" customHeight="1" x14ac:dyDescent="0.3">
      <c r="B314" s="476">
        <v>311</v>
      </c>
      <c r="C314" s="479" t="s">
        <v>1152</v>
      </c>
      <c r="D314" s="477">
        <v>20606805391</v>
      </c>
      <c r="E314" s="478" t="s">
        <v>125</v>
      </c>
      <c r="F314" s="477" t="s">
        <v>4647</v>
      </c>
      <c r="G314" s="477" t="s">
        <v>125</v>
      </c>
      <c r="H314" s="477">
        <v>959162130</v>
      </c>
      <c r="I314" s="496" t="s">
        <v>1153</v>
      </c>
      <c r="J314" s="484" t="s">
        <v>1154</v>
      </c>
      <c r="K314" s="484"/>
      <c r="L314" s="479" t="s">
        <v>1155</v>
      </c>
    </row>
    <row r="315" spans="2:12" s="459" customFormat="1" ht="18.75" customHeight="1" x14ac:dyDescent="0.3">
      <c r="B315" s="476">
        <v>312</v>
      </c>
      <c r="C315" s="477" t="s">
        <v>711</v>
      </c>
      <c r="D315" s="478" t="s">
        <v>125</v>
      </c>
      <c r="E315" s="478" t="s">
        <v>125</v>
      </c>
      <c r="F315" s="477" t="s">
        <v>4648</v>
      </c>
      <c r="G315" s="477" t="s">
        <v>1141</v>
      </c>
      <c r="H315" s="478">
        <v>991967259</v>
      </c>
      <c r="I315" s="496" t="s">
        <v>1156</v>
      </c>
      <c r="J315" s="484" t="s">
        <v>125</v>
      </c>
      <c r="K315" s="484" t="s">
        <v>125</v>
      </c>
      <c r="L315" s="479" t="s">
        <v>1055</v>
      </c>
    </row>
    <row r="316" spans="2:12" s="459" customFormat="1" ht="18.75" customHeight="1" x14ac:dyDescent="0.3">
      <c r="B316" s="476">
        <v>313</v>
      </c>
      <c r="C316" s="477" t="s">
        <v>1157</v>
      </c>
      <c r="D316" s="478" t="s">
        <v>125</v>
      </c>
      <c r="E316" s="478" t="s">
        <v>125</v>
      </c>
      <c r="F316" s="477" t="s">
        <v>4649</v>
      </c>
      <c r="G316" s="477" t="s">
        <v>1158</v>
      </c>
      <c r="H316" s="478">
        <v>938706083</v>
      </c>
      <c r="I316" s="496" t="s">
        <v>1159</v>
      </c>
      <c r="J316" s="479" t="s">
        <v>1160</v>
      </c>
      <c r="K316" s="484" t="s">
        <v>125</v>
      </c>
      <c r="L316" s="479" t="s">
        <v>1161</v>
      </c>
    </row>
    <row r="317" spans="2:12" s="459" customFormat="1" ht="18.75" customHeight="1" x14ac:dyDescent="0.3">
      <c r="B317" s="476">
        <v>314</v>
      </c>
      <c r="C317" s="477" t="s">
        <v>1162</v>
      </c>
      <c r="D317" s="478" t="s">
        <v>125</v>
      </c>
      <c r="E317" s="478" t="s">
        <v>1163</v>
      </c>
      <c r="F317" s="477" t="s">
        <v>4650</v>
      </c>
      <c r="G317" s="477" t="s">
        <v>125</v>
      </c>
      <c r="H317" s="478">
        <v>997021182</v>
      </c>
      <c r="I317" s="496" t="s">
        <v>1164</v>
      </c>
      <c r="J317" s="484" t="s">
        <v>1165</v>
      </c>
      <c r="K317" s="484" t="s">
        <v>1166</v>
      </c>
      <c r="L317" s="479" t="s">
        <v>1135</v>
      </c>
    </row>
    <row r="318" spans="2:12" s="459" customFormat="1" ht="18.75" customHeight="1" x14ac:dyDescent="0.3">
      <c r="B318" s="476">
        <v>315</v>
      </c>
      <c r="C318" s="477" t="s">
        <v>1167</v>
      </c>
      <c r="D318" s="478" t="s">
        <v>125</v>
      </c>
      <c r="E318" s="478" t="s">
        <v>125</v>
      </c>
      <c r="F318" s="477" t="s">
        <v>4651</v>
      </c>
      <c r="G318" s="477" t="s">
        <v>1168</v>
      </c>
      <c r="H318" s="478">
        <v>942729108</v>
      </c>
      <c r="I318" s="496" t="s">
        <v>1169</v>
      </c>
      <c r="J318" s="484" t="s">
        <v>1170</v>
      </c>
      <c r="K318" s="484" t="s">
        <v>1171</v>
      </c>
      <c r="L318" s="479" t="s">
        <v>1135</v>
      </c>
    </row>
    <row r="319" spans="2:12" s="459" customFormat="1" ht="18.75" customHeight="1" x14ac:dyDescent="0.3">
      <c r="B319" s="476">
        <v>316</v>
      </c>
      <c r="C319" s="477" t="s">
        <v>1172</v>
      </c>
      <c r="D319" s="478">
        <v>20602078192</v>
      </c>
      <c r="E319" s="478" t="s">
        <v>1173</v>
      </c>
      <c r="F319" s="477" t="s">
        <v>4652</v>
      </c>
      <c r="G319" s="477" t="s">
        <v>125</v>
      </c>
      <c r="H319" s="478">
        <v>933520462</v>
      </c>
      <c r="I319" s="496" t="s">
        <v>1174</v>
      </c>
      <c r="J319" s="484" t="s">
        <v>1175</v>
      </c>
      <c r="K319" s="484" t="s">
        <v>997</v>
      </c>
      <c r="L319" s="479" t="s">
        <v>243</v>
      </c>
    </row>
    <row r="320" spans="2:12" s="459" customFormat="1" ht="18.75" customHeight="1" x14ac:dyDescent="0.3">
      <c r="B320" s="476">
        <v>317</v>
      </c>
      <c r="C320" s="477" t="s">
        <v>1176</v>
      </c>
      <c r="D320" s="478">
        <v>20552332092</v>
      </c>
      <c r="E320" s="478" t="s">
        <v>125</v>
      </c>
      <c r="F320" s="477" t="s">
        <v>4653</v>
      </c>
      <c r="G320" s="477" t="s">
        <v>1177</v>
      </c>
      <c r="H320" s="478">
        <v>947481280</v>
      </c>
      <c r="I320" s="496" t="s">
        <v>1178</v>
      </c>
      <c r="J320" s="479" t="s">
        <v>1179</v>
      </c>
      <c r="K320" s="479" t="s">
        <v>1180</v>
      </c>
      <c r="L320" s="479" t="s">
        <v>145</v>
      </c>
    </row>
    <row r="321" spans="2:12" s="459" customFormat="1" ht="18.75" customHeight="1" x14ac:dyDescent="0.3">
      <c r="B321" s="476">
        <v>318</v>
      </c>
      <c r="C321" s="477" t="s">
        <v>1181</v>
      </c>
      <c r="D321" s="478">
        <v>20609746867</v>
      </c>
      <c r="E321" s="478" t="s">
        <v>125</v>
      </c>
      <c r="F321" s="477" t="s">
        <v>4654</v>
      </c>
      <c r="G321" s="477" t="s">
        <v>125</v>
      </c>
      <c r="H321" s="478">
        <v>955059944</v>
      </c>
      <c r="I321" s="496" t="s">
        <v>1182</v>
      </c>
      <c r="J321" s="484" t="s">
        <v>1183</v>
      </c>
      <c r="K321" s="484" t="s">
        <v>1184</v>
      </c>
      <c r="L321" s="479"/>
    </row>
    <row r="322" spans="2:12" s="459" customFormat="1" ht="18.75" customHeight="1" x14ac:dyDescent="0.3">
      <c r="B322" s="476">
        <v>319</v>
      </c>
      <c r="C322" s="477" t="s">
        <v>1176</v>
      </c>
      <c r="D322" s="478">
        <v>20552332092</v>
      </c>
      <c r="E322" s="478" t="s">
        <v>125</v>
      </c>
      <c r="F322" s="477" t="s">
        <v>4649</v>
      </c>
      <c r="G322" s="477" t="s">
        <v>1158</v>
      </c>
      <c r="H322" s="478">
        <v>938706083</v>
      </c>
      <c r="I322" s="496" t="s">
        <v>1159</v>
      </c>
      <c r="J322" s="479" t="s">
        <v>1179</v>
      </c>
      <c r="K322" s="479" t="s">
        <v>1180</v>
      </c>
      <c r="L322" s="479" t="s">
        <v>145</v>
      </c>
    </row>
    <row r="323" spans="2:12" s="459" customFormat="1" ht="18.75" customHeight="1" x14ac:dyDescent="0.3">
      <c r="B323" s="476">
        <v>320</v>
      </c>
      <c r="C323" s="477" t="s">
        <v>1185</v>
      </c>
      <c r="D323" s="478" t="s">
        <v>125</v>
      </c>
      <c r="E323" s="478" t="s">
        <v>125</v>
      </c>
      <c r="F323" s="477" t="s">
        <v>4649</v>
      </c>
      <c r="G323" s="477" t="s">
        <v>1158</v>
      </c>
      <c r="H323" s="478">
        <v>938706083</v>
      </c>
      <c r="I323" s="496" t="s">
        <v>1159</v>
      </c>
      <c r="J323" s="479" t="s">
        <v>1160</v>
      </c>
      <c r="K323" s="484"/>
      <c r="L323" s="479"/>
    </row>
    <row r="324" spans="2:12" s="459" customFormat="1" ht="18.75" customHeight="1" x14ac:dyDescent="0.3">
      <c r="B324" s="476">
        <v>321</v>
      </c>
      <c r="C324" s="477" t="s">
        <v>1186</v>
      </c>
      <c r="D324" s="478" t="s">
        <v>125</v>
      </c>
      <c r="E324" s="478" t="s">
        <v>125</v>
      </c>
      <c r="F324" s="477" t="s">
        <v>4655</v>
      </c>
      <c r="G324" s="477" t="s">
        <v>125</v>
      </c>
      <c r="H324" s="478">
        <v>959710582</v>
      </c>
      <c r="I324" s="496" t="s">
        <v>1187</v>
      </c>
      <c r="J324" s="484" t="s">
        <v>1188</v>
      </c>
      <c r="K324" s="484" t="s">
        <v>1189</v>
      </c>
      <c r="L324" s="479" t="s">
        <v>1190</v>
      </c>
    </row>
    <row r="325" spans="2:12" s="459" customFormat="1" ht="18.75" customHeight="1" x14ac:dyDescent="0.3">
      <c r="B325" s="476">
        <v>322</v>
      </c>
      <c r="C325" s="477" t="s">
        <v>1191</v>
      </c>
      <c r="D325" s="478">
        <v>20601566029</v>
      </c>
      <c r="E325" s="478" t="s">
        <v>125</v>
      </c>
      <c r="F325" s="477" t="s">
        <v>4656</v>
      </c>
      <c r="G325" s="477" t="s">
        <v>125</v>
      </c>
      <c r="H325" s="478">
        <v>987527029</v>
      </c>
      <c r="I325" s="496" t="s">
        <v>1192</v>
      </c>
      <c r="J325" s="484" t="s">
        <v>1193</v>
      </c>
      <c r="K325" s="484" t="s">
        <v>1194</v>
      </c>
      <c r="L325" s="479" t="s">
        <v>1195</v>
      </c>
    </row>
    <row r="326" spans="2:12" s="459" customFormat="1" ht="18.75" customHeight="1" x14ac:dyDescent="0.3">
      <c r="B326" s="476">
        <v>323</v>
      </c>
      <c r="C326" s="477" t="s">
        <v>1196</v>
      </c>
      <c r="D326" s="478" t="s">
        <v>125</v>
      </c>
      <c r="E326" s="478" t="s">
        <v>125</v>
      </c>
      <c r="F326" s="477" t="s">
        <v>4657</v>
      </c>
      <c r="G326" s="477" t="s">
        <v>1197</v>
      </c>
      <c r="H326" s="478">
        <v>993255835</v>
      </c>
      <c r="I326" s="496" t="s">
        <v>1198</v>
      </c>
      <c r="J326" s="484" t="s">
        <v>1199</v>
      </c>
      <c r="K326" s="484" t="s">
        <v>1200</v>
      </c>
      <c r="L326" s="479"/>
    </row>
    <row r="327" spans="2:12" s="459" customFormat="1" ht="18.75" customHeight="1" x14ac:dyDescent="0.3">
      <c r="B327" s="476">
        <v>324</v>
      </c>
      <c r="C327" s="477" t="s">
        <v>1201</v>
      </c>
      <c r="D327" s="478" t="s">
        <v>125</v>
      </c>
      <c r="E327" s="478" t="s">
        <v>125</v>
      </c>
      <c r="F327" s="477" t="s">
        <v>4658</v>
      </c>
      <c r="G327" s="477" t="s">
        <v>125</v>
      </c>
      <c r="H327" s="478">
        <v>987278088</v>
      </c>
      <c r="I327" s="496" t="s">
        <v>1202</v>
      </c>
      <c r="J327" s="484" t="s">
        <v>125</v>
      </c>
      <c r="K327" s="484" t="s">
        <v>125</v>
      </c>
      <c r="L327" s="479" t="s">
        <v>1203</v>
      </c>
    </row>
    <row r="328" spans="2:12" s="459" customFormat="1" ht="18.75" customHeight="1" x14ac:dyDescent="0.3">
      <c r="B328" s="476">
        <v>325</v>
      </c>
      <c r="C328" s="477" t="s">
        <v>1204</v>
      </c>
      <c r="D328" s="478">
        <v>20600744586</v>
      </c>
      <c r="E328" s="478" t="s">
        <v>125</v>
      </c>
      <c r="F328" s="477" t="s">
        <v>4659</v>
      </c>
      <c r="G328" s="477" t="s">
        <v>125</v>
      </c>
      <c r="H328" s="478">
        <v>967668200</v>
      </c>
      <c r="I328" s="496" t="s">
        <v>1205</v>
      </c>
      <c r="J328" s="484" t="s">
        <v>1206</v>
      </c>
      <c r="K328" s="484" t="s">
        <v>1207</v>
      </c>
      <c r="L328" s="479" t="s">
        <v>1208</v>
      </c>
    </row>
    <row r="329" spans="2:12" s="459" customFormat="1" ht="18.75" customHeight="1" x14ac:dyDescent="0.3">
      <c r="B329" s="476">
        <v>326</v>
      </c>
      <c r="C329" s="477" t="s">
        <v>1209</v>
      </c>
      <c r="D329" s="478">
        <v>20602250807</v>
      </c>
      <c r="E329" s="478" t="s">
        <v>1210</v>
      </c>
      <c r="F329" s="477" t="s">
        <v>4660</v>
      </c>
      <c r="G329" s="477" t="s">
        <v>125</v>
      </c>
      <c r="H329" s="478">
        <v>938623487</v>
      </c>
      <c r="I329" s="496" t="s">
        <v>1211</v>
      </c>
      <c r="J329" s="484" t="s">
        <v>1212</v>
      </c>
      <c r="K329" s="484" t="s">
        <v>1213</v>
      </c>
      <c r="L329" s="479" t="s">
        <v>1190</v>
      </c>
    </row>
    <row r="330" spans="2:12" s="459" customFormat="1" ht="18.75" customHeight="1" x14ac:dyDescent="0.3">
      <c r="B330" s="476">
        <v>327</v>
      </c>
      <c r="C330" s="477" t="s">
        <v>1214</v>
      </c>
      <c r="D330" s="478">
        <v>77479587</v>
      </c>
      <c r="E330" s="478" t="s">
        <v>125</v>
      </c>
      <c r="F330" s="477" t="s">
        <v>4661</v>
      </c>
      <c r="G330" s="477" t="s">
        <v>125</v>
      </c>
      <c r="H330" s="478">
        <v>926852761</v>
      </c>
      <c r="I330" s="496" t="s">
        <v>1215</v>
      </c>
      <c r="J330" s="484" t="s">
        <v>1216</v>
      </c>
      <c r="K330" s="484" t="s">
        <v>1217</v>
      </c>
      <c r="L330" s="479" t="s">
        <v>1195</v>
      </c>
    </row>
    <row r="331" spans="2:12" s="459" customFormat="1" ht="18.75" customHeight="1" x14ac:dyDescent="0.3">
      <c r="B331" s="476">
        <v>328</v>
      </c>
      <c r="C331" s="477" t="s">
        <v>1218</v>
      </c>
      <c r="D331" s="478">
        <v>20467463684</v>
      </c>
      <c r="E331" s="478" t="s">
        <v>1219</v>
      </c>
      <c r="F331" s="477" t="s">
        <v>4662</v>
      </c>
      <c r="G331" s="477" t="s">
        <v>1220</v>
      </c>
      <c r="H331" s="478">
        <v>9310845871</v>
      </c>
      <c r="I331" s="496" t="s">
        <v>1221</v>
      </c>
      <c r="J331" s="484" t="s">
        <v>1222</v>
      </c>
      <c r="K331" s="484" t="s">
        <v>1223</v>
      </c>
      <c r="L331" s="479" t="s">
        <v>1224</v>
      </c>
    </row>
    <row r="332" spans="2:12" s="459" customFormat="1" ht="18.75" customHeight="1" x14ac:dyDescent="0.3">
      <c r="B332" s="476">
        <v>329</v>
      </c>
      <c r="C332" s="477" t="s">
        <v>516</v>
      </c>
      <c r="D332" s="478">
        <v>20545316561</v>
      </c>
      <c r="E332" s="478" t="s">
        <v>125</v>
      </c>
      <c r="F332" s="477" t="s">
        <v>4663</v>
      </c>
      <c r="G332" s="477" t="s">
        <v>125</v>
      </c>
      <c r="H332" s="478">
        <v>932330033</v>
      </c>
      <c r="I332" s="496" t="s">
        <v>1225</v>
      </c>
      <c r="J332" s="484" t="s">
        <v>1226</v>
      </c>
      <c r="K332" s="484" t="s">
        <v>1226</v>
      </c>
      <c r="L332" s="479" t="s">
        <v>1227</v>
      </c>
    </row>
    <row r="333" spans="2:12" s="459" customFormat="1" ht="18.75" customHeight="1" x14ac:dyDescent="0.3">
      <c r="B333" s="476">
        <v>330</v>
      </c>
      <c r="C333" s="477" t="s">
        <v>1228</v>
      </c>
      <c r="D333" s="478">
        <v>47310170</v>
      </c>
      <c r="E333" s="478" t="s">
        <v>1229</v>
      </c>
      <c r="F333" s="477" t="s">
        <v>4664</v>
      </c>
      <c r="G333" s="477" t="s">
        <v>125</v>
      </c>
      <c r="H333" s="478">
        <v>992822359</v>
      </c>
      <c r="I333" s="496" t="s">
        <v>1230</v>
      </c>
      <c r="J333" s="484" t="s">
        <v>1231</v>
      </c>
      <c r="K333" s="484" t="s">
        <v>1232</v>
      </c>
      <c r="L333" s="479" t="s">
        <v>1190</v>
      </c>
    </row>
    <row r="334" spans="2:12" s="459" customFormat="1" ht="18.75" customHeight="1" x14ac:dyDescent="0.3">
      <c r="B334" s="476">
        <v>331</v>
      </c>
      <c r="C334" s="477" t="s">
        <v>1233</v>
      </c>
      <c r="D334" s="478">
        <v>47982501</v>
      </c>
      <c r="E334" s="478" t="s">
        <v>1234</v>
      </c>
      <c r="F334" s="477" t="s">
        <v>4665</v>
      </c>
      <c r="G334" s="477" t="s">
        <v>125</v>
      </c>
      <c r="H334" s="478">
        <v>997486899</v>
      </c>
      <c r="I334" s="496" t="s">
        <v>1235</v>
      </c>
      <c r="J334" s="484" t="s">
        <v>1236</v>
      </c>
      <c r="K334" s="484" t="s">
        <v>1234</v>
      </c>
      <c r="L334" s="479" t="s">
        <v>1195</v>
      </c>
    </row>
    <row r="335" spans="2:12" s="459" customFormat="1" ht="18.75" customHeight="1" x14ac:dyDescent="0.3">
      <c r="B335" s="476">
        <v>332</v>
      </c>
      <c r="C335" s="477" t="s">
        <v>1237</v>
      </c>
      <c r="D335" s="478">
        <v>10081668731</v>
      </c>
      <c r="E335" s="478" t="s">
        <v>1238</v>
      </c>
      <c r="F335" s="477" t="s">
        <v>4666</v>
      </c>
      <c r="G335" s="477" t="s">
        <v>125</v>
      </c>
      <c r="H335" s="478" t="s">
        <v>1239</v>
      </c>
      <c r="I335" s="496" t="s">
        <v>1240</v>
      </c>
      <c r="J335" s="484" t="s">
        <v>1241</v>
      </c>
      <c r="K335" s="484" t="s">
        <v>1242</v>
      </c>
      <c r="L335" s="479" t="s">
        <v>1243</v>
      </c>
    </row>
    <row r="336" spans="2:12" s="459" customFormat="1" ht="18.75" customHeight="1" x14ac:dyDescent="0.3">
      <c r="B336" s="476">
        <v>333</v>
      </c>
      <c r="C336" s="477" t="s">
        <v>1244</v>
      </c>
      <c r="D336" s="478" t="s">
        <v>125</v>
      </c>
      <c r="E336" s="478" t="s">
        <v>1234</v>
      </c>
      <c r="F336" s="477" t="s">
        <v>4667</v>
      </c>
      <c r="G336" s="477" t="s">
        <v>125</v>
      </c>
      <c r="H336" s="478">
        <v>948661883</v>
      </c>
      <c r="I336" s="496" t="s">
        <v>1245</v>
      </c>
      <c r="J336" s="484" t="s">
        <v>1246</v>
      </c>
      <c r="K336" s="484" t="s">
        <v>1234</v>
      </c>
      <c r="L336" s="479" t="s">
        <v>1190</v>
      </c>
    </row>
    <row r="337" spans="1:12" s="459" customFormat="1" ht="18.75" customHeight="1" x14ac:dyDescent="0.3">
      <c r="B337" s="476">
        <v>334</v>
      </c>
      <c r="C337" s="477" t="s">
        <v>1247</v>
      </c>
      <c r="D337" s="478" t="s">
        <v>125</v>
      </c>
      <c r="E337" s="478" t="s">
        <v>125</v>
      </c>
      <c r="F337" s="477" t="s">
        <v>4668</v>
      </c>
      <c r="G337" s="478" t="s">
        <v>125</v>
      </c>
      <c r="H337" s="478">
        <v>915180043</v>
      </c>
      <c r="I337" s="496" t="s">
        <v>1248</v>
      </c>
      <c r="J337" s="478" t="s">
        <v>125</v>
      </c>
      <c r="K337" s="478" t="s">
        <v>125</v>
      </c>
      <c r="L337" s="479" t="s">
        <v>1195</v>
      </c>
    </row>
    <row r="338" spans="1:12" s="459" customFormat="1" ht="18.75" customHeight="1" x14ac:dyDescent="0.3">
      <c r="B338" s="476">
        <v>335</v>
      </c>
      <c r="C338" s="477" t="s">
        <v>1249</v>
      </c>
      <c r="D338" s="478">
        <v>74067481</v>
      </c>
      <c r="E338" s="478" t="s">
        <v>1250</v>
      </c>
      <c r="F338" s="477" t="s">
        <v>4669</v>
      </c>
      <c r="G338" s="478" t="s">
        <v>125</v>
      </c>
      <c r="H338" s="478">
        <v>938288028</v>
      </c>
      <c r="I338" s="496" t="s">
        <v>1251</v>
      </c>
      <c r="J338" s="478"/>
      <c r="K338" s="478" t="s">
        <v>1250</v>
      </c>
      <c r="L338" s="479" t="s">
        <v>1195</v>
      </c>
    </row>
    <row r="339" spans="1:12" s="459" customFormat="1" ht="18.75" customHeight="1" x14ac:dyDescent="0.3">
      <c r="B339" s="476">
        <v>336</v>
      </c>
      <c r="C339" s="477" t="s">
        <v>1252</v>
      </c>
      <c r="D339" s="478" t="s">
        <v>125</v>
      </c>
      <c r="E339" s="475" t="s">
        <v>1253</v>
      </c>
      <c r="F339" s="477" t="s">
        <v>4670</v>
      </c>
      <c r="G339" s="478" t="s">
        <v>125</v>
      </c>
      <c r="H339" s="478">
        <v>951321017</v>
      </c>
      <c r="I339" s="496" t="s">
        <v>1254</v>
      </c>
      <c r="J339" s="484" t="s">
        <v>1255</v>
      </c>
      <c r="K339" s="484" t="s">
        <v>1256</v>
      </c>
      <c r="L339" s="479" t="s">
        <v>1195</v>
      </c>
    </row>
    <row r="340" spans="1:12" s="459" customFormat="1" ht="18.75" customHeight="1" x14ac:dyDescent="0.3">
      <c r="B340" s="476">
        <v>337</v>
      </c>
      <c r="C340" s="477" t="s">
        <v>1257</v>
      </c>
      <c r="D340" s="477" t="s">
        <v>125</v>
      </c>
      <c r="E340" s="478" t="s">
        <v>1258</v>
      </c>
      <c r="F340" s="477" t="s">
        <v>4666</v>
      </c>
      <c r="G340" s="477" t="s">
        <v>125</v>
      </c>
      <c r="H340" s="478" t="s">
        <v>1239</v>
      </c>
      <c r="I340" s="496" t="s">
        <v>1240</v>
      </c>
      <c r="J340" s="484" t="s">
        <v>1259</v>
      </c>
      <c r="K340" s="484" t="s">
        <v>1260</v>
      </c>
      <c r="L340" s="479" t="s">
        <v>1190</v>
      </c>
    </row>
    <row r="341" spans="1:12" s="459" customFormat="1" ht="18.75" customHeight="1" x14ac:dyDescent="0.3">
      <c r="B341" s="476">
        <v>338</v>
      </c>
      <c r="C341" s="477" t="s">
        <v>1099</v>
      </c>
      <c r="D341" s="478">
        <v>20605976655</v>
      </c>
      <c r="E341" s="478" t="s">
        <v>125</v>
      </c>
      <c r="F341" s="477" t="s">
        <v>4671</v>
      </c>
      <c r="G341" s="478" t="s">
        <v>125</v>
      </c>
      <c r="H341" s="478">
        <v>981353491</v>
      </c>
      <c r="I341" s="496" t="s">
        <v>1261</v>
      </c>
      <c r="J341" s="484" t="s">
        <v>1102</v>
      </c>
      <c r="K341" s="485" t="s">
        <v>1103</v>
      </c>
      <c r="L341" s="479" t="s">
        <v>1098</v>
      </c>
    </row>
    <row r="342" spans="1:12" s="459" customFormat="1" ht="18.75" customHeight="1" x14ac:dyDescent="0.3">
      <c r="B342" s="476">
        <v>339</v>
      </c>
      <c r="C342" s="477" t="s">
        <v>1262</v>
      </c>
      <c r="D342" s="478">
        <v>20609816806</v>
      </c>
      <c r="E342" s="478" t="s">
        <v>1263</v>
      </c>
      <c r="F342" s="477" t="s">
        <v>4672</v>
      </c>
      <c r="G342" s="478" t="s">
        <v>125</v>
      </c>
      <c r="H342" s="478">
        <v>991699959</v>
      </c>
      <c r="I342" s="496" t="s">
        <v>1264</v>
      </c>
      <c r="J342" s="484" t="s">
        <v>1265</v>
      </c>
      <c r="K342" s="484" t="s">
        <v>1266</v>
      </c>
      <c r="L342" s="479" t="s">
        <v>1195</v>
      </c>
    </row>
    <row r="343" spans="1:12" s="459" customFormat="1" ht="18.75" customHeight="1" x14ac:dyDescent="0.3">
      <c r="B343" s="476">
        <v>340</v>
      </c>
      <c r="C343" s="477" t="s">
        <v>1267</v>
      </c>
      <c r="D343" s="478">
        <v>20609509628</v>
      </c>
      <c r="E343" s="478" t="s">
        <v>742</v>
      </c>
      <c r="F343" s="477" t="s">
        <v>4469</v>
      </c>
      <c r="G343" s="477" t="s">
        <v>125</v>
      </c>
      <c r="H343" s="478" t="s">
        <v>866</v>
      </c>
      <c r="I343" s="496" t="s">
        <v>1268</v>
      </c>
      <c r="J343" s="484" t="s">
        <v>1269</v>
      </c>
      <c r="K343" s="484" t="s">
        <v>742</v>
      </c>
      <c r="L343" s="479" t="s">
        <v>243</v>
      </c>
    </row>
    <row r="344" spans="1:12" s="459" customFormat="1" ht="18.75" customHeight="1" x14ac:dyDescent="0.3">
      <c r="B344" s="476">
        <v>341</v>
      </c>
      <c r="C344" s="477" t="s">
        <v>1270</v>
      </c>
      <c r="D344" s="478">
        <v>20523603664</v>
      </c>
      <c r="E344" s="478" t="s">
        <v>1271</v>
      </c>
      <c r="F344" s="477" t="s">
        <v>4673</v>
      </c>
      <c r="G344" s="477" t="s">
        <v>125</v>
      </c>
      <c r="H344" s="478">
        <v>956113580</v>
      </c>
      <c r="I344" s="496" t="s">
        <v>1272</v>
      </c>
      <c r="J344" s="484" t="s">
        <v>1273</v>
      </c>
      <c r="K344" s="484" t="s">
        <v>1274</v>
      </c>
      <c r="L344" s="479" t="s">
        <v>243</v>
      </c>
    </row>
    <row r="345" spans="1:12" s="459" customFormat="1" ht="18.75" customHeight="1" x14ac:dyDescent="0.3">
      <c r="B345" s="476">
        <v>342</v>
      </c>
      <c r="C345" s="477" t="s">
        <v>1275</v>
      </c>
      <c r="D345" s="478">
        <v>20510966067</v>
      </c>
      <c r="E345" s="478" t="s">
        <v>125</v>
      </c>
      <c r="F345" s="477" t="s">
        <v>4674</v>
      </c>
      <c r="G345" s="477" t="s">
        <v>1276</v>
      </c>
      <c r="H345" s="478">
        <v>951001814</v>
      </c>
      <c r="I345" s="496" t="s">
        <v>1277</v>
      </c>
      <c r="J345" s="484" t="s">
        <v>125</v>
      </c>
      <c r="K345" s="484" t="s">
        <v>125</v>
      </c>
      <c r="L345" s="479" t="s">
        <v>121</v>
      </c>
    </row>
    <row r="346" spans="1:12" s="459" customFormat="1" ht="18.75" customHeight="1" x14ac:dyDescent="0.3">
      <c r="B346" s="476">
        <v>343</v>
      </c>
      <c r="C346" s="479" t="s">
        <v>623</v>
      </c>
      <c r="D346" s="478">
        <v>20507508503</v>
      </c>
      <c r="E346" s="478" t="s">
        <v>624</v>
      </c>
      <c r="F346" s="477" t="s">
        <v>4675</v>
      </c>
      <c r="G346" s="477" t="s">
        <v>1278</v>
      </c>
      <c r="H346" s="478">
        <v>951384652</v>
      </c>
      <c r="I346" s="496" t="s">
        <v>1279</v>
      </c>
      <c r="J346" s="479" t="s">
        <v>125</v>
      </c>
      <c r="K346" s="479" t="s">
        <v>125</v>
      </c>
      <c r="L346" s="479" t="s">
        <v>125</v>
      </c>
    </row>
    <row r="347" spans="1:12" s="459" customFormat="1" ht="18.75" customHeight="1" x14ac:dyDescent="0.3">
      <c r="B347" s="476">
        <v>344</v>
      </c>
      <c r="C347" s="477" t="s">
        <v>1280</v>
      </c>
      <c r="D347" s="478">
        <v>20606116447</v>
      </c>
      <c r="E347" s="478" t="s">
        <v>1281</v>
      </c>
      <c r="F347" s="477" t="s">
        <v>4676</v>
      </c>
      <c r="G347" s="477" t="s">
        <v>125</v>
      </c>
      <c r="H347" s="478">
        <v>993192042</v>
      </c>
      <c r="I347" s="496" t="s">
        <v>1282</v>
      </c>
      <c r="J347" s="484" t="s">
        <v>1283</v>
      </c>
      <c r="K347" s="484" t="s">
        <v>1284</v>
      </c>
      <c r="L347" s="479" t="s">
        <v>1190</v>
      </c>
    </row>
    <row r="348" spans="1:12" s="459" customFormat="1" ht="18.75" customHeight="1" x14ac:dyDescent="0.3">
      <c r="B348" s="476">
        <v>345</v>
      </c>
      <c r="C348" s="477" t="s">
        <v>1285</v>
      </c>
      <c r="D348" s="478">
        <v>20608787241</v>
      </c>
      <c r="E348" s="478" t="s">
        <v>1286</v>
      </c>
      <c r="F348" s="477" t="s">
        <v>4677</v>
      </c>
      <c r="G348" s="477" t="s">
        <v>125</v>
      </c>
      <c r="H348" s="478">
        <v>956733442</v>
      </c>
      <c r="I348" s="496" t="s">
        <v>1287</v>
      </c>
      <c r="J348" s="484" t="s">
        <v>1165</v>
      </c>
      <c r="K348" s="484" t="s">
        <v>1288</v>
      </c>
      <c r="L348" s="479" t="s">
        <v>1190</v>
      </c>
    </row>
    <row r="349" spans="1:12" s="459" customFormat="1" ht="18.75" customHeight="1" x14ac:dyDescent="0.3">
      <c r="B349" s="476">
        <v>346</v>
      </c>
      <c r="C349" s="477" t="s">
        <v>1289</v>
      </c>
      <c r="D349" s="478">
        <v>20571297605</v>
      </c>
      <c r="E349" s="479" t="s">
        <v>1290</v>
      </c>
      <c r="F349" s="477" t="s">
        <v>4652</v>
      </c>
      <c r="G349" s="477" t="s">
        <v>125</v>
      </c>
      <c r="H349" s="478">
        <v>933520462</v>
      </c>
      <c r="I349" s="496" t="s">
        <v>1291</v>
      </c>
      <c r="J349" s="484" t="s">
        <v>1292</v>
      </c>
      <c r="K349" s="484" t="s">
        <v>1293</v>
      </c>
      <c r="L349" s="479" t="s">
        <v>243</v>
      </c>
    </row>
    <row r="350" spans="1:12" s="459" customFormat="1" ht="18.75" customHeight="1" x14ac:dyDescent="0.3">
      <c r="B350" s="476">
        <v>347</v>
      </c>
      <c r="C350" s="477" t="s">
        <v>837</v>
      </c>
      <c r="D350" s="478">
        <v>20601840619</v>
      </c>
      <c r="E350" s="478" t="s">
        <v>838</v>
      </c>
      <c r="F350" s="477" t="s">
        <v>4678</v>
      </c>
      <c r="G350" s="477" t="s">
        <v>839</v>
      </c>
      <c r="H350" s="478" t="s">
        <v>840</v>
      </c>
      <c r="I350" s="496" t="s">
        <v>1294</v>
      </c>
      <c r="J350" s="479" t="s">
        <v>125</v>
      </c>
      <c r="K350" s="479" t="s">
        <v>125</v>
      </c>
      <c r="L350" s="479" t="s">
        <v>243</v>
      </c>
    </row>
    <row r="351" spans="1:12" s="459" customFormat="1" ht="18.75" customHeight="1" x14ac:dyDescent="0.3">
      <c r="A351" s="458"/>
      <c r="B351" s="476">
        <v>348</v>
      </c>
      <c r="C351" s="477" t="s">
        <v>1295</v>
      </c>
      <c r="D351" s="478">
        <v>20569121699</v>
      </c>
      <c r="E351" s="477" t="s">
        <v>1296</v>
      </c>
      <c r="F351" s="477" t="s">
        <v>4679</v>
      </c>
      <c r="G351" s="477" t="s">
        <v>125</v>
      </c>
      <c r="H351" s="478" t="s">
        <v>1297</v>
      </c>
      <c r="I351" s="496" t="s">
        <v>1298</v>
      </c>
      <c r="J351" s="485" t="s">
        <v>1299</v>
      </c>
      <c r="K351" s="485" t="s">
        <v>125</v>
      </c>
      <c r="L351" s="477" t="s">
        <v>1190</v>
      </c>
    </row>
    <row r="352" spans="1:12" s="458" customFormat="1" ht="18.75" customHeight="1" x14ac:dyDescent="0.3">
      <c r="A352" s="459"/>
      <c r="B352" s="476">
        <v>349</v>
      </c>
      <c r="C352" s="477" t="s">
        <v>1300</v>
      </c>
      <c r="D352" s="478">
        <v>20552653727</v>
      </c>
      <c r="E352" s="478" t="s">
        <v>1301</v>
      </c>
      <c r="F352" s="477" t="s">
        <v>4680</v>
      </c>
      <c r="G352" s="477" t="s">
        <v>125</v>
      </c>
      <c r="H352" s="478">
        <v>942319426</v>
      </c>
      <c r="I352" s="496" t="s">
        <v>1302</v>
      </c>
      <c r="J352" s="485" t="s">
        <v>1299</v>
      </c>
      <c r="K352" s="484" t="s">
        <v>1303</v>
      </c>
      <c r="L352" s="477" t="s">
        <v>1190</v>
      </c>
    </row>
    <row r="353" spans="2:12" s="459" customFormat="1" ht="18.75" customHeight="1" x14ac:dyDescent="0.3">
      <c r="B353" s="476">
        <v>350</v>
      </c>
      <c r="C353" s="477" t="s">
        <v>1304</v>
      </c>
      <c r="D353" s="478" t="s">
        <v>125</v>
      </c>
      <c r="E353" s="478" t="s">
        <v>125</v>
      </c>
      <c r="F353" s="477" t="s">
        <v>4681</v>
      </c>
      <c r="G353" s="477" t="s">
        <v>125</v>
      </c>
      <c r="H353" s="478">
        <v>955672983</v>
      </c>
      <c r="I353" s="496" t="s">
        <v>524</v>
      </c>
      <c r="J353" s="484" t="s">
        <v>1305</v>
      </c>
      <c r="K353" s="484" t="s">
        <v>125</v>
      </c>
      <c r="L353" s="479" t="s">
        <v>243</v>
      </c>
    </row>
    <row r="354" spans="2:12" s="459" customFormat="1" ht="18.75" customHeight="1" x14ac:dyDescent="0.3">
      <c r="B354" s="476">
        <v>351</v>
      </c>
      <c r="C354" s="477" t="s">
        <v>1306</v>
      </c>
      <c r="D354" s="478" t="s">
        <v>125</v>
      </c>
      <c r="E354" s="478" t="s">
        <v>125</v>
      </c>
      <c r="F354" s="477" t="s">
        <v>4682</v>
      </c>
      <c r="G354" s="477" t="s">
        <v>125</v>
      </c>
      <c r="H354" s="478" t="s">
        <v>125</v>
      </c>
      <c r="I354" s="496" t="s">
        <v>1307</v>
      </c>
      <c r="J354" s="484" t="s">
        <v>1308</v>
      </c>
      <c r="K354" s="484" t="s">
        <v>125</v>
      </c>
      <c r="L354" s="479" t="s">
        <v>243</v>
      </c>
    </row>
    <row r="355" spans="2:12" s="459" customFormat="1" ht="18.75" customHeight="1" x14ac:dyDescent="0.3">
      <c r="B355" s="476">
        <v>352</v>
      </c>
      <c r="C355" s="477" t="s">
        <v>1309</v>
      </c>
      <c r="D355" s="478">
        <v>20548187266</v>
      </c>
      <c r="E355" s="478" t="s">
        <v>1310</v>
      </c>
      <c r="F355" s="477" t="s">
        <v>4642</v>
      </c>
      <c r="G355" s="477" t="s">
        <v>1086</v>
      </c>
      <c r="H355" s="478">
        <v>977816673</v>
      </c>
      <c r="I355" s="496" t="s">
        <v>1133</v>
      </c>
      <c r="J355" s="479" t="s">
        <v>1311</v>
      </c>
      <c r="K355" s="484" t="s">
        <v>1312</v>
      </c>
      <c r="L355" s="479" t="s">
        <v>1224</v>
      </c>
    </row>
    <row r="356" spans="2:12" s="459" customFormat="1" ht="18.75" customHeight="1" x14ac:dyDescent="0.3">
      <c r="B356" s="476">
        <v>353</v>
      </c>
      <c r="C356" s="477" t="s">
        <v>1313</v>
      </c>
      <c r="D356" s="478">
        <v>20292382783</v>
      </c>
      <c r="E356" s="478" t="s">
        <v>1314</v>
      </c>
      <c r="F356" s="477" t="s">
        <v>4683</v>
      </c>
      <c r="G356" s="477" t="s">
        <v>125</v>
      </c>
      <c r="H356" s="478">
        <v>929211753</v>
      </c>
      <c r="I356" s="496" t="s">
        <v>1315</v>
      </c>
      <c r="J356" s="479" t="s">
        <v>1316</v>
      </c>
      <c r="K356" s="484" t="s">
        <v>1317</v>
      </c>
      <c r="L356" s="479" t="s">
        <v>1190</v>
      </c>
    </row>
    <row r="357" spans="2:12" s="459" customFormat="1" ht="18.75" customHeight="1" x14ac:dyDescent="0.3">
      <c r="B357" s="476">
        <v>354</v>
      </c>
      <c r="C357" s="477" t="s">
        <v>1318</v>
      </c>
      <c r="D357" s="478">
        <v>20602979190</v>
      </c>
      <c r="E357" s="478" t="s">
        <v>1319</v>
      </c>
      <c r="F357" s="477" t="s">
        <v>4684</v>
      </c>
      <c r="G357" s="477" t="s">
        <v>125</v>
      </c>
      <c r="H357" s="478" t="s">
        <v>1320</v>
      </c>
      <c r="I357" s="496" t="s">
        <v>1321</v>
      </c>
      <c r="J357" s="479" t="s">
        <v>1322</v>
      </c>
      <c r="K357" s="484" t="s">
        <v>1323</v>
      </c>
      <c r="L357" s="479" t="s">
        <v>1190</v>
      </c>
    </row>
    <row r="358" spans="2:12" s="459" customFormat="1" ht="18.75" customHeight="1" x14ac:dyDescent="0.3">
      <c r="B358" s="476">
        <v>355</v>
      </c>
      <c r="C358" s="477" t="s">
        <v>1324</v>
      </c>
      <c r="D358" s="478" t="s">
        <v>1325</v>
      </c>
      <c r="E358" s="478" t="s">
        <v>125</v>
      </c>
      <c r="F358" s="477" t="s">
        <v>4685</v>
      </c>
      <c r="G358" s="477" t="s">
        <v>125</v>
      </c>
      <c r="H358" s="478" t="s">
        <v>1326</v>
      </c>
      <c r="I358" s="496" t="s">
        <v>1327</v>
      </c>
      <c r="J358" s="479" t="s">
        <v>1328</v>
      </c>
      <c r="K358" s="484" t="s">
        <v>1329</v>
      </c>
      <c r="L358" s="479" t="s">
        <v>1190</v>
      </c>
    </row>
    <row r="359" spans="2:12" s="459" customFormat="1" ht="18.75" customHeight="1" x14ac:dyDescent="0.3">
      <c r="B359" s="476">
        <v>356</v>
      </c>
      <c r="C359" s="477" t="s">
        <v>1330</v>
      </c>
      <c r="D359" s="478">
        <v>20504718027</v>
      </c>
      <c r="E359" s="478" t="s">
        <v>1331</v>
      </c>
      <c r="F359" s="477" t="s">
        <v>4686</v>
      </c>
      <c r="G359" s="477" t="s">
        <v>1332</v>
      </c>
      <c r="H359" s="478" t="s">
        <v>1333</v>
      </c>
      <c r="I359" s="496" t="s">
        <v>1334</v>
      </c>
      <c r="J359" s="484" t="s">
        <v>125</v>
      </c>
      <c r="K359" s="484" t="s">
        <v>1335</v>
      </c>
      <c r="L359" s="479" t="s">
        <v>243</v>
      </c>
    </row>
    <row r="360" spans="2:12" s="459" customFormat="1" ht="18.75" customHeight="1" x14ac:dyDescent="0.3">
      <c r="B360" s="476">
        <v>357</v>
      </c>
      <c r="C360" s="477" t="s">
        <v>3471</v>
      </c>
      <c r="D360" s="478" t="s">
        <v>1337</v>
      </c>
      <c r="E360" s="478" t="s">
        <v>1338</v>
      </c>
      <c r="F360" s="477" t="s">
        <v>4687</v>
      </c>
      <c r="G360" s="477" t="s">
        <v>1278</v>
      </c>
      <c r="H360" s="478" t="s">
        <v>1339</v>
      </c>
      <c r="I360" s="496" t="s">
        <v>1340</v>
      </c>
      <c r="J360" s="484" t="s">
        <v>125</v>
      </c>
      <c r="K360" s="484" t="s">
        <v>125</v>
      </c>
      <c r="L360" s="479" t="s">
        <v>243</v>
      </c>
    </row>
    <row r="361" spans="2:12" s="459" customFormat="1" ht="18.75" customHeight="1" x14ac:dyDescent="0.3">
      <c r="B361" s="476">
        <v>358</v>
      </c>
      <c r="C361" s="477" t="s">
        <v>1341</v>
      </c>
      <c r="D361" s="478">
        <v>20429006300</v>
      </c>
      <c r="E361" s="478" t="s">
        <v>1342</v>
      </c>
      <c r="F361" s="477" t="s">
        <v>4688</v>
      </c>
      <c r="G361" s="477" t="s">
        <v>125</v>
      </c>
      <c r="H361" s="478">
        <v>994211169</v>
      </c>
      <c r="I361" s="496" t="s">
        <v>1343</v>
      </c>
      <c r="J361" s="484" t="s">
        <v>1344</v>
      </c>
      <c r="K361" s="484" t="s">
        <v>1345</v>
      </c>
      <c r="L361" s="479" t="s">
        <v>243</v>
      </c>
    </row>
    <row r="362" spans="2:12" s="459" customFormat="1" ht="18.75" customHeight="1" x14ac:dyDescent="0.3">
      <c r="B362" s="476">
        <v>359</v>
      </c>
      <c r="C362" s="477" t="s">
        <v>267</v>
      </c>
      <c r="D362" s="478">
        <v>20505212739</v>
      </c>
      <c r="E362" s="478" t="s">
        <v>268</v>
      </c>
      <c r="F362" s="477" t="s">
        <v>4689</v>
      </c>
      <c r="G362" s="477" t="s">
        <v>125</v>
      </c>
      <c r="H362" s="478">
        <v>998948808</v>
      </c>
      <c r="I362" s="496" t="s">
        <v>1346</v>
      </c>
      <c r="J362" s="479" t="s">
        <v>125</v>
      </c>
      <c r="K362" s="479" t="s">
        <v>125</v>
      </c>
      <c r="L362" s="479" t="s">
        <v>243</v>
      </c>
    </row>
    <row r="363" spans="2:12" s="459" customFormat="1" ht="18.75" customHeight="1" x14ac:dyDescent="0.3">
      <c r="B363" s="476">
        <v>360</v>
      </c>
      <c r="C363" s="477" t="s">
        <v>1347</v>
      </c>
      <c r="D363" s="478" t="s">
        <v>1348</v>
      </c>
      <c r="E363" s="478" t="s">
        <v>1349</v>
      </c>
      <c r="F363" s="477" t="s">
        <v>4690</v>
      </c>
      <c r="G363" s="477" t="s">
        <v>125</v>
      </c>
      <c r="H363" s="478" t="s">
        <v>1350</v>
      </c>
      <c r="I363" s="496" t="s">
        <v>1351</v>
      </c>
      <c r="J363" s="479" t="s">
        <v>1352</v>
      </c>
      <c r="K363" s="479" t="s">
        <v>1353</v>
      </c>
      <c r="L363" s="479" t="s">
        <v>243</v>
      </c>
    </row>
    <row r="364" spans="2:12" s="459" customFormat="1" ht="18.75" customHeight="1" x14ac:dyDescent="0.3">
      <c r="B364" s="476">
        <v>361</v>
      </c>
      <c r="C364" s="477" t="s">
        <v>1354</v>
      </c>
      <c r="D364" s="478" t="s">
        <v>1355</v>
      </c>
      <c r="E364" s="478" t="s">
        <v>1356</v>
      </c>
      <c r="F364" s="477" t="s">
        <v>4691</v>
      </c>
      <c r="G364" s="477" t="s">
        <v>125</v>
      </c>
      <c r="H364" s="478" t="s">
        <v>1357</v>
      </c>
      <c r="I364" s="496" t="s">
        <v>1358</v>
      </c>
      <c r="J364" s="479" t="s">
        <v>1359</v>
      </c>
      <c r="K364" s="479" t="s">
        <v>1360</v>
      </c>
      <c r="L364" s="479" t="s">
        <v>243</v>
      </c>
    </row>
    <row r="365" spans="2:12" s="459" customFormat="1" ht="18.75" customHeight="1" x14ac:dyDescent="0.3">
      <c r="B365" s="476">
        <v>362</v>
      </c>
      <c r="C365" s="477" t="s">
        <v>1361</v>
      </c>
      <c r="D365" s="478" t="s">
        <v>125</v>
      </c>
      <c r="E365" s="478" t="s">
        <v>1362</v>
      </c>
      <c r="F365" s="477" t="s">
        <v>4692</v>
      </c>
      <c r="G365" s="477" t="s">
        <v>125</v>
      </c>
      <c r="H365" s="478">
        <v>969972041</v>
      </c>
      <c r="I365" s="496" t="s">
        <v>1363</v>
      </c>
      <c r="J365" s="479" t="s">
        <v>1364</v>
      </c>
      <c r="K365" s="479" t="s">
        <v>1365</v>
      </c>
      <c r="L365" s="479" t="s">
        <v>243</v>
      </c>
    </row>
    <row r="366" spans="2:12" s="459" customFormat="1" ht="18.75" customHeight="1" x14ac:dyDescent="0.3">
      <c r="B366" s="476">
        <v>363</v>
      </c>
      <c r="C366" s="477" t="s">
        <v>1366</v>
      </c>
      <c r="D366" s="478" t="s">
        <v>125</v>
      </c>
      <c r="E366" s="478" t="s">
        <v>125</v>
      </c>
      <c r="F366" s="477" t="s">
        <v>125</v>
      </c>
      <c r="G366" s="477" t="s">
        <v>125</v>
      </c>
      <c r="H366" s="478" t="s">
        <v>125</v>
      </c>
      <c r="I366" s="496" t="s">
        <v>1367</v>
      </c>
      <c r="J366" s="479" t="s">
        <v>1316</v>
      </c>
      <c r="K366" s="479" t="s">
        <v>1368</v>
      </c>
      <c r="L366" s="479" t="s">
        <v>1190</v>
      </c>
    </row>
    <row r="367" spans="2:12" s="459" customFormat="1" ht="18.75" customHeight="1" x14ac:dyDescent="0.3">
      <c r="B367" s="476">
        <v>364</v>
      </c>
      <c r="C367" s="477" t="s">
        <v>1369</v>
      </c>
      <c r="D367" s="478" t="s">
        <v>1370</v>
      </c>
      <c r="E367" s="478" t="s">
        <v>1371</v>
      </c>
      <c r="F367" s="477" t="s">
        <v>4693</v>
      </c>
      <c r="G367" s="477" t="s">
        <v>125</v>
      </c>
      <c r="H367" s="478">
        <v>983554885</v>
      </c>
      <c r="I367" s="496" t="s">
        <v>1372</v>
      </c>
      <c r="J367" s="479" t="s">
        <v>1373</v>
      </c>
      <c r="K367" s="479" t="s">
        <v>1374</v>
      </c>
      <c r="L367" s="479" t="s">
        <v>1190</v>
      </c>
    </row>
    <row r="368" spans="2:12" s="459" customFormat="1" ht="18.75" customHeight="1" x14ac:dyDescent="0.3">
      <c r="B368" s="476">
        <v>365</v>
      </c>
      <c r="C368" s="477" t="s">
        <v>1375</v>
      </c>
      <c r="D368" s="478" t="s">
        <v>125</v>
      </c>
      <c r="E368" s="478" t="s">
        <v>125</v>
      </c>
      <c r="F368" s="477" t="s">
        <v>125</v>
      </c>
      <c r="G368" s="477" t="s">
        <v>125</v>
      </c>
      <c r="H368" s="478" t="s">
        <v>125</v>
      </c>
      <c r="I368" s="496" t="s">
        <v>125</v>
      </c>
      <c r="J368" s="484" t="s">
        <v>1376</v>
      </c>
      <c r="K368" s="484" t="s">
        <v>125</v>
      </c>
      <c r="L368" s="479" t="s">
        <v>1190</v>
      </c>
    </row>
    <row r="369" spans="2:12" s="459" customFormat="1" ht="18.75" customHeight="1" x14ac:dyDescent="0.3">
      <c r="B369" s="476">
        <v>366</v>
      </c>
      <c r="C369" s="477" t="s">
        <v>1377</v>
      </c>
      <c r="D369" s="478" t="s">
        <v>1378</v>
      </c>
      <c r="E369" s="478" t="s">
        <v>1379</v>
      </c>
      <c r="F369" s="477" t="s">
        <v>4694</v>
      </c>
      <c r="G369" s="477" t="s">
        <v>125</v>
      </c>
      <c r="H369" s="477">
        <v>982533286</v>
      </c>
      <c r="I369" s="496" t="s">
        <v>1380</v>
      </c>
      <c r="J369" s="484" t="s">
        <v>1381</v>
      </c>
      <c r="K369" s="484" t="s">
        <v>1382</v>
      </c>
      <c r="L369" s="479" t="s">
        <v>1190</v>
      </c>
    </row>
    <row r="370" spans="2:12" s="459" customFormat="1" ht="18.75" customHeight="1" x14ac:dyDescent="0.3">
      <c r="B370" s="476">
        <v>367</v>
      </c>
      <c r="C370" s="477" t="s">
        <v>1383</v>
      </c>
      <c r="D370" s="478">
        <v>20602640508</v>
      </c>
      <c r="E370" s="478" t="s">
        <v>1384</v>
      </c>
      <c r="F370" s="477" t="s">
        <v>5001</v>
      </c>
      <c r="G370" s="477" t="s">
        <v>125</v>
      </c>
      <c r="H370" s="478">
        <v>927124213</v>
      </c>
      <c r="I370" s="496" t="s">
        <v>1385</v>
      </c>
      <c r="J370" s="484" t="s">
        <v>1386</v>
      </c>
      <c r="K370" s="484" t="s">
        <v>1387</v>
      </c>
      <c r="L370" s="479" t="s">
        <v>121</v>
      </c>
    </row>
    <row r="371" spans="2:12" s="459" customFormat="1" ht="18.75" customHeight="1" x14ac:dyDescent="0.3">
      <c r="B371" s="476">
        <v>368</v>
      </c>
      <c r="C371" s="477" t="s">
        <v>1388</v>
      </c>
      <c r="D371" s="478">
        <v>10411848332</v>
      </c>
      <c r="E371" s="478" t="s">
        <v>125</v>
      </c>
      <c r="F371" s="477" t="s">
        <v>4695</v>
      </c>
      <c r="G371" s="477" t="s">
        <v>125</v>
      </c>
      <c r="H371" s="478">
        <v>947235074</v>
      </c>
      <c r="I371" s="496" t="s">
        <v>1389</v>
      </c>
      <c r="J371" s="484" t="s">
        <v>1390</v>
      </c>
      <c r="K371" s="484" t="s">
        <v>1391</v>
      </c>
      <c r="L371" s="479" t="s">
        <v>243</v>
      </c>
    </row>
    <row r="372" spans="2:12" s="459" customFormat="1" ht="18.75" customHeight="1" x14ac:dyDescent="0.3">
      <c r="B372" s="476">
        <v>369</v>
      </c>
      <c r="C372" s="477" t="s">
        <v>1392</v>
      </c>
      <c r="D372" s="478" t="s">
        <v>1393</v>
      </c>
      <c r="E372" s="478" t="s">
        <v>1394</v>
      </c>
      <c r="F372" s="477" t="s">
        <v>4696</v>
      </c>
      <c r="G372" s="477" t="s">
        <v>125</v>
      </c>
      <c r="H372" s="478" t="s">
        <v>1395</v>
      </c>
      <c r="I372" s="496" t="s">
        <v>1396</v>
      </c>
      <c r="J372" s="484" t="s">
        <v>1165</v>
      </c>
      <c r="K372" s="484" t="s">
        <v>1397</v>
      </c>
      <c r="L372" s="479" t="s">
        <v>1190</v>
      </c>
    </row>
    <row r="373" spans="2:12" s="459" customFormat="1" ht="18.75" customHeight="1" x14ac:dyDescent="0.3">
      <c r="B373" s="476">
        <v>370</v>
      </c>
      <c r="C373" s="477" t="s">
        <v>4069</v>
      </c>
      <c r="D373" s="478">
        <v>20494561663</v>
      </c>
      <c r="E373" s="478" t="s">
        <v>125</v>
      </c>
      <c r="F373" s="477" t="s">
        <v>4697</v>
      </c>
      <c r="G373" s="477" t="s">
        <v>125</v>
      </c>
      <c r="H373" s="478">
        <v>943736554</v>
      </c>
      <c r="I373" s="496" t="s">
        <v>1399</v>
      </c>
      <c r="J373" s="484" t="s">
        <v>4070</v>
      </c>
      <c r="K373" s="486" t="s">
        <v>4071</v>
      </c>
      <c r="L373" s="479" t="s">
        <v>1400</v>
      </c>
    </row>
    <row r="374" spans="2:12" s="459" customFormat="1" ht="18.75" customHeight="1" x14ac:dyDescent="0.3">
      <c r="B374" s="476">
        <v>371</v>
      </c>
      <c r="C374" s="477" t="s">
        <v>1401</v>
      </c>
      <c r="D374" s="478">
        <v>10403563680</v>
      </c>
      <c r="E374" s="478" t="s">
        <v>125</v>
      </c>
      <c r="F374" s="477" t="s">
        <v>4698</v>
      </c>
      <c r="G374" s="477" t="s">
        <v>125</v>
      </c>
      <c r="H374" s="478">
        <v>944262498</v>
      </c>
      <c r="I374" s="496" t="s">
        <v>1402</v>
      </c>
      <c r="J374" s="484" t="s">
        <v>1403</v>
      </c>
      <c r="K374" s="484" t="s">
        <v>1404</v>
      </c>
      <c r="L374" s="479" t="s">
        <v>243</v>
      </c>
    </row>
    <row r="375" spans="2:12" s="459" customFormat="1" ht="23.25" customHeight="1" x14ac:dyDescent="0.3">
      <c r="B375" s="476">
        <v>372</v>
      </c>
      <c r="C375" s="477" t="s">
        <v>1405</v>
      </c>
      <c r="D375" s="478">
        <v>1043262933</v>
      </c>
      <c r="E375" s="478" t="s">
        <v>125</v>
      </c>
      <c r="F375" s="477" t="s">
        <v>4699</v>
      </c>
      <c r="G375" s="477" t="s">
        <v>125</v>
      </c>
      <c r="H375" s="478">
        <v>993064427</v>
      </c>
      <c r="I375" s="496" t="s">
        <v>1406</v>
      </c>
      <c r="J375" s="484" t="s">
        <v>1407</v>
      </c>
      <c r="K375" s="484" t="s">
        <v>1408</v>
      </c>
      <c r="L375" s="479" t="s">
        <v>1190</v>
      </c>
    </row>
    <row r="376" spans="2:12" s="459" customFormat="1" ht="23.25" customHeight="1" x14ac:dyDescent="0.3">
      <c r="B376" s="476">
        <v>373</v>
      </c>
      <c r="C376" s="477" t="s">
        <v>1409</v>
      </c>
      <c r="D376" s="478" t="s">
        <v>1410</v>
      </c>
      <c r="E376" s="478" t="s">
        <v>1411</v>
      </c>
      <c r="F376" s="477" t="s">
        <v>4700</v>
      </c>
      <c r="G376" s="477" t="s">
        <v>125</v>
      </c>
      <c r="H376" s="478">
        <v>968896355</v>
      </c>
      <c r="I376" s="496" t="s">
        <v>1412</v>
      </c>
      <c r="J376" s="484" t="s">
        <v>1413</v>
      </c>
      <c r="K376" s="484" t="s">
        <v>125</v>
      </c>
      <c r="L376" s="479" t="s">
        <v>243</v>
      </c>
    </row>
    <row r="377" spans="2:12" s="459" customFormat="1" ht="23.25" customHeight="1" x14ac:dyDescent="0.3">
      <c r="B377" s="476">
        <v>374</v>
      </c>
      <c r="C377" s="477" t="s">
        <v>1414</v>
      </c>
      <c r="D377" s="478">
        <v>10431143581</v>
      </c>
      <c r="E377" s="478" t="s">
        <v>125</v>
      </c>
      <c r="F377" s="477" t="s">
        <v>4701</v>
      </c>
      <c r="G377" s="477" t="s">
        <v>125</v>
      </c>
      <c r="H377" s="478">
        <v>930375721</v>
      </c>
      <c r="I377" s="496" t="s">
        <v>1415</v>
      </c>
      <c r="J377" s="484" t="s">
        <v>1231</v>
      </c>
      <c r="K377" s="484" t="s">
        <v>1416</v>
      </c>
      <c r="L377" s="479" t="s">
        <v>1190</v>
      </c>
    </row>
    <row r="378" spans="2:12" s="459" customFormat="1" ht="23.25" customHeight="1" x14ac:dyDescent="0.3">
      <c r="B378" s="476">
        <v>375</v>
      </c>
      <c r="C378" s="477" t="s">
        <v>1417</v>
      </c>
      <c r="D378" s="478">
        <v>20601264642</v>
      </c>
      <c r="E378" s="478" t="s">
        <v>1418</v>
      </c>
      <c r="F378" s="477" t="s">
        <v>4702</v>
      </c>
      <c r="G378" s="477" t="s">
        <v>125</v>
      </c>
      <c r="H378" s="478" t="s">
        <v>1419</v>
      </c>
      <c r="I378" s="496" t="s">
        <v>1420</v>
      </c>
      <c r="J378" s="484" t="s">
        <v>1421</v>
      </c>
      <c r="K378" s="484" t="s">
        <v>1422</v>
      </c>
      <c r="L378" s="479" t="s">
        <v>1190</v>
      </c>
    </row>
    <row r="379" spans="2:12" s="459" customFormat="1" ht="23.25" customHeight="1" x14ac:dyDescent="0.3">
      <c r="B379" s="476">
        <v>376</v>
      </c>
      <c r="C379" s="477" t="s">
        <v>1423</v>
      </c>
      <c r="D379" s="478">
        <v>20109895319</v>
      </c>
      <c r="E379" s="478" t="s">
        <v>1424</v>
      </c>
      <c r="F379" s="477" t="s">
        <v>4703</v>
      </c>
      <c r="G379" s="477" t="s">
        <v>125</v>
      </c>
      <c r="H379" s="478">
        <v>958860346</v>
      </c>
      <c r="I379" s="496" t="s">
        <v>1425</v>
      </c>
      <c r="J379" s="484" t="s">
        <v>1426</v>
      </c>
      <c r="K379" s="484" t="s">
        <v>1427</v>
      </c>
      <c r="L379" s="479" t="s">
        <v>243</v>
      </c>
    </row>
    <row r="380" spans="2:12" s="459" customFormat="1" ht="23.25" customHeight="1" x14ac:dyDescent="0.3">
      <c r="B380" s="476">
        <v>377</v>
      </c>
      <c r="C380" s="477" t="s">
        <v>1428</v>
      </c>
      <c r="D380" s="478">
        <v>20482397574</v>
      </c>
      <c r="E380" s="478" t="s">
        <v>1429</v>
      </c>
      <c r="F380" s="477" t="s">
        <v>4704</v>
      </c>
      <c r="G380" s="477" t="s">
        <v>125</v>
      </c>
      <c r="H380" s="478" t="s">
        <v>1430</v>
      </c>
      <c r="I380" s="496" t="s">
        <v>1431</v>
      </c>
      <c r="J380" s="484" t="s">
        <v>1432</v>
      </c>
      <c r="K380" s="484" t="s">
        <v>1433</v>
      </c>
      <c r="L380" s="479" t="s">
        <v>243</v>
      </c>
    </row>
    <row r="381" spans="2:12" s="459" customFormat="1" ht="23.25" customHeight="1" x14ac:dyDescent="0.3">
      <c r="B381" s="476">
        <v>378</v>
      </c>
      <c r="C381" s="477" t="s">
        <v>998</v>
      </c>
      <c r="D381" s="478">
        <v>20101064191</v>
      </c>
      <c r="E381" s="478" t="s">
        <v>999</v>
      </c>
      <c r="F381" s="477" t="s">
        <v>4705</v>
      </c>
      <c r="G381" s="477" t="s">
        <v>1434</v>
      </c>
      <c r="H381" s="478">
        <v>921113513</v>
      </c>
      <c r="I381" s="496" t="s">
        <v>1435</v>
      </c>
      <c r="J381" s="484" t="s">
        <v>125</v>
      </c>
      <c r="K381" s="484" t="s">
        <v>125</v>
      </c>
      <c r="L381" s="479" t="s">
        <v>243</v>
      </c>
    </row>
    <row r="382" spans="2:12" s="459" customFormat="1" ht="23.25" customHeight="1" x14ac:dyDescent="0.3">
      <c r="B382" s="476">
        <v>379</v>
      </c>
      <c r="C382" s="477" t="s">
        <v>1436</v>
      </c>
      <c r="D382" s="478">
        <v>20520866630</v>
      </c>
      <c r="E382" s="478" t="s">
        <v>1437</v>
      </c>
      <c r="F382" s="477" t="s">
        <v>4706</v>
      </c>
      <c r="G382" s="477" t="s">
        <v>1438</v>
      </c>
      <c r="H382" s="478">
        <v>970706917</v>
      </c>
      <c r="I382" s="496" t="s">
        <v>1439</v>
      </c>
      <c r="J382" s="484" t="s">
        <v>1440</v>
      </c>
      <c r="K382" s="484" t="s">
        <v>1441</v>
      </c>
      <c r="L382" s="479" t="s">
        <v>243</v>
      </c>
    </row>
    <row r="383" spans="2:12" s="459" customFormat="1" ht="23.25" customHeight="1" x14ac:dyDescent="0.3">
      <c r="B383" s="476">
        <v>380</v>
      </c>
      <c r="C383" s="477" t="s">
        <v>1442</v>
      </c>
      <c r="D383" s="478">
        <v>20604269009</v>
      </c>
      <c r="E383" s="478" t="s">
        <v>1443</v>
      </c>
      <c r="F383" s="477" t="s">
        <v>4707</v>
      </c>
      <c r="G383" s="477" t="s">
        <v>125</v>
      </c>
      <c r="H383" s="478">
        <v>984600913</v>
      </c>
      <c r="I383" s="496" t="s">
        <v>1444</v>
      </c>
      <c r="J383" s="484" t="s">
        <v>1445</v>
      </c>
      <c r="K383" s="484" t="s">
        <v>1446</v>
      </c>
      <c r="L383" s="479" t="s">
        <v>1447</v>
      </c>
    </row>
    <row r="384" spans="2:12" s="459" customFormat="1" ht="23.25" customHeight="1" x14ac:dyDescent="0.3">
      <c r="B384" s="476">
        <v>381</v>
      </c>
      <c r="C384" s="477" t="s">
        <v>1448</v>
      </c>
      <c r="D384" s="477" t="s">
        <v>125</v>
      </c>
      <c r="E384" s="478" t="s">
        <v>1449</v>
      </c>
      <c r="F384" s="477" t="s">
        <v>4708</v>
      </c>
      <c r="G384" s="477" t="s">
        <v>125</v>
      </c>
      <c r="H384" s="478" t="s">
        <v>1239</v>
      </c>
      <c r="I384" s="496" t="s">
        <v>1240</v>
      </c>
      <c r="J384" s="484" t="s">
        <v>1241</v>
      </c>
      <c r="K384" s="484" t="s">
        <v>997</v>
      </c>
      <c r="L384" s="479" t="s">
        <v>1190</v>
      </c>
    </row>
    <row r="385" spans="2:12" s="459" customFormat="1" ht="23.25" customHeight="1" x14ac:dyDescent="0.3">
      <c r="B385" s="476">
        <v>382</v>
      </c>
      <c r="C385" s="477" t="s">
        <v>1450</v>
      </c>
      <c r="D385" s="478">
        <v>20607721425</v>
      </c>
      <c r="E385" s="478" t="s">
        <v>1451</v>
      </c>
      <c r="F385" s="477" t="s">
        <v>4709</v>
      </c>
      <c r="G385" s="477" t="s">
        <v>125</v>
      </c>
      <c r="H385" s="478">
        <v>943577234</v>
      </c>
      <c r="I385" s="496" t="s">
        <v>1452</v>
      </c>
      <c r="J385" s="484" t="s">
        <v>125</v>
      </c>
      <c r="K385" s="484" t="s">
        <v>1453</v>
      </c>
      <c r="L385" s="479" t="s">
        <v>243</v>
      </c>
    </row>
    <row r="386" spans="2:12" s="459" customFormat="1" ht="23.25" customHeight="1" x14ac:dyDescent="0.3">
      <c r="B386" s="476">
        <v>383</v>
      </c>
      <c r="C386" s="477" t="s">
        <v>1454</v>
      </c>
      <c r="D386" s="478">
        <v>20484044997</v>
      </c>
      <c r="E386" s="478" t="s">
        <v>1455</v>
      </c>
      <c r="F386" s="477" t="s">
        <v>4710</v>
      </c>
      <c r="G386" s="477" t="s">
        <v>125</v>
      </c>
      <c r="H386" s="478">
        <v>902892466</v>
      </c>
      <c r="I386" s="496" t="s">
        <v>1456</v>
      </c>
      <c r="J386" s="484" t="s">
        <v>1457</v>
      </c>
      <c r="K386" s="484" t="s">
        <v>1458</v>
      </c>
      <c r="L386" s="479" t="s">
        <v>243</v>
      </c>
    </row>
    <row r="387" spans="2:12" s="459" customFormat="1" ht="23.25" customHeight="1" x14ac:dyDescent="0.3">
      <c r="B387" s="476">
        <v>384</v>
      </c>
      <c r="C387" s="477" t="s">
        <v>1459</v>
      </c>
      <c r="D387" s="478">
        <v>10471973055</v>
      </c>
      <c r="E387" s="478" t="s">
        <v>1460</v>
      </c>
      <c r="F387" s="477" t="s">
        <v>4711</v>
      </c>
      <c r="G387" s="477" t="s">
        <v>658</v>
      </c>
      <c r="H387" s="478">
        <v>940299233</v>
      </c>
      <c r="I387" s="496" t="s">
        <v>1461</v>
      </c>
      <c r="J387" s="484" t="s">
        <v>1462</v>
      </c>
      <c r="K387" s="484" t="s">
        <v>1463</v>
      </c>
      <c r="L387" s="479" t="s">
        <v>243</v>
      </c>
    </row>
    <row r="388" spans="2:12" s="459" customFormat="1" ht="23.25" customHeight="1" x14ac:dyDescent="0.3">
      <c r="B388" s="476">
        <v>385</v>
      </c>
      <c r="C388" s="477" t="s">
        <v>1464</v>
      </c>
      <c r="D388" s="478" t="s">
        <v>125</v>
      </c>
      <c r="E388" s="478" t="s">
        <v>125</v>
      </c>
      <c r="F388" s="477" t="s">
        <v>4712</v>
      </c>
      <c r="G388" s="477" t="s">
        <v>125</v>
      </c>
      <c r="H388" s="478">
        <v>923244154</v>
      </c>
      <c r="I388" s="496" t="s">
        <v>1465</v>
      </c>
      <c r="J388" s="484" t="s">
        <v>1466</v>
      </c>
      <c r="K388" s="484" t="s">
        <v>1467</v>
      </c>
      <c r="L388" s="479" t="s">
        <v>1190</v>
      </c>
    </row>
    <row r="389" spans="2:12" s="459" customFormat="1" ht="23.25" customHeight="1" x14ac:dyDescent="0.3">
      <c r="B389" s="476">
        <v>386</v>
      </c>
      <c r="C389" s="477" t="s">
        <v>1468</v>
      </c>
      <c r="D389" s="478">
        <v>20554399585</v>
      </c>
      <c r="E389" s="478" t="s">
        <v>1469</v>
      </c>
      <c r="F389" s="477" t="s">
        <v>125</v>
      </c>
      <c r="G389" s="477" t="s">
        <v>125</v>
      </c>
      <c r="H389" s="478" t="s">
        <v>125</v>
      </c>
      <c r="I389" s="496" t="s">
        <v>125</v>
      </c>
      <c r="J389" s="484" t="s">
        <v>125</v>
      </c>
      <c r="K389" s="484" t="s">
        <v>125</v>
      </c>
      <c r="L389" s="479" t="s">
        <v>243</v>
      </c>
    </row>
    <row r="390" spans="2:12" s="459" customFormat="1" ht="23.25" customHeight="1" x14ac:dyDescent="0.3">
      <c r="B390" s="476">
        <v>387</v>
      </c>
      <c r="C390" s="477" t="s">
        <v>1470</v>
      </c>
      <c r="D390" s="478" t="s">
        <v>1471</v>
      </c>
      <c r="E390" s="478" t="s">
        <v>1472</v>
      </c>
      <c r="F390" s="477" t="s">
        <v>4514</v>
      </c>
      <c r="G390" s="477" t="s">
        <v>125</v>
      </c>
      <c r="H390" s="478">
        <v>966215516</v>
      </c>
      <c r="I390" s="496" t="s">
        <v>503</v>
      </c>
      <c r="J390" s="484" t="s">
        <v>125</v>
      </c>
      <c r="K390" s="484" t="s">
        <v>125</v>
      </c>
      <c r="L390" s="479" t="s">
        <v>243</v>
      </c>
    </row>
    <row r="391" spans="2:12" s="459" customFormat="1" ht="23.25" customHeight="1" x14ac:dyDescent="0.3">
      <c r="B391" s="476">
        <v>388</v>
      </c>
      <c r="C391" s="477" t="s">
        <v>1473</v>
      </c>
      <c r="D391" s="478">
        <v>20448453341</v>
      </c>
      <c r="E391" s="478" t="s">
        <v>1474</v>
      </c>
      <c r="F391" s="477" t="s">
        <v>4713</v>
      </c>
      <c r="G391" s="477" t="s">
        <v>125</v>
      </c>
      <c r="H391" s="478">
        <v>932850319</v>
      </c>
      <c r="I391" s="496" t="s">
        <v>1475</v>
      </c>
      <c r="J391" s="484" t="s">
        <v>1476</v>
      </c>
      <c r="K391" s="484" t="s">
        <v>1477</v>
      </c>
      <c r="L391" s="479" t="s">
        <v>243</v>
      </c>
    </row>
    <row r="392" spans="2:12" s="459" customFormat="1" ht="23.25" customHeight="1" x14ac:dyDescent="0.3">
      <c r="B392" s="476">
        <v>389</v>
      </c>
      <c r="C392" s="477" t="s">
        <v>1478</v>
      </c>
      <c r="D392" s="478">
        <v>20606458585</v>
      </c>
      <c r="E392" s="478" t="s">
        <v>1479</v>
      </c>
      <c r="F392" s="477" t="s">
        <v>4714</v>
      </c>
      <c r="G392" s="477" t="s">
        <v>1278</v>
      </c>
      <c r="H392" s="478">
        <v>959709583</v>
      </c>
      <c r="I392" s="496" t="s">
        <v>1480</v>
      </c>
      <c r="J392" s="484" t="s">
        <v>1481</v>
      </c>
      <c r="K392" s="484" t="s">
        <v>1482</v>
      </c>
      <c r="L392" s="479" t="s">
        <v>243</v>
      </c>
    </row>
    <row r="393" spans="2:12" s="459" customFormat="1" ht="23.25" customHeight="1" x14ac:dyDescent="0.3">
      <c r="B393" s="476">
        <v>390</v>
      </c>
      <c r="C393" s="477" t="s">
        <v>1483</v>
      </c>
      <c r="D393" s="478" t="s">
        <v>125</v>
      </c>
      <c r="E393" s="478" t="s">
        <v>125</v>
      </c>
      <c r="F393" s="477" t="s">
        <v>4715</v>
      </c>
      <c r="G393" s="477" t="s">
        <v>125</v>
      </c>
      <c r="H393" s="478">
        <v>986813037</v>
      </c>
      <c r="I393" s="496" t="s">
        <v>1484</v>
      </c>
      <c r="J393" s="484" t="s">
        <v>1485</v>
      </c>
      <c r="K393" s="484" t="s">
        <v>1486</v>
      </c>
      <c r="L393" s="479" t="s">
        <v>243</v>
      </c>
    </row>
    <row r="394" spans="2:12" s="459" customFormat="1" ht="23.25" customHeight="1" x14ac:dyDescent="0.3">
      <c r="B394" s="476">
        <v>391</v>
      </c>
      <c r="C394" s="477" t="s">
        <v>1487</v>
      </c>
      <c r="D394" s="478">
        <v>20604866716</v>
      </c>
      <c r="E394" s="478" t="s">
        <v>1488</v>
      </c>
      <c r="F394" s="477" t="s">
        <v>4716</v>
      </c>
      <c r="G394" s="477" t="s">
        <v>125</v>
      </c>
      <c r="H394" s="478">
        <v>918230040</v>
      </c>
      <c r="I394" s="496" t="s">
        <v>1489</v>
      </c>
      <c r="J394" s="484" t="s">
        <v>1490</v>
      </c>
      <c r="K394" s="484" t="s">
        <v>1491</v>
      </c>
      <c r="L394" s="479" t="s">
        <v>243</v>
      </c>
    </row>
    <row r="395" spans="2:12" s="459" customFormat="1" ht="23.25" customHeight="1" x14ac:dyDescent="0.3">
      <c r="B395" s="476">
        <v>392</v>
      </c>
      <c r="C395" s="477" t="s">
        <v>1423</v>
      </c>
      <c r="D395" s="478">
        <v>20109895319</v>
      </c>
      <c r="E395" s="478" t="s">
        <v>1424</v>
      </c>
      <c r="F395" s="477" t="s">
        <v>4717</v>
      </c>
      <c r="G395" s="477" t="s">
        <v>125</v>
      </c>
      <c r="H395" s="478" t="s">
        <v>1492</v>
      </c>
      <c r="I395" s="496" t="s">
        <v>1493</v>
      </c>
      <c r="J395" s="484" t="s">
        <v>1426</v>
      </c>
      <c r="K395" s="484" t="s">
        <v>1427</v>
      </c>
      <c r="L395" s="479" t="s">
        <v>243</v>
      </c>
    </row>
    <row r="396" spans="2:12" s="459" customFormat="1" ht="23.25" customHeight="1" x14ac:dyDescent="0.3">
      <c r="B396" s="476">
        <v>393</v>
      </c>
      <c r="C396" s="477" t="s">
        <v>1494</v>
      </c>
      <c r="D396" s="478" t="s">
        <v>1495</v>
      </c>
      <c r="E396" s="478" t="s">
        <v>1496</v>
      </c>
      <c r="F396" s="477" t="s">
        <v>4718</v>
      </c>
      <c r="G396" s="477" t="s">
        <v>1278</v>
      </c>
      <c r="H396" s="478" t="s">
        <v>1497</v>
      </c>
      <c r="I396" s="496" t="s">
        <v>1498</v>
      </c>
      <c r="J396" s="484" t="s">
        <v>1499</v>
      </c>
      <c r="K396" s="484" t="s">
        <v>1500</v>
      </c>
      <c r="L396" s="479" t="s">
        <v>243</v>
      </c>
    </row>
    <row r="397" spans="2:12" s="459" customFormat="1" ht="23.25" customHeight="1" x14ac:dyDescent="0.3">
      <c r="B397" s="476">
        <v>394</v>
      </c>
      <c r="C397" s="477" t="s">
        <v>1501</v>
      </c>
      <c r="D397" s="478">
        <v>20601738440</v>
      </c>
      <c r="E397" s="478" t="s">
        <v>1502</v>
      </c>
      <c r="F397" s="477" t="s">
        <v>4719</v>
      </c>
      <c r="G397" s="477"/>
      <c r="H397" s="478">
        <v>916239437</v>
      </c>
      <c r="I397" s="496" t="s">
        <v>1503</v>
      </c>
      <c r="J397" s="484" t="s">
        <v>1504</v>
      </c>
      <c r="K397" s="484" t="s">
        <v>1505</v>
      </c>
      <c r="L397" s="479" t="s">
        <v>243</v>
      </c>
    </row>
    <row r="398" spans="2:12" s="459" customFormat="1" ht="23.25" customHeight="1" x14ac:dyDescent="0.3">
      <c r="B398" s="476">
        <v>395</v>
      </c>
      <c r="C398" s="477" t="s">
        <v>1114</v>
      </c>
      <c r="D398" s="478">
        <v>20524324726</v>
      </c>
      <c r="E398" s="478" t="s">
        <v>125</v>
      </c>
      <c r="F398" s="477" t="s">
        <v>4720</v>
      </c>
      <c r="G398" s="477" t="s">
        <v>1506</v>
      </c>
      <c r="H398" s="478">
        <v>966711038</v>
      </c>
      <c r="I398" s="496" t="s">
        <v>1507</v>
      </c>
      <c r="J398" s="484" t="s">
        <v>125</v>
      </c>
      <c r="K398" s="484" t="s">
        <v>125</v>
      </c>
      <c r="L398" s="479" t="s">
        <v>243</v>
      </c>
    </row>
    <row r="399" spans="2:12" s="459" customFormat="1" ht="23.25" customHeight="1" x14ac:dyDescent="0.3">
      <c r="B399" s="476">
        <v>396</v>
      </c>
      <c r="C399" s="477" t="s">
        <v>1508</v>
      </c>
      <c r="D399" s="478">
        <v>20607966991</v>
      </c>
      <c r="E399" s="478" t="s">
        <v>1509</v>
      </c>
      <c r="F399" s="477" t="s">
        <v>4488</v>
      </c>
      <c r="G399" s="477" t="s">
        <v>1278</v>
      </c>
      <c r="H399" s="478" t="s">
        <v>125</v>
      </c>
      <c r="I399" s="496" t="s">
        <v>1510</v>
      </c>
      <c r="J399" s="484" t="s">
        <v>1511</v>
      </c>
      <c r="K399" s="484" t="s">
        <v>1512</v>
      </c>
      <c r="L399" s="479" t="s">
        <v>243</v>
      </c>
    </row>
    <row r="400" spans="2:12" s="459" customFormat="1" ht="23.25" customHeight="1" x14ac:dyDescent="0.3">
      <c r="B400" s="476">
        <v>397</v>
      </c>
      <c r="C400" s="477" t="s">
        <v>1513</v>
      </c>
      <c r="D400" s="478">
        <v>20601852374</v>
      </c>
      <c r="E400" s="478" t="s">
        <v>1514</v>
      </c>
      <c r="F400" s="477" t="s">
        <v>4721</v>
      </c>
      <c r="G400" s="477" t="s">
        <v>125</v>
      </c>
      <c r="H400" s="478">
        <v>975172730</v>
      </c>
      <c r="I400" s="496" t="s">
        <v>1515</v>
      </c>
      <c r="J400" s="484" t="s">
        <v>1516</v>
      </c>
      <c r="K400" s="484" t="s">
        <v>1517</v>
      </c>
      <c r="L400" s="479" t="s">
        <v>243</v>
      </c>
    </row>
    <row r="401" spans="1:12" s="459" customFormat="1" ht="23.25" customHeight="1" x14ac:dyDescent="0.3">
      <c r="B401" s="476">
        <v>398</v>
      </c>
      <c r="C401" s="477" t="s">
        <v>1494</v>
      </c>
      <c r="D401" s="478" t="s">
        <v>1495</v>
      </c>
      <c r="E401" s="478" t="s">
        <v>1496</v>
      </c>
      <c r="F401" s="477" t="s">
        <v>4722</v>
      </c>
      <c r="G401" s="477" t="s">
        <v>1278</v>
      </c>
      <c r="H401" s="478">
        <v>963824768</v>
      </c>
      <c r="I401" s="496" t="s">
        <v>1518</v>
      </c>
      <c r="J401" s="484" t="s">
        <v>1499</v>
      </c>
      <c r="K401" s="484" t="s">
        <v>1500</v>
      </c>
      <c r="L401" s="479" t="s">
        <v>243</v>
      </c>
    </row>
    <row r="402" spans="1:12" s="459" customFormat="1" ht="23.25" customHeight="1" x14ac:dyDescent="0.3">
      <c r="B402" s="476">
        <v>399</v>
      </c>
      <c r="C402" s="477" t="s">
        <v>1519</v>
      </c>
      <c r="D402" s="478">
        <v>42595418</v>
      </c>
      <c r="E402" s="478" t="s">
        <v>125</v>
      </c>
      <c r="F402" s="477" t="s">
        <v>4723</v>
      </c>
      <c r="G402" s="477" t="s">
        <v>125</v>
      </c>
      <c r="H402" s="478" t="s">
        <v>1520</v>
      </c>
      <c r="I402" s="496" t="s">
        <v>1521</v>
      </c>
      <c r="J402" s="484" t="s">
        <v>1259</v>
      </c>
      <c r="K402" s="484" t="s">
        <v>1522</v>
      </c>
      <c r="L402" s="479" t="s">
        <v>243</v>
      </c>
    </row>
    <row r="403" spans="1:12" s="459" customFormat="1" ht="23.25" customHeight="1" x14ac:dyDescent="0.3">
      <c r="B403" s="476">
        <v>400</v>
      </c>
      <c r="C403" s="477" t="s">
        <v>1523</v>
      </c>
      <c r="D403" s="478" t="s">
        <v>125</v>
      </c>
      <c r="E403" s="478" t="s">
        <v>125</v>
      </c>
      <c r="F403" s="477" t="s">
        <v>4724</v>
      </c>
      <c r="G403" s="477" t="s">
        <v>125</v>
      </c>
      <c r="H403" s="478">
        <v>926740661</v>
      </c>
      <c r="I403" s="496" t="s">
        <v>1524</v>
      </c>
      <c r="J403" s="484" t="s">
        <v>1525</v>
      </c>
      <c r="K403" s="484" t="s">
        <v>1284</v>
      </c>
      <c r="L403" s="479" t="s">
        <v>243</v>
      </c>
    </row>
    <row r="404" spans="1:12" s="459" customFormat="1" ht="23.25" customHeight="1" x14ac:dyDescent="0.3">
      <c r="B404" s="476">
        <v>401</v>
      </c>
      <c r="C404" s="477" t="s">
        <v>1526</v>
      </c>
      <c r="D404" s="478">
        <v>20605597204</v>
      </c>
      <c r="E404" s="478" t="s">
        <v>1085</v>
      </c>
      <c r="F404" s="477" t="s">
        <v>4725</v>
      </c>
      <c r="G404" s="477" t="s">
        <v>928</v>
      </c>
      <c r="H404" s="478">
        <v>916041564</v>
      </c>
      <c r="I404" s="496" t="s">
        <v>1527</v>
      </c>
      <c r="J404" s="484" t="s">
        <v>1528</v>
      </c>
      <c r="K404" s="484" t="s">
        <v>1089</v>
      </c>
      <c r="L404" s="479" t="s">
        <v>243</v>
      </c>
    </row>
    <row r="405" spans="1:12" s="459" customFormat="1" ht="23.25" customHeight="1" x14ac:dyDescent="0.3">
      <c r="B405" s="476">
        <v>402</v>
      </c>
      <c r="C405" s="477" t="s">
        <v>1508</v>
      </c>
      <c r="D405" s="478">
        <v>20607966991</v>
      </c>
      <c r="E405" s="478" t="s">
        <v>1509</v>
      </c>
      <c r="F405" s="477" t="s">
        <v>4488</v>
      </c>
      <c r="G405" s="477" t="s">
        <v>1278</v>
      </c>
      <c r="H405" s="478" t="s">
        <v>125</v>
      </c>
      <c r="I405" s="496" t="s">
        <v>1510</v>
      </c>
      <c r="J405" s="484" t="s">
        <v>1511</v>
      </c>
      <c r="K405" s="484" t="s">
        <v>1529</v>
      </c>
      <c r="L405" s="479" t="s">
        <v>243</v>
      </c>
    </row>
    <row r="406" spans="1:12" s="459" customFormat="1" ht="23.25" customHeight="1" x14ac:dyDescent="0.3">
      <c r="B406" s="476">
        <v>403</v>
      </c>
      <c r="C406" s="477" t="s">
        <v>1530</v>
      </c>
      <c r="D406" s="478">
        <v>20607736856</v>
      </c>
      <c r="E406" s="478" t="s">
        <v>1531</v>
      </c>
      <c r="F406" s="477" t="s">
        <v>4726</v>
      </c>
      <c r="G406" s="477" t="s">
        <v>125</v>
      </c>
      <c r="H406" s="478">
        <v>934688573</v>
      </c>
      <c r="I406" s="496" t="s">
        <v>1532</v>
      </c>
      <c r="J406" s="484" t="s">
        <v>125</v>
      </c>
      <c r="K406" s="484" t="s">
        <v>125</v>
      </c>
      <c r="L406" s="479" t="s">
        <v>243</v>
      </c>
    </row>
    <row r="407" spans="1:12" s="459" customFormat="1" ht="23.25" customHeight="1" x14ac:dyDescent="0.3">
      <c r="B407" s="476">
        <v>404</v>
      </c>
      <c r="C407" s="477" t="s">
        <v>516</v>
      </c>
      <c r="D407" s="478">
        <v>20545316561</v>
      </c>
      <c r="E407" s="478" t="s">
        <v>125</v>
      </c>
      <c r="F407" s="477" t="s">
        <v>4727</v>
      </c>
      <c r="G407" s="477" t="s">
        <v>125</v>
      </c>
      <c r="H407" s="478">
        <v>932330033</v>
      </c>
      <c r="I407" s="496" t="s">
        <v>589</v>
      </c>
      <c r="J407" s="484" t="s">
        <v>1226</v>
      </c>
      <c r="K407" s="484" t="s">
        <v>1226</v>
      </c>
      <c r="L407" s="479" t="s">
        <v>1227</v>
      </c>
    </row>
    <row r="408" spans="1:12" s="459" customFormat="1" ht="23.25" customHeight="1" x14ac:dyDescent="0.3">
      <c r="B408" s="476">
        <v>405</v>
      </c>
      <c r="C408" s="477" t="s">
        <v>1533</v>
      </c>
      <c r="D408" s="478">
        <v>20600633466</v>
      </c>
      <c r="E408" s="478" t="s">
        <v>1534</v>
      </c>
      <c r="F408" s="477" t="s">
        <v>4728</v>
      </c>
      <c r="G408" s="477" t="s">
        <v>125</v>
      </c>
      <c r="H408" s="478">
        <v>968374898</v>
      </c>
      <c r="I408" s="496" t="s">
        <v>1535</v>
      </c>
      <c r="J408" s="484" t="s">
        <v>1536</v>
      </c>
      <c r="K408" s="484" t="s">
        <v>1537</v>
      </c>
      <c r="L408" s="479" t="s">
        <v>243</v>
      </c>
    </row>
    <row r="409" spans="1:12" s="459" customFormat="1" ht="23.25" customHeight="1" x14ac:dyDescent="0.3">
      <c r="B409" s="476">
        <v>406</v>
      </c>
      <c r="C409" s="477" t="s">
        <v>1538</v>
      </c>
      <c r="D409" s="478">
        <v>20565510267</v>
      </c>
      <c r="E409" s="478" t="s">
        <v>1539</v>
      </c>
      <c r="F409" s="477" t="s">
        <v>4729</v>
      </c>
      <c r="G409" s="477" t="s">
        <v>1278</v>
      </c>
      <c r="H409" s="478" t="s">
        <v>1540</v>
      </c>
      <c r="I409" s="496" t="s">
        <v>1541</v>
      </c>
      <c r="J409" s="484" t="s">
        <v>1542</v>
      </c>
      <c r="K409" s="484" t="s">
        <v>1543</v>
      </c>
      <c r="L409" s="479" t="s">
        <v>243</v>
      </c>
    </row>
    <row r="410" spans="1:12" s="459" customFormat="1" ht="23.25" customHeight="1" x14ac:dyDescent="0.3">
      <c r="B410" s="476">
        <v>407</v>
      </c>
      <c r="C410" s="477" t="s">
        <v>1544</v>
      </c>
      <c r="D410" s="478">
        <v>72865918</v>
      </c>
      <c r="E410" s="478" t="s">
        <v>125</v>
      </c>
      <c r="F410" s="477" t="s">
        <v>4730</v>
      </c>
      <c r="G410" s="477" t="s">
        <v>125</v>
      </c>
      <c r="H410" s="478">
        <v>916203087</v>
      </c>
      <c r="I410" s="496" t="s">
        <v>1545</v>
      </c>
      <c r="J410" s="484" t="s">
        <v>1546</v>
      </c>
      <c r="K410" s="484" t="s">
        <v>1547</v>
      </c>
      <c r="L410" s="479" t="s">
        <v>243</v>
      </c>
    </row>
    <row r="411" spans="1:12" s="459" customFormat="1" ht="23.25" customHeight="1" x14ac:dyDescent="0.3">
      <c r="B411" s="476">
        <v>408</v>
      </c>
      <c r="C411" s="477" t="s">
        <v>1548</v>
      </c>
      <c r="D411" s="478">
        <v>20492031799</v>
      </c>
      <c r="E411" s="478" t="s">
        <v>1549</v>
      </c>
      <c r="F411" s="477" t="s">
        <v>4731</v>
      </c>
      <c r="G411" s="477" t="s">
        <v>125</v>
      </c>
      <c r="H411" s="478">
        <v>959137294</v>
      </c>
      <c r="I411" s="496" t="s">
        <v>1550</v>
      </c>
      <c r="J411" s="484" t="s">
        <v>1551</v>
      </c>
      <c r="K411" s="484" t="s">
        <v>1250</v>
      </c>
      <c r="L411" s="479" t="s">
        <v>243</v>
      </c>
    </row>
    <row r="412" spans="1:12" s="459" customFormat="1" ht="23.25" customHeight="1" x14ac:dyDescent="0.3">
      <c r="B412" s="476">
        <v>409</v>
      </c>
      <c r="C412" s="477" t="s">
        <v>1099</v>
      </c>
      <c r="D412" s="478">
        <v>20605976655</v>
      </c>
      <c r="E412" s="478" t="s">
        <v>125</v>
      </c>
      <c r="F412" s="477" t="s">
        <v>4732</v>
      </c>
      <c r="G412" s="477" t="s">
        <v>125</v>
      </c>
      <c r="H412" s="478">
        <v>970726933</v>
      </c>
      <c r="I412" s="496" t="s">
        <v>1552</v>
      </c>
      <c r="J412" s="484" t="s">
        <v>1102</v>
      </c>
      <c r="K412" s="484" t="s">
        <v>1103</v>
      </c>
      <c r="L412" s="479" t="s">
        <v>1098</v>
      </c>
    </row>
    <row r="413" spans="1:12" s="459" customFormat="1" ht="23.25" customHeight="1" x14ac:dyDescent="0.3">
      <c r="A413" s="460"/>
      <c r="B413" s="476">
        <v>410</v>
      </c>
      <c r="C413" s="477" t="s">
        <v>330</v>
      </c>
      <c r="D413" s="478">
        <v>20562660896</v>
      </c>
      <c r="E413" s="478" t="s">
        <v>331</v>
      </c>
      <c r="F413" s="477" t="s">
        <v>4733</v>
      </c>
      <c r="G413" s="478" t="s">
        <v>125</v>
      </c>
      <c r="H413" s="478" t="s">
        <v>1553</v>
      </c>
      <c r="I413" s="496" t="s">
        <v>5091</v>
      </c>
      <c r="J413" s="479" t="s">
        <v>125</v>
      </c>
      <c r="K413" s="479" t="s">
        <v>125</v>
      </c>
      <c r="L413" s="479" t="s">
        <v>243</v>
      </c>
    </row>
    <row r="414" spans="1:12" s="460" customFormat="1" ht="23.25" customHeight="1" x14ac:dyDescent="0.3">
      <c r="A414" s="459"/>
      <c r="B414" s="476">
        <v>411</v>
      </c>
      <c r="C414" s="477" t="s">
        <v>1494</v>
      </c>
      <c r="D414" s="478" t="s">
        <v>1495</v>
      </c>
      <c r="E414" s="478" t="s">
        <v>1496</v>
      </c>
      <c r="F414" s="477" t="s">
        <v>4734</v>
      </c>
      <c r="G414" s="477" t="s">
        <v>1278</v>
      </c>
      <c r="H414" s="478">
        <v>967089960</v>
      </c>
      <c r="I414" s="496" t="s">
        <v>1554</v>
      </c>
      <c r="J414" s="484" t="s">
        <v>1499</v>
      </c>
      <c r="K414" s="484" t="s">
        <v>1500</v>
      </c>
      <c r="L414" s="479" t="s">
        <v>243</v>
      </c>
    </row>
    <row r="415" spans="1:12" s="459" customFormat="1" ht="23.25" customHeight="1" x14ac:dyDescent="0.3">
      <c r="B415" s="476">
        <v>412</v>
      </c>
      <c r="C415" s="477" t="s">
        <v>1494</v>
      </c>
      <c r="D415" s="478" t="s">
        <v>1495</v>
      </c>
      <c r="E415" s="478" t="s">
        <v>1496</v>
      </c>
      <c r="F415" s="477" t="s">
        <v>4735</v>
      </c>
      <c r="G415" s="477" t="s">
        <v>1278</v>
      </c>
      <c r="H415" s="478">
        <v>920463563</v>
      </c>
      <c r="I415" s="496" t="s">
        <v>1555</v>
      </c>
      <c r="J415" s="484" t="s">
        <v>125</v>
      </c>
      <c r="K415" s="484" t="s">
        <v>125</v>
      </c>
      <c r="L415" s="479" t="s">
        <v>243</v>
      </c>
    </row>
    <row r="416" spans="1:12" s="459" customFormat="1" ht="23.25" customHeight="1" x14ac:dyDescent="0.3">
      <c r="B416" s="476">
        <v>413</v>
      </c>
      <c r="C416" s="477" t="s">
        <v>1556</v>
      </c>
      <c r="D416" s="478">
        <v>10400737041</v>
      </c>
      <c r="E416" s="478" t="s">
        <v>1557</v>
      </c>
      <c r="F416" s="477" t="s">
        <v>4736</v>
      </c>
      <c r="G416" s="477" t="s">
        <v>125</v>
      </c>
      <c r="H416" s="477">
        <v>965476756</v>
      </c>
      <c r="I416" s="496" t="s">
        <v>1558</v>
      </c>
      <c r="J416" s="484" t="s">
        <v>1559</v>
      </c>
      <c r="K416" s="484" t="s">
        <v>1557</v>
      </c>
      <c r="L416" s="479" t="s">
        <v>243</v>
      </c>
    </row>
    <row r="417" spans="2:12" s="459" customFormat="1" ht="23.25" customHeight="1" x14ac:dyDescent="0.3">
      <c r="B417" s="476">
        <v>414</v>
      </c>
      <c r="C417" s="477" t="s">
        <v>1201</v>
      </c>
      <c r="D417" s="478" t="s">
        <v>125</v>
      </c>
      <c r="E417" s="478" t="s">
        <v>792</v>
      </c>
      <c r="F417" s="477" t="s">
        <v>4737</v>
      </c>
      <c r="G417" s="477" t="s">
        <v>1560</v>
      </c>
      <c r="H417" s="478" t="s">
        <v>125</v>
      </c>
      <c r="I417" s="496" t="s">
        <v>1561</v>
      </c>
      <c r="J417" s="484" t="s">
        <v>125</v>
      </c>
      <c r="K417" s="484" t="s">
        <v>125</v>
      </c>
      <c r="L417" s="479" t="s">
        <v>1203</v>
      </c>
    </row>
    <row r="418" spans="2:12" s="459" customFormat="1" ht="23.25" customHeight="1" x14ac:dyDescent="0.3">
      <c r="B418" s="476">
        <v>415</v>
      </c>
      <c r="C418" s="477" t="s">
        <v>1562</v>
      </c>
      <c r="D418" s="478">
        <v>20306182201</v>
      </c>
      <c r="E418" s="478" t="s">
        <v>125</v>
      </c>
      <c r="F418" s="477" t="s">
        <v>4738</v>
      </c>
      <c r="G418" s="477" t="s">
        <v>1563</v>
      </c>
      <c r="H418" s="478">
        <v>993468189</v>
      </c>
      <c r="I418" s="496" t="s">
        <v>1564</v>
      </c>
      <c r="J418" s="484" t="s">
        <v>125</v>
      </c>
      <c r="K418" s="484" t="s">
        <v>125</v>
      </c>
      <c r="L418" s="479" t="s">
        <v>243</v>
      </c>
    </row>
    <row r="419" spans="2:12" s="459" customFormat="1" ht="18.75" customHeight="1" x14ac:dyDescent="0.3">
      <c r="B419" s="476">
        <v>416</v>
      </c>
      <c r="C419" s="477" t="s">
        <v>924</v>
      </c>
      <c r="D419" s="478">
        <v>20601492891</v>
      </c>
      <c r="E419" s="478" t="s">
        <v>925</v>
      </c>
      <c r="F419" s="477" t="s">
        <v>4739</v>
      </c>
      <c r="G419" s="477" t="s">
        <v>125</v>
      </c>
      <c r="H419" s="478">
        <v>953972719</v>
      </c>
      <c r="I419" s="496" t="s">
        <v>1565</v>
      </c>
      <c r="J419" s="484" t="s">
        <v>1566</v>
      </c>
      <c r="K419" s="484" t="s">
        <v>1567</v>
      </c>
      <c r="L419" s="479" t="s">
        <v>243</v>
      </c>
    </row>
    <row r="420" spans="2:12" s="459" customFormat="1" ht="18.75" customHeight="1" x14ac:dyDescent="0.3">
      <c r="B420" s="476">
        <v>417</v>
      </c>
      <c r="C420" s="477" t="s">
        <v>1568</v>
      </c>
      <c r="D420" s="478" t="s">
        <v>125</v>
      </c>
      <c r="E420" s="478" t="s">
        <v>125</v>
      </c>
      <c r="F420" s="477" t="s">
        <v>4740</v>
      </c>
      <c r="G420" s="477" t="s">
        <v>1569</v>
      </c>
      <c r="H420" s="478">
        <v>932276067</v>
      </c>
      <c r="I420" s="496" t="s">
        <v>1570</v>
      </c>
      <c r="J420" s="484" t="s">
        <v>1571</v>
      </c>
      <c r="K420" s="484" t="s">
        <v>1572</v>
      </c>
      <c r="L420" s="479" t="s">
        <v>1135</v>
      </c>
    </row>
    <row r="421" spans="2:12" s="459" customFormat="1" ht="18.75" customHeight="1" x14ac:dyDescent="0.3">
      <c r="B421" s="476">
        <v>418</v>
      </c>
      <c r="C421" s="477" t="s">
        <v>1573</v>
      </c>
      <c r="D421" s="478">
        <v>20608589679</v>
      </c>
      <c r="E421" s="478" t="s">
        <v>125</v>
      </c>
      <c r="F421" s="477" t="s">
        <v>4741</v>
      </c>
      <c r="G421" s="477" t="s">
        <v>1278</v>
      </c>
      <c r="H421" s="478">
        <v>989463934</v>
      </c>
      <c r="I421" s="496" t="s">
        <v>1574</v>
      </c>
      <c r="J421" s="484" t="s">
        <v>1575</v>
      </c>
      <c r="K421" s="484" t="s">
        <v>1576</v>
      </c>
      <c r="L421" s="479" t="s">
        <v>243</v>
      </c>
    </row>
    <row r="422" spans="2:12" s="459" customFormat="1" ht="18.75" customHeight="1" x14ac:dyDescent="0.3">
      <c r="B422" s="476">
        <v>419</v>
      </c>
      <c r="C422" s="477" t="s">
        <v>1577</v>
      </c>
      <c r="D422" s="478" t="s">
        <v>125</v>
      </c>
      <c r="E422" s="478" t="s">
        <v>125</v>
      </c>
      <c r="F422" s="477" t="s">
        <v>4742</v>
      </c>
      <c r="G422" s="477" t="s">
        <v>1141</v>
      </c>
      <c r="H422" s="478">
        <v>992824615</v>
      </c>
      <c r="I422" s="496" t="s">
        <v>1578</v>
      </c>
      <c r="J422" s="484" t="s">
        <v>1579</v>
      </c>
      <c r="K422" s="484" t="s">
        <v>1580</v>
      </c>
      <c r="L422" s="479" t="s">
        <v>243</v>
      </c>
    </row>
    <row r="423" spans="2:12" s="459" customFormat="1" ht="18.75" customHeight="1" x14ac:dyDescent="0.3">
      <c r="B423" s="476">
        <v>420</v>
      </c>
      <c r="C423" s="477" t="s">
        <v>3178</v>
      </c>
      <c r="D423" s="478">
        <v>20503578485</v>
      </c>
      <c r="E423" s="478" t="s">
        <v>125</v>
      </c>
      <c r="F423" s="477" t="s">
        <v>4743</v>
      </c>
      <c r="G423" s="477" t="s">
        <v>712</v>
      </c>
      <c r="H423" s="478">
        <v>999334195</v>
      </c>
      <c r="I423" s="496" t="s">
        <v>3176</v>
      </c>
      <c r="J423" s="484" t="s">
        <v>3177</v>
      </c>
      <c r="K423" s="484"/>
      <c r="L423" s="479" t="s">
        <v>243</v>
      </c>
    </row>
    <row r="424" spans="2:12" s="459" customFormat="1" ht="18.75" customHeight="1" x14ac:dyDescent="0.3">
      <c r="B424" s="476">
        <v>421</v>
      </c>
      <c r="C424" s="477" t="s">
        <v>1581</v>
      </c>
      <c r="D424" s="478">
        <v>20523090853</v>
      </c>
      <c r="E424" s="478" t="s">
        <v>125</v>
      </c>
      <c r="F424" s="477" t="s">
        <v>4744</v>
      </c>
      <c r="G424" s="477" t="s">
        <v>125</v>
      </c>
      <c r="H424" s="478">
        <v>998586155</v>
      </c>
      <c r="I424" s="496" t="s">
        <v>1582</v>
      </c>
      <c r="J424" s="484" t="s">
        <v>1583</v>
      </c>
      <c r="K424" s="484" t="s">
        <v>125</v>
      </c>
      <c r="L424" s="479" t="s">
        <v>243</v>
      </c>
    </row>
    <row r="425" spans="2:12" s="459" customFormat="1" ht="18.75" customHeight="1" x14ac:dyDescent="0.3">
      <c r="B425" s="476">
        <v>422</v>
      </c>
      <c r="C425" s="477" t="s">
        <v>319</v>
      </c>
      <c r="D425" s="478">
        <v>20206018411</v>
      </c>
      <c r="E425" s="478" t="s">
        <v>320</v>
      </c>
      <c r="F425" s="477" t="s">
        <v>4745</v>
      </c>
      <c r="G425" s="478" t="s">
        <v>321</v>
      </c>
      <c r="H425" s="478" t="s">
        <v>125</v>
      </c>
      <c r="I425" s="496" t="s">
        <v>1584</v>
      </c>
      <c r="J425" s="484" t="s">
        <v>125</v>
      </c>
      <c r="K425" s="484" t="s">
        <v>125</v>
      </c>
      <c r="L425" s="479" t="s">
        <v>243</v>
      </c>
    </row>
    <row r="426" spans="2:12" s="459" customFormat="1" ht="18.75" customHeight="1" x14ac:dyDescent="0.3">
      <c r="B426" s="476">
        <v>423</v>
      </c>
      <c r="C426" s="477" t="s">
        <v>1585</v>
      </c>
      <c r="D426" s="478">
        <v>20524196469</v>
      </c>
      <c r="E426" s="478" t="s">
        <v>125</v>
      </c>
      <c r="F426" s="477" t="s">
        <v>4746</v>
      </c>
      <c r="G426" s="477" t="s">
        <v>125</v>
      </c>
      <c r="H426" s="478">
        <v>944578062</v>
      </c>
      <c r="I426" s="496" t="s">
        <v>1586</v>
      </c>
      <c r="J426" s="484" t="s">
        <v>1587</v>
      </c>
      <c r="K426" s="484" t="s">
        <v>1588</v>
      </c>
      <c r="L426" s="479" t="s">
        <v>243</v>
      </c>
    </row>
    <row r="427" spans="2:12" s="459" customFormat="1" ht="18.75" customHeight="1" x14ac:dyDescent="0.3">
      <c r="B427" s="476">
        <v>424</v>
      </c>
      <c r="C427" s="477" t="s">
        <v>1589</v>
      </c>
      <c r="D427" s="478">
        <v>20550176204</v>
      </c>
      <c r="E427" s="478" t="s">
        <v>125</v>
      </c>
      <c r="F427" s="477" t="s">
        <v>4747</v>
      </c>
      <c r="G427" s="477" t="s">
        <v>125</v>
      </c>
      <c r="H427" s="478">
        <v>945737890</v>
      </c>
      <c r="I427" s="496" t="s">
        <v>1590</v>
      </c>
      <c r="J427" s="484" t="s">
        <v>1591</v>
      </c>
      <c r="K427" s="484" t="s">
        <v>1592</v>
      </c>
      <c r="L427" s="479" t="s">
        <v>243</v>
      </c>
    </row>
    <row r="428" spans="2:12" s="459" customFormat="1" ht="18.75" customHeight="1" x14ac:dyDescent="0.3">
      <c r="B428" s="476">
        <v>425</v>
      </c>
      <c r="C428" s="477" t="s">
        <v>1593</v>
      </c>
      <c r="D428" s="478" t="s">
        <v>125</v>
      </c>
      <c r="E428" s="478" t="s">
        <v>125</v>
      </c>
      <c r="F428" s="477" t="s">
        <v>4748</v>
      </c>
      <c r="G428" s="477" t="s">
        <v>358</v>
      </c>
      <c r="H428" s="478">
        <v>960617459</v>
      </c>
      <c r="I428" s="496" t="s">
        <v>1594</v>
      </c>
      <c r="J428" s="484" t="s">
        <v>1595</v>
      </c>
      <c r="K428" s="484" t="s">
        <v>1596</v>
      </c>
      <c r="L428" s="479" t="s">
        <v>243</v>
      </c>
    </row>
    <row r="429" spans="2:12" s="459" customFormat="1" ht="18.75" customHeight="1" x14ac:dyDescent="0.3">
      <c r="B429" s="476">
        <v>426</v>
      </c>
      <c r="C429" s="477" t="s">
        <v>1597</v>
      </c>
      <c r="D429" s="478">
        <v>20607092452</v>
      </c>
      <c r="E429" s="478" t="s">
        <v>125</v>
      </c>
      <c r="F429" s="477" t="s">
        <v>4749</v>
      </c>
      <c r="G429" s="477" t="s">
        <v>358</v>
      </c>
      <c r="H429" s="478">
        <v>916370776</v>
      </c>
      <c r="I429" s="496" t="s">
        <v>1598</v>
      </c>
      <c r="J429" s="484" t="s">
        <v>1599</v>
      </c>
      <c r="K429" s="484" t="s">
        <v>1600</v>
      </c>
      <c r="L429" s="479" t="s">
        <v>243</v>
      </c>
    </row>
    <row r="430" spans="2:12" s="459" customFormat="1" ht="18.75" customHeight="1" x14ac:dyDescent="0.3">
      <c r="B430" s="476">
        <v>427</v>
      </c>
      <c r="C430" s="477" t="s">
        <v>1593</v>
      </c>
      <c r="D430" s="478" t="s">
        <v>125</v>
      </c>
      <c r="E430" s="478" t="s">
        <v>125</v>
      </c>
      <c r="F430" s="477" t="s">
        <v>4750</v>
      </c>
      <c r="G430" s="477" t="s">
        <v>358</v>
      </c>
      <c r="H430" s="478">
        <v>963728267</v>
      </c>
      <c r="I430" s="496" t="s">
        <v>1601</v>
      </c>
      <c r="J430" s="484" t="s">
        <v>1602</v>
      </c>
      <c r="K430" s="484" t="s">
        <v>1603</v>
      </c>
      <c r="L430" s="479" t="s">
        <v>243</v>
      </c>
    </row>
    <row r="431" spans="2:12" s="459" customFormat="1" ht="18.75" customHeight="1" x14ac:dyDescent="0.3">
      <c r="B431" s="476">
        <v>428</v>
      </c>
      <c r="C431" s="477" t="s">
        <v>267</v>
      </c>
      <c r="D431" s="478">
        <v>20505212739</v>
      </c>
      <c r="E431" s="478" t="s">
        <v>268</v>
      </c>
      <c r="F431" s="477" t="s">
        <v>4751</v>
      </c>
      <c r="G431" s="477" t="s">
        <v>125</v>
      </c>
      <c r="H431" s="478">
        <v>936661898</v>
      </c>
      <c r="I431" s="496" t="s">
        <v>1604</v>
      </c>
      <c r="J431" s="484" t="s">
        <v>1605</v>
      </c>
      <c r="K431" s="484" t="s">
        <v>1606</v>
      </c>
      <c r="L431" s="479" t="s">
        <v>243</v>
      </c>
    </row>
    <row r="432" spans="2:12" s="459" customFormat="1" ht="18.75" customHeight="1" x14ac:dyDescent="0.3">
      <c r="B432" s="476">
        <v>429</v>
      </c>
      <c r="C432" s="477" t="s">
        <v>1607</v>
      </c>
      <c r="D432" s="478">
        <v>20169004359</v>
      </c>
      <c r="E432" s="478" t="s">
        <v>125</v>
      </c>
      <c r="F432" s="477" t="s">
        <v>4752</v>
      </c>
      <c r="G432" s="477" t="s">
        <v>125</v>
      </c>
      <c r="H432" s="478">
        <v>937169563</v>
      </c>
      <c r="I432" s="496" t="s">
        <v>1608</v>
      </c>
      <c r="J432" s="484" t="s">
        <v>1609</v>
      </c>
      <c r="K432" s="484" t="s">
        <v>1610</v>
      </c>
      <c r="L432" s="479" t="s">
        <v>637</v>
      </c>
    </row>
    <row r="433" spans="2:12" s="459" customFormat="1" ht="18.75" customHeight="1" x14ac:dyDescent="0.3">
      <c r="B433" s="476">
        <v>430</v>
      </c>
      <c r="C433" s="477" t="s">
        <v>1611</v>
      </c>
      <c r="D433" s="478">
        <v>20407916396</v>
      </c>
      <c r="E433" s="478" t="s">
        <v>125</v>
      </c>
      <c r="F433" s="477" t="s">
        <v>4753</v>
      </c>
      <c r="G433" s="477" t="s">
        <v>125</v>
      </c>
      <c r="H433" s="478">
        <v>991539628</v>
      </c>
      <c r="I433" s="496"/>
      <c r="J433" s="484" t="s">
        <v>125</v>
      </c>
      <c r="K433" s="484" t="s">
        <v>1612</v>
      </c>
      <c r="L433" s="479" t="s">
        <v>243</v>
      </c>
    </row>
    <row r="434" spans="2:12" s="459" customFormat="1" ht="18.75" customHeight="1" x14ac:dyDescent="0.3">
      <c r="B434" s="476">
        <v>431</v>
      </c>
      <c r="C434" s="477" t="s">
        <v>1613</v>
      </c>
      <c r="D434" s="478" t="s">
        <v>125</v>
      </c>
      <c r="E434" s="478" t="s">
        <v>125</v>
      </c>
      <c r="F434" s="477" t="s">
        <v>4754</v>
      </c>
      <c r="G434" s="477" t="s">
        <v>928</v>
      </c>
      <c r="H434" s="478">
        <v>986663826</v>
      </c>
      <c r="I434" s="496" t="s">
        <v>1614</v>
      </c>
      <c r="J434" s="484" t="s">
        <v>1615</v>
      </c>
      <c r="K434" s="484" t="s">
        <v>1616</v>
      </c>
      <c r="L434" s="479"/>
    </row>
    <row r="435" spans="2:12" s="459" customFormat="1" ht="18.75" customHeight="1" x14ac:dyDescent="0.3">
      <c r="B435" s="476">
        <v>432</v>
      </c>
      <c r="C435" s="477" t="s">
        <v>363</v>
      </c>
      <c r="D435" s="478" t="s">
        <v>125</v>
      </c>
      <c r="E435" s="478" t="s">
        <v>125</v>
      </c>
      <c r="F435" s="477" t="s">
        <v>4755</v>
      </c>
      <c r="G435" s="477" t="s">
        <v>1617</v>
      </c>
      <c r="H435" s="478">
        <v>964134167</v>
      </c>
      <c r="I435" s="496" t="s">
        <v>1618</v>
      </c>
      <c r="J435" s="484" t="s">
        <v>1619</v>
      </c>
      <c r="K435" s="484" t="s">
        <v>1620</v>
      </c>
      <c r="L435" s="479" t="s">
        <v>243</v>
      </c>
    </row>
    <row r="436" spans="2:12" s="459" customFormat="1" ht="18.75" customHeight="1" x14ac:dyDescent="0.3">
      <c r="B436" s="476">
        <v>433</v>
      </c>
      <c r="C436" s="477" t="s">
        <v>1621</v>
      </c>
      <c r="D436" s="478">
        <v>205523332092</v>
      </c>
      <c r="E436" s="478" t="s">
        <v>125</v>
      </c>
      <c r="F436" s="477" t="s">
        <v>4756</v>
      </c>
      <c r="G436" s="477" t="s">
        <v>1622</v>
      </c>
      <c r="H436" s="478">
        <v>966462605</v>
      </c>
      <c r="I436" s="496" t="s">
        <v>1623</v>
      </c>
      <c r="J436" s="485" t="s">
        <v>1624</v>
      </c>
      <c r="K436" s="484"/>
      <c r="L436" s="479"/>
    </row>
    <row r="437" spans="2:12" s="459" customFormat="1" ht="18.75" customHeight="1" x14ac:dyDescent="0.3">
      <c r="B437" s="476">
        <v>434</v>
      </c>
      <c r="C437" s="477" t="s">
        <v>1625</v>
      </c>
      <c r="D437" s="478" t="s">
        <v>125</v>
      </c>
      <c r="E437" s="478" t="s">
        <v>125</v>
      </c>
      <c r="F437" s="477" t="s">
        <v>4757</v>
      </c>
      <c r="G437" s="477" t="s">
        <v>125</v>
      </c>
      <c r="H437" s="478">
        <v>993152291</v>
      </c>
      <c r="I437" s="496" t="s">
        <v>1626</v>
      </c>
      <c r="J437" s="484" t="s">
        <v>125</v>
      </c>
      <c r="K437" s="484" t="s">
        <v>125</v>
      </c>
      <c r="L437" s="479" t="s">
        <v>243</v>
      </c>
    </row>
    <row r="438" spans="2:12" s="459" customFormat="1" ht="18.75" customHeight="1" x14ac:dyDescent="0.3">
      <c r="B438" s="476">
        <v>435</v>
      </c>
      <c r="C438" s="477" t="s">
        <v>1627</v>
      </c>
      <c r="D438" s="478">
        <v>10090484350</v>
      </c>
      <c r="E438" s="478" t="s">
        <v>125</v>
      </c>
      <c r="F438" s="477" t="s">
        <v>4758</v>
      </c>
      <c r="G438" s="477" t="s">
        <v>125</v>
      </c>
      <c r="H438" s="478" t="s">
        <v>125</v>
      </c>
      <c r="I438" s="496" t="s">
        <v>1628</v>
      </c>
      <c r="J438" s="484" t="s">
        <v>125</v>
      </c>
      <c r="K438" s="484" t="s">
        <v>125</v>
      </c>
      <c r="L438" s="479" t="s">
        <v>243</v>
      </c>
    </row>
    <row r="439" spans="2:12" s="459" customFormat="1" ht="18.75" customHeight="1" x14ac:dyDescent="0.3">
      <c r="B439" s="476">
        <v>436</v>
      </c>
      <c r="C439" s="477" t="s">
        <v>1629</v>
      </c>
      <c r="D439" s="478">
        <v>10062352529</v>
      </c>
      <c r="E439" s="478" t="s">
        <v>125</v>
      </c>
      <c r="F439" s="477" t="s">
        <v>4759</v>
      </c>
      <c r="G439" s="477" t="s">
        <v>125</v>
      </c>
      <c r="H439" s="478" t="s">
        <v>125</v>
      </c>
      <c r="I439" s="496" t="s">
        <v>1630</v>
      </c>
      <c r="J439" s="484" t="s">
        <v>125</v>
      </c>
      <c r="K439" s="484" t="s">
        <v>125</v>
      </c>
      <c r="L439" s="479" t="s">
        <v>243</v>
      </c>
    </row>
    <row r="440" spans="2:12" s="459" customFormat="1" ht="18.75" customHeight="1" x14ac:dyDescent="0.3">
      <c r="B440" s="476">
        <v>437</v>
      </c>
      <c r="C440" s="477" t="s">
        <v>1631</v>
      </c>
      <c r="D440" s="478">
        <v>20603305605</v>
      </c>
      <c r="E440" s="478" t="s">
        <v>125</v>
      </c>
      <c r="F440" s="477" t="s">
        <v>4760</v>
      </c>
      <c r="G440" s="477" t="s">
        <v>125</v>
      </c>
      <c r="H440" s="478">
        <v>987769908</v>
      </c>
      <c r="I440" s="496" t="s">
        <v>1632</v>
      </c>
      <c r="J440" s="484" t="s">
        <v>1633</v>
      </c>
      <c r="K440" s="484"/>
      <c r="L440" s="479" t="s">
        <v>243</v>
      </c>
    </row>
    <row r="441" spans="2:12" s="459" customFormat="1" ht="18.75" customHeight="1" x14ac:dyDescent="0.3">
      <c r="B441" s="476">
        <v>438</v>
      </c>
      <c r="C441" s="477" t="s">
        <v>1634</v>
      </c>
      <c r="D441" s="478">
        <v>20568161786</v>
      </c>
      <c r="E441" s="478" t="s">
        <v>125</v>
      </c>
      <c r="F441" s="477" t="s">
        <v>4761</v>
      </c>
      <c r="G441" s="477" t="s">
        <v>125</v>
      </c>
      <c r="H441" s="478">
        <v>946291753</v>
      </c>
      <c r="I441" s="496" t="s">
        <v>1635</v>
      </c>
      <c r="J441" s="484" t="s">
        <v>1636</v>
      </c>
      <c r="K441" s="484" t="s">
        <v>1637</v>
      </c>
      <c r="L441" s="479" t="s">
        <v>243</v>
      </c>
    </row>
    <row r="442" spans="2:12" s="459" customFormat="1" ht="18.75" customHeight="1" x14ac:dyDescent="0.3">
      <c r="B442" s="476">
        <v>439</v>
      </c>
      <c r="C442" s="477" t="s">
        <v>1638</v>
      </c>
      <c r="D442" s="478">
        <v>20605874496</v>
      </c>
      <c r="E442" s="478" t="s">
        <v>1639</v>
      </c>
      <c r="F442" s="477" t="s">
        <v>4762</v>
      </c>
      <c r="G442" s="477" t="s">
        <v>645</v>
      </c>
      <c r="H442" s="478">
        <v>984704382</v>
      </c>
      <c r="I442" s="496" t="s">
        <v>1640</v>
      </c>
      <c r="J442" s="484" t="s">
        <v>1641</v>
      </c>
      <c r="K442" s="484" t="s">
        <v>125</v>
      </c>
      <c r="L442" s="479" t="s">
        <v>243</v>
      </c>
    </row>
    <row r="443" spans="2:12" s="459" customFormat="1" ht="18.75" customHeight="1" x14ac:dyDescent="0.3">
      <c r="B443" s="476">
        <v>440</v>
      </c>
      <c r="C443" s="477" t="s">
        <v>1642</v>
      </c>
      <c r="D443" s="478">
        <v>20549546626</v>
      </c>
      <c r="E443" s="478" t="s">
        <v>1643</v>
      </c>
      <c r="F443" s="477" t="s">
        <v>4763</v>
      </c>
      <c r="G443" s="477" t="s">
        <v>1100</v>
      </c>
      <c r="H443" s="478" t="s">
        <v>1644</v>
      </c>
      <c r="I443" s="496" t="s">
        <v>1645</v>
      </c>
      <c r="J443" s="484" t="s">
        <v>125</v>
      </c>
      <c r="K443" s="484" t="s">
        <v>125</v>
      </c>
      <c r="L443" s="479" t="s">
        <v>243</v>
      </c>
    </row>
    <row r="444" spans="2:12" s="459" customFormat="1" ht="18.75" customHeight="1" x14ac:dyDescent="0.3">
      <c r="B444" s="476">
        <v>441</v>
      </c>
      <c r="C444" s="477" t="s">
        <v>1646</v>
      </c>
      <c r="D444" s="478">
        <v>20536763164</v>
      </c>
      <c r="E444" s="478" t="s">
        <v>125</v>
      </c>
      <c r="F444" s="477" t="s">
        <v>4764</v>
      </c>
      <c r="G444" s="477" t="s">
        <v>1647</v>
      </c>
      <c r="H444" s="478">
        <v>981005719</v>
      </c>
      <c r="I444" s="496" t="s">
        <v>809</v>
      </c>
      <c r="J444" s="484" t="s">
        <v>810</v>
      </c>
      <c r="K444" s="484" t="s">
        <v>811</v>
      </c>
      <c r="L444" s="479" t="s">
        <v>243</v>
      </c>
    </row>
    <row r="445" spans="2:12" s="459" customFormat="1" ht="18.75" customHeight="1" x14ac:dyDescent="0.3">
      <c r="B445" s="476">
        <v>442</v>
      </c>
      <c r="C445" s="477" t="s">
        <v>1648</v>
      </c>
      <c r="D445" s="478">
        <v>20603305605</v>
      </c>
      <c r="E445" s="478" t="s">
        <v>1649</v>
      </c>
      <c r="F445" s="477" t="s">
        <v>4760</v>
      </c>
      <c r="G445" s="477" t="s">
        <v>125</v>
      </c>
      <c r="H445" s="478">
        <v>987769908</v>
      </c>
      <c r="I445" s="496" t="s">
        <v>1632</v>
      </c>
      <c r="J445" s="484" t="s">
        <v>1650</v>
      </c>
      <c r="K445" s="484" t="s">
        <v>1651</v>
      </c>
      <c r="L445" s="479" t="s">
        <v>1652</v>
      </c>
    </row>
    <row r="446" spans="2:12" s="459" customFormat="1" ht="18.75" customHeight="1" x14ac:dyDescent="0.3">
      <c r="B446" s="476">
        <v>443</v>
      </c>
      <c r="C446" s="477" t="s">
        <v>1653</v>
      </c>
      <c r="D446" s="478">
        <v>20609904594</v>
      </c>
      <c r="E446" s="478" t="s">
        <v>125</v>
      </c>
      <c r="F446" s="477" t="s">
        <v>4765</v>
      </c>
      <c r="G446" s="477" t="s">
        <v>125</v>
      </c>
      <c r="H446" s="478">
        <v>922363977</v>
      </c>
      <c r="I446" s="496" t="s">
        <v>1654</v>
      </c>
      <c r="J446" s="484" t="s">
        <v>1655</v>
      </c>
      <c r="K446" s="484" t="s">
        <v>1656</v>
      </c>
      <c r="L446" s="479" t="s">
        <v>1657</v>
      </c>
    </row>
    <row r="447" spans="2:12" s="459" customFormat="1" ht="18.75" customHeight="1" x14ac:dyDescent="0.3">
      <c r="B447" s="476">
        <v>444</v>
      </c>
      <c r="C447" s="477" t="s">
        <v>1658</v>
      </c>
      <c r="D447" s="478">
        <v>20546135803</v>
      </c>
      <c r="E447" s="478" t="s">
        <v>125</v>
      </c>
      <c r="F447" s="477" t="s">
        <v>4766</v>
      </c>
      <c r="G447" s="477" t="s">
        <v>1659</v>
      </c>
      <c r="H447" s="478">
        <v>958454771</v>
      </c>
      <c r="I447" s="496" t="s">
        <v>1660</v>
      </c>
      <c r="J447" s="484" t="s">
        <v>1661</v>
      </c>
      <c r="K447" s="484" t="s">
        <v>1662</v>
      </c>
      <c r="L447" s="479" t="s">
        <v>1004</v>
      </c>
    </row>
    <row r="448" spans="2:12" s="459" customFormat="1" ht="18.75" customHeight="1" x14ac:dyDescent="0.3">
      <c r="B448" s="476">
        <v>445</v>
      </c>
      <c r="C448" s="477" t="s">
        <v>1663</v>
      </c>
      <c r="D448" s="478">
        <v>20610215000</v>
      </c>
      <c r="E448" s="478" t="s">
        <v>1664</v>
      </c>
      <c r="F448" s="477" t="s">
        <v>5002</v>
      </c>
      <c r="G448" s="477" t="s">
        <v>125</v>
      </c>
      <c r="H448" s="478">
        <v>976063105</v>
      </c>
      <c r="I448" s="496" t="s">
        <v>1665</v>
      </c>
      <c r="J448" s="484" t="s">
        <v>1666</v>
      </c>
      <c r="K448" s="484" t="s">
        <v>1667</v>
      </c>
      <c r="L448" s="479" t="s">
        <v>1004</v>
      </c>
    </row>
    <row r="449" spans="2:12" s="459" customFormat="1" ht="18.75" customHeight="1" x14ac:dyDescent="0.3">
      <c r="B449" s="476">
        <v>446</v>
      </c>
      <c r="C449" s="477" t="s">
        <v>1157</v>
      </c>
      <c r="D449" s="478">
        <v>20609256169</v>
      </c>
      <c r="E449" s="477" t="s">
        <v>1668</v>
      </c>
      <c r="F449" s="477" t="s">
        <v>4767</v>
      </c>
      <c r="G449" s="477" t="s">
        <v>125</v>
      </c>
      <c r="H449" s="478">
        <v>945099070</v>
      </c>
      <c r="I449" s="496" t="s">
        <v>1669</v>
      </c>
      <c r="J449" s="484" t="s">
        <v>1670</v>
      </c>
      <c r="K449" s="484"/>
      <c r="L449" s="479"/>
    </row>
    <row r="450" spans="2:12" s="459" customFormat="1" ht="18.75" customHeight="1" x14ac:dyDescent="0.3">
      <c r="B450" s="476">
        <v>447</v>
      </c>
      <c r="C450" s="477" t="s">
        <v>1494</v>
      </c>
      <c r="D450" s="478" t="s">
        <v>1495</v>
      </c>
      <c r="E450" s="478" t="s">
        <v>1496</v>
      </c>
      <c r="F450" s="477" t="s">
        <v>4768</v>
      </c>
      <c r="G450" s="477" t="s">
        <v>1278</v>
      </c>
      <c r="H450" s="478">
        <v>967089960</v>
      </c>
      <c r="I450" s="496" t="s">
        <v>1671</v>
      </c>
      <c r="J450" s="484" t="s">
        <v>1672</v>
      </c>
      <c r="K450" s="484" t="s">
        <v>125</v>
      </c>
      <c r="L450" s="479" t="s">
        <v>243</v>
      </c>
    </row>
    <row r="451" spans="2:12" s="459" customFormat="1" ht="18.75" customHeight="1" x14ac:dyDescent="0.3">
      <c r="B451" s="476">
        <v>448</v>
      </c>
      <c r="C451" s="477" t="s">
        <v>1673</v>
      </c>
      <c r="D451" s="478" t="s">
        <v>125</v>
      </c>
      <c r="E451" s="478" t="s">
        <v>125</v>
      </c>
      <c r="F451" s="477" t="s">
        <v>4769</v>
      </c>
      <c r="G451" s="477" t="s">
        <v>125</v>
      </c>
      <c r="H451" s="478">
        <v>920577758</v>
      </c>
      <c r="I451" s="496" t="s">
        <v>1674</v>
      </c>
      <c r="J451" s="484" t="s">
        <v>125</v>
      </c>
      <c r="K451" s="484" t="s">
        <v>125</v>
      </c>
      <c r="L451" s="479" t="s">
        <v>243</v>
      </c>
    </row>
    <row r="452" spans="2:12" s="459" customFormat="1" ht="18.75" customHeight="1" x14ac:dyDescent="0.3">
      <c r="B452" s="476">
        <v>449</v>
      </c>
      <c r="C452" s="477" t="s">
        <v>1675</v>
      </c>
      <c r="D452" s="478">
        <v>20610117768</v>
      </c>
      <c r="E452" s="478" t="s">
        <v>125</v>
      </c>
      <c r="F452" s="477" t="s">
        <v>4770</v>
      </c>
      <c r="G452" s="477" t="s">
        <v>125</v>
      </c>
      <c r="H452" s="478">
        <v>985467294</v>
      </c>
      <c r="I452" s="496" t="s">
        <v>1676</v>
      </c>
      <c r="J452" s="484" t="s">
        <v>1677</v>
      </c>
      <c r="K452" s="484"/>
      <c r="L452" s="479" t="s">
        <v>243</v>
      </c>
    </row>
    <row r="453" spans="2:12" s="459" customFormat="1" ht="18.75" customHeight="1" x14ac:dyDescent="0.3">
      <c r="B453" s="476">
        <v>450</v>
      </c>
      <c r="C453" s="477" t="s">
        <v>1678</v>
      </c>
      <c r="D453" s="478">
        <v>20610126619</v>
      </c>
      <c r="E453" s="478" t="s">
        <v>1679</v>
      </c>
      <c r="F453" s="477" t="s">
        <v>4771</v>
      </c>
      <c r="G453" s="477" t="s">
        <v>125</v>
      </c>
      <c r="H453" s="478">
        <v>986911334</v>
      </c>
      <c r="I453" s="496" t="s">
        <v>1680</v>
      </c>
      <c r="J453" s="484" t="s">
        <v>1681</v>
      </c>
      <c r="K453" s="484" t="s">
        <v>1682</v>
      </c>
      <c r="L453" s="479" t="s">
        <v>243</v>
      </c>
    </row>
    <row r="454" spans="2:12" s="459" customFormat="1" ht="18.75" customHeight="1" x14ac:dyDescent="0.3">
      <c r="B454" s="476">
        <v>451</v>
      </c>
      <c r="C454" s="477" t="s">
        <v>1683</v>
      </c>
      <c r="D454" s="478">
        <v>10454134503</v>
      </c>
      <c r="E454" s="478" t="s">
        <v>125</v>
      </c>
      <c r="F454" s="477" t="s">
        <v>4772</v>
      </c>
      <c r="G454" s="477" t="s">
        <v>125</v>
      </c>
      <c r="H454" s="478">
        <v>987341155</v>
      </c>
      <c r="I454" s="496" t="s">
        <v>452</v>
      </c>
      <c r="J454" s="484" t="s">
        <v>125</v>
      </c>
      <c r="K454" s="484" t="s">
        <v>125</v>
      </c>
      <c r="L454" s="479" t="s">
        <v>243</v>
      </c>
    </row>
    <row r="455" spans="2:12" s="459" customFormat="1" ht="18.75" customHeight="1" x14ac:dyDescent="0.3">
      <c r="B455" s="476">
        <v>452</v>
      </c>
      <c r="C455" s="477" t="s">
        <v>1684</v>
      </c>
      <c r="D455" s="478">
        <v>20544255623</v>
      </c>
      <c r="E455" s="478" t="s">
        <v>125</v>
      </c>
      <c r="F455" s="477" t="s">
        <v>4773</v>
      </c>
      <c r="G455" s="477" t="s">
        <v>125</v>
      </c>
      <c r="H455" s="478">
        <v>941869561</v>
      </c>
      <c r="I455" s="496" t="s">
        <v>1685</v>
      </c>
      <c r="J455" s="484" t="s">
        <v>1686</v>
      </c>
      <c r="K455" s="484" t="s">
        <v>1284</v>
      </c>
      <c r="L455" s="479" t="s">
        <v>243</v>
      </c>
    </row>
    <row r="456" spans="2:12" s="459" customFormat="1" ht="18.75" customHeight="1" x14ac:dyDescent="0.3">
      <c r="B456" s="476">
        <v>453</v>
      </c>
      <c r="C456" s="477" t="s">
        <v>1687</v>
      </c>
      <c r="D456" s="478" t="s">
        <v>125</v>
      </c>
      <c r="E456" s="478" t="s">
        <v>125</v>
      </c>
      <c r="F456" s="477" t="s">
        <v>4774</v>
      </c>
      <c r="G456" s="477" t="s">
        <v>125</v>
      </c>
      <c r="H456" s="478">
        <v>977358835</v>
      </c>
      <c r="I456" s="496" t="s">
        <v>1688</v>
      </c>
      <c r="J456" s="484" t="s">
        <v>1308</v>
      </c>
      <c r="K456" s="484" t="s">
        <v>125</v>
      </c>
      <c r="L456" s="479" t="s">
        <v>243</v>
      </c>
    </row>
    <row r="457" spans="2:12" s="459" customFormat="1" ht="18.75" customHeight="1" x14ac:dyDescent="0.3">
      <c r="B457" s="476">
        <v>454</v>
      </c>
      <c r="C457" s="477" t="s">
        <v>1613</v>
      </c>
      <c r="D457" s="478" t="s">
        <v>125</v>
      </c>
      <c r="E457" s="478" t="s">
        <v>125</v>
      </c>
      <c r="F457" s="477" t="s">
        <v>4775</v>
      </c>
      <c r="G457" s="477" t="s">
        <v>645</v>
      </c>
      <c r="H457" s="478">
        <v>951049187</v>
      </c>
      <c r="I457" s="496" t="s">
        <v>1689</v>
      </c>
      <c r="J457" s="484" t="s">
        <v>1615</v>
      </c>
      <c r="K457" s="484" t="s">
        <v>1616</v>
      </c>
      <c r="L457" s="479" t="s">
        <v>243</v>
      </c>
    </row>
    <row r="458" spans="2:12" s="459" customFormat="1" ht="18.75" customHeight="1" x14ac:dyDescent="0.3">
      <c r="B458" s="476">
        <v>455</v>
      </c>
      <c r="C458" s="477" t="s">
        <v>1690</v>
      </c>
      <c r="D458" s="478" t="s">
        <v>125</v>
      </c>
      <c r="E458" s="478" t="s">
        <v>1691</v>
      </c>
      <c r="F458" s="477" t="s">
        <v>4776</v>
      </c>
      <c r="G458" s="477" t="s">
        <v>465</v>
      </c>
      <c r="H458" s="478">
        <v>959189261</v>
      </c>
      <c r="I458" s="496" t="s">
        <v>1692</v>
      </c>
      <c r="J458" s="484" t="s">
        <v>125</v>
      </c>
      <c r="K458" s="484" t="s">
        <v>125</v>
      </c>
      <c r="L458" s="479" t="s">
        <v>243</v>
      </c>
    </row>
    <row r="459" spans="2:12" s="459" customFormat="1" ht="18.75" customHeight="1" x14ac:dyDescent="0.3">
      <c r="B459" s="476">
        <v>456</v>
      </c>
      <c r="C459" s="477" t="s">
        <v>1693</v>
      </c>
      <c r="D459" s="478">
        <v>20504822274</v>
      </c>
      <c r="E459" s="478" t="s">
        <v>125</v>
      </c>
      <c r="F459" s="477" t="s">
        <v>4777</v>
      </c>
      <c r="G459" s="477" t="s">
        <v>1694</v>
      </c>
      <c r="H459" s="478">
        <v>969056990</v>
      </c>
      <c r="I459" s="496" t="s">
        <v>1695</v>
      </c>
      <c r="J459" s="484" t="s">
        <v>1696</v>
      </c>
      <c r="K459" s="484" t="s">
        <v>125</v>
      </c>
      <c r="L459" s="479" t="s">
        <v>243</v>
      </c>
    </row>
    <row r="460" spans="2:12" s="459" customFormat="1" ht="18.75" customHeight="1" x14ac:dyDescent="0.3">
      <c r="B460" s="476">
        <v>457</v>
      </c>
      <c r="C460" s="477" t="s">
        <v>1697</v>
      </c>
      <c r="D460" s="478" t="s">
        <v>125</v>
      </c>
      <c r="E460" s="478" t="s">
        <v>125</v>
      </c>
      <c r="F460" s="477" t="s">
        <v>4778</v>
      </c>
      <c r="G460" s="477" t="s">
        <v>125</v>
      </c>
      <c r="H460" s="478">
        <v>986650292</v>
      </c>
      <c r="I460" s="496" t="s">
        <v>1698</v>
      </c>
      <c r="J460" s="484" t="s">
        <v>1699</v>
      </c>
      <c r="K460" s="484" t="s">
        <v>1700</v>
      </c>
      <c r="L460" s="479" t="s">
        <v>243</v>
      </c>
    </row>
    <row r="461" spans="2:12" s="459" customFormat="1" ht="18.75" customHeight="1" x14ac:dyDescent="0.3">
      <c r="B461" s="476">
        <v>458</v>
      </c>
      <c r="C461" s="477" t="s">
        <v>1701</v>
      </c>
      <c r="D461" s="478">
        <v>20477478728</v>
      </c>
      <c r="E461" s="478" t="s">
        <v>125</v>
      </c>
      <c r="F461" s="477" t="s">
        <v>3383</v>
      </c>
      <c r="G461" s="477" t="s">
        <v>125</v>
      </c>
      <c r="H461" s="478">
        <v>975816534</v>
      </c>
      <c r="I461" s="496" t="s">
        <v>1703</v>
      </c>
      <c r="J461" s="484" t="s">
        <v>125</v>
      </c>
      <c r="K461" s="484" t="s">
        <v>125</v>
      </c>
      <c r="L461" s="479" t="s">
        <v>243</v>
      </c>
    </row>
    <row r="462" spans="2:12" s="459" customFormat="1" ht="18.75" customHeight="1" x14ac:dyDescent="0.3">
      <c r="B462" s="476">
        <v>459</v>
      </c>
      <c r="C462" s="477" t="s">
        <v>1704</v>
      </c>
      <c r="D462" s="478">
        <v>20607107824</v>
      </c>
      <c r="E462" s="478" t="s">
        <v>1705</v>
      </c>
      <c r="F462" s="477" t="s">
        <v>4779</v>
      </c>
      <c r="G462" s="477" t="s">
        <v>1707</v>
      </c>
      <c r="H462" s="478" t="s">
        <v>1708</v>
      </c>
      <c r="I462" s="496" t="s">
        <v>3320</v>
      </c>
      <c r="J462" s="484" t="s">
        <v>1709</v>
      </c>
      <c r="K462" s="484" t="s">
        <v>1710</v>
      </c>
      <c r="L462" s="479" t="s">
        <v>243</v>
      </c>
    </row>
    <row r="463" spans="2:12" s="459" customFormat="1" ht="18.75" customHeight="1" x14ac:dyDescent="0.3">
      <c r="B463" s="476">
        <v>460</v>
      </c>
      <c r="C463" s="477" t="s">
        <v>1711</v>
      </c>
      <c r="D463" s="478" t="s">
        <v>125</v>
      </c>
      <c r="E463" s="478" t="s">
        <v>125</v>
      </c>
      <c r="F463" s="477" t="s">
        <v>4780</v>
      </c>
      <c r="G463" s="477" t="s">
        <v>259</v>
      </c>
      <c r="H463" s="478">
        <v>981238757</v>
      </c>
      <c r="I463" s="496" t="s">
        <v>1712</v>
      </c>
      <c r="J463" s="484" t="s">
        <v>1713</v>
      </c>
      <c r="K463" s="484" t="s">
        <v>1714</v>
      </c>
      <c r="L463" s="479" t="s">
        <v>243</v>
      </c>
    </row>
    <row r="464" spans="2:12" s="459" customFormat="1" ht="18.75" customHeight="1" x14ac:dyDescent="0.3">
      <c r="B464" s="476">
        <v>461</v>
      </c>
      <c r="C464" s="477" t="s">
        <v>1715</v>
      </c>
      <c r="D464" s="478">
        <v>20610170359</v>
      </c>
      <c r="E464" s="478" t="s">
        <v>125</v>
      </c>
      <c r="F464" s="477" t="s">
        <v>4781</v>
      </c>
      <c r="G464" s="477" t="s">
        <v>125</v>
      </c>
      <c r="H464" s="478">
        <v>993476639</v>
      </c>
      <c r="I464" s="496" t="s">
        <v>1716</v>
      </c>
      <c r="J464" s="484" t="s">
        <v>125</v>
      </c>
      <c r="K464" s="484" t="s">
        <v>125</v>
      </c>
      <c r="L464" s="479" t="s">
        <v>243</v>
      </c>
    </row>
    <row r="465" spans="2:12" s="459" customFormat="1" ht="18.75" customHeight="1" x14ac:dyDescent="0.3">
      <c r="B465" s="476">
        <v>462</v>
      </c>
      <c r="C465" s="477" t="s">
        <v>445</v>
      </c>
      <c r="D465" s="478">
        <v>20550488192</v>
      </c>
      <c r="E465" s="478" t="s">
        <v>1717</v>
      </c>
      <c r="F465" s="477" t="s">
        <v>4782</v>
      </c>
      <c r="G465" s="477" t="s">
        <v>658</v>
      </c>
      <c r="H465" s="478">
        <v>983251346</v>
      </c>
      <c r="I465" s="496" t="s">
        <v>1718</v>
      </c>
      <c r="J465" s="484" t="s">
        <v>1719</v>
      </c>
      <c r="K465" s="484" t="s">
        <v>1686</v>
      </c>
      <c r="L465" s="479" t="s">
        <v>243</v>
      </c>
    </row>
    <row r="466" spans="2:12" s="459" customFormat="1" ht="18.75" customHeight="1" x14ac:dyDescent="0.3">
      <c r="B466" s="476">
        <v>463</v>
      </c>
      <c r="C466" s="477" t="s">
        <v>1720</v>
      </c>
      <c r="D466" s="478">
        <v>20508653558</v>
      </c>
      <c r="E466" s="478" t="s">
        <v>125</v>
      </c>
      <c r="F466" s="477" t="s">
        <v>4783</v>
      </c>
      <c r="G466" s="477" t="s">
        <v>125</v>
      </c>
      <c r="H466" s="478">
        <v>934386781</v>
      </c>
      <c r="I466" s="496" t="s">
        <v>1721</v>
      </c>
      <c r="J466" s="484" t="s">
        <v>1722</v>
      </c>
      <c r="K466" s="484" t="s">
        <v>125</v>
      </c>
      <c r="L466" s="479" t="s">
        <v>243</v>
      </c>
    </row>
    <row r="467" spans="2:12" s="459" customFormat="1" ht="18.75" customHeight="1" x14ac:dyDescent="0.3">
      <c r="B467" s="476">
        <v>464</v>
      </c>
      <c r="C467" s="477" t="s">
        <v>821</v>
      </c>
      <c r="D467" s="478">
        <v>20537657694</v>
      </c>
      <c r="E467" s="478" t="s">
        <v>822</v>
      </c>
      <c r="F467" s="477" t="s">
        <v>4784</v>
      </c>
      <c r="G467" s="477" t="s">
        <v>125</v>
      </c>
      <c r="H467" s="478">
        <v>993219843</v>
      </c>
      <c r="I467" s="496" t="s">
        <v>1723</v>
      </c>
      <c r="J467" s="479" t="s">
        <v>824</v>
      </c>
      <c r="K467" s="479" t="s">
        <v>742</v>
      </c>
      <c r="L467" s="479" t="s">
        <v>243</v>
      </c>
    </row>
    <row r="468" spans="2:12" s="459" customFormat="1" ht="18.75" customHeight="1" x14ac:dyDescent="0.3">
      <c r="B468" s="476">
        <v>465</v>
      </c>
      <c r="C468" s="477" t="s">
        <v>1724</v>
      </c>
      <c r="D468" s="478">
        <v>20505152141</v>
      </c>
      <c r="E468" s="478" t="s">
        <v>125</v>
      </c>
      <c r="F468" s="477" t="s">
        <v>4785</v>
      </c>
      <c r="G468" s="477" t="s">
        <v>125</v>
      </c>
      <c r="H468" s="478">
        <v>923981309</v>
      </c>
      <c r="I468" s="496" t="s">
        <v>1725</v>
      </c>
      <c r="J468" s="484" t="s">
        <v>1726</v>
      </c>
      <c r="K468" s="485" t="s">
        <v>1727</v>
      </c>
      <c r="L468" s="479" t="s">
        <v>243</v>
      </c>
    </row>
    <row r="469" spans="2:12" s="459" customFormat="1" ht="18.75" customHeight="1" x14ac:dyDescent="0.3">
      <c r="B469" s="476">
        <v>466</v>
      </c>
      <c r="C469" s="477" t="s">
        <v>1398</v>
      </c>
      <c r="D469" s="478" t="s">
        <v>125</v>
      </c>
      <c r="E469" s="478" t="s">
        <v>125</v>
      </c>
      <c r="F469" s="477" t="s">
        <v>4786</v>
      </c>
      <c r="G469" s="477" t="s">
        <v>259</v>
      </c>
      <c r="H469" s="478">
        <v>955632483</v>
      </c>
      <c r="I469" s="496" t="s">
        <v>1728</v>
      </c>
      <c r="J469" s="484" t="s">
        <v>125</v>
      </c>
      <c r="K469" s="484" t="s">
        <v>125</v>
      </c>
      <c r="L469" s="479" t="s">
        <v>243</v>
      </c>
    </row>
    <row r="470" spans="2:12" s="459" customFormat="1" ht="18.75" customHeight="1" x14ac:dyDescent="0.3">
      <c r="B470" s="476">
        <v>467</v>
      </c>
      <c r="C470" s="477" t="s">
        <v>1729</v>
      </c>
      <c r="D470" s="478">
        <v>20557994239</v>
      </c>
      <c r="E470" s="478" t="s">
        <v>125</v>
      </c>
      <c r="F470" s="477" t="s">
        <v>4787</v>
      </c>
      <c r="G470" s="477" t="s">
        <v>1730</v>
      </c>
      <c r="H470" s="478">
        <v>978678012</v>
      </c>
      <c r="I470" s="496" t="s">
        <v>1731</v>
      </c>
      <c r="J470" s="484" t="s">
        <v>1732</v>
      </c>
      <c r="K470" s="484"/>
      <c r="L470" s="479" t="s">
        <v>243</v>
      </c>
    </row>
    <row r="471" spans="2:12" s="459" customFormat="1" ht="18.75" customHeight="1" x14ac:dyDescent="0.3">
      <c r="B471" s="476">
        <v>468</v>
      </c>
      <c r="C471" s="477" t="s">
        <v>1733</v>
      </c>
      <c r="D471" s="478" t="s">
        <v>125</v>
      </c>
      <c r="E471" s="478" t="s">
        <v>125</v>
      </c>
      <c r="F471" s="477" t="s">
        <v>4788</v>
      </c>
      <c r="G471" s="477" t="s">
        <v>125</v>
      </c>
      <c r="H471" s="478" t="s">
        <v>125</v>
      </c>
      <c r="I471" s="496" t="s">
        <v>1734</v>
      </c>
      <c r="J471" s="484" t="s">
        <v>125</v>
      </c>
      <c r="K471" s="484" t="s">
        <v>125</v>
      </c>
      <c r="L471" s="479" t="s">
        <v>243</v>
      </c>
    </row>
    <row r="472" spans="2:12" s="459" customFormat="1" ht="18.75" customHeight="1" x14ac:dyDescent="0.3">
      <c r="B472" s="476">
        <v>469</v>
      </c>
      <c r="C472" s="477" t="s">
        <v>1336</v>
      </c>
      <c r="D472" s="478" t="s">
        <v>1337</v>
      </c>
      <c r="E472" s="478" t="s">
        <v>1338</v>
      </c>
      <c r="F472" s="477" t="s">
        <v>4789</v>
      </c>
      <c r="G472" s="477" t="s">
        <v>1278</v>
      </c>
      <c r="H472" s="478">
        <v>967310678</v>
      </c>
      <c r="I472" s="496" t="s">
        <v>1735</v>
      </c>
      <c r="J472" s="484" t="s">
        <v>1736</v>
      </c>
      <c r="K472" s="484" t="s">
        <v>1737</v>
      </c>
      <c r="L472" s="479" t="s">
        <v>243</v>
      </c>
    </row>
    <row r="473" spans="2:12" s="459" customFormat="1" ht="18.75" customHeight="1" x14ac:dyDescent="0.3">
      <c r="B473" s="476">
        <v>470</v>
      </c>
      <c r="C473" s="477" t="s">
        <v>1738</v>
      </c>
      <c r="D473" s="478">
        <v>20605372911</v>
      </c>
      <c r="E473" s="478" t="s">
        <v>125</v>
      </c>
      <c r="F473" s="477" t="s">
        <v>4790</v>
      </c>
      <c r="G473" s="477" t="s">
        <v>125</v>
      </c>
      <c r="H473" s="478">
        <v>955457350</v>
      </c>
      <c r="I473" s="496" t="s">
        <v>1739</v>
      </c>
      <c r="J473" s="484" t="s">
        <v>1740</v>
      </c>
      <c r="K473" s="484" t="s">
        <v>125</v>
      </c>
      <c r="L473" s="479" t="s">
        <v>243</v>
      </c>
    </row>
    <row r="474" spans="2:12" s="459" customFormat="1" ht="18.75" customHeight="1" x14ac:dyDescent="0.3">
      <c r="B474" s="476">
        <v>471</v>
      </c>
      <c r="C474" s="477" t="s">
        <v>1741</v>
      </c>
      <c r="D474" s="478" t="s">
        <v>125</v>
      </c>
      <c r="E474" s="478" t="s">
        <v>125</v>
      </c>
      <c r="F474" s="477" t="s">
        <v>4791</v>
      </c>
      <c r="G474" s="477" t="s">
        <v>1742</v>
      </c>
      <c r="H474" s="478">
        <v>945948071</v>
      </c>
      <c r="I474" s="496" t="s">
        <v>1743</v>
      </c>
      <c r="J474" s="484" t="s">
        <v>125</v>
      </c>
      <c r="K474" s="484" t="s">
        <v>125</v>
      </c>
      <c r="L474" s="479" t="s">
        <v>243</v>
      </c>
    </row>
    <row r="475" spans="2:12" s="459" customFormat="1" ht="18.75" customHeight="1" x14ac:dyDescent="0.3">
      <c r="B475" s="476">
        <v>472</v>
      </c>
      <c r="C475" s="477" t="s">
        <v>1744</v>
      </c>
      <c r="D475" s="478">
        <v>20447720354</v>
      </c>
      <c r="E475" s="478" t="s">
        <v>125</v>
      </c>
      <c r="F475" s="477" t="s">
        <v>4792</v>
      </c>
      <c r="G475" s="477" t="s">
        <v>125</v>
      </c>
      <c r="H475" s="478">
        <v>996727213</v>
      </c>
      <c r="I475" s="496" t="s">
        <v>1745</v>
      </c>
      <c r="J475" s="484" t="s">
        <v>125</v>
      </c>
      <c r="K475" s="484" t="s">
        <v>125</v>
      </c>
      <c r="L475" s="479" t="s">
        <v>243</v>
      </c>
    </row>
    <row r="476" spans="2:12" s="459" customFormat="1" ht="18.75" customHeight="1" x14ac:dyDescent="0.3">
      <c r="B476" s="476">
        <v>473</v>
      </c>
      <c r="C476" s="477" t="s">
        <v>1746</v>
      </c>
      <c r="D476" s="478">
        <v>20606746998</v>
      </c>
      <c r="E476" s="478" t="s">
        <v>125</v>
      </c>
      <c r="F476" s="477" t="s">
        <v>4793</v>
      </c>
      <c r="G476" s="477" t="s">
        <v>1747</v>
      </c>
      <c r="H476" s="478">
        <v>970954362</v>
      </c>
      <c r="I476" s="496" t="s">
        <v>1748</v>
      </c>
      <c r="J476" s="484" t="s">
        <v>1749</v>
      </c>
      <c r="K476" s="484"/>
      <c r="L476" s="479" t="s">
        <v>243</v>
      </c>
    </row>
    <row r="477" spans="2:12" s="459" customFormat="1" ht="18.75" customHeight="1" x14ac:dyDescent="0.3">
      <c r="B477" s="476">
        <v>474</v>
      </c>
      <c r="C477" s="477" t="s">
        <v>1750</v>
      </c>
      <c r="D477" s="478">
        <v>20608095137</v>
      </c>
      <c r="E477" s="478" t="s">
        <v>1751</v>
      </c>
      <c r="F477" s="477" t="s">
        <v>4794</v>
      </c>
      <c r="G477" s="477" t="s">
        <v>125</v>
      </c>
      <c r="H477" s="478">
        <v>912093335</v>
      </c>
      <c r="I477" s="496" t="s">
        <v>1752</v>
      </c>
      <c r="J477" s="484" t="s">
        <v>1753</v>
      </c>
      <c r="K477" s="484" t="s">
        <v>1754</v>
      </c>
      <c r="L477" s="479" t="s">
        <v>243</v>
      </c>
    </row>
    <row r="478" spans="2:12" s="459" customFormat="1" ht="18.75" customHeight="1" x14ac:dyDescent="0.3">
      <c r="B478" s="476">
        <v>475</v>
      </c>
      <c r="C478" s="477" t="s">
        <v>1755</v>
      </c>
      <c r="D478" s="478">
        <v>20131373661</v>
      </c>
      <c r="E478" s="478" t="s">
        <v>125</v>
      </c>
      <c r="F478" s="477" t="s">
        <v>4534</v>
      </c>
      <c r="G478" s="477" t="s">
        <v>125</v>
      </c>
      <c r="H478" s="478">
        <v>932527556</v>
      </c>
      <c r="I478" s="496" t="s">
        <v>125</v>
      </c>
      <c r="J478" s="484" t="s">
        <v>125</v>
      </c>
      <c r="K478" s="484" t="s">
        <v>125</v>
      </c>
      <c r="L478" s="479" t="s">
        <v>243</v>
      </c>
    </row>
    <row r="479" spans="2:12" s="459" customFormat="1" ht="18.75" customHeight="1" x14ac:dyDescent="0.3">
      <c r="B479" s="476">
        <v>476</v>
      </c>
      <c r="C479" s="477" t="s">
        <v>1756</v>
      </c>
      <c r="D479" s="478">
        <v>964398079</v>
      </c>
      <c r="E479" s="478" t="s">
        <v>125</v>
      </c>
      <c r="F479" s="477" t="s">
        <v>4795</v>
      </c>
      <c r="G479" s="477" t="s">
        <v>358</v>
      </c>
      <c r="H479" s="478">
        <v>964398079</v>
      </c>
      <c r="I479" s="496" t="s">
        <v>1757</v>
      </c>
      <c r="J479" s="484" t="s">
        <v>1758</v>
      </c>
      <c r="K479" s="484" t="s">
        <v>1759</v>
      </c>
      <c r="L479" s="479" t="s">
        <v>243</v>
      </c>
    </row>
    <row r="480" spans="2:12" s="459" customFormat="1" ht="18.75" customHeight="1" x14ac:dyDescent="0.3">
      <c r="B480" s="476">
        <v>477</v>
      </c>
      <c r="C480" s="477" t="s">
        <v>1760</v>
      </c>
      <c r="D480" s="478">
        <v>20607589047</v>
      </c>
      <c r="E480" s="478" t="s">
        <v>125</v>
      </c>
      <c r="F480" s="477" t="s">
        <v>4796</v>
      </c>
      <c r="G480" s="477" t="s">
        <v>125</v>
      </c>
      <c r="H480" s="478" t="s">
        <v>125</v>
      </c>
      <c r="I480" s="496" t="s">
        <v>1761</v>
      </c>
      <c r="J480" s="484" t="s">
        <v>125</v>
      </c>
      <c r="K480" s="484" t="s">
        <v>125</v>
      </c>
      <c r="L480" s="479" t="s">
        <v>243</v>
      </c>
    </row>
    <row r="481" spans="2:12" s="459" customFormat="1" ht="18.75" customHeight="1" x14ac:dyDescent="0.3">
      <c r="B481" s="476">
        <v>478</v>
      </c>
      <c r="C481" s="477" t="s">
        <v>1762</v>
      </c>
      <c r="D481" s="478">
        <v>10405346724</v>
      </c>
      <c r="E481" s="478" t="s">
        <v>125</v>
      </c>
      <c r="F481" s="477" t="s">
        <v>4797</v>
      </c>
      <c r="G481" s="477" t="s">
        <v>125</v>
      </c>
      <c r="H481" s="478" t="s">
        <v>1763</v>
      </c>
      <c r="I481" s="496" t="s">
        <v>1764</v>
      </c>
      <c r="J481" s="484" t="s">
        <v>125</v>
      </c>
      <c r="K481" s="484" t="s">
        <v>125</v>
      </c>
      <c r="L481" s="479" t="s">
        <v>243</v>
      </c>
    </row>
    <row r="482" spans="2:12" s="459" customFormat="1" ht="18.75" customHeight="1" x14ac:dyDescent="0.3">
      <c r="B482" s="476">
        <v>479</v>
      </c>
      <c r="C482" s="477" t="s">
        <v>448</v>
      </c>
      <c r="D482" s="478">
        <v>20536803646</v>
      </c>
      <c r="E482" s="478" t="s">
        <v>1765</v>
      </c>
      <c r="F482" s="477" t="s">
        <v>4798</v>
      </c>
      <c r="G482" s="477" t="s">
        <v>1766</v>
      </c>
      <c r="H482" s="478">
        <v>932022832</v>
      </c>
      <c r="I482" s="496" t="s">
        <v>1767</v>
      </c>
      <c r="J482" s="484" t="s">
        <v>125</v>
      </c>
      <c r="K482" s="484" t="s">
        <v>1768</v>
      </c>
      <c r="L482" s="479" t="s">
        <v>243</v>
      </c>
    </row>
    <row r="483" spans="2:12" s="459" customFormat="1" ht="18.75" customHeight="1" x14ac:dyDescent="0.3">
      <c r="B483" s="476">
        <v>480</v>
      </c>
      <c r="C483" s="477" t="s">
        <v>1769</v>
      </c>
      <c r="D483" s="478">
        <v>20600797744</v>
      </c>
      <c r="E483" s="475" t="s">
        <v>1770</v>
      </c>
      <c r="F483" s="477" t="s">
        <v>4321</v>
      </c>
      <c r="G483" s="477" t="s">
        <v>1771</v>
      </c>
      <c r="H483" s="478">
        <v>998851553</v>
      </c>
      <c r="I483" s="496" t="s">
        <v>1772</v>
      </c>
      <c r="J483" s="484" t="s">
        <v>125</v>
      </c>
      <c r="K483" s="484" t="s">
        <v>1773</v>
      </c>
      <c r="L483" s="479" t="s">
        <v>243</v>
      </c>
    </row>
    <row r="484" spans="2:12" s="459" customFormat="1" ht="18.75" customHeight="1" x14ac:dyDescent="0.3">
      <c r="B484" s="476">
        <v>481</v>
      </c>
      <c r="C484" s="477" t="s">
        <v>1774</v>
      </c>
      <c r="D484" s="478">
        <v>20496188595</v>
      </c>
      <c r="E484" s="478" t="s">
        <v>1775</v>
      </c>
      <c r="F484" s="477" t="s">
        <v>4799</v>
      </c>
      <c r="G484" s="477" t="s">
        <v>125</v>
      </c>
      <c r="H484" s="478">
        <v>925963734</v>
      </c>
      <c r="I484" s="496" t="s">
        <v>1776</v>
      </c>
      <c r="J484" s="484" t="s">
        <v>125</v>
      </c>
      <c r="K484" s="484" t="s">
        <v>125</v>
      </c>
      <c r="L484" s="479" t="s">
        <v>243</v>
      </c>
    </row>
    <row r="485" spans="2:12" s="459" customFormat="1" ht="18.75" customHeight="1" x14ac:dyDescent="0.3">
      <c r="B485" s="476">
        <v>482</v>
      </c>
      <c r="C485" s="477" t="s">
        <v>1777</v>
      </c>
      <c r="D485" s="478">
        <v>10726843592</v>
      </c>
      <c r="E485" s="478" t="s">
        <v>125</v>
      </c>
      <c r="F485" s="477" t="s">
        <v>4800</v>
      </c>
      <c r="G485" s="477" t="s">
        <v>125</v>
      </c>
      <c r="H485" s="478">
        <v>956984945</v>
      </c>
      <c r="I485" s="496" t="s">
        <v>1778</v>
      </c>
      <c r="J485" s="484" t="s">
        <v>125</v>
      </c>
      <c r="K485" s="484" t="s">
        <v>125</v>
      </c>
      <c r="L485" s="479" t="s">
        <v>243</v>
      </c>
    </row>
    <row r="486" spans="2:12" s="459" customFormat="1" ht="18.75" customHeight="1" x14ac:dyDescent="0.3">
      <c r="B486" s="476">
        <v>483</v>
      </c>
      <c r="C486" s="477" t="s">
        <v>1779</v>
      </c>
      <c r="D486" s="478">
        <v>20601901049</v>
      </c>
      <c r="E486" s="478" t="s">
        <v>125</v>
      </c>
      <c r="F486" s="477" t="s">
        <v>4801</v>
      </c>
      <c r="G486" s="477" t="s">
        <v>125</v>
      </c>
      <c r="H486" s="478">
        <v>984273509</v>
      </c>
      <c r="I486" s="496" t="s">
        <v>1780</v>
      </c>
      <c r="J486" s="484" t="s">
        <v>1781</v>
      </c>
      <c r="K486" s="478" t="s">
        <v>1782</v>
      </c>
      <c r="L486" s="479"/>
    </row>
    <row r="487" spans="2:12" s="459" customFormat="1" ht="18.75" customHeight="1" x14ac:dyDescent="0.3">
      <c r="B487" s="476">
        <v>484</v>
      </c>
      <c r="C487" s="477" t="s">
        <v>267</v>
      </c>
      <c r="D487" s="478">
        <v>20505212739</v>
      </c>
      <c r="E487" s="478" t="s">
        <v>268</v>
      </c>
      <c r="F487" s="477" t="s">
        <v>4802</v>
      </c>
      <c r="G487" s="477" t="s">
        <v>125</v>
      </c>
      <c r="H487" s="478">
        <v>951016250</v>
      </c>
      <c r="I487" s="496" t="s">
        <v>1783</v>
      </c>
      <c r="J487" s="479" t="s">
        <v>125</v>
      </c>
      <c r="K487" s="479" t="s">
        <v>125</v>
      </c>
      <c r="L487" s="479" t="s">
        <v>243</v>
      </c>
    </row>
    <row r="488" spans="2:12" s="459" customFormat="1" ht="18.75" customHeight="1" x14ac:dyDescent="0.3">
      <c r="B488" s="476">
        <v>485</v>
      </c>
      <c r="C488" s="477" t="s">
        <v>1784</v>
      </c>
      <c r="D488" s="478">
        <v>20602579906</v>
      </c>
      <c r="E488" s="478" t="s">
        <v>125</v>
      </c>
      <c r="F488" s="477" t="s">
        <v>4803</v>
      </c>
      <c r="G488" s="477" t="s">
        <v>1647</v>
      </c>
      <c r="H488" s="478">
        <v>992824615</v>
      </c>
      <c r="I488" s="496" t="s">
        <v>1785</v>
      </c>
      <c r="J488" s="484" t="s">
        <v>1786</v>
      </c>
      <c r="K488" s="484" t="s">
        <v>1787</v>
      </c>
      <c r="L488" s="479" t="s">
        <v>243</v>
      </c>
    </row>
    <row r="489" spans="2:12" s="459" customFormat="1" ht="18.75" customHeight="1" x14ac:dyDescent="0.3">
      <c r="B489" s="476">
        <v>486</v>
      </c>
      <c r="C489" s="477" t="s">
        <v>1788</v>
      </c>
      <c r="D489" s="478">
        <v>20600373863</v>
      </c>
      <c r="E489" s="478" t="s">
        <v>125</v>
      </c>
      <c r="F489" s="477" t="s">
        <v>4804</v>
      </c>
      <c r="G489" s="477" t="s">
        <v>125</v>
      </c>
      <c r="H489" s="478">
        <v>980468458</v>
      </c>
      <c r="I489" s="496" t="s">
        <v>1789</v>
      </c>
      <c r="J489" s="484" t="s">
        <v>125</v>
      </c>
      <c r="K489" s="484" t="s">
        <v>125</v>
      </c>
      <c r="L489" s="479" t="s">
        <v>243</v>
      </c>
    </row>
    <row r="490" spans="2:12" s="459" customFormat="1" ht="18.75" customHeight="1" x14ac:dyDescent="0.3">
      <c r="B490" s="476">
        <v>487</v>
      </c>
      <c r="C490" s="477" t="s">
        <v>1790</v>
      </c>
      <c r="D490" s="478">
        <v>20263229526</v>
      </c>
      <c r="E490" s="478" t="s">
        <v>125</v>
      </c>
      <c r="F490" s="477" t="s">
        <v>4805</v>
      </c>
      <c r="G490" s="477" t="s">
        <v>125</v>
      </c>
      <c r="H490" s="478">
        <v>975565329</v>
      </c>
      <c r="I490" s="496" t="s">
        <v>1791</v>
      </c>
      <c r="J490" s="484" t="s">
        <v>1792</v>
      </c>
      <c r="K490" s="484" t="s">
        <v>125</v>
      </c>
      <c r="L490" s="479" t="s">
        <v>243</v>
      </c>
    </row>
    <row r="491" spans="2:12" s="459" customFormat="1" ht="18.75" customHeight="1" x14ac:dyDescent="0.3">
      <c r="B491" s="476">
        <v>488</v>
      </c>
      <c r="C491" s="477" t="s">
        <v>1793</v>
      </c>
      <c r="D491" s="478">
        <v>20607939218</v>
      </c>
      <c r="E491" s="478" t="s">
        <v>125</v>
      </c>
      <c r="F491" s="477" t="s">
        <v>4806</v>
      </c>
      <c r="G491" s="477" t="s">
        <v>125</v>
      </c>
      <c r="H491" s="478">
        <v>924985230</v>
      </c>
      <c r="I491" s="496" t="s">
        <v>1794</v>
      </c>
      <c r="J491" s="484" t="s">
        <v>1795</v>
      </c>
      <c r="K491" s="484" t="s">
        <v>125</v>
      </c>
      <c r="L491" s="479" t="s">
        <v>243</v>
      </c>
    </row>
    <row r="492" spans="2:12" s="459" customFormat="1" ht="18.75" customHeight="1" x14ac:dyDescent="0.3">
      <c r="B492" s="476">
        <v>489</v>
      </c>
      <c r="C492" s="477" t="s">
        <v>1796</v>
      </c>
      <c r="D492" s="478" t="s">
        <v>125</v>
      </c>
      <c r="E492" s="478" t="s">
        <v>125</v>
      </c>
      <c r="F492" s="477" t="s">
        <v>4807</v>
      </c>
      <c r="G492" s="477" t="s">
        <v>125</v>
      </c>
      <c r="H492" s="478">
        <v>968986864</v>
      </c>
      <c r="I492" s="496" t="s">
        <v>1797</v>
      </c>
      <c r="J492" s="484" t="s">
        <v>1798</v>
      </c>
      <c r="K492" s="484" t="s">
        <v>125</v>
      </c>
      <c r="L492" s="479" t="s">
        <v>243</v>
      </c>
    </row>
    <row r="493" spans="2:12" s="459" customFormat="1" ht="18.75" customHeight="1" x14ac:dyDescent="0.3">
      <c r="B493" s="476">
        <v>490</v>
      </c>
      <c r="C493" s="477" t="s">
        <v>1799</v>
      </c>
      <c r="D493" s="478">
        <v>20547461721</v>
      </c>
      <c r="E493" s="478" t="s">
        <v>1800</v>
      </c>
      <c r="F493" s="477" t="s">
        <v>4393</v>
      </c>
      <c r="G493" s="477" t="s">
        <v>358</v>
      </c>
      <c r="H493" s="478">
        <v>967089960</v>
      </c>
      <c r="I493" s="496" t="s">
        <v>1801</v>
      </c>
      <c r="J493" s="484" t="s">
        <v>125</v>
      </c>
      <c r="K493" s="484" t="s">
        <v>125</v>
      </c>
      <c r="L493" s="479" t="s">
        <v>243</v>
      </c>
    </row>
    <row r="494" spans="2:12" s="459" customFormat="1" ht="18.75" customHeight="1" x14ac:dyDescent="0.3">
      <c r="B494" s="476">
        <v>491</v>
      </c>
      <c r="C494" s="477" t="s">
        <v>1114</v>
      </c>
      <c r="D494" s="478">
        <v>20524324726</v>
      </c>
      <c r="E494" s="478" t="s">
        <v>1802</v>
      </c>
      <c r="F494" s="477" t="s">
        <v>4808</v>
      </c>
      <c r="G494" s="477" t="s">
        <v>1438</v>
      </c>
      <c r="H494" s="478">
        <v>992756266</v>
      </c>
      <c r="I494" s="496" t="s">
        <v>1803</v>
      </c>
      <c r="J494" s="484" t="s">
        <v>1116</v>
      </c>
      <c r="K494" s="484" t="s">
        <v>1117</v>
      </c>
      <c r="L494" s="479" t="s">
        <v>243</v>
      </c>
    </row>
    <row r="495" spans="2:12" s="459" customFormat="1" ht="18.75" customHeight="1" x14ac:dyDescent="0.3">
      <c r="B495" s="476">
        <v>492</v>
      </c>
      <c r="C495" s="477" t="s">
        <v>1804</v>
      </c>
      <c r="D495" s="478">
        <v>20521854597</v>
      </c>
      <c r="E495" s="478" t="s">
        <v>125</v>
      </c>
      <c r="F495" s="477" t="s">
        <v>4809</v>
      </c>
      <c r="G495" s="477" t="s">
        <v>1805</v>
      </c>
      <c r="H495" s="478">
        <v>980088581</v>
      </c>
      <c r="I495" s="496" t="s">
        <v>1806</v>
      </c>
      <c r="J495" s="484" t="s">
        <v>1807</v>
      </c>
      <c r="K495" s="479" t="s">
        <v>1808</v>
      </c>
      <c r="L495" s="479" t="s">
        <v>243</v>
      </c>
    </row>
    <row r="496" spans="2:12" s="459" customFormat="1" ht="18.75" customHeight="1" x14ac:dyDescent="0.3">
      <c r="B496" s="476">
        <v>493</v>
      </c>
      <c r="C496" s="477" t="s">
        <v>1809</v>
      </c>
      <c r="D496" s="478" t="s">
        <v>125</v>
      </c>
      <c r="E496" s="478" t="s">
        <v>125</v>
      </c>
      <c r="F496" s="477" t="s">
        <v>4810</v>
      </c>
      <c r="G496" s="477" t="s">
        <v>125</v>
      </c>
      <c r="H496" s="478">
        <v>915089915</v>
      </c>
      <c r="I496" s="496" t="s">
        <v>1810</v>
      </c>
      <c r="J496" s="484" t="s">
        <v>125</v>
      </c>
      <c r="K496" s="484" t="s">
        <v>125</v>
      </c>
      <c r="L496" s="479" t="s">
        <v>243</v>
      </c>
    </row>
    <row r="497" spans="2:12" s="459" customFormat="1" ht="18.75" customHeight="1" x14ac:dyDescent="0.3">
      <c r="B497" s="476">
        <v>494</v>
      </c>
      <c r="C497" s="477" t="s">
        <v>1811</v>
      </c>
      <c r="D497" s="478" t="s">
        <v>125</v>
      </c>
      <c r="E497" s="478" t="s">
        <v>125</v>
      </c>
      <c r="F497" s="477" t="s">
        <v>4811</v>
      </c>
      <c r="G497" s="477" t="s">
        <v>658</v>
      </c>
      <c r="H497" s="478" t="s">
        <v>125</v>
      </c>
      <c r="I497" s="496" t="s">
        <v>1812</v>
      </c>
      <c r="J497" s="484" t="s">
        <v>1813</v>
      </c>
      <c r="K497" s="484" t="s">
        <v>1814</v>
      </c>
      <c r="L497" s="479" t="s">
        <v>243</v>
      </c>
    </row>
    <row r="498" spans="2:12" s="459" customFormat="1" ht="18.75" customHeight="1" x14ac:dyDescent="0.3">
      <c r="B498" s="476">
        <v>496</v>
      </c>
      <c r="C498" s="477" t="s">
        <v>1815</v>
      </c>
      <c r="D498" s="478" t="s">
        <v>125</v>
      </c>
      <c r="E498" s="478" t="s">
        <v>125</v>
      </c>
      <c r="F498" s="477" t="s">
        <v>4812</v>
      </c>
      <c r="G498" s="477" t="s">
        <v>808</v>
      </c>
      <c r="H498" s="478">
        <v>960389660</v>
      </c>
      <c r="I498" s="496" t="s">
        <v>1816</v>
      </c>
      <c r="J498" s="484" t="s">
        <v>125</v>
      </c>
      <c r="K498" s="484" t="s">
        <v>125</v>
      </c>
      <c r="L498" s="479" t="s">
        <v>243</v>
      </c>
    </row>
    <row r="499" spans="2:12" s="459" customFormat="1" ht="18.75" customHeight="1" x14ac:dyDescent="0.3">
      <c r="B499" s="476">
        <v>497</v>
      </c>
      <c r="C499" s="477" t="s">
        <v>1817</v>
      </c>
      <c r="D499" s="478">
        <v>20603476361</v>
      </c>
      <c r="E499" s="478" t="s">
        <v>125</v>
      </c>
      <c r="F499" s="477" t="s">
        <v>4813</v>
      </c>
      <c r="G499" s="477" t="s">
        <v>608</v>
      </c>
      <c r="H499" s="478">
        <v>924108699</v>
      </c>
      <c r="I499" s="496" t="s">
        <v>804</v>
      </c>
      <c r="J499" s="484" t="s">
        <v>1818</v>
      </c>
      <c r="K499" s="484" t="s">
        <v>1819</v>
      </c>
      <c r="L499" s="479" t="s">
        <v>243</v>
      </c>
    </row>
    <row r="500" spans="2:12" s="459" customFormat="1" ht="18.75" customHeight="1" x14ac:dyDescent="0.3">
      <c r="B500" s="476">
        <v>498</v>
      </c>
      <c r="C500" s="477" t="s">
        <v>1820</v>
      </c>
      <c r="D500" s="478">
        <v>20607105155</v>
      </c>
      <c r="E500" s="478" t="s">
        <v>125</v>
      </c>
      <c r="F500" s="477" t="s">
        <v>5003</v>
      </c>
      <c r="G500" s="477" t="s">
        <v>1821</v>
      </c>
      <c r="H500" s="478">
        <v>997685542</v>
      </c>
      <c r="I500" s="496" t="s">
        <v>1822</v>
      </c>
      <c r="J500" s="484" t="s">
        <v>125</v>
      </c>
      <c r="K500" s="484" t="s">
        <v>125</v>
      </c>
      <c r="L500" s="479" t="s">
        <v>243</v>
      </c>
    </row>
    <row r="501" spans="2:12" s="459" customFormat="1" ht="18.75" customHeight="1" x14ac:dyDescent="0.3">
      <c r="B501" s="476">
        <v>499</v>
      </c>
      <c r="C501" s="477" t="s">
        <v>1823</v>
      </c>
      <c r="D501" s="478" t="s">
        <v>125</v>
      </c>
      <c r="E501" s="478" t="s">
        <v>125</v>
      </c>
      <c r="F501" s="477" t="s">
        <v>4814</v>
      </c>
      <c r="G501" s="477" t="s">
        <v>125</v>
      </c>
      <c r="H501" s="478">
        <v>912544247</v>
      </c>
      <c r="I501" s="496" t="s">
        <v>125</v>
      </c>
      <c r="J501" s="484" t="s">
        <v>125</v>
      </c>
      <c r="K501" s="484" t="s">
        <v>125</v>
      </c>
      <c r="L501" s="479" t="s">
        <v>243</v>
      </c>
    </row>
    <row r="502" spans="2:12" s="459" customFormat="1" ht="18.75" customHeight="1" x14ac:dyDescent="0.3">
      <c r="B502" s="476">
        <v>500</v>
      </c>
      <c r="C502" s="477" t="s">
        <v>1824</v>
      </c>
      <c r="D502" s="478" t="s">
        <v>125</v>
      </c>
      <c r="E502" s="478" t="s">
        <v>125</v>
      </c>
      <c r="F502" s="477" t="s">
        <v>4815</v>
      </c>
      <c r="G502" s="477" t="s">
        <v>125</v>
      </c>
      <c r="H502" s="478">
        <v>972030002</v>
      </c>
      <c r="I502" s="496" t="s">
        <v>1825</v>
      </c>
      <c r="J502" s="484" t="s">
        <v>1308</v>
      </c>
      <c r="K502" s="484" t="s">
        <v>125</v>
      </c>
      <c r="L502" s="479" t="s">
        <v>243</v>
      </c>
    </row>
    <row r="503" spans="2:12" s="459" customFormat="1" ht="18.75" customHeight="1" x14ac:dyDescent="0.3">
      <c r="B503" s="476">
        <v>501</v>
      </c>
      <c r="C503" s="477" t="s">
        <v>1826</v>
      </c>
      <c r="D503" s="478">
        <v>20516368994</v>
      </c>
      <c r="E503" s="478" t="s">
        <v>1827</v>
      </c>
      <c r="F503" s="477" t="s">
        <v>4816</v>
      </c>
      <c r="G503" s="477" t="s">
        <v>125</v>
      </c>
      <c r="H503" s="478">
        <v>920800378</v>
      </c>
      <c r="I503" s="496" t="s">
        <v>1828</v>
      </c>
      <c r="J503" s="484" t="s">
        <v>1829</v>
      </c>
      <c r="K503" s="484" t="s">
        <v>1830</v>
      </c>
      <c r="L503" s="479" t="s">
        <v>243</v>
      </c>
    </row>
    <row r="504" spans="2:12" s="459" customFormat="1" ht="18.75" customHeight="1" x14ac:dyDescent="0.3">
      <c r="B504" s="476">
        <v>502</v>
      </c>
      <c r="C504" s="477" t="s">
        <v>1831</v>
      </c>
      <c r="D504" s="478">
        <v>20502574109</v>
      </c>
      <c r="E504" s="478" t="s">
        <v>125</v>
      </c>
      <c r="F504" s="477" t="s">
        <v>4817</v>
      </c>
      <c r="G504" s="477" t="s">
        <v>125</v>
      </c>
      <c r="H504" s="478">
        <v>922355811</v>
      </c>
      <c r="I504" s="496" t="s">
        <v>1832</v>
      </c>
      <c r="J504" s="484" t="s">
        <v>1833</v>
      </c>
      <c r="K504" s="484" t="s">
        <v>1834</v>
      </c>
      <c r="L504" s="479" t="s">
        <v>243</v>
      </c>
    </row>
    <row r="505" spans="2:12" s="459" customFormat="1" ht="18.75" customHeight="1" x14ac:dyDescent="0.3">
      <c r="B505" s="476">
        <v>503</v>
      </c>
      <c r="C505" s="477" t="s">
        <v>1835</v>
      </c>
      <c r="D505" s="478">
        <v>20610434020</v>
      </c>
      <c r="E505" s="478" t="s">
        <v>1836</v>
      </c>
      <c r="F505" s="477" t="s">
        <v>4818</v>
      </c>
      <c r="G505" s="477" t="s">
        <v>1837</v>
      </c>
      <c r="H505" s="478" t="s">
        <v>1838</v>
      </c>
      <c r="I505" s="496" t="s">
        <v>1839</v>
      </c>
      <c r="J505" s="486" t="s">
        <v>1840</v>
      </c>
      <c r="K505" s="484"/>
      <c r="L505" s="479" t="s">
        <v>243</v>
      </c>
    </row>
    <row r="506" spans="2:12" s="459" customFormat="1" ht="18.75" customHeight="1" x14ac:dyDescent="0.3">
      <c r="B506" s="476">
        <v>504</v>
      </c>
      <c r="C506" s="477" t="s">
        <v>1841</v>
      </c>
      <c r="D506" s="478">
        <v>20608373692</v>
      </c>
      <c r="E506" s="478" t="s">
        <v>1842</v>
      </c>
      <c r="F506" s="477" t="s">
        <v>4535</v>
      </c>
      <c r="G506" s="478" t="s">
        <v>555</v>
      </c>
      <c r="H506" s="478" t="s">
        <v>1843</v>
      </c>
      <c r="I506" s="496" t="s">
        <v>556</v>
      </c>
      <c r="J506" s="479" t="s">
        <v>1844</v>
      </c>
      <c r="K506" s="479" t="s">
        <v>1242</v>
      </c>
      <c r="L506" s="479" t="s">
        <v>243</v>
      </c>
    </row>
    <row r="507" spans="2:12" s="459" customFormat="1" ht="18.75" customHeight="1" x14ac:dyDescent="0.3">
      <c r="B507" s="476">
        <v>505</v>
      </c>
      <c r="C507" s="477" t="s">
        <v>878</v>
      </c>
      <c r="D507" s="478">
        <v>20602507450</v>
      </c>
      <c r="E507" s="478" t="s">
        <v>879</v>
      </c>
      <c r="F507" s="477" t="s">
        <v>5004</v>
      </c>
      <c r="G507" s="477" t="s">
        <v>125</v>
      </c>
      <c r="H507" s="478">
        <v>929652441</v>
      </c>
      <c r="I507" s="497" t="s">
        <v>2995</v>
      </c>
      <c r="J507" s="479" t="s">
        <v>1845</v>
      </c>
      <c r="K507" s="479" t="s">
        <v>1846</v>
      </c>
      <c r="L507" s="479" t="s">
        <v>243</v>
      </c>
    </row>
    <row r="508" spans="2:12" s="459" customFormat="1" ht="18.75" customHeight="1" x14ac:dyDescent="0.3">
      <c r="B508" s="476">
        <v>506</v>
      </c>
      <c r="C508" s="477" t="s">
        <v>1847</v>
      </c>
      <c r="D508" s="478" t="s">
        <v>125</v>
      </c>
      <c r="E508" s="478" t="s">
        <v>125</v>
      </c>
      <c r="F508" s="477" t="s">
        <v>5005</v>
      </c>
      <c r="G508" s="477" t="s">
        <v>125</v>
      </c>
      <c r="H508" s="478">
        <v>995940699</v>
      </c>
      <c r="I508" s="496" t="s">
        <v>125</v>
      </c>
      <c r="J508" s="484" t="s">
        <v>125</v>
      </c>
      <c r="K508" s="484" t="s">
        <v>125</v>
      </c>
      <c r="L508" s="479" t="s">
        <v>243</v>
      </c>
    </row>
    <row r="509" spans="2:12" s="459" customFormat="1" ht="18.75" customHeight="1" x14ac:dyDescent="0.3">
      <c r="B509" s="476">
        <v>507</v>
      </c>
      <c r="C509" s="477" t="s">
        <v>1848</v>
      </c>
      <c r="D509" s="478">
        <v>20392790617</v>
      </c>
      <c r="E509" s="478" t="s">
        <v>1849</v>
      </c>
      <c r="F509" s="477" t="s">
        <v>5006</v>
      </c>
      <c r="G509" s="477" t="s">
        <v>125</v>
      </c>
      <c r="H509" s="478">
        <v>995517963</v>
      </c>
      <c r="I509" s="496" t="s">
        <v>435</v>
      </c>
      <c r="J509" s="484" t="s">
        <v>125</v>
      </c>
      <c r="K509" s="484" t="s">
        <v>125</v>
      </c>
      <c r="L509" s="479" t="s">
        <v>243</v>
      </c>
    </row>
    <row r="510" spans="2:12" s="459" customFormat="1" ht="18.75" customHeight="1" x14ac:dyDescent="0.3">
      <c r="B510" s="476">
        <v>508</v>
      </c>
      <c r="C510" s="477" t="s">
        <v>1850</v>
      </c>
      <c r="D510" s="478" t="s">
        <v>125</v>
      </c>
      <c r="E510" s="478" t="s">
        <v>125</v>
      </c>
      <c r="F510" s="477" t="s">
        <v>4819</v>
      </c>
      <c r="G510" s="477" t="s">
        <v>125</v>
      </c>
      <c r="H510" s="478">
        <v>998767762</v>
      </c>
      <c r="I510" s="496" t="s">
        <v>1851</v>
      </c>
      <c r="J510" s="484" t="s">
        <v>1308</v>
      </c>
      <c r="K510" s="484" t="s">
        <v>125</v>
      </c>
      <c r="L510" s="479"/>
    </row>
    <row r="511" spans="2:12" s="459" customFormat="1" ht="18.75" customHeight="1" x14ac:dyDescent="0.3">
      <c r="B511" s="476">
        <v>509</v>
      </c>
      <c r="C511" s="477" t="s">
        <v>1852</v>
      </c>
      <c r="D511" s="478">
        <v>20603718284</v>
      </c>
      <c r="E511" s="478" t="s">
        <v>1853</v>
      </c>
      <c r="F511" s="477" t="s">
        <v>5007</v>
      </c>
      <c r="G511" s="477" t="s">
        <v>125</v>
      </c>
      <c r="H511" s="478">
        <v>949093352</v>
      </c>
      <c r="I511" s="496" t="s">
        <v>1854</v>
      </c>
      <c r="J511" s="484" t="s">
        <v>125</v>
      </c>
      <c r="K511" s="484" t="s">
        <v>1855</v>
      </c>
      <c r="L511" s="479" t="s">
        <v>243</v>
      </c>
    </row>
    <row r="512" spans="2:12" s="459" customFormat="1" ht="18.75" customHeight="1" x14ac:dyDescent="0.3">
      <c r="B512" s="476">
        <v>510</v>
      </c>
      <c r="C512" s="477" t="s">
        <v>1856</v>
      </c>
      <c r="D512" s="478">
        <v>20221259581</v>
      </c>
      <c r="E512" s="478" t="s">
        <v>1857</v>
      </c>
      <c r="F512" s="477" t="s">
        <v>4541</v>
      </c>
      <c r="G512" s="477" t="s">
        <v>125</v>
      </c>
      <c r="H512" s="478" t="s">
        <v>1859</v>
      </c>
      <c r="I512" s="496" t="s">
        <v>3249</v>
      </c>
      <c r="J512" s="484" t="s">
        <v>3348</v>
      </c>
      <c r="K512" s="484" t="s">
        <v>1860</v>
      </c>
      <c r="L512" s="479" t="s">
        <v>243</v>
      </c>
    </row>
    <row r="513" spans="2:12" s="459" customFormat="1" ht="18.75" customHeight="1" x14ac:dyDescent="0.3">
      <c r="B513" s="476">
        <v>511</v>
      </c>
      <c r="C513" s="477" t="s">
        <v>1280</v>
      </c>
      <c r="D513" s="478">
        <v>20606116447</v>
      </c>
      <c r="E513" s="478" t="s">
        <v>1281</v>
      </c>
      <c r="F513" s="477" t="s">
        <v>4676</v>
      </c>
      <c r="G513" s="477" t="s">
        <v>125</v>
      </c>
      <c r="H513" s="478">
        <v>993192042</v>
      </c>
      <c r="I513" s="496" t="s">
        <v>1282</v>
      </c>
      <c r="J513" s="484" t="s">
        <v>1861</v>
      </c>
      <c r="K513" s="484"/>
      <c r="L513" s="479" t="s">
        <v>243</v>
      </c>
    </row>
    <row r="514" spans="2:12" s="459" customFormat="1" ht="18.75" customHeight="1" x14ac:dyDescent="0.3">
      <c r="B514" s="476">
        <v>512</v>
      </c>
      <c r="C514" s="477" t="s">
        <v>1280</v>
      </c>
      <c r="D514" s="478">
        <v>20606116447</v>
      </c>
      <c r="E514" s="478" t="s">
        <v>1281</v>
      </c>
      <c r="F514" s="477" t="s">
        <v>4676</v>
      </c>
      <c r="G514" s="477" t="s">
        <v>125</v>
      </c>
      <c r="H514" s="478">
        <v>993192042</v>
      </c>
      <c r="I514" s="496" t="s">
        <v>1282</v>
      </c>
      <c r="J514" s="484" t="s">
        <v>1862</v>
      </c>
      <c r="K514" s="484"/>
      <c r="L514" s="479" t="s">
        <v>243</v>
      </c>
    </row>
    <row r="515" spans="2:12" s="459" customFormat="1" ht="18.75" customHeight="1" x14ac:dyDescent="0.3">
      <c r="B515" s="476">
        <v>513</v>
      </c>
      <c r="C515" s="477" t="s">
        <v>1863</v>
      </c>
      <c r="D515" s="478" t="s">
        <v>125</v>
      </c>
      <c r="E515" s="478" t="s">
        <v>125</v>
      </c>
      <c r="F515" s="477" t="s">
        <v>4820</v>
      </c>
      <c r="G515" s="477" t="s">
        <v>125</v>
      </c>
      <c r="H515" s="478" t="s">
        <v>1864</v>
      </c>
      <c r="I515" s="496" t="s">
        <v>1865</v>
      </c>
      <c r="J515" s="484" t="s">
        <v>1390</v>
      </c>
      <c r="K515" s="484" t="s">
        <v>1391</v>
      </c>
      <c r="L515" s="479" t="s">
        <v>243</v>
      </c>
    </row>
    <row r="516" spans="2:12" s="459" customFormat="1" ht="18.75" customHeight="1" x14ac:dyDescent="0.3">
      <c r="B516" s="476">
        <v>514</v>
      </c>
      <c r="C516" s="477" t="s">
        <v>363</v>
      </c>
      <c r="D516" s="478">
        <v>20536763164</v>
      </c>
      <c r="E516" s="478" t="s">
        <v>807</v>
      </c>
      <c r="F516" s="477" t="s">
        <v>5008</v>
      </c>
      <c r="G516" s="477" t="s">
        <v>1866</v>
      </c>
      <c r="H516" s="478">
        <v>941111713</v>
      </c>
      <c r="I516" s="496" t="s">
        <v>1867</v>
      </c>
      <c r="J516" s="484" t="s">
        <v>3179</v>
      </c>
      <c r="K516" s="484" t="s">
        <v>3180</v>
      </c>
      <c r="L516" s="479" t="s">
        <v>243</v>
      </c>
    </row>
    <row r="517" spans="2:12" s="459" customFormat="1" ht="18.75" customHeight="1" x14ac:dyDescent="0.3">
      <c r="B517" s="476">
        <v>515</v>
      </c>
      <c r="C517" s="477" t="s">
        <v>1868</v>
      </c>
      <c r="D517" s="478" t="s">
        <v>125</v>
      </c>
      <c r="E517" s="478" t="s">
        <v>125</v>
      </c>
      <c r="F517" s="477" t="s">
        <v>5009</v>
      </c>
      <c r="G517" s="477" t="s">
        <v>125</v>
      </c>
      <c r="H517" s="478" t="s">
        <v>1869</v>
      </c>
      <c r="I517" s="496" t="s">
        <v>1870</v>
      </c>
      <c r="J517" s="484" t="s">
        <v>125</v>
      </c>
      <c r="K517" s="484" t="s">
        <v>125</v>
      </c>
      <c r="L517" s="479" t="s">
        <v>243</v>
      </c>
    </row>
    <row r="518" spans="2:12" s="459" customFormat="1" ht="18.75" customHeight="1" x14ac:dyDescent="0.3">
      <c r="B518" s="476">
        <v>516</v>
      </c>
      <c r="C518" s="477" t="s">
        <v>1871</v>
      </c>
      <c r="D518" s="478">
        <v>20515566237</v>
      </c>
      <c r="E518" s="478" t="s">
        <v>1872</v>
      </c>
      <c r="F518" s="477" t="s">
        <v>5010</v>
      </c>
      <c r="G518" s="477" t="s">
        <v>125</v>
      </c>
      <c r="H518" s="478">
        <v>945831573</v>
      </c>
      <c r="I518" s="496" t="s">
        <v>1873</v>
      </c>
      <c r="J518" s="484" t="s">
        <v>1874</v>
      </c>
      <c r="K518" s="484" t="s">
        <v>1875</v>
      </c>
      <c r="L518" s="479" t="s">
        <v>243</v>
      </c>
    </row>
    <row r="519" spans="2:12" s="459" customFormat="1" ht="18.75" customHeight="1" x14ac:dyDescent="0.3">
      <c r="B519" s="476">
        <v>517</v>
      </c>
      <c r="C519" s="477" t="s">
        <v>1876</v>
      </c>
      <c r="D519" s="478">
        <v>20545782708</v>
      </c>
      <c r="E519" s="478" t="s">
        <v>1877</v>
      </c>
      <c r="F519" s="477" t="s">
        <v>4821</v>
      </c>
      <c r="G519" s="477" t="s">
        <v>125</v>
      </c>
      <c r="H519" s="478">
        <v>917307399</v>
      </c>
      <c r="I519" s="496" t="s">
        <v>1878</v>
      </c>
      <c r="J519" s="484" t="s">
        <v>1879</v>
      </c>
      <c r="K519" s="484" t="s">
        <v>125</v>
      </c>
      <c r="L519" s="479" t="s">
        <v>243</v>
      </c>
    </row>
    <row r="520" spans="2:12" s="459" customFormat="1" ht="18.75" customHeight="1" x14ac:dyDescent="0.3">
      <c r="B520" s="476">
        <v>518</v>
      </c>
      <c r="C520" s="477" t="s">
        <v>267</v>
      </c>
      <c r="D520" s="478">
        <v>20505212739</v>
      </c>
      <c r="E520" s="478" t="s">
        <v>268</v>
      </c>
      <c r="F520" s="477" t="s">
        <v>3996</v>
      </c>
      <c r="G520" s="477" t="s">
        <v>125</v>
      </c>
      <c r="H520" s="478">
        <v>986510122</v>
      </c>
      <c r="I520" s="496" t="s">
        <v>1880</v>
      </c>
      <c r="J520" s="484" t="s">
        <v>1881</v>
      </c>
      <c r="K520" s="484" t="s">
        <v>1882</v>
      </c>
      <c r="L520" s="479" t="s">
        <v>243</v>
      </c>
    </row>
    <row r="521" spans="2:12" s="459" customFormat="1" ht="18.75" customHeight="1" x14ac:dyDescent="0.3">
      <c r="B521" s="476">
        <v>519</v>
      </c>
      <c r="C521" s="477" t="s">
        <v>363</v>
      </c>
      <c r="D521" s="478">
        <v>20536763164</v>
      </c>
      <c r="E521" s="478" t="s">
        <v>807</v>
      </c>
      <c r="F521" s="477" t="s">
        <v>4822</v>
      </c>
      <c r="G521" s="477" t="s">
        <v>1086</v>
      </c>
      <c r="H521" s="478">
        <v>938592413</v>
      </c>
      <c r="I521" s="496" t="s">
        <v>1883</v>
      </c>
      <c r="J521" s="484" t="s">
        <v>1884</v>
      </c>
      <c r="K521" s="484" t="s">
        <v>1885</v>
      </c>
      <c r="L521" s="479" t="s">
        <v>243</v>
      </c>
    </row>
    <row r="522" spans="2:12" s="459" customFormat="1" ht="18.75" customHeight="1" x14ac:dyDescent="0.3">
      <c r="B522" s="476">
        <v>520</v>
      </c>
      <c r="C522" s="477" t="s">
        <v>1886</v>
      </c>
      <c r="D522" s="478">
        <v>20508883634</v>
      </c>
      <c r="E522" s="478" t="s">
        <v>125</v>
      </c>
      <c r="F522" s="477" t="s">
        <v>4823</v>
      </c>
      <c r="G522" s="477" t="s">
        <v>125</v>
      </c>
      <c r="H522" s="478">
        <v>926347785</v>
      </c>
      <c r="I522" s="496" t="s">
        <v>1887</v>
      </c>
      <c r="J522" s="484" t="s">
        <v>1888</v>
      </c>
      <c r="K522" s="484" t="s">
        <v>1889</v>
      </c>
      <c r="L522" s="479" t="s">
        <v>243</v>
      </c>
    </row>
    <row r="523" spans="2:12" s="459" customFormat="1" ht="18.75" customHeight="1" x14ac:dyDescent="0.3">
      <c r="B523" s="476">
        <v>521</v>
      </c>
      <c r="C523" s="477" t="s">
        <v>516</v>
      </c>
      <c r="D523" s="478">
        <v>20545316561</v>
      </c>
      <c r="E523" s="478" t="s">
        <v>1890</v>
      </c>
      <c r="F523" s="477" t="s">
        <v>5011</v>
      </c>
      <c r="G523" s="477" t="s">
        <v>125</v>
      </c>
      <c r="H523" s="478">
        <v>945460009</v>
      </c>
      <c r="I523" s="496" t="s">
        <v>589</v>
      </c>
      <c r="J523" s="487" t="s">
        <v>1891</v>
      </c>
      <c r="K523" s="484" t="s">
        <v>1892</v>
      </c>
      <c r="L523" s="479" t="s">
        <v>1227</v>
      </c>
    </row>
    <row r="524" spans="2:12" s="459" customFormat="1" ht="18.75" customHeight="1" x14ac:dyDescent="0.3">
      <c r="B524" s="476">
        <v>522</v>
      </c>
      <c r="C524" s="477" t="s">
        <v>711</v>
      </c>
      <c r="D524" s="478">
        <v>20517503224</v>
      </c>
      <c r="E524" s="478" t="s">
        <v>1893</v>
      </c>
      <c r="F524" s="477" t="s">
        <v>4577</v>
      </c>
      <c r="G524" s="477" t="s">
        <v>1141</v>
      </c>
      <c r="H524" s="478">
        <v>984779961</v>
      </c>
      <c r="I524" s="496" t="s">
        <v>1894</v>
      </c>
      <c r="J524" s="484" t="s">
        <v>1895</v>
      </c>
      <c r="K524" s="484" t="s">
        <v>1896</v>
      </c>
      <c r="L524" s="479" t="s">
        <v>1055</v>
      </c>
    </row>
    <row r="525" spans="2:12" s="459" customFormat="1" ht="18.75" customHeight="1" x14ac:dyDescent="0.3">
      <c r="B525" s="476">
        <v>523</v>
      </c>
      <c r="C525" s="477" t="s">
        <v>1897</v>
      </c>
      <c r="D525" s="478">
        <v>20502574109</v>
      </c>
      <c r="E525" s="478" t="s">
        <v>1898</v>
      </c>
      <c r="F525" s="477" t="s">
        <v>4817</v>
      </c>
      <c r="G525" s="477" t="s">
        <v>125</v>
      </c>
      <c r="H525" s="478">
        <v>922355811</v>
      </c>
      <c r="I525" s="496" t="s">
        <v>1832</v>
      </c>
      <c r="J525" s="484" t="s">
        <v>1899</v>
      </c>
      <c r="K525" s="484" t="s">
        <v>1834</v>
      </c>
      <c r="L525" s="479" t="s">
        <v>243</v>
      </c>
    </row>
    <row r="526" spans="2:12" s="459" customFormat="1" ht="18.75" customHeight="1" x14ac:dyDescent="0.3">
      <c r="B526" s="476">
        <v>524</v>
      </c>
      <c r="C526" s="477" t="s">
        <v>256</v>
      </c>
      <c r="D526" s="478">
        <v>20516862506</v>
      </c>
      <c r="E526" s="478" t="s">
        <v>257</v>
      </c>
      <c r="F526" s="477" t="s">
        <v>5012</v>
      </c>
      <c r="G526" s="477" t="s">
        <v>125</v>
      </c>
      <c r="H526" s="478">
        <v>942686003</v>
      </c>
      <c r="I526" s="496" t="s">
        <v>1900</v>
      </c>
      <c r="J526" s="484" t="s">
        <v>1901</v>
      </c>
      <c r="K526" s="484" t="s">
        <v>1902</v>
      </c>
      <c r="L526" s="479" t="s">
        <v>243</v>
      </c>
    </row>
    <row r="527" spans="2:12" s="459" customFormat="1" ht="18.75" customHeight="1" x14ac:dyDescent="0.3">
      <c r="B527" s="476">
        <v>525</v>
      </c>
      <c r="C527" s="477" t="s">
        <v>250</v>
      </c>
      <c r="D527" s="478">
        <v>20505958111</v>
      </c>
      <c r="E527" s="478" t="s">
        <v>251</v>
      </c>
      <c r="F527" s="477" t="s">
        <v>5013</v>
      </c>
      <c r="G527" s="477" t="s">
        <v>125</v>
      </c>
      <c r="H527" s="478">
        <v>991687275</v>
      </c>
      <c r="I527" s="496" t="s">
        <v>1903</v>
      </c>
      <c r="J527" s="484" t="s">
        <v>1904</v>
      </c>
      <c r="K527" s="484" t="s">
        <v>1905</v>
      </c>
      <c r="L527" s="479" t="s">
        <v>243</v>
      </c>
    </row>
    <row r="528" spans="2:12" s="459" customFormat="1" ht="18.75" customHeight="1" x14ac:dyDescent="0.3">
      <c r="B528" s="476">
        <v>526</v>
      </c>
      <c r="C528" s="477" t="s">
        <v>1906</v>
      </c>
      <c r="D528" s="478">
        <v>20164503080</v>
      </c>
      <c r="E528" s="478" t="s">
        <v>1907</v>
      </c>
      <c r="F528" s="477" t="s">
        <v>4824</v>
      </c>
      <c r="G528" s="477" t="s">
        <v>1908</v>
      </c>
      <c r="H528" s="478">
        <v>982646325</v>
      </c>
      <c r="I528" s="496" t="s">
        <v>1909</v>
      </c>
      <c r="J528" s="486" t="s">
        <v>1910</v>
      </c>
      <c r="K528" s="484"/>
      <c r="L528" s="479" t="s">
        <v>243</v>
      </c>
    </row>
    <row r="529" spans="2:12" s="459" customFormat="1" ht="18.75" customHeight="1" x14ac:dyDescent="0.3">
      <c r="B529" s="476">
        <v>527</v>
      </c>
      <c r="C529" s="477" t="s">
        <v>1911</v>
      </c>
      <c r="D529" s="478" t="s">
        <v>125</v>
      </c>
      <c r="E529" s="478" t="s">
        <v>125</v>
      </c>
      <c r="F529" s="477" t="s">
        <v>4825</v>
      </c>
      <c r="G529" s="477" t="s">
        <v>125</v>
      </c>
      <c r="H529" s="478">
        <v>971907874</v>
      </c>
      <c r="I529" s="496" t="s">
        <v>1912</v>
      </c>
      <c r="J529" s="484" t="s">
        <v>1913</v>
      </c>
      <c r="K529" s="484"/>
      <c r="L529" s="479" t="s">
        <v>243</v>
      </c>
    </row>
    <row r="530" spans="2:12" s="459" customFormat="1" ht="18.75" customHeight="1" x14ac:dyDescent="0.3">
      <c r="B530" s="476">
        <v>528</v>
      </c>
      <c r="C530" s="477" t="s">
        <v>1799</v>
      </c>
      <c r="D530" s="478">
        <v>20547461721</v>
      </c>
      <c r="E530" s="478" t="s">
        <v>1800</v>
      </c>
      <c r="F530" s="477" t="s">
        <v>5014</v>
      </c>
      <c r="G530" s="477" t="s">
        <v>125</v>
      </c>
      <c r="H530" s="478">
        <v>944627739</v>
      </c>
      <c r="I530" s="496" t="s">
        <v>1914</v>
      </c>
      <c r="J530" s="484" t="s">
        <v>1915</v>
      </c>
      <c r="K530" s="484" t="s">
        <v>1916</v>
      </c>
      <c r="L530" s="479" t="s">
        <v>1004</v>
      </c>
    </row>
    <row r="531" spans="2:12" s="459" customFormat="1" ht="18.75" customHeight="1" x14ac:dyDescent="0.3">
      <c r="B531" s="476">
        <v>529</v>
      </c>
      <c r="C531" s="477" t="s">
        <v>1817</v>
      </c>
      <c r="D531" s="478">
        <v>20603476361</v>
      </c>
      <c r="E531" s="478" t="s">
        <v>1917</v>
      </c>
      <c r="F531" s="477" t="s">
        <v>4826</v>
      </c>
      <c r="G531" s="477" t="s">
        <v>608</v>
      </c>
      <c r="H531" s="478">
        <v>943921063</v>
      </c>
      <c r="I531" s="496" t="s">
        <v>1918</v>
      </c>
      <c r="J531" s="484" t="s">
        <v>1919</v>
      </c>
      <c r="K531" s="484" t="s">
        <v>1920</v>
      </c>
      <c r="L531" s="479" t="s">
        <v>243</v>
      </c>
    </row>
    <row r="532" spans="2:12" s="459" customFormat="1" ht="18.75" customHeight="1" x14ac:dyDescent="0.3">
      <c r="B532" s="476">
        <v>530</v>
      </c>
      <c r="C532" s="477" t="s">
        <v>1704</v>
      </c>
      <c r="D532" s="478">
        <v>20607107824</v>
      </c>
      <c r="E532" s="478" t="s">
        <v>1705</v>
      </c>
      <c r="F532" s="477" t="s">
        <v>5015</v>
      </c>
      <c r="G532" s="477" t="s">
        <v>928</v>
      </c>
      <c r="H532" s="478" t="s">
        <v>1921</v>
      </c>
      <c r="I532" s="496" t="s">
        <v>1922</v>
      </c>
      <c r="J532" s="484" t="s">
        <v>1709</v>
      </c>
      <c r="K532" s="484" t="s">
        <v>1710</v>
      </c>
      <c r="L532" s="479" t="s">
        <v>243</v>
      </c>
    </row>
    <row r="533" spans="2:12" s="459" customFormat="1" ht="18.75" customHeight="1" x14ac:dyDescent="0.3">
      <c r="B533" s="476">
        <v>531</v>
      </c>
      <c r="C533" s="477" t="s">
        <v>1923</v>
      </c>
      <c r="D533" s="478">
        <v>20610285288</v>
      </c>
      <c r="E533" s="478" t="s">
        <v>1924</v>
      </c>
      <c r="F533" s="477" t="s">
        <v>4985</v>
      </c>
      <c r="G533" s="477" t="s">
        <v>125</v>
      </c>
      <c r="H533" s="478">
        <v>964239204</v>
      </c>
      <c r="I533" s="496" t="s">
        <v>961</v>
      </c>
      <c r="J533" s="484" t="s">
        <v>125</v>
      </c>
      <c r="K533" s="484" t="s">
        <v>125</v>
      </c>
      <c r="L533" s="479" t="s">
        <v>243</v>
      </c>
    </row>
    <row r="534" spans="2:12" s="459" customFormat="1" ht="18.75" customHeight="1" x14ac:dyDescent="0.3">
      <c r="B534" s="476">
        <v>532</v>
      </c>
      <c r="C534" s="477" t="s">
        <v>256</v>
      </c>
      <c r="D534" s="478">
        <v>20516862506</v>
      </c>
      <c r="E534" s="478" t="s">
        <v>858</v>
      </c>
      <c r="F534" s="477" t="s">
        <v>4604</v>
      </c>
      <c r="G534" s="477" t="s">
        <v>125</v>
      </c>
      <c r="H534" s="478" t="s">
        <v>1925</v>
      </c>
      <c r="I534" s="496" t="s">
        <v>861</v>
      </c>
      <c r="J534" s="484" t="s">
        <v>125</v>
      </c>
      <c r="K534" s="484" t="s">
        <v>125</v>
      </c>
      <c r="L534" s="479" t="s">
        <v>243</v>
      </c>
    </row>
    <row r="535" spans="2:12" s="459" customFormat="1" ht="18.75" customHeight="1" x14ac:dyDescent="0.3">
      <c r="B535" s="476">
        <v>533</v>
      </c>
      <c r="C535" s="477" t="s">
        <v>319</v>
      </c>
      <c r="D535" s="478">
        <v>20206018411</v>
      </c>
      <c r="E535" s="478" t="s">
        <v>320</v>
      </c>
      <c r="F535" s="477" t="s">
        <v>4827</v>
      </c>
      <c r="G535" s="477" t="s">
        <v>125</v>
      </c>
      <c r="H535" s="478">
        <v>936847547</v>
      </c>
      <c r="I535" s="496" t="s">
        <v>1926</v>
      </c>
      <c r="J535" s="484" t="s">
        <v>125</v>
      </c>
      <c r="K535" s="484" t="s">
        <v>125</v>
      </c>
      <c r="L535" s="479" t="s">
        <v>243</v>
      </c>
    </row>
    <row r="536" spans="2:12" s="459" customFormat="1" ht="18.75" customHeight="1" x14ac:dyDescent="0.3">
      <c r="B536" s="476">
        <v>534</v>
      </c>
      <c r="C536" s="477" t="s">
        <v>1927</v>
      </c>
      <c r="D536" s="478">
        <v>20610005919</v>
      </c>
      <c r="E536" s="478" t="s">
        <v>1928</v>
      </c>
      <c r="F536" s="477" t="s">
        <v>5016</v>
      </c>
      <c r="G536" s="477" t="s">
        <v>125</v>
      </c>
      <c r="H536" s="478">
        <v>949439440</v>
      </c>
      <c r="I536" s="496" t="s">
        <v>1929</v>
      </c>
      <c r="J536" s="479" t="s">
        <v>1930</v>
      </c>
      <c r="K536" s="484"/>
      <c r="L536" s="479"/>
    </row>
    <row r="537" spans="2:12" s="459" customFormat="1" ht="18.75" customHeight="1" x14ac:dyDescent="0.3">
      <c r="B537" s="476">
        <v>535</v>
      </c>
      <c r="C537" s="477" t="s">
        <v>1799</v>
      </c>
      <c r="D537" s="478">
        <v>20547461721</v>
      </c>
      <c r="E537" s="478" t="s">
        <v>1800</v>
      </c>
      <c r="F537" s="477" t="s">
        <v>5017</v>
      </c>
      <c r="G537" s="477" t="s">
        <v>125</v>
      </c>
      <c r="H537" s="478">
        <v>927400156</v>
      </c>
      <c r="I537" s="496" t="s">
        <v>1931</v>
      </c>
      <c r="J537" s="484" t="s">
        <v>125</v>
      </c>
      <c r="K537" s="484" t="s">
        <v>1916</v>
      </c>
      <c r="L537" s="479" t="s">
        <v>1004</v>
      </c>
    </row>
    <row r="538" spans="2:12" s="459" customFormat="1" ht="18.75" customHeight="1" x14ac:dyDescent="0.3">
      <c r="B538" s="476">
        <v>536</v>
      </c>
      <c r="C538" s="477" t="s">
        <v>1932</v>
      </c>
      <c r="D538" s="478">
        <v>20602050786</v>
      </c>
      <c r="E538" s="478" t="s">
        <v>1933</v>
      </c>
      <c r="F538" s="477" t="s">
        <v>5018</v>
      </c>
      <c r="G538" s="477" t="s">
        <v>125</v>
      </c>
      <c r="H538" s="478">
        <v>993077479</v>
      </c>
      <c r="I538" s="496" t="s">
        <v>1934</v>
      </c>
      <c r="J538" s="484" t="s">
        <v>1935</v>
      </c>
      <c r="K538" s="484" t="s">
        <v>1936</v>
      </c>
      <c r="L538" s="479" t="s">
        <v>1004</v>
      </c>
    </row>
    <row r="539" spans="2:12" s="459" customFormat="1" ht="18.75" customHeight="1" x14ac:dyDescent="0.3">
      <c r="B539" s="476">
        <v>537</v>
      </c>
      <c r="C539" s="477" t="s">
        <v>244</v>
      </c>
      <c r="D539" s="478">
        <v>20600118197</v>
      </c>
      <c r="E539" s="478" t="s">
        <v>245</v>
      </c>
      <c r="F539" s="477" t="s">
        <v>5019</v>
      </c>
      <c r="G539" s="477" t="s">
        <v>125</v>
      </c>
      <c r="H539" s="478">
        <v>961105299</v>
      </c>
      <c r="I539" s="496" t="s">
        <v>1937</v>
      </c>
      <c r="J539" s="484" t="s">
        <v>1938</v>
      </c>
      <c r="K539" s="484" t="s">
        <v>1939</v>
      </c>
      <c r="L539" s="479" t="s">
        <v>1004</v>
      </c>
    </row>
    <row r="540" spans="2:12" s="459" customFormat="1" ht="18.75" customHeight="1" x14ac:dyDescent="0.3">
      <c r="B540" s="476">
        <v>538</v>
      </c>
      <c r="C540" s="477" t="s">
        <v>1940</v>
      </c>
      <c r="D540" s="478">
        <v>20610792341</v>
      </c>
      <c r="E540" s="478" t="s">
        <v>1941</v>
      </c>
      <c r="F540" s="477" t="s">
        <v>5020</v>
      </c>
      <c r="G540" s="477" t="s">
        <v>125</v>
      </c>
      <c r="H540" s="478" t="s">
        <v>1942</v>
      </c>
      <c r="I540" s="496" t="s">
        <v>1943</v>
      </c>
      <c r="J540" s="484" t="s">
        <v>1944</v>
      </c>
      <c r="K540" s="484" t="s">
        <v>1945</v>
      </c>
      <c r="L540" s="479"/>
    </row>
    <row r="541" spans="2:12" s="459" customFormat="1" ht="18.75" customHeight="1" x14ac:dyDescent="0.3">
      <c r="B541" s="476">
        <v>539</v>
      </c>
      <c r="C541" s="477" t="s">
        <v>968</v>
      </c>
      <c r="D541" s="478">
        <v>20608554891</v>
      </c>
      <c r="E541" s="478" t="s">
        <v>969</v>
      </c>
      <c r="F541" s="477" t="s">
        <v>5021</v>
      </c>
      <c r="G541" s="477" t="s">
        <v>125</v>
      </c>
      <c r="H541" s="478">
        <v>963676459</v>
      </c>
      <c r="I541" s="496" t="s">
        <v>971</v>
      </c>
      <c r="J541" s="479" t="s">
        <v>125</v>
      </c>
      <c r="K541" s="479" t="s">
        <v>125</v>
      </c>
      <c r="L541" s="479" t="s">
        <v>243</v>
      </c>
    </row>
    <row r="542" spans="2:12" s="459" customFormat="1" ht="18.75" customHeight="1" x14ac:dyDescent="0.3">
      <c r="B542" s="476">
        <v>540</v>
      </c>
      <c r="C542" s="477" t="s">
        <v>2985</v>
      </c>
      <c r="D542" s="478">
        <v>20544533534</v>
      </c>
      <c r="E542" s="478" t="s">
        <v>2986</v>
      </c>
      <c r="F542" s="477" t="s">
        <v>5022</v>
      </c>
      <c r="G542" s="477" t="s">
        <v>125</v>
      </c>
      <c r="H542" s="478" t="s">
        <v>2987</v>
      </c>
      <c r="I542" s="496" t="s">
        <v>125</v>
      </c>
      <c r="J542" s="484" t="s">
        <v>125</v>
      </c>
      <c r="K542" s="484" t="s">
        <v>125</v>
      </c>
      <c r="L542" s="479" t="s">
        <v>243</v>
      </c>
    </row>
    <row r="543" spans="2:12" s="459" customFormat="1" ht="18.75" customHeight="1" x14ac:dyDescent="0.3">
      <c r="B543" s="476">
        <v>541</v>
      </c>
      <c r="C543" s="477" t="s">
        <v>2988</v>
      </c>
      <c r="D543" s="478">
        <v>20544268873</v>
      </c>
      <c r="E543" s="478" t="s">
        <v>2989</v>
      </c>
      <c r="F543" s="477" t="s">
        <v>5023</v>
      </c>
      <c r="G543" s="477" t="s">
        <v>2990</v>
      </c>
      <c r="H543" s="478">
        <v>987831334</v>
      </c>
      <c r="I543" s="496" t="s">
        <v>2991</v>
      </c>
      <c r="J543" s="484" t="s">
        <v>2993</v>
      </c>
      <c r="K543" s="484" t="s">
        <v>2992</v>
      </c>
      <c r="L543" s="479" t="s">
        <v>243</v>
      </c>
    </row>
    <row r="544" spans="2:12" s="459" customFormat="1" ht="18.75" customHeight="1" x14ac:dyDescent="0.3">
      <c r="B544" s="476">
        <v>542</v>
      </c>
      <c r="C544" s="477" t="s">
        <v>3004</v>
      </c>
      <c r="D544" s="478">
        <v>20110950544</v>
      </c>
      <c r="E544" s="478" t="s">
        <v>3005</v>
      </c>
      <c r="F544" s="477" t="s">
        <v>5024</v>
      </c>
      <c r="G544" s="477" t="s">
        <v>125</v>
      </c>
      <c r="H544" s="478">
        <v>984160722</v>
      </c>
      <c r="I544" s="496" t="s">
        <v>2994</v>
      </c>
      <c r="J544" s="484" t="s">
        <v>3006</v>
      </c>
      <c r="K544" s="484" t="s">
        <v>125</v>
      </c>
      <c r="L544" s="479" t="s">
        <v>243</v>
      </c>
    </row>
    <row r="545" spans="2:12" s="459" customFormat="1" ht="18.75" customHeight="1" x14ac:dyDescent="0.3">
      <c r="B545" s="476">
        <v>543</v>
      </c>
      <c r="C545" s="477" t="s">
        <v>2996</v>
      </c>
      <c r="D545" s="478" t="s">
        <v>125</v>
      </c>
      <c r="E545" s="478" t="s">
        <v>125</v>
      </c>
      <c r="F545" s="477" t="s">
        <v>4828</v>
      </c>
      <c r="G545" s="477" t="s">
        <v>125</v>
      </c>
      <c r="H545" s="478">
        <v>930569870</v>
      </c>
      <c r="I545" s="496" t="s">
        <v>2997</v>
      </c>
      <c r="J545" s="484" t="s">
        <v>2998</v>
      </c>
      <c r="K545" s="484"/>
      <c r="L545" s="479" t="s">
        <v>243</v>
      </c>
    </row>
    <row r="546" spans="2:12" s="459" customFormat="1" ht="18.75" customHeight="1" x14ac:dyDescent="0.3">
      <c r="B546" s="476">
        <v>545</v>
      </c>
      <c r="C546" s="477" t="s">
        <v>2999</v>
      </c>
      <c r="D546" s="478">
        <v>20600948769</v>
      </c>
      <c r="E546" s="478" t="s">
        <v>3000</v>
      </c>
      <c r="F546" s="477" t="s">
        <v>4829</v>
      </c>
      <c r="G546" s="477" t="s">
        <v>125</v>
      </c>
      <c r="H546" s="478">
        <v>956868194</v>
      </c>
      <c r="I546" s="496" t="s">
        <v>3001</v>
      </c>
      <c r="J546" s="484" t="s">
        <v>3002</v>
      </c>
      <c r="K546" s="484" t="s">
        <v>3003</v>
      </c>
      <c r="L546" s="479" t="s">
        <v>243</v>
      </c>
    </row>
    <row r="547" spans="2:12" s="459" customFormat="1" ht="18.75" customHeight="1" x14ac:dyDescent="0.3">
      <c r="B547" s="476">
        <v>546</v>
      </c>
      <c r="C547" s="477" t="s">
        <v>1788</v>
      </c>
      <c r="D547" s="478">
        <v>20600373863</v>
      </c>
      <c r="E547" s="478" t="s">
        <v>125</v>
      </c>
      <c r="F547" s="477" t="s">
        <v>4830</v>
      </c>
      <c r="G547" s="477" t="s">
        <v>125</v>
      </c>
      <c r="H547" s="478">
        <v>986106252</v>
      </c>
      <c r="I547" s="496" t="s">
        <v>3007</v>
      </c>
      <c r="J547" s="484" t="s">
        <v>3008</v>
      </c>
      <c r="K547" s="484" t="s">
        <v>3009</v>
      </c>
      <c r="L547" s="479" t="s">
        <v>243</v>
      </c>
    </row>
    <row r="548" spans="2:12" s="459" customFormat="1" ht="18.75" customHeight="1" x14ac:dyDescent="0.3">
      <c r="B548" s="476">
        <v>547</v>
      </c>
      <c r="C548" s="477" t="s">
        <v>3011</v>
      </c>
      <c r="D548" s="478">
        <v>20522017214</v>
      </c>
      <c r="E548" s="478" t="s">
        <v>125</v>
      </c>
      <c r="F548" s="477" t="s">
        <v>4831</v>
      </c>
      <c r="G548" s="477" t="s">
        <v>3012</v>
      </c>
      <c r="H548" s="478">
        <v>948239123</v>
      </c>
      <c r="I548" s="496" t="s">
        <v>3013</v>
      </c>
      <c r="J548" s="484" t="s">
        <v>125</v>
      </c>
      <c r="K548" s="484" t="s">
        <v>125</v>
      </c>
      <c r="L548" s="479" t="s">
        <v>243</v>
      </c>
    </row>
    <row r="549" spans="2:12" s="459" customFormat="1" ht="18.75" customHeight="1" x14ac:dyDescent="0.3">
      <c r="B549" s="476">
        <v>548</v>
      </c>
      <c r="C549" s="477" t="s">
        <v>3014</v>
      </c>
      <c r="D549" s="478" t="s">
        <v>125</v>
      </c>
      <c r="E549" s="478" t="s">
        <v>125</v>
      </c>
      <c r="F549" s="477" t="s">
        <v>4832</v>
      </c>
      <c r="G549" s="477" t="s">
        <v>1158</v>
      </c>
      <c r="H549" s="478">
        <v>959888161</v>
      </c>
      <c r="I549" s="496" t="s">
        <v>3015</v>
      </c>
      <c r="J549" s="484" t="s">
        <v>3016</v>
      </c>
      <c r="K549" s="484" t="s">
        <v>125</v>
      </c>
      <c r="L549" s="479" t="s">
        <v>243</v>
      </c>
    </row>
    <row r="550" spans="2:12" s="459" customFormat="1" ht="18.75" customHeight="1" x14ac:dyDescent="0.3">
      <c r="B550" s="476">
        <v>549</v>
      </c>
      <c r="C550" s="477" t="s">
        <v>3017</v>
      </c>
      <c r="D550" s="478">
        <v>20606227028</v>
      </c>
      <c r="E550" s="478" t="s">
        <v>3018</v>
      </c>
      <c r="F550" s="477" t="s">
        <v>4833</v>
      </c>
      <c r="G550" s="477" t="s">
        <v>125</v>
      </c>
      <c r="H550" s="478">
        <v>996911531</v>
      </c>
      <c r="I550" s="496" t="s">
        <v>3019</v>
      </c>
      <c r="J550" s="484" t="s">
        <v>125</v>
      </c>
      <c r="K550" s="484" t="s">
        <v>125</v>
      </c>
      <c r="L550" s="479" t="s">
        <v>243</v>
      </c>
    </row>
    <row r="551" spans="2:12" s="459" customFormat="1" ht="18.75" customHeight="1" x14ac:dyDescent="0.3">
      <c r="B551" s="476">
        <v>550</v>
      </c>
      <c r="C551" s="477" t="s">
        <v>3020</v>
      </c>
      <c r="D551" s="478">
        <v>20548080895</v>
      </c>
      <c r="E551" s="478" t="s">
        <v>125</v>
      </c>
      <c r="F551" s="477" t="s">
        <v>4834</v>
      </c>
      <c r="G551" s="477" t="s">
        <v>3021</v>
      </c>
      <c r="H551" s="478">
        <v>937226233</v>
      </c>
      <c r="I551" s="496" t="s">
        <v>3022</v>
      </c>
      <c r="J551" s="484" t="s">
        <v>125</v>
      </c>
      <c r="K551" s="484" t="s">
        <v>125</v>
      </c>
      <c r="L551" s="479" t="s">
        <v>243</v>
      </c>
    </row>
    <row r="552" spans="2:12" s="459" customFormat="1" ht="18.75" customHeight="1" x14ac:dyDescent="0.3">
      <c r="B552" s="476">
        <v>551</v>
      </c>
      <c r="C552" s="477" t="s">
        <v>3023</v>
      </c>
      <c r="D552" s="478">
        <v>20602159834</v>
      </c>
      <c r="E552" s="478" t="s">
        <v>125</v>
      </c>
      <c r="F552" s="477" t="s">
        <v>4835</v>
      </c>
      <c r="G552" s="478" t="s">
        <v>125</v>
      </c>
      <c r="H552" s="478">
        <v>975513161</v>
      </c>
      <c r="I552" s="496" t="s">
        <v>3024</v>
      </c>
      <c r="J552" s="484" t="s">
        <v>125</v>
      </c>
      <c r="K552" s="484" t="s">
        <v>125</v>
      </c>
      <c r="L552" s="479" t="s">
        <v>1135</v>
      </c>
    </row>
    <row r="553" spans="2:12" s="459" customFormat="1" ht="18.75" customHeight="1" x14ac:dyDescent="0.3">
      <c r="B553" s="476">
        <v>552</v>
      </c>
      <c r="C553" s="477" t="s">
        <v>3026</v>
      </c>
      <c r="D553" s="478">
        <v>20601497469</v>
      </c>
      <c r="E553" s="478" t="s">
        <v>125</v>
      </c>
      <c r="F553" s="477" t="s">
        <v>4836</v>
      </c>
      <c r="G553" s="477" t="s">
        <v>125</v>
      </c>
      <c r="H553" s="478">
        <v>981504929</v>
      </c>
      <c r="I553" s="496" t="s">
        <v>429</v>
      </c>
      <c r="J553" s="484" t="s">
        <v>125</v>
      </c>
      <c r="K553" s="484" t="s">
        <v>125</v>
      </c>
      <c r="L553" s="479" t="s">
        <v>243</v>
      </c>
    </row>
    <row r="554" spans="2:12" s="459" customFormat="1" ht="18.75" customHeight="1" x14ac:dyDescent="0.3">
      <c r="B554" s="476">
        <v>553</v>
      </c>
      <c r="C554" s="477" t="s">
        <v>3028</v>
      </c>
      <c r="D554" s="478" t="s">
        <v>125</v>
      </c>
      <c r="E554" s="478" t="s">
        <v>125</v>
      </c>
      <c r="F554" s="477" t="s">
        <v>4837</v>
      </c>
      <c r="G554" s="477" t="s">
        <v>125</v>
      </c>
      <c r="H554" s="478" t="s">
        <v>3029</v>
      </c>
      <c r="I554" s="496" t="s">
        <v>3030</v>
      </c>
      <c r="J554" s="484" t="s">
        <v>3031</v>
      </c>
      <c r="K554" s="484" t="s">
        <v>125</v>
      </c>
      <c r="L554" s="479" t="s">
        <v>243</v>
      </c>
    </row>
    <row r="555" spans="2:12" s="459" customFormat="1" ht="18.75" customHeight="1" x14ac:dyDescent="0.3">
      <c r="B555" s="476">
        <v>554</v>
      </c>
      <c r="C555" s="477" t="s">
        <v>3032</v>
      </c>
      <c r="D555" s="478">
        <v>20609179555</v>
      </c>
      <c r="E555" s="478" t="s">
        <v>3033</v>
      </c>
      <c r="F555" s="477" t="s">
        <v>4838</v>
      </c>
      <c r="G555" s="477" t="s">
        <v>125</v>
      </c>
      <c r="H555" s="478">
        <v>983638459</v>
      </c>
      <c r="I555" s="496" t="s">
        <v>125</v>
      </c>
      <c r="J555" s="486" t="s">
        <v>3034</v>
      </c>
      <c r="K555" s="484" t="s">
        <v>125</v>
      </c>
      <c r="L555" s="479" t="s">
        <v>243</v>
      </c>
    </row>
    <row r="556" spans="2:12" s="459" customFormat="1" ht="18.75" customHeight="1" x14ac:dyDescent="0.3">
      <c r="B556" s="476">
        <v>555</v>
      </c>
      <c r="C556" s="477" t="s">
        <v>267</v>
      </c>
      <c r="D556" s="478">
        <v>20505212739</v>
      </c>
      <c r="E556" s="478" t="s">
        <v>268</v>
      </c>
      <c r="F556" s="477" t="s">
        <v>4839</v>
      </c>
      <c r="G556" s="478" t="s">
        <v>125</v>
      </c>
      <c r="H556" s="478" t="s">
        <v>125</v>
      </c>
      <c r="I556" s="496" t="s">
        <v>3035</v>
      </c>
      <c r="J556" s="484" t="s">
        <v>125</v>
      </c>
      <c r="K556" s="484" t="s">
        <v>125</v>
      </c>
      <c r="L556" s="479" t="s">
        <v>243</v>
      </c>
    </row>
    <row r="557" spans="2:12" s="459" customFormat="1" ht="18.75" customHeight="1" x14ac:dyDescent="0.3">
      <c r="B557" s="476">
        <v>556</v>
      </c>
      <c r="C557" s="477" t="s">
        <v>3037</v>
      </c>
      <c r="D557" s="478">
        <v>20547461721</v>
      </c>
      <c r="E557" s="478" t="s">
        <v>1800</v>
      </c>
      <c r="F557" s="477" t="s">
        <v>4840</v>
      </c>
      <c r="G557" s="477" t="s">
        <v>125</v>
      </c>
      <c r="H557" s="478">
        <v>902923512</v>
      </c>
      <c r="I557" s="496" t="s">
        <v>3036</v>
      </c>
      <c r="J557" s="484" t="s">
        <v>125</v>
      </c>
      <c r="K557" s="484" t="s">
        <v>1916</v>
      </c>
      <c r="L557" s="479" t="s">
        <v>1004</v>
      </c>
    </row>
    <row r="558" spans="2:12" s="459" customFormat="1" ht="18.75" customHeight="1" x14ac:dyDescent="0.3">
      <c r="B558" s="476">
        <v>557</v>
      </c>
      <c r="C558" s="477" t="s">
        <v>3038</v>
      </c>
      <c r="D558" s="478">
        <v>20609107112</v>
      </c>
      <c r="E558" s="478" t="s">
        <v>125</v>
      </c>
      <c r="F558" s="477" t="s">
        <v>4841</v>
      </c>
      <c r="G558" s="477" t="s">
        <v>3039</v>
      </c>
      <c r="H558" s="478">
        <v>967862413</v>
      </c>
      <c r="I558" s="496" t="s">
        <v>3040</v>
      </c>
      <c r="J558" s="484" t="s">
        <v>125</v>
      </c>
      <c r="K558" s="484" t="s">
        <v>125</v>
      </c>
      <c r="L558" s="479" t="s">
        <v>1004</v>
      </c>
    </row>
    <row r="559" spans="2:12" s="459" customFormat="1" ht="18.75" customHeight="1" x14ac:dyDescent="0.3">
      <c r="B559" s="476">
        <v>558</v>
      </c>
      <c r="C559" s="477" t="s">
        <v>3041</v>
      </c>
      <c r="D559" s="478">
        <v>20522012689</v>
      </c>
      <c r="E559" s="478" t="s">
        <v>125</v>
      </c>
      <c r="F559" s="477" t="s">
        <v>3042</v>
      </c>
      <c r="G559" s="477" t="s">
        <v>125</v>
      </c>
      <c r="H559" s="478">
        <v>989222845</v>
      </c>
      <c r="I559" s="496" t="s">
        <v>3043</v>
      </c>
      <c r="J559" s="484" t="s">
        <v>3044</v>
      </c>
      <c r="K559" s="484" t="s">
        <v>3045</v>
      </c>
      <c r="L559" s="479" t="s">
        <v>1004</v>
      </c>
    </row>
    <row r="560" spans="2:12" s="459" customFormat="1" ht="18.75" customHeight="1" x14ac:dyDescent="0.3">
      <c r="B560" s="476">
        <v>559</v>
      </c>
      <c r="C560" s="477" t="s">
        <v>3046</v>
      </c>
      <c r="D560" s="478" t="s">
        <v>125</v>
      </c>
      <c r="E560" s="478" t="s">
        <v>125</v>
      </c>
      <c r="F560" s="477" t="s">
        <v>4842</v>
      </c>
      <c r="G560" s="477" t="s">
        <v>125</v>
      </c>
      <c r="H560" s="478" t="s">
        <v>125</v>
      </c>
      <c r="I560" s="496" t="s">
        <v>3047</v>
      </c>
      <c r="J560" s="484" t="s">
        <v>125</v>
      </c>
      <c r="K560" s="484" t="s">
        <v>125</v>
      </c>
      <c r="L560" s="479" t="s">
        <v>1004</v>
      </c>
    </row>
    <row r="561" spans="2:12" s="459" customFormat="1" ht="18.75" customHeight="1" x14ac:dyDescent="0.3">
      <c r="B561" s="476">
        <v>560</v>
      </c>
      <c r="C561" s="477" t="s">
        <v>3056</v>
      </c>
      <c r="D561" s="478">
        <v>20549356762</v>
      </c>
      <c r="E561" s="478" t="s">
        <v>125</v>
      </c>
      <c r="F561" s="477" t="s">
        <v>4108</v>
      </c>
      <c r="G561" s="477" t="s">
        <v>4109</v>
      </c>
      <c r="H561" s="478">
        <v>944435392</v>
      </c>
      <c r="I561" s="496" t="s">
        <v>3185</v>
      </c>
      <c r="J561" s="484" t="s">
        <v>125</v>
      </c>
      <c r="K561" s="484" t="s">
        <v>125</v>
      </c>
      <c r="L561" s="479" t="s">
        <v>1004</v>
      </c>
    </row>
    <row r="562" spans="2:12" s="459" customFormat="1" ht="18.75" customHeight="1" x14ac:dyDescent="0.3">
      <c r="B562" s="476">
        <v>561</v>
      </c>
      <c r="C562" s="477" t="s">
        <v>3057</v>
      </c>
      <c r="D562" s="478">
        <v>20607634913</v>
      </c>
      <c r="E562" s="478" t="s">
        <v>125</v>
      </c>
      <c r="F562" s="477" t="s">
        <v>4843</v>
      </c>
      <c r="G562" s="477" t="s">
        <v>125</v>
      </c>
      <c r="H562" s="478">
        <v>960046758</v>
      </c>
      <c r="I562" s="496" t="s">
        <v>3058</v>
      </c>
      <c r="J562" s="484" t="s">
        <v>125</v>
      </c>
      <c r="K562" s="484" t="s">
        <v>125</v>
      </c>
      <c r="L562" s="479" t="s">
        <v>1004</v>
      </c>
    </row>
    <row r="563" spans="2:12" s="459" customFormat="1" ht="18.75" customHeight="1" x14ac:dyDescent="0.3">
      <c r="B563" s="476">
        <v>562</v>
      </c>
      <c r="C563" s="477" t="s">
        <v>1341</v>
      </c>
      <c r="D563" s="478">
        <v>20429006300</v>
      </c>
      <c r="E563" s="478" t="s">
        <v>1342</v>
      </c>
      <c r="F563" s="477" t="s">
        <v>4844</v>
      </c>
      <c r="G563" s="477" t="s">
        <v>125</v>
      </c>
      <c r="H563" s="478">
        <v>981465194</v>
      </c>
      <c r="I563" s="496" t="s">
        <v>3059</v>
      </c>
      <c r="J563" s="484" t="s">
        <v>125</v>
      </c>
      <c r="K563" s="484" t="s">
        <v>125</v>
      </c>
      <c r="L563" s="479" t="s">
        <v>243</v>
      </c>
    </row>
    <row r="564" spans="2:12" s="459" customFormat="1" ht="18.75" customHeight="1" x14ac:dyDescent="0.3">
      <c r="B564" s="476">
        <v>563</v>
      </c>
      <c r="C564" s="477" t="s">
        <v>3060</v>
      </c>
      <c r="D564" s="478">
        <v>20602876234</v>
      </c>
      <c r="E564" s="478" t="s">
        <v>125</v>
      </c>
      <c r="F564" s="477" t="s">
        <v>4845</v>
      </c>
      <c r="G564" s="477" t="s">
        <v>125</v>
      </c>
      <c r="H564" s="478">
        <v>961607880</v>
      </c>
      <c r="I564" s="496" t="s">
        <v>3061</v>
      </c>
      <c r="J564" s="484" t="s">
        <v>3062</v>
      </c>
      <c r="K564" s="484" t="s">
        <v>3063</v>
      </c>
      <c r="L564" s="479" t="s">
        <v>243</v>
      </c>
    </row>
    <row r="565" spans="2:12" s="459" customFormat="1" ht="18.75" customHeight="1" x14ac:dyDescent="0.3">
      <c r="B565" s="476">
        <v>564</v>
      </c>
      <c r="C565" s="477" t="s">
        <v>1701</v>
      </c>
      <c r="D565" s="478">
        <v>20477478728</v>
      </c>
      <c r="E565" s="478" t="s">
        <v>125</v>
      </c>
      <c r="F565" s="477" t="s">
        <v>4846</v>
      </c>
      <c r="G565" s="477" t="s">
        <v>125</v>
      </c>
      <c r="H565" s="478">
        <v>974560197</v>
      </c>
      <c r="I565" s="496" t="s">
        <v>3064</v>
      </c>
      <c r="J565" s="484" t="s">
        <v>125</v>
      </c>
      <c r="K565" s="484" t="s">
        <v>125</v>
      </c>
      <c r="L565" s="479" t="s">
        <v>243</v>
      </c>
    </row>
    <row r="566" spans="2:12" s="459" customFormat="1" ht="18.75" customHeight="1" x14ac:dyDescent="0.3">
      <c r="B566" s="476">
        <v>565</v>
      </c>
      <c r="C566" s="477" t="s">
        <v>3523</v>
      </c>
      <c r="D566" s="478">
        <v>20480408960</v>
      </c>
      <c r="E566" s="478" t="s">
        <v>125</v>
      </c>
      <c r="F566" s="477" t="s">
        <v>4847</v>
      </c>
      <c r="G566" s="478" t="s">
        <v>125</v>
      </c>
      <c r="H566" s="478" t="s">
        <v>2987</v>
      </c>
      <c r="I566" s="496" t="s">
        <v>125</v>
      </c>
      <c r="J566" s="484" t="s">
        <v>125</v>
      </c>
      <c r="K566" s="484" t="s">
        <v>125</v>
      </c>
      <c r="L566" s="479" t="s">
        <v>243</v>
      </c>
    </row>
    <row r="567" spans="2:12" s="459" customFormat="1" ht="18.75" customHeight="1" x14ac:dyDescent="0.3">
      <c r="B567" s="476">
        <v>566</v>
      </c>
      <c r="C567" s="477" t="s">
        <v>3041</v>
      </c>
      <c r="D567" s="478">
        <v>20522012689</v>
      </c>
      <c r="E567" s="478" t="s">
        <v>125</v>
      </c>
      <c r="F567" s="477" t="s">
        <v>4848</v>
      </c>
      <c r="G567" s="477" t="s">
        <v>125</v>
      </c>
      <c r="H567" s="478">
        <v>980144141</v>
      </c>
      <c r="I567" s="496" t="s">
        <v>3066</v>
      </c>
      <c r="J567" s="484" t="s">
        <v>125</v>
      </c>
      <c r="K567" s="484" t="s">
        <v>125</v>
      </c>
      <c r="L567" s="479" t="s">
        <v>1004</v>
      </c>
    </row>
    <row r="568" spans="2:12" s="459" customFormat="1" ht="18.75" customHeight="1" x14ac:dyDescent="0.3">
      <c r="B568" s="476">
        <v>567</v>
      </c>
      <c r="C568" s="477" t="s">
        <v>3067</v>
      </c>
      <c r="D568" s="478">
        <v>20552045352</v>
      </c>
      <c r="E568" s="478" t="s">
        <v>125</v>
      </c>
      <c r="F568" s="477" t="s">
        <v>4849</v>
      </c>
      <c r="G568" s="477" t="s">
        <v>125</v>
      </c>
      <c r="H568" s="478">
        <v>976051516</v>
      </c>
      <c r="I568" s="496" t="s">
        <v>3068</v>
      </c>
      <c r="J568" s="484" t="s">
        <v>125</v>
      </c>
      <c r="K568" s="484" t="s">
        <v>125</v>
      </c>
      <c r="L568" s="479" t="s">
        <v>1004</v>
      </c>
    </row>
    <row r="569" spans="2:12" s="459" customFormat="1" ht="18.75" customHeight="1" x14ac:dyDescent="0.3">
      <c r="B569" s="476">
        <v>568</v>
      </c>
      <c r="C569" s="477" t="s">
        <v>445</v>
      </c>
      <c r="D569" s="478">
        <v>20550488192</v>
      </c>
      <c r="E569" s="478" t="s">
        <v>125</v>
      </c>
      <c r="F569" s="477" t="s">
        <v>3327</v>
      </c>
      <c r="G569" s="478" t="s">
        <v>125</v>
      </c>
      <c r="H569" s="478" t="s">
        <v>125</v>
      </c>
      <c r="I569" s="496" t="s">
        <v>3070</v>
      </c>
      <c r="J569" s="484" t="s">
        <v>1719</v>
      </c>
      <c r="K569" s="484" t="s">
        <v>1686</v>
      </c>
      <c r="L569" s="479" t="s">
        <v>243</v>
      </c>
    </row>
    <row r="570" spans="2:12" s="459" customFormat="1" ht="18.75" customHeight="1" x14ac:dyDescent="0.3">
      <c r="B570" s="476">
        <v>569</v>
      </c>
      <c r="C570" s="477" t="s">
        <v>3072</v>
      </c>
      <c r="D570" s="478" t="s">
        <v>125</v>
      </c>
      <c r="E570" s="478" t="s">
        <v>125</v>
      </c>
      <c r="F570" s="477" t="s">
        <v>4850</v>
      </c>
      <c r="G570" s="478" t="s">
        <v>125</v>
      </c>
      <c r="H570" s="478">
        <v>965350448</v>
      </c>
      <c r="I570" s="496" t="s">
        <v>3071</v>
      </c>
      <c r="J570" s="484" t="s">
        <v>3073</v>
      </c>
      <c r="K570" s="484" t="s">
        <v>3074</v>
      </c>
      <c r="L570" s="479" t="s">
        <v>243</v>
      </c>
    </row>
    <row r="571" spans="2:12" s="459" customFormat="1" ht="18.75" customHeight="1" x14ac:dyDescent="0.3">
      <c r="B571" s="476">
        <v>570</v>
      </c>
      <c r="C571" s="477" t="s">
        <v>3075</v>
      </c>
      <c r="D571" s="478">
        <v>20608355473</v>
      </c>
      <c r="E571" s="478" t="s">
        <v>125</v>
      </c>
      <c r="F571" s="477" t="s">
        <v>3076</v>
      </c>
      <c r="G571" s="478" t="s">
        <v>125</v>
      </c>
      <c r="H571" s="478">
        <v>978282515</v>
      </c>
      <c r="I571" s="496" t="s">
        <v>3077</v>
      </c>
      <c r="J571" s="488" t="s">
        <v>3078</v>
      </c>
      <c r="K571" s="484" t="s">
        <v>3079</v>
      </c>
      <c r="L571" s="479" t="s">
        <v>243</v>
      </c>
    </row>
    <row r="572" spans="2:12" s="459" customFormat="1" ht="18.75" customHeight="1" x14ac:dyDescent="0.3">
      <c r="B572" s="476">
        <v>571</v>
      </c>
      <c r="C572" s="477" t="s">
        <v>3080</v>
      </c>
      <c r="D572" s="478">
        <v>20526351950</v>
      </c>
      <c r="E572" s="478" t="s">
        <v>125</v>
      </c>
      <c r="F572" s="477" t="s">
        <v>4851</v>
      </c>
      <c r="G572" s="478" t="s">
        <v>125</v>
      </c>
      <c r="H572" s="478">
        <v>934967519</v>
      </c>
      <c r="I572" s="496" t="s">
        <v>3081</v>
      </c>
      <c r="J572" s="484" t="s">
        <v>3082</v>
      </c>
      <c r="K572" s="488" t="s">
        <v>3083</v>
      </c>
      <c r="L572" s="479" t="s">
        <v>243</v>
      </c>
    </row>
    <row r="573" spans="2:12" s="459" customFormat="1" ht="18.75" customHeight="1" x14ac:dyDescent="0.3">
      <c r="B573" s="476">
        <v>572</v>
      </c>
      <c r="C573" s="477" t="s">
        <v>3084</v>
      </c>
      <c r="D573" s="478">
        <v>20603224559</v>
      </c>
      <c r="E573" s="478" t="s">
        <v>125</v>
      </c>
      <c r="F573" s="477" t="s">
        <v>4852</v>
      </c>
      <c r="G573" s="478" t="s">
        <v>125</v>
      </c>
      <c r="H573" s="478">
        <v>953161886</v>
      </c>
      <c r="I573" s="496" t="s">
        <v>3085</v>
      </c>
      <c r="J573" s="484" t="s">
        <v>3086</v>
      </c>
      <c r="K573" s="484" t="s">
        <v>3087</v>
      </c>
      <c r="L573" s="479"/>
    </row>
    <row r="574" spans="2:12" s="459" customFormat="1" ht="18.75" customHeight="1" x14ac:dyDescent="0.3">
      <c r="B574" s="476">
        <v>573</v>
      </c>
      <c r="C574" s="477" t="s">
        <v>3088</v>
      </c>
      <c r="D574" s="478">
        <v>20611234512</v>
      </c>
      <c r="E574" s="478" t="s">
        <v>125</v>
      </c>
      <c r="F574" s="477" t="s">
        <v>4853</v>
      </c>
      <c r="G574" s="477" t="s">
        <v>358</v>
      </c>
      <c r="H574" s="478">
        <v>999332929</v>
      </c>
      <c r="I574" s="496" t="s">
        <v>3131</v>
      </c>
      <c r="J574" s="484" t="s">
        <v>3089</v>
      </c>
      <c r="K574" s="484" t="s">
        <v>3090</v>
      </c>
      <c r="L574" s="479"/>
    </row>
    <row r="575" spans="2:12" s="459" customFormat="1" ht="18.75" customHeight="1" x14ac:dyDescent="0.3">
      <c r="B575" s="476">
        <v>574</v>
      </c>
      <c r="C575" s="477" t="s">
        <v>3092</v>
      </c>
      <c r="D575" s="478">
        <v>20503578485</v>
      </c>
      <c r="E575" s="478" t="s">
        <v>125</v>
      </c>
      <c r="F575" s="477" t="s">
        <v>5025</v>
      </c>
      <c r="G575" s="478" t="s">
        <v>125</v>
      </c>
      <c r="H575" s="478">
        <v>955346741</v>
      </c>
      <c r="I575" s="496" t="s">
        <v>3091</v>
      </c>
      <c r="J575" s="484" t="s">
        <v>3093</v>
      </c>
      <c r="K575" s="484" t="s">
        <v>3094</v>
      </c>
      <c r="L575" s="479" t="s">
        <v>3095</v>
      </c>
    </row>
    <row r="576" spans="2:12" s="459" customFormat="1" ht="18.75" customHeight="1" x14ac:dyDescent="0.3">
      <c r="B576" s="476">
        <v>575</v>
      </c>
      <c r="C576" s="477" t="s">
        <v>3096</v>
      </c>
      <c r="D576" s="478">
        <v>20608496859</v>
      </c>
      <c r="E576" s="478" t="s">
        <v>3097</v>
      </c>
      <c r="F576" s="477" t="s">
        <v>4854</v>
      </c>
      <c r="G576" s="477" t="s">
        <v>125</v>
      </c>
      <c r="H576" s="478" t="s">
        <v>125</v>
      </c>
      <c r="I576" s="496" t="s">
        <v>3098</v>
      </c>
      <c r="J576" s="484" t="s">
        <v>125</v>
      </c>
      <c r="K576" s="484" t="s">
        <v>125</v>
      </c>
      <c r="L576" s="479"/>
    </row>
    <row r="577" spans="2:12" s="459" customFormat="1" ht="18.75" customHeight="1" x14ac:dyDescent="0.3">
      <c r="B577" s="476">
        <v>576</v>
      </c>
      <c r="C577" s="477" t="s">
        <v>3099</v>
      </c>
      <c r="D577" s="478" t="s">
        <v>125</v>
      </c>
      <c r="E577" s="478" t="s">
        <v>125</v>
      </c>
      <c r="F577" s="477" t="s">
        <v>4855</v>
      </c>
      <c r="G577" s="477" t="s">
        <v>125</v>
      </c>
      <c r="H577" s="478">
        <v>991055033</v>
      </c>
      <c r="I577" s="496" t="s">
        <v>3100</v>
      </c>
      <c r="J577" s="484" t="s">
        <v>1308</v>
      </c>
      <c r="K577" s="484" t="s">
        <v>125</v>
      </c>
      <c r="L577" s="479" t="s">
        <v>243</v>
      </c>
    </row>
    <row r="578" spans="2:12" s="459" customFormat="1" ht="18.75" customHeight="1" x14ac:dyDescent="0.3">
      <c r="B578" s="476">
        <v>577</v>
      </c>
      <c r="C578" s="477" t="s">
        <v>3096</v>
      </c>
      <c r="D578" s="478">
        <v>20608496859</v>
      </c>
      <c r="E578" s="478" t="s">
        <v>3097</v>
      </c>
      <c r="F578" s="477" t="s">
        <v>4856</v>
      </c>
      <c r="G578" s="477" t="s">
        <v>1141</v>
      </c>
      <c r="H578" s="478" t="s">
        <v>125</v>
      </c>
      <c r="I578" s="496" t="s">
        <v>3101</v>
      </c>
      <c r="J578" s="484" t="s">
        <v>3102</v>
      </c>
      <c r="K578" s="484" t="s">
        <v>3103</v>
      </c>
      <c r="L578" s="479"/>
    </row>
    <row r="579" spans="2:12" s="459" customFormat="1" ht="18.75" customHeight="1" x14ac:dyDescent="0.3">
      <c r="B579" s="476">
        <v>578</v>
      </c>
      <c r="C579" s="477" t="s">
        <v>1701</v>
      </c>
      <c r="D579" s="478">
        <v>20477478728</v>
      </c>
      <c r="E579" s="478" t="s">
        <v>125</v>
      </c>
      <c r="F579" s="477" t="s">
        <v>4857</v>
      </c>
      <c r="G579" s="478" t="s">
        <v>125</v>
      </c>
      <c r="H579" s="478">
        <v>959438601</v>
      </c>
      <c r="I579" s="496" t="s">
        <v>3104</v>
      </c>
      <c r="J579" s="484" t="s">
        <v>3105</v>
      </c>
      <c r="K579" s="484" t="s">
        <v>3106</v>
      </c>
      <c r="L579" s="479"/>
    </row>
    <row r="580" spans="2:12" s="459" customFormat="1" ht="18.75" customHeight="1" x14ac:dyDescent="0.3">
      <c r="B580" s="476">
        <v>579</v>
      </c>
      <c r="C580" s="477" t="s">
        <v>3108</v>
      </c>
      <c r="D580" s="478">
        <v>20600974905</v>
      </c>
      <c r="E580" s="478" t="s">
        <v>125</v>
      </c>
      <c r="F580" s="477" t="s">
        <v>4858</v>
      </c>
      <c r="G580" s="477" t="s">
        <v>125</v>
      </c>
      <c r="H580" s="478">
        <v>951817045</v>
      </c>
      <c r="I580" s="496" t="s">
        <v>3107</v>
      </c>
      <c r="J580" s="484" t="s">
        <v>125</v>
      </c>
      <c r="K580" s="484" t="s">
        <v>125</v>
      </c>
      <c r="L580" s="479"/>
    </row>
    <row r="581" spans="2:12" s="459" customFormat="1" ht="18.75" customHeight="1" x14ac:dyDescent="0.3">
      <c r="B581" s="476">
        <v>580</v>
      </c>
      <c r="C581" s="477" t="s">
        <v>3096</v>
      </c>
      <c r="D581" s="478">
        <v>20608496859</v>
      </c>
      <c r="E581" s="478" t="s">
        <v>3097</v>
      </c>
      <c r="F581" s="477" t="s">
        <v>4750</v>
      </c>
      <c r="G581" s="477" t="s">
        <v>125</v>
      </c>
      <c r="H581" s="479">
        <v>963728267</v>
      </c>
      <c r="I581" s="496" t="s">
        <v>3109</v>
      </c>
      <c r="J581" s="484" t="s">
        <v>3126</v>
      </c>
      <c r="K581" s="484" t="s">
        <v>125</v>
      </c>
      <c r="L581" s="479"/>
    </row>
    <row r="582" spans="2:12" s="459" customFormat="1" ht="18.75" customHeight="1" x14ac:dyDescent="0.3">
      <c r="B582" s="476">
        <v>581</v>
      </c>
      <c r="C582" s="477" t="s">
        <v>3113</v>
      </c>
      <c r="D582" s="478">
        <v>20253757931</v>
      </c>
      <c r="E582" s="478" t="s">
        <v>3110</v>
      </c>
      <c r="F582" s="477" t="s">
        <v>3111</v>
      </c>
      <c r="G582" s="478" t="s">
        <v>125</v>
      </c>
      <c r="H582" s="477">
        <v>984286801</v>
      </c>
      <c r="I582" s="496" t="s">
        <v>3112</v>
      </c>
      <c r="J582" s="484" t="s">
        <v>125</v>
      </c>
      <c r="K582" s="484" t="s">
        <v>125</v>
      </c>
      <c r="L582" s="479"/>
    </row>
    <row r="583" spans="2:12" s="459" customFormat="1" ht="18.75" customHeight="1" x14ac:dyDescent="0.3">
      <c r="B583" s="476">
        <v>582</v>
      </c>
      <c r="C583" s="477" t="s">
        <v>3114</v>
      </c>
      <c r="D583" s="478">
        <v>20608496859</v>
      </c>
      <c r="E583" s="478" t="s">
        <v>125</v>
      </c>
      <c r="F583" s="477" t="s">
        <v>4859</v>
      </c>
      <c r="G583" s="477" t="s">
        <v>125</v>
      </c>
      <c r="H583" s="478">
        <v>961201143</v>
      </c>
      <c r="I583" s="496" t="s">
        <v>3115</v>
      </c>
      <c r="J583" s="484" t="s">
        <v>125</v>
      </c>
      <c r="K583" s="484" t="s">
        <v>125</v>
      </c>
      <c r="L583" s="479" t="s">
        <v>125</v>
      </c>
    </row>
    <row r="584" spans="2:12" s="459" customFormat="1" ht="18.75" customHeight="1" x14ac:dyDescent="0.3">
      <c r="B584" s="476">
        <v>583</v>
      </c>
      <c r="C584" s="477" t="s">
        <v>3116</v>
      </c>
      <c r="D584" s="478" t="s">
        <v>125</v>
      </c>
      <c r="E584" s="478" t="s">
        <v>125</v>
      </c>
      <c r="F584" s="477" t="s">
        <v>4860</v>
      </c>
      <c r="G584" s="477" t="s">
        <v>125</v>
      </c>
      <c r="H584" s="478" t="s">
        <v>3117</v>
      </c>
      <c r="I584" s="496"/>
      <c r="J584" s="484" t="s">
        <v>1308</v>
      </c>
      <c r="K584" s="484" t="s">
        <v>125</v>
      </c>
      <c r="L584" s="479"/>
    </row>
    <row r="585" spans="2:12" s="459" customFormat="1" ht="18.75" customHeight="1" x14ac:dyDescent="0.3">
      <c r="B585" s="476">
        <v>584</v>
      </c>
      <c r="C585" s="477" t="s">
        <v>3118</v>
      </c>
      <c r="D585" s="478" t="s">
        <v>3119</v>
      </c>
      <c r="E585" s="478" t="s">
        <v>125</v>
      </c>
      <c r="F585" s="477" t="s">
        <v>4861</v>
      </c>
      <c r="G585" s="477" t="s">
        <v>1086</v>
      </c>
      <c r="H585" s="479" t="s">
        <v>3122</v>
      </c>
      <c r="I585" s="496" t="s">
        <v>3123</v>
      </c>
      <c r="J585" s="484" t="s">
        <v>3120</v>
      </c>
      <c r="K585" s="479" t="s">
        <v>3121</v>
      </c>
      <c r="L585" s="479"/>
    </row>
    <row r="586" spans="2:12" s="459" customFormat="1" ht="18.75" customHeight="1" x14ac:dyDescent="0.3">
      <c r="B586" s="476">
        <v>585</v>
      </c>
      <c r="C586" s="477" t="s">
        <v>3124</v>
      </c>
      <c r="D586" s="478" t="s">
        <v>125</v>
      </c>
      <c r="E586" s="478" t="s">
        <v>125</v>
      </c>
      <c r="F586" s="477" t="s">
        <v>4862</v>
      </c>
      <c r="G586" s="477" t="s">
        <v>125</v>
      </c>
      <c r="H586" s="478">
        <v>976833324</v>
      </c>
      <c r="I586" s="496" t="s">
        <v>3125</v>
      </c>
      <c r="J586" s="484" t="s">
        <v>1308</v>
      </c>
      <c r="K586" s="484" t="s">
        <v>125</v>
      </c>
      <c r="L586" s="479" t="s">
        <v>125</v>
      </c>
    </row>
    <row r="587" spans="2:12" s="459" customFormat="1" ht="18.75" customHeight="1" x14ac:dyDescent="0.3">
      <c r="B587" s="476">
        <v>586</v>
      </c>
      <c r="C587" s="477" t="s">
        <v>3130</v>
      </c>
      <c r="D587" s="478">
        <v>20455959943</v>
      </c>
      <c r="E587" s="478" t="s">
        <v>3128</v>
      </c>
      <c r="F587" s="477" t="s">
        <v>4863</v>
      </c>
      <c r="G587" s="477" t="s">
        <v>3127</v>
      </c>
      <c r="H587" s="478">
        <v>940153984</v>
      </c>
      <c r="I587" s="496" t="s">
        <v>3129</v>
      </c>
      <c r="J587" s="484" t="s">
        <v>125</v>
      </c>
      <c r="K587" s="484" t="s">
        <v>125</v>
      </c>
      <c r="L587" s="479" t="s">
        <v>125</v>
      </c>
    </row>
    <row r="588" spans="2:12" s="459" customFormat="1" ht="18.75" customHeight="1" x14ac:dyDescent="0.3">
      <c r="B588" s="476">
        <v>587</v>
      </c>
      <c r="C588" s="477" t="s">
        <v>3132</v>
      </c>
      <c r="D588" s="478" t="s">
        <v>125</v>
      </c>
      <c r="E588" s="478" t="s">
        <v>125</v>
      </c>
      <c r="F588" s="477" t="s">
        <v>4864</v>
      </c>
      <c r="G588" s="477" t="s">
        <v>125</v>
      </c>
      <c r="H588" s="478">
        <v>972030002</v>
      </c>
      <c r="I588" s="496" t="s">
        <v>3133</v>
      </c>
      <c r="J588" s="484" t="s">
        <v>1308</v>
      </c>
      <c r="K588" s="484" t="s">
        <v>125</v>
      </c>
      <c r="L588" s="479" t="s">
        <v>125</v>
      </c>
    </row>
    <row r="589" spans="2:12" s="459" customFormat="1" ht="18.75" customHeight="1" x14ac:dyDescent="0.3">
      <c r="B589" s="476">
        <v>588</v>
      </c>
      <c r="C589" s="477" t="s">
        <v>849</v>
      </c>
      <c r="D589" s="478">
        <v>20604175756</v>
      </c>
      <c r="E589" s="478" t="s">
        <v>125</v>
      </c>
      <c r="F589" s="477" t="s">
        <v>4865</v>
      </c>
      <c r="G589" s="477" t="s">
        <v>125</v>
      </c>
      <c r="H589" s="478">
        <v>993345794</v>
      </c>
      <c r="I589" s="496" t="s">
        <v>3134</v>
      </c>
      <c r="J589" s="484" t="s">
        <v>125</v>
      </c>
      <c r="K589" s="484" t="s">
        <v>125</v>
      </c>
      <c r="L589" s="479" t="s">
        <v>125</v>
      </c>
    </row>
    <row r="590" spans="2:12" s="459" customFormat="1" ht="18.75" customHeight="1" x14ac:dyDescent="0.3">
      <c r="B590" s="476">
        <v>589</v>
      </c>
      <c r="C590" s="477" t="s">
        <v>3135</v>
      </c>
      <c r="D590" s="478">
        <v>10407944971</v>
      </c>
      <c r="E590" s="478" t="s">
        <v>125</v>
      </c>
      <c r="F590" s="477" t="s">
        <v>4866</v>
      </c>
      <c r="G590" s="477" t="s">
        <v>125</v>
      </c>
      <c r="H590" s="478" t="s">
        <v>3136</v>
      </c>
      <c r="I590" s="498" t="s">
        <v>125</v>
      </c>
      <c r="J590" s="484" t="s">
        <v>125</v>
      </c>
      <c r="K590" s="484" t="s">
        <v>125</v>
      </c>
      <c r="L590" s="479"/>
    </row>
    <row r="591" spans="2:12" s="459" customFormat="1" ht="18.75" customHeight="1" x14ac:dyDescent="0.3">
      <c r="B591" s="476">
        <v>590</v>
      </c>
      <c r="C591" s="477" t="s">
        <v>3137</v>
      </c>
      <c r="D591" s="478">
        <v>20547735014</v>
      </c>
      <c r="E591" s="478" t="s">
        <v>125</v>
      </c>
      <c r="F591" s="477" t="s">
        <v>4867</v>
      </c>
      <c r="G591" s="477" t="s">
        <v>125</v>
      </c>
      <c r="H591" s="478" t="s">
        <v>3138</v>
      </c>
      <c r="I591" s="496" t="s">
        <v>3139</v>
      </c>
      <c r="J591" s="484" t="s">
        <v>3140</v>
      </c>
      <c r="K591" s="484" t="s">
        <v>125</v>
      </c>
      <c r="L591" s="479"/>
    </row>
    <row r="592" spans="2:12" s="459" customFormat="1" ht="18.75" customHeight="1" x14ac:dyDescent="0.3">
      <c r="B592" s="476">
        <v>591</v>
      </c>
      <c r="C592" s="477" t="s">
        <v>3141</v>
      </c>
      <c r="D592" s="478" t="s">
        <v>125</v>
      </c>
      <c r="E592" s="478" t="s">
        <v>125</v>
      </c>
      <c r="F592" s="477" t="s">
        <v>4868</v>
      </c>
      <c r="G592" s="477" t="s">
        <v>125</v>
      </c>
      <c r="H592" s="478" t="s">
        <v>3143</v>
      </c>
      <c r="I592" s="496" t="s">
        <v>3142</v>
      </c>
      <c r="J592" s="484" t="s">
        <v>1308</v>
      </c>
      <c r="K592" s="484" t="s">
        <v>125</v>
      </c>
      <c r="L592" s="479" t="s">
        <v>125</v>
      </c>
    </row>
    <row r="593" spans="2:12" s="459" customFormat="1" ht="18.75" customHeight="1" x14ac:dyDescent="0.3">
      <c r="B593" s="476">
        <v>592</v>
      </c>
      <c r="C593" s="477" t="s">
        <v>3144</v>
      </c>
      <c r="D593" s="478">
        <v>20433763221</v>
      </c>
      <c r="E593" s="478" t="s">
        <v>125</v>
      </c>
      <c r="F593" s="477" t="s">
        <v>4869</v>
      </c>
      <c r="G593" s="477" t="s">
        <v>125</v>
      </c>
      <c r="H593" s="478">
        <v>983899623</v>
      </c>
      <c r="I593" s="496" t="s">
        <v>3145</v>
      </c>
      <c r="J593" s="484" t="s">
        <v>3146</v>
      </c>
      <c r="K593" s="484" t="s">
        <v>125</v>
      </c>
      <c r="L593" s="479" t="s">
        <v>125</v>
      </c>
    </row>
    <row r="594" spans="2:12" s="459" customFormat="1" ht="18.75" customHeight="1" x14ac:dyDescent="0.3">
      <c r="B594" s="476">
        <v>593</v>
      </c>
      <c r="C594" s="477" t="s">
        <v>3147</v>
      </c>
      <c r="D594" s="478" t="s">
        <v>125</v>
      </c>
      <c r="E594" s="478" t="s">
        <v>125</v>
      </c>
      <c r="F594" s="477" t="s">
        <v>4870</v>
      </c>
      <c r="G594" s="477" t="s">
        <v>125</v>
      </c>
      <c r="H594" s="478">
        <v>964816332</v>
      </c>
      <c r="I594" s="496" t="s">
        <v>3148</v>
      </c>
      <c r="J594" s="484" t="s">
        <v>1308</v>
      </c>
      <c r="K594" s="484" t="s">
        <v>125</v>
      </c>
      <c r="L594" s="479" t="s">
        <v>125</v>
      </c>
    </row>
    <row r="595" spans="2:12" s="459" customFormat="1" ht="18.75" customHeight="1" x14ac:dyDescent="0.3">
      <c r="B595" s="476">
        <v>594</v>
      </c>
      <c r="C595" s="477" t="s">
        <v>3149</v>
      </c>
      <c r="D595" s="478">
        <v>20478154284</v>
      </c>
      <c r="E595" s="478" t="s">
        <v>125</v>
      </c>
      <c r="F595" s="477" t="s">
        <v>3150</v>
      </c>
      <c r="G595" s="477" t="s">
        <v>125</v>
      </c>
      <c r="H595" s="478" t="s">
        <v>3151</v>
      </c>
      <c r="I595" s="496" t="s">
        <v>3152</v>
      </c>
      <c r="J595" s="484" t="s">
        <v>3153</v>
      </c>
      <c r="K595" s="484" t="s">
        <v>3154</v>
      </c>
      <c r="L595" s="479" t="s">
        <v>125</v>
      </c>
    </row>
    <row r="596" spans="2:12" s="459" customFormat="1" ht="18.75" customHeight="1" x14ac:dyDescent="0.3">
      <c r="B596" s="476">
        <v>595</v>
      </c>
      <c r="C596" s="477" t="s">
        <v>3088</v>
      </c>
      <c r="D596" s="478">
        <v>20611234512</v>
      </c>
      <c r="E596" s="478" t="s">
        <v>125</v>
      </c>
      <c r="F596" s="477" t="s">
        <v>4871</v>
      </c>
      <c r="G596" s="477" t="s">
        <v>125</v>
      </c>
      <c r="H596" s="478">
        <v>959587491</v>
      </c>
      <c r="I596" s="496" t="s">
        <v>3155</v>
      </c>
      <c r="J596" s="486" t="s">
        <v>125</v>
      </c>
      <c r="K596" s="484" t="s">
        <v>125</v>
      </c>
      <c r="L596" s="479" t="s">
        <v>125</v>
      </c>
    </row>
    <row r="597" spans="2:12" s="459" customFormat="1" ht="18.75" customHeight="1" x14ac:dyDescent="0.3">
      <c r="B597" s="476">
        <v>596</v>
      </c>
      <c r="C597" s="477" t="s">
        <v>3157</v>
      </c>
      <c r="D597" s="478">
        <v>20265615407</v>
      </c>
      <c r="E597" s="478" t="s">
        <v>125</v>
      </c>
      <c r="F597" s="477" t="s">
        <v>4872</v>
      </c>
      <c r="G597" s="477" t="s">
        <v>125</v>
      </c>
      <c r="H597" s="478" t="s">
        <v>125</v>
      </c>
      <c r="I597" s="496" t="s">
        <v>3158</v>
      </c>
      <c r="J597" s="484" t="s">
        <v>125</v>
      </c>
      <c r="K597" s="484" t="s">
        <v>3159</v>
      </c>
      <c r="L597" s="479" t="s">
        <v>125</v>
      </c>
    </row>
    <row r="598" spans="2:12" s="459" customFormat="1" ht="18.75" customHeight="1" x14ac:dyDescent="0.3">
      <c r="B598" s="476">
        <v>597</v>
      </c>
      <c r="C598" s="477" t="s">
        <v>1398</v>
      </c>
      <c r="D598" s="478" t="s">
        <v>125</v>
      </c>
      <c r="E598" s="478" t="s">
        <v>125</v>
      </c>
      <c r="F598" s="477" t="s">
        <v>4873</v>
      </c>
      <c r="G598" s="477" t="s">
        <v>259</v>
      </c>
      <c r="H598" s="478">
        <v>955632483</v>
      </c>
      <c r="I598" s="496" t="s">
        <v>1728</v>
      </c>
      <c r="J598" s="484" t="s">
        <v>125</v>
      </c>
      <c r="K598" s="484" t="s">
        <v>125</v>
      </c>
      <c r="L598" s="479" t="s">
        <v>125</v>
      </c>
    </row>
    <row r="599" spans="2:12" s="459" customFormat="1" ht="18.75" customHeight="1" x14ac:dyDescent="0.3">
      <c r="B599" s="476">
        <v>598</v>
      </c>
      <c r="C599" s="477" t="s">
        <v>3088</v>
      </c>
      <c r="D599" s="478">
        <v>20611234512</v>
      </c>
      <c r="E599" s="478" t="s">
        <v>125</v>
      </c>
      <c r="F599" s="477" t="s">
        <v>4874</v>
      </c>
      <c r="G599" s="477" t="s">
        <v>125</v>
      </c>
      <c r="H599" s="478">
        <v>955823310</v>
      </c>
      <c r="I599" s="496" t="s">
        <v>3161</v>
      </c>
      <c r="J599" s="484" t="s">
        <v>125</v>
      </c>
      <c r="K599" s="484" t="s">
        <v>125</v>
      </c>
      <c r="L599" s="479" t="s">
        <v>125</v>
      </c>
    </row>
    <row r="600" spans="2:12" s="459" customFormat="1" ht="18.75" customHeight="1" x14ac:dyDescent="0.3">
      <c r="B600" s="476">
        <v>599</v>
      </c>
      <c r="C600" s="477" t="s">
        <v>3162</v>
      </c>
      <c r="D600" s="478">
        <v>20609976862</v>
      </c>
      <c r="E600" s="478" t="s">
        <v>125</v>
      </c>
      <c r="F600" s="477" t="s">
        <v>4460</v>
      </c>
      <c r="G600" s="477" t="s">
        <v>125</v>
      </c>
      <c r="H600" s="478">
        <v>980545518</v>
      </c>
      <c r="I600" s="496" t="s">
        <v>379</v>
      </c>
      <c r="J600" s="484" t="s">
        <v>125</v>
      </c>
      <c r="K600" s="484" t="s">
        <v>125</v>
      </c>
      <c r="L600" s="479" t="s">
        <v>125</v>
      </c>
    </row>
    <row r="601" spans="2:12" s="459" customFormat="1" ht="18.75" customHeight="1" x14ac:dyDescent="0.3">
      <c r="B601" s="476">
        <v>600</v>
      </c>
      <c r="C601" s="477" t="s">
        <v>3163</v>
      </c>
      <c r="D601" s="478">
        <v>20339469882</v>
      </c>
      <c r="E601" s="478" t="s">
        <v>125</v>
      </c>
      <c r="F601" s="477" t="s">
        <v>4875</v>
      </c>
      <c r="G601" s="477" t="s">
        <v>125</v>
      </c>
      <c r="H601" s="478">
        <v>927400156</v>
      </c>
      <c r="I601" s="496" t="s">
        <v>3164</v>
      </c>
      <c r="J601" s="484" t="s">
        <v>3165</v>
      </c>
      <c r="K601" s="484" t="s">
        <v>3166</v>
      </c>
      <c r="L601" s="479" t="s">
        <v>125</v>
      </c>
    </row>
    <row r="602" spans="2:12" s="459" customFormat="1" ht="18.75" customHeight="1" x14ac:dyDescent="0.3">
      <c r="B602" s="476">
        <v>601</v>
      </c>
      <c r="C602" s="477" t="s">
        <v>3168</v>
      </c>
      <c r="D602" s="478">
        <v>20606454229</v>
      </c>
      <c r="E602" s="478" t="s">
        <v>125</v>
      </c>
      <c r="F602" s="477" t="s">
        <v>4876</v>
      </c>
      <c r="G602" s="477" t="s">
        <v>125</v>
      </c>
      <c r="H602" s="478">
        <v>998875318</v>
      </c>
      <c r="I602" s="496" t="s">
        <v>3169</v>
      </c>
      <c r="J602" s="484" t="s">
        <v>3170</v>
      </c>
      <c r="K602" s="484" t="s">
        <v>125</v>
      </c>
      <c r="L602" s="479" t="s">
        <v>125</v>
      </c>
    </row>
    <row r="603" spans="2:12" s="459" customFormat="1" ht="18.75" customHeight="1" x14ac:dyDescent="0.3">
      <c r="B603" s="476">
        <v>602</v>
      </c>
      <c r="C603" s="477" t="s">
        <v>4383</v>
      </c>
      <c r="D603" s="478">
        <v>20611484853</v>
      </c>
      <c r="E603" s="478" t="s">
        <v>125</v>
      </c>
      <c r="F603" s="477" t="s">
        <v>4488</v>
      </c>
      <c r="G603" s="477" t="s">
        <v>125</v>
      </c>
      <c r="H603" s="478">
        <v>995141802</v>
      </c>
      <c r="I603" s="569" t="s">
        <v>5444</v>
      </c>
      <c r="J603" s="484" t="s">
        <v>4384</v>
      </c>
      <c r="K603" s="484" t="s">
        <v>4385</v>
      </c>
      <c r="L603" s="479" t="s">
        <v>125</v>
      </c>
    </row>
    <row r="604" spans="2:12" s="459" customFormat="1" ht="18.75" customHeight="1" x14ac:dyDescent="0.3">
      <c r="B604" s="476">
        <v>603</v>
      </c>
      <c r="C604" s="477" t="s">
        <v>3072</v>
      </c>
      <c r="D604" s="478" t="s">
        <v>125</v>
      </c>
      <c r="E604" s="478" t="s">
        <v>125</v>
      </c>
      <c r="F604" s="477" t="s">
        <v>4877</v>
      </c>
      <c r="G604" s="478" t="s">
        <v>125</v>
      </c>
      <c r="H604" s="478">
        <v>953250711</v>
      </c>
      <c r="I604" s="496" t="s">
        <v>3172</v>
      </c>
      <c r="J604" s="484" t="s">
        <v>3073</v>
      </c>
      <c r="K604" s="484" t="s">
        <v>3074</v>
      </c>
      <c r="L604" s="479" t="s">
        <v>243</v>
      </c>
    </row>
    <row r="605" spans="2:12" s="459" customFormat="1" ht="18.75" customHeight="1" x14ac:dyDescent="0.3">
      <c r="B605" s="476">
        <v>604</v>
      </c>
      <c r="C605" s="477" t="s">
        <v>3072</v>
      </c>
      <c r="D605" s="478" t="s">
        <v>125</v>
      </c>
      <c r="E605" s="478" t="s">
        <v>125</v>
      </c>
      <c r="F605" s="477" t="s">
        <v>4878</v>
      </c>
      <c r="G605" s="478" t="s">
        <v>125</v>
      </c>
      <c r="H605" s="478">
        <v>906976545</v>
      </c>
      <c r="I605" s="496" t="s">
        <v>3175</v>
      </c>
      <c r="J605" s="484" t="s">
        <v>3266</v>
      </c>
      <c r="K605" s="484" t="s">
        <v>3267</v>
      </c>
      <c r="L605" s="479" t="s">
        <v>243</v>
      </c>
    </row>
    <row r="606" spans="2:12" s="459" customFormat="1" ht="18.75" customHeight="1" x14ac:dyDescent="0.3">
      <c r="B606" s="476">
        <v>605</v>
      </c>
      <c r="C606" s="477" t="s">
        <v>3181</v>
      </c>
      <c r="D606" s="478">
        <v>20525029779</v>
      </c>
      <c r="E606" s="478" t="s">
        <v>125</v>
      </c>
      <c r="F606" s="477" t="s">
        <v>4879</v>
      </c>
      <c r="G606" s="478" t="s">
        <v>125</v>
      </c>
      <c r="H606" s="478">
        <v>975105785</v>
      </c>
      <c r="I606" s="496" t="s">
        <v>3182</v>
      </c>
      <c r="J606" s="484" t="s">
        <v>3183</v>
      </c>
      <c r="K606" s="484" t="s">
        <v>3184</v>
      </c>
      <c r="L606" s="479"/>
    </row>
    <row r="607" spans="2:12" s="459" customFormat="1" ht="18.75" customHeight="1" x14ac:dyDescent="0.3">
      <c r="B607" s="476">
        <v>606</v>
      </c>
      <c r="C607" s="477" t="s">
        <v>3186</v>
      </c>
      <c r="D607" s="478">
        <v>20531951213</v>
      </c>
      <c r="E607" s="478" t="s">
        <v>3187</v>
      </c>
      <c r="F607" s="477" t="s">
        <v>4880</v>
      </c>
      <c r="G607" s="477" t="s">
        <v>1742</v>
      </c>
      <c r="H607" s="478">
        <v>987809983</v>
      </c>
      <c r="I607" s="496" t="s">
        <v>3188</v>
      </c>
      <c r="J607" s="484" t="s">
        <v>125</v>
      </c>
      <c r="K607" s="484" t="s">
        <v>125</v>
      </c>
      <c r="L607" s="479" t="s">
        <v>125</v>
      </c>
    </row>
    <row r="608" spans="2:12" s="459" customFormat="1" ht="18.75" customHeight="1" x14ac:dyDescent="0.3">
      <c r="B608" s="476">
        <v>607</v>
      </c>
      <c r="C608" s="477" t="s">
        <v>3189</v>
      </c>
      <c r="D608" s="478">
        <v>20378454850</v>
      </c>
      <c r="E608" s="478" t="s">
        <v>3190</v>
      </c>
      <c r="F608" s="477" t="s">
        <v>4881</v>
      </c>
      <c r="G608" s="477" t="s">
        <v>125</v>
      </c>
      <c r="H608" s="478">
        <v>993174913</v>
      </c>
      <c r="I608" s="496" t="s">
        <v>3191</v>
      </c>
      <c r="J608" s="484" t="s">
        <v>3192</v>
      </c>
      <c r="K608" s="484" t="s">
        <v>125</v>
      </c>
      <c r="L608" s="479" t="s">
        <v>125</v>
      </c>
    </row>
    <row r="609" spans="2:12" s="459" customFormat="1" ht="18.75" customHeight="1" x14ac:dyDescent="0.3">
      <c r="B609" s="476">
        <v>608</v>
      </c>
      <c r="C609" s="477" t="s">
        <v>3196</v>
      </c>
      <c r="D609" s="478" t="s">
        <v>125</v>
      </c>
      <c r="E609" s="478" t="s">
        <v>125</v>
      </c>
      <c r="F609" s="477" t="s">
        <v>4882</v>
      </c>
      <c r="G609" s="477" t="s">
        <v>3197</v>
      </c>
      <c r="H609" s="478">
        <v>992246367</v>
      </c>
      <c r="I609" s="496" t="s">
        <v>3198</v>
      </c>
      <c r="J609" s="484" t="s">
        <v>125</v>
      </c>
      <c r="K609" s="484" t="s">
        <v>125</v>
      </c>
      <c r="L609" s="479" t="s">
        <v>125</v>
      </c>
    </row>
    <row r="610" spans="2:12" s="459" customFormat="1" ht="18.75" customHeight="1" x14ac:dyDescent="0.3">
      <c r="B610" s="476">
        <v>609</v>
      </c>
      <c r="C610" s="477" t="s">
        <v>3096</v>
      </c>
      <c r="D610" s="478" t="s">
        <v>125</v>
      </c>
      <c r="E610" s="478" t="s">
        <v>125</v>
      </c>
      <c r="F610" s="477" t="s">
        <v>4883</v>
      </c>
      <c r="G610" s="478" t="s">
        <v>125</v>
      </c>
      <c r="H610" s="478">
        <v>937726103</v>
      </c>
      <c r="I610" s="496" t="s">
        <v>3200</v>
      </c>
      <c r="J610" s="484" t="s">
        <v>3201</v>
      </c>
      <c r="K610" s="484" t="s">
        <v>3202</v>
      </c>
      <c r="L610" s="479" t="s">
        <v>125</v>
      </c>
    </row>
    <row r="611" spans="2:12" s="459" customFormat="1" ht="18.75" customHeight="1" x14ac:dyDescent="0.3">
      <c r="B611" s="476">
        <v>610</v>
      </c>
      <c r="C611" s="477" t="s">
        <v>3203</v>
      </c>
      <c r="D611" s="478">
        <v>20378454850</v>
      </c>
      <c r="E611" s="478" t="s">
        <v>3204</v>
      </c>
      <c r="F611" s="477" t="s">
        <v>4884</v>
      </c>
      <c r="G611" s="478" t="s">
        <v>125</v>
      </c>
      <c r="H611" s="478">
        <v>993174913</v>
      </c>
      <c r="I611" s="496" t="s">
        <v>3191</v>
      </c>
      <c r="J611" s="484" t="s">
        <v>125</v>
      </c>
      <c r="K611" s="484" t="s">
        <v>125</v>
      </c>
      <c r="L611" s="479" t="s">
        <v>125</v>
      </c>
    </row>
    <row r="612" spans="2:12" s="459" customFormat="1" ht="18.75" customHeight="1" x14ac:dyDescent="0.3">
      <c r="B612" s="476">
        <v>611</v>
      </c>
      <c r="C612" s="477" t="s">
        <v>3205</v>
      </c>
      <c r="D612" s="478">
        <v>20600224302</v>
      </c>
      <c r="E612" s="478" t="s">
        <v>125</v>
      </c>
      <c r="F612" s="477" t="s">
        <v>4885</v>
      </c>
      <c r="G612" s="478" t="s">
        <v>125</v>
      </c>
      <c r="H612" s="478">
        <v>980861069</v>
      </c>
      <c r="I612" s="496" t="s">
        <v>3206</v>
      </c>
      <c r="J612" s="484" t="s">
        <v>125</v>
      </c>
      <c r="K612" s="484" t="s">
        <v>125</v>
      </c>
      <c r="L612" s="479" t="s">
        <v>125</v>
      </c>
    </row>
    <row r="613" spans="2:12" s="459" customFormat="1" ht="18.75" customHeight="1" x14ac:dyDescent="0.3">
      <c r="B613" s="476">
        <v>612</v>
      </c>
      <c r="C613" s="477" t="s">
        <v>3207</v>
      </c>
      <c r="D613" s="478" t="s">
        <v>125</v>
      </c>
      <c r="E613" s="478" t="s">
        <v>125</v>
      </c>
      <c r="F613" s="477" t="s">
        <v>4886</v>
      </c>
      <c r="G613" s="478" t="s">
        <v>645</v>
      </c>
      <c r="H613" s="478">
        <v>920681514</v>
      </c>
      <c r="I613" s="496" t="s">
        <v>3208</v>
      </c>
      <c r="J613" s="484" t="s">
        <v>125</v>
      </c>
      <c r="K613" s="484" t="s">
        <v>125</v>
      </c>
      <c r="L613" s="479" t="s">
        <v>125</v>
      </c>
    </row>
    <row r="614" spans="2:12" s="459" customFormat="1" ht="18.75" customHeight="1" x14ac:dyDescent="0.3">
      <c r="B614" s="476">
        <v>613</v>
      </c>
      <c r="C614" s="477" t="s">
        <v>3210</v>
      </c>
      <c r="D614" s="478">
        <v>20607107824</v>
      </c>
      <c r="E614" s="478" t="s">
        <v>125</v>
      </c>
      <c r="F614" s="477" t="s">
        <v>4887</v>
      </c>
      <c r="G614" s="478" t="s">
        <v>3209</v>
      </c>
      <c r="H614" s="478" t="s">
        <v>3212</v>
      </c>
      <c r="I614" s="496" t="s">
        <v>3213</v>
      </c>
      <c r="J614" s="484" t="s">
        <v>125</v>
      </c>
      <c r="K614" s="484" t="s">
        <v>125</v>
      </c>
      <c r="L614" s="479" t="s">
        <v>243</v>
      </c>
    </row>
    <row r="615" spans="2:12" s="459" customFormat="1" ht="18.75" customHeight="1" x14ac:dyDescent="0.3">
      <c r="B615" s="476">
        <v>614</v>
      </c>
      <c r="C615" s="477" t="s">
        <v>1299</v>
      </c>
      <c r="D615" s="478" t="s">
        <v>125</v>
      </c>
      <c r="E615" s="478" t="s">
        <v>125</v>
      </c>
      <c r="F615" s="477" t="s">
        <v>4888</v>
      </c>
      <c r="G615" s="478" t="s">
        <v>125</v>
      </c>
      <c r="H615" s="478">
        <v>999916011</v>
      </c>
      <c r="I615" s="496" t="s">
        <v>3211</v>
      </c>
      <c r="J615" s="484" t="s">
        <v>125</v>
      </c>
      <c r="K615" s="484" t="s">
        <v>125</v>
      </c>
      <c r="L615" s="479"/>
    </row>
    <row r="616" spans="2:12" s="459" customFormat="1" ht="18.75" customHeight="1" x14ac:dyDescent="0.3">
      <c r="B616" s="476">
        <v>615</v>
      </c>
      <c r="C616" s="477" t="s">
        <v>3214</v>
      </c>
      <c r="D616" s="478">
        <v>20600792114</v>
      </c>
      <c r="E616" s="478" t="s">
        <v>125</v>
      </c>
      <c r="F616" s="477" t="s">
        <v>4889</v>
      </c>
      <c r="G616" s="478" t="s">
        <v>125</v>
      </c>
      <c r="H616" s="478">
        <v>950907340</v>
      </c>
      <c r="I616" s="496" t="s">
        <v>3215</v>
      </c>
      <c r="J616" s="484" t="s">
        <v>3216</v>
      </c>
      <c r="K616" s="484" t="s">
        <v>125</v>
      </c>
      <c r="L616" s="479"/>
    </row>
    <row r="617" spans="2:12" s="459" customFormat="1" ht="18.75" customHeight="1" x14ac:dyDescent="0.3">
      <c r="B617" s="476">
        <v>616</v>
      </c>
      <c r="C617" s="477" t="s">
        <v>3092</v>
      </c>
      <c r="D617" s="478">
        <v>20503578485</v>
      </c>
      <c r="E617" s="478" t="s">
        <v>125</v>
      </c>
      <c r="F617" s="477" t="s">
        <v>5026</v>
      </c>
      <c r="G617" s="478" t="s">
        <v>125</v>
      </c>
      <c r="H617" s="478">
        <v>987283306</v>
      </c>
      <c r="I617" s="496" t="s">
        <v>3217</v>
      </c>
      <c r="J617" s="484" t="s">
        <v>3093</v>
      </c>
      <c r="K617" s="484" t="s">
        <v>125</v>
      </c>
      <c r="L617" s="479" t="s">
        <v>3095</v>
      </c>
    </row>
    <row r="618" spans="2:12" s="459" customFormat="1" ht="18.75" customHeight="1" x14ac:dyDescent="0.3">
      <c r="B618" s="476">
        <v>617</v>
      </c>
      <c r="C618" s="477" t="s">
        <v>3092</v>
      </c>
      <c r="D618" s="478">
        <v>20503578485</v>
      </c>
      <c r="E618" s="478" t="s">
        <v>125</v>
      </c>
      <c r="F618" s="477" t="s">
        <v>5027</v>
      </c>
      <c r="G618" s="478" t="s">
        <v>125</v>
      </c>
      <c r="H618" s="478">
        <v>955299586</v>
      </c>
      <c r="I618" s="496" t="s">
        <v>3218</v>
      </c>
      <c r="J618" s="484" t="s">
        <v>3093</v>
      </c>
      <c r="K618" s="484" t="s">
        <v>125</v>
      </c>
      <c r="L618" s="479" t="s">
        <v>3095</v>
      </c>
    </row>
    <row r="619" spans="2:12" s="459" customFormat="1" ht="18.75" customHeight="1" x14ac:dyDescent="0.3">
      <c r="B619" s="476">
        <v>618</v>
      </c>
      <c r="C619" s="477" t="s">
        <v>3219</v>
      </c>
      <c r="D619" s="478">
        <v>20300690999</v>
      </c>
      <c r="E619" s="478" t="s">
        <v>125</v>
      </c>
      <c r="F619" s="479" t="s">
        <v>5028</v>
      </c>
      <c r="G619" s="478" t="s">
        <v>3220</v>
      </c>
      <c r="H619" s="478">
        <v>945099070</v>
      </c>
      <c r="I619" s="496" t="s">
        <v>1669</v>
      </c>
      <c r="J619" s="486" t="s">
        <v>3221</v>
      </c>
      <c r="K619" s="484"/>
      <c r="L619" s="479"/>
    </row>
    <row r="620" spans="2:12" s="459" customFormat="1" ht="18.75" customHeight="1" x14ac:dyDescent="0.3">
      <c r="B620" s="476">
        <v>619</v>
      </c>
      <c r="C620" s="477" t="s">
        <v>3223</v>
      </c>
      <c r="D620" s="478">
        <v>20600319613</v>
      </c>
      <c r="E620" s="478" t="s">
        <v>125</v>
      </c>
      <c r="F620" s="477" t="s">
        <v>4890</v>
      </c>
      <c r="G620" s="478" t="s">
        <v>125</v>
      </c>
      <c r="H620" s="478">
        <v>917591995</v>
      </c>
      <c r="I620" s="496" t="s">
        <v>3222</v>
      </c>
      <c r="J620" s="484" t="s">
        <v>3224</v>
      </c>
      <c r="K620" s="484" t="s">
        <v>125</v>
      </c>
      <c r="L620" s="479"/>
    </row>
    <row r="621" spans="2:12" s="459" customFormat="1" ht="18.75" customHeight="1" x14ac:dyDescent="0.3">
      <c r="B621" s="476">
        <v>620</v>
      </c>
      <c r="C621" s="477" t="s">
        <v>1690</v>
      </c>
      <c r="D621" s="478">
        <v>20604346011</v>
      </c>
      <c r="E621" s="478" t="s">
        <v>1691</v>
      </c>
      <c r="F621" s="477" t="s">
        <v>4891</v>
      </c>
      <c r="G621" s="478" t="s">
        <v>125</v>
      </c>
      <c r="H621" s="478">
        <v>994727249</v>
      </c>
      <c r="I621" s="496" t="s">
        <v>3225</v>
      </c>
      <c r="J621" s="484" t="s">
        <v>125</v>
      </c>
      <c r="K621" s="484" t="s">
        <v>125</v>
      </c>
      <c r="L621" s="479" t="s">
        <v>243</v>
      </c>
    </row>
    <row r="622" spans="2:12" s="459" customFormat="1" ht="18.75" customHeight="1" x14ac:dyDescent="0.3">
      <c r="B622" s="476">
        <v>621</v>
      </c>
      <c r="C622" s="477" t="s">
        <v>1336</v>
      </c>
      <c r="D622" s="478" t="s">
        <v>1337</v>
      </c>
      <c r="E622" s="478" t="s">
        <v>1338</v>
      </c>
      <c r="F622" s="477" t="s">
        <v>4892</v>
      </c>
      <c r="G622" s="478" t="s">
        <v>125</v>
      </c>
      <c r="H622" s="478">
        <v>957230157</v>
      </c>
      <c r="I622" s="496" t="s">
        <v>3226</v>
      </c>
      <c r="J622" s="484" t="s">
        <v>125</v>
      </c>
      <c r="K622" s="484" t="s">
        <v>125</v>
      </c>
      <c r="L622" s="479" t="s">
        <v>243</v>
      </c>
    </row>
    <row r="623" spans="2:12" s="459" customFormat="1" ht="18.75" customHeight="1" x14ac:dyDescent="0.3">
      <c r="B623" s="476">
        <v>622</v>
      </c>
      <c r="C623" s="477" t="s">
        <v>3227</v>
      </c>
      <c r="D623" s="478">
        <v>20693618166</v>
      </c>
      <c r="E623" s="478" t="s">
        <v>125</v>
      </c>
      <c r="F623" s="477" t="s">
        <v>4893</v>
      </c>
      <c r="G623" s="478" t="s">
        <v>125</v>
      </c>
      <c r="H623" s="478">
        <v>999029540</v>
      </c>
      <c r="I623" s="496" t="s">
        <v>3228</v>
      </c>
      <c r="J623" s="484" t="s">
        <v>3229</v>
      </c>
      <c r="K623" s="484" t="s">
        <v>3230</v>
      </c>
      <c r="L623" s="479"/>
    </row>
    <row r="624" spans="2:12" s="459" customFormat="1" ht="18.75" customHeight="1" x14ac:dyDescent="0.3">
      <c r="B624" s="476">
        <v>623</v>
      </c>
      <c r="C624" s="477" t="s">
        <v>3231</v>
      </c>
      <c r="D624" s="478">
        <v>20514319368</v>
      </c>
      <c r="E624" s="478" t="s">
        <v>125</v>
      </c>
      <c r="F624" s="477" t="s">
        <v>4894</v>
      </c>
      <c r="G624" s="478" t="s">
        <v>125</v>
      </c>
      <c r="H624" s="478">
        <v>941979072</v>
      </c>
      <c r="I624" s="496" t="s">
        <v>3232</v>
      </c>
      <c r="J624" s="484" t="s">
        <v>125</v>
      </c>
      <c r="K624" s="484" t="s">
        <v>125</v>
      </c>
      <c r="L624" s="479"/>
    </row>
    <row r="625" spans="2:12" s="459" customFormat="1" ht="18.75" customHeight="1" x14ac:dyDescent="0.3">
      <c r="B625" s="476">
        <v>624</v>
      </c>
      <c r="C625" s="477" t="s">
        <v>3092</v>
      </c>
      <c r="D625" s="478">
        <v>20503578485</v>
      </c>
      <c r="E625" s="478" t="s">
        <v>125</v>
      </c>
      <c r="F625" s="477" t="s">
        <v>4895</v>
      </c>
      <c r="G625" s="478" t="s">
        <v>712</v>
      </c>
      <c r="H625" s="478">
        <v>999334195</v>
      </c>
      <c r="I625" s="496" t="s">
        <v>3453</v>
      </c>
      <c r="J625" s="484" t="s">
        <v>125</v>
      </c>
      <c r="K625" s="484" t="s">
        <v>125</v>
      </c>
      <c r="L625" s="479" t="s">
        <v>3095</v>
      </c>
    </row>
    <row r="626" spans="2:12" s="459" customFormat="1" ht="18.75" customHeight="1" x14ac:dyDescent="0.3">
      <c r="B626" s="476">
        <v>625</v>
      </c>
      <c r="C626" s="477" t="s">
        <v>3233</v>
      </c>
      <c r="D626" s="478">
        <v>20602881912</v>
      </c>
      <c r="E626" s="478" t="s">
        <v>125</v>
      </c>
      <c r="F626" s="477" t="s">
        <v>4896</v>
      </c>
      <c r="G626" s="478" t="s">
        <v>125</v>
      </c>
      <c r="H626" s="478">
        <v>992722652</v>
      </c>
      <c r="I626" s="496" t="s">
        <v>3234</v>
      </c>
      <c r="J626" s="484" t="s">
        <v>125</v>
      </c>
      <c r="K626" s="484" t="s">
        <v>125</v>
      </c>
      <c r="L626" s="479" t="s">
        <v>125</v>
      </c>
    </row>
    <row r="627" spans="2:12" s="459" customFormat="1" ht="18.75" customHeight="1" x14ac:dyDescent="0.3">
      <c r="B627" s="476">
        <v>626</v>
      </c>
      <c r="C627" s="477" t="s">
        <v>3171</v>
      </c>
      <c r="D627" s="478" t="s">
        <v>125</v>
      </c>
      <c r="E627" s="478" t="s">
        <v>125</v>
      </c>
      <c r="F627" s="477" t="s">
        <v>4734</v>
      </c>
      <c r="G627" s="477" t="s">
        <v>1278</v>
      </c>
      <c r="H627" s="478">
        <v>967089960</v>
      </c>
      <c r="I627" s="496" t="s">
        <v>3235</v>
      </c>
      <c r="J627" s="484" t="s">
        <v>125</v>
      </c>
      <c r="K627" s="484" t="s">
        <v>125</v>
      </c>
      <c r="L627" s="479"/>
    </row>
    <row r="628" spans="2:12" s="459" customFormat="1" ht="18.75" customHeight="1" x14ac:dyDescent="0.3">
      <c r="B628" s="476">
        <v>627</v>
      </c>
      <c r="C628" s="477" t="s">
        <v>529</v>
      </c>
      <c r="D628" s="478">
        <v>20522669718</v>
      </c>
      <c r="E628" s="478" t="s">
        <v>125</v>
      </c>
      <c r="F628" s="477" t="s">
        <v>4897</v>
      </c>
      <c r="G628" s="478" t="s">
        <v>125</v>
      </c>
      <c r="H628" s="478">
        <v>979596438</v>
      </c>
      <c r="I628" s="496" t="s">
        <v>3236</v>
      </c>
      <c r="J628" s="484" t="s">
        <v>125</v>
      </c>
      <c r="K628" s="484" t="s">
        <v>125</v>
      </c>
      <c r="L628" s="479"/>
    </row>
    <row r="629" spans="2:12" s="459" customFormat="1" ht="18.75" customHeight="1" x14ac:dyDescent="0.3">
      <c r="B629" s="476">
        <v>628</v>
      </c>
      <c r="C629" s="477" t="s">
        <v>3237</v>
      </c>
      <c r="D629" s="478">
        <v>20516368994</v>
      </c>
      <c r="E629" s="478" t="s">
        <v>125</v>
      </c>
      <c r="F629" s="477" t="s">
        <v>3238</v>
      </c>
      <c r="G629" s="478" t="s">
        <v>125</v>
      </c>
      <c r="H629" s="478">
        <v>955083534</v>
      </c>
      <c r="I629" s="496" t="s">
        <v>3239</v>
      </c>
      <c r="J629" s="484" t="s">
        <v>3240</v>
      </c>
      <c r="K629" s="484" t="s">
        <v>3241</v>
      </c>
      <c r="L629" s="479" t="s">
        <v>125</v>
      </c>
    </row>
    <row r="630" spans="2:12" s="459" customFormat="1" ht="18.75" customHeight="1" x14ac:dyDescent="0.3">
      <c r="B630" s="476">
        <v>629</v>
      </c>
      <c r="C630" s="477" t="s">
        <v>577</v>
      </c>
      <c r="D630" s="478" t="s">
        <v>125</v>
      </c>
      <c r="E630" s="478" t="s">
        <v>125</v>
      </c>
      <c r="F630" s="477" t="s">
        <v>4544</v>
      </c>
      <c r="G630" s="478" t="s">
        <v>125</v>
      </c>
      <c r="H630" s="478">
        <v>995421234</v>
      </c>
      <c r="I630" s="496" t="s">
        <v>578</v>
      </c>
      <c r="J630" s="484" t="s">
        <v>125</v>
      </c>
      <c r="K630" s="484" t="s">
        <v>125</v>
      </c>
      <c r="L630" s="479" t="s">
        <v>125</v>
      </c>
    </row>
    <row r="631" spans="2:12" s="459" customFormat="1" ht="18.75" customHeight="1" x14ac:dyDescent="0.3">
      <c r="B631" s="476">
        <v>630</v>
      </c>
      <c r="C631" s="477" t="s">
        <v>3244</v>
      </c>
      <c r="D631" s="478">
        <v>20552152515</v>
      </c>
      <c r="E631" s="478" t="s">
        <v>125</v>
      </c>
      <c r="F631" s="477" t="s">
        <v>5029</v>
      </c>
      <c r="G631" s="478" t="s">
        <v>125</v>
      </c>
      <c r="H631" s="478">
        <v>949367412</v>
      </c>
      <c r="I631" s="496" t="s">
        <v>3245</v>
      </c>
      <c r="J631" s="484" t="s">
        <v>125</v>
      </c>
      <c r="K631" s="484" t="s">
        <v>125</v>
      </c>
      <c r="L631" s="479" t="s">
        <v>125</v>
      </c>
    </row>
    <row r="632" spans="2:12" s="459" customFormat="1" ht="18.75" customHeight="1" x14ac:dyDescent="0.3">
      <c r="B632" s="476">
        <v>631</v>
      </c>
      <c r="C632" s="477" t="s">
        <v>3246</v>
      </c>
      <c r="D632" s="478">
        <v>20513958839</v>
      </c>
      <c r="E632" s="478" t="s">
        <v>125</v>
      </c>
      <c r="F632" s="477" t="s">
        <v>5030</v>
      </c>
      <c r="G632" s="478" t="s">
        <v>125</v>
      </c>
      <c r="H632" s="478">
        <v>951011534</v>
      </c>
      <c r="I632" s="496" t="s">
        <v>3247</v>
      </c>
      <c r="J632" s="484" t="s">
        <v>3256</v>
      </c>
      <c r="K632" s="484" t="s">
        <v>3248</v>
      </c>
      <c r="L632" s="479"/>
    </row>
    <row r="633" spans="2:12" s="459" customFormat="1" ht="18.75" customHeight="1" x14ac:dyDescent="0.3">
      <c r="B633" s="476">
        <v>632</v>
      </c>
      <c r="C633" s="477" t="s">
        <v>573</v>
      </c>
      <c r="D633" s="478">
        <v>20607783781</v>
      </c>
      <c r="E633" s="478" t="s">
        <v>125</v>
      </c>
      <c r="F633" s="477" t="s">
        <v>4898</v>
      </c>
      <c r="G633" s="478" t="s">
        <v>125</v>
      </c>
      <c r="H633" s="478">
        <v>922506777</v>
      </c>
      <c r="I633" s="496" t="s">
        <v>3258</v>
      </c>
      <c r="J633" s="478" t="s">
        <v>125</v>
      </c>
      <c r="K633" s="478" t="s">
        <v>125</v>
      </c>
      <c r="L633" s="479"/>
    </row>
    <row r="634" spans="2:12" s="459" customFormat="1" ht="18.75" customHeight="1" x14ac:dyDescent="0.3">
      <c r="B634" s="476">
        <v>633</v>
      </c>
      <c r="C634" s="477" t="s">
        <v>3259</v>
      </c>
      <c r="D634" s="478" t="s">
        <v>125</v>
      </c>
      <c r="E634" s="478"/>
      <c r="F634" s="477" t="s">
        <v>4899</v>
      </c>
      <c r="G634" s="478" t="s">
        <v>3261</v>
      </c>
      <c r="H634" s="478">
        <v>961457814</v>
      </c>
      <c r="I634" s="496" t="s">
        <v>3260</v>
      </c>
      <c r="J634" s="484" t="s">
        <v>125</v>
      </c>
      <c r="K634" s="484" t="s">
        <v>125</v>
      </c>
      <c r="L634" s="479"/>
    </row>
    <row r="635" spans="2:12" s="459" customFormat="1" ht="18.75" customHeight="1" x14ac:dyDescent="0.3">
      <c r="B635" s="476">
        <v>634</v>
      </c>
      <c r="C635" s="477" t="s">
        <v>1019</v>
      </c>
      <c r="D635" s="478">
        <v>20605118764</v>
      </c>
      <c r="E635" s="478" t="s">
        <v>1020</v>
      </c>
      <c r="F635" s="477" t="s">
        <v>5031</v>
      </c>
      <c r="G635" s="477" t="s">
        <v>125</v>
      </c>
      <c r="H635" s="478" t="s">
        <v>3263</v>
      </c>
      <c r="I635" s="496" t="s">
        <v>3264</v>
      </c>
      <c r="J635" s="478" t="s">
        <v>125</v>
      </c>
      <c r="K635" s="478" t="s">
        <v>125</v>
      </c>
      <c r="L635" s="479"/>
    </row>
    <row r="636" spans="2:12" s="459" customFormat="1" ht="18.75" customHeight="1" x14ac:dyDescent="0.3">
      <c r="B636" s="476">
        <v>635</v>
      </c>
      <c r="C636" s="477" t="s">
        <v>3265</v>
      </c>
      <c r="D636" s="478">
        <v>20611747960</v>
      </c>
      <c r="E636" s="478"/>
      <c r="F636" s="477" t="s">
        <v>4900</v>
      </c>
      <c r="G636" s="478" t="s">
        <v>125</v>
      </c>
      <c r="H636" s="478">
        <v>935812470</v>
      </c>
      <c r="I636" s="496" t="s">
        <v>466</v>
      </c>
      <c r="J636" s="484" t="s">
        <v>125</v>
      </c>
      <c r="K636" s="484" t="s">
        <v>125</v>
      </c>
      <c r="L636" s="479"/>
    </row>
    <row r="637" spans="2:12" s="459" customFormat="1" ht="18.75" customHeight="1" x14ac:dyDescent="0.3">
      <c r="B637" s="476">
        <v>636</v>
      </c>
      <c r="C637" s="477" t="s">
        <v>125</v>
      </c>
      <c r="D637" s="478" t="s">
        <v>125</v>
      </c>
      <c r="E637" s="478"/>
      <c r="F637" s="477" t="s">
        <v>4958</v>
      </c>
      <c r="G637" s="478" t="s">
        <v>125</v>
      </c>
      <c r="H637" s="478">
        <v>996526276</v>
      </c>
      <c r="I637" s="496" t="s">
        <v>381</v>
      </c>
      <c r="J637" s="478" t="s">
        <v>125</v>
      </c>
      <c r="K637" s="478" t="s">
        <v>125</v>
      </c>
      <c r="L637" s="479"/>
    </row>
    <row r="638" spans="2:12" s="459" customFormat="1" ht="18.75" customHeight="1" x14ac:dyDescent="0.3">
      <c r="B638" s="476">
        <v>639</v>
      </c>
      <c r="C638" s="477" t="s">
        <v>3231</v>
      </c>
      <c r="D638" s="478">
        <v>20514319368</v>
      </c>
      <c r="E638" s="478" t="s">
        <v>125</v>
      </c>
      <c r="F638" s="477" t="s">
        <v>4901</v>
      </c>
      <c r="G638" s="478" t="s">
        <v>125</v>
      </c>
      <c r="H638" s="478">
        <v>982349179</v>
      </c>
      <c r="I638" s="496" t="s">
        <v>3269</v>
      </c>
      <c r="J638" s="484" t="s">
        <v>125</v>
      </c>
      <c r="K638" s="484" t="s">
        <v>125</v>
      </c>
      <c r="L638" s="479"/>
    </row>
    <row r="639" spans="2:12" s="459" customFormat="1" ht="18.75" customHeight="1" x14ac:dyDescent="0.3">
      <c r="B639" s="476">
        <v>640</v>
      </c>
      <c r="C639" s="477" t="s">
        <v>3072</v>
      </c>
      <c r="D639" s="478" t="s">
        <v>125</v>
      </c>
      <c r="E639" s="478" t="s">
        <v>125</v>
      </c>
      <c r="F639" s="477" t="s">
        <v>4902</v>
      </c>
      <c r="G639" s="478" t="s">
        <v>125</v>
      </c>
      <c r="H639" s="478">
        <v>956083737</v>
      </c>
      <c r="I639" s="496" t="s">
        <v>3273</v>
      </c>
      <c r="J639" s="484" t="s">
        <v>3274</v>
      </c>
      <c r="K639" s="484" t="s">
        <v>125</v>
      </c>
      <c r="L639" s="479"/>
    </row>
    <row r="640" spans="2:12" s="459" customFormat="1" ht="18.75" customHeight="1" x14ac:dyDescent="0.3">
      <c r="B640" s="476">
        <v>641</v>
      </c>
      <c r="C640" s="477" t="s">
        <v>1336</v>
      </c>
      <c r="D640" s="478" t="s">
        <v>1337</v>
      </c>
      <c r="E640" s="478"/>
      <c r="F640" s="477" t="s">
        <v>4832</v>
      </c>
      <c r="G640" s="478" t="s">
        <v>125</v>
      </c>
      <c r="H640" s="478">
        <v>946010055</v>
      </c>
      <c r="I640" s="496" t="s">
        <v>3577</v>
      </c>
      <c r="J640" s="484" t="s">
        <v>125</v>
      </c>
      <c r="K640" s="484" t="s">
        <v>125</v>
      </c>
      <c r="L640" s="479"/>
    </row>
    <row r="641" spans="2:12" s="459" customFormat="1" ht="18.75" customHeight="1" x14ac:dyDescent="0.3">
      <c r="B641" s="476">
        <v>642</v>
      </c>
      <c r="C641" s="477" t="s">
        <v>3275</v>
      </c>
      <c r="D641" s="478" t="s">
        <v>125</v>
      </c>
      <c r="E641" s="478"/>
      <c r="F641" s="477" t="s">
        <v>4903</v>
      </c>
      <c r="G641" s="478" t="s">
        <v>125</v>
      </c>
      <c r="H641" s="478">
        <v>965212459</v>
      </c>
      <c r="I641" s="496" t="s">
        <v>3627</v>
      </c>
      <c r="J641" s="484" t="s">
        <v>3276</v>
      </c>
      <c r="K641" s="484" t="s">
        <v>3277</v>
      </c>
      <c r="L641" s="479"/>
    </row>
    <row r="642" spans="2:12" s="459" customFormat="1" ht="18.75" customHeight="1" x14ac:dyDescent="0.3">
      <c r="B642" s="476">
        <v>643</v>
      </c>
      <c r="C642" s="477" t="s">
        <v>3278</v>
      </c>
      <c r="D642" s="478" t="s">
        <v>125</v>
      </c>
      <c r="E642" s="478"/>
      <c r="F642" s="477" t="s">
        <v>4904</v>
      </c>
      <c r="G642" s="478" t="s">
        <v>125</v>
      </c>
      <c r="H642" s="478">
        <v>987130596</v>
      </c>
      <c r="I642" s="496" t="s">
        <v>3612</v>
      </c>
      <c r="J642" s="484" t="s">
        <v>125</v>
      </c>
      <c r="K642" s="484" t="s">
        <v>125</v>
      </c>
      <c r="L642" s="479"/>
    </row>
    <row r="643" spans="2:12" s="459" customFormat="1" ht="18.75" customHeight="1" x14ac:dyDescent="0.3">
      <c r="B643" s="476">
        <v>644</v>
      </c>
      <c r="C643" s="477" t="s">
        <v>3246</v>
      </c>
      <c r="D643" s="478">
        <v>20513958839</v>
      </c>
      <c r="E643" s="478"/>
      <c r="F643" s="477" t="s">
        <v>4905</v>
      </c>
      <c r="G643" s="478" t="s">
        <v>125</v>
      </c>
      <c r="H643" s="478">
        <v>997920442</v>
      </c>
      <c r="I643" s="496" t="s">
        <v>3279</v>
      </c>
      <c r="J643" s="484" t="s">
        <v>125</v>
      </c>
      <c r="K643" s="484" t="s">
        <v>125</v>
      </c>
      <c r="L643" s="479"/>
    </row>
    <row r="644" spans="2:12" s="459" customFormat="1" ht="18.75" customHeight="1" x14ac:dyDescent="0.3">
      <c r="B644" s="476">
        <v>645</v>
      </c>
      <c r="C644" s="477" t="s">
        <v>3246</v>
      </c>
      <c r="D644" s="478">
        <v>20513958839</v>
      </c>
      <c r="E644" s="478"/>
      <c r="F644" s="477" t="s">
        <v>4906</v>
      </c>
      <c r="G644" s="478" t="s">
        <v>125</v>
      </c>
      <c r="H644" s="478">
        <v>996911562</v>
      </c>
      <c r="I644" s="496" t="s">
        <v>3280</v>
      </c>
      <c r="J644" s="484" t="s">
        <v>125</v>
      </c>
      <c r="K644" s="484" t="s">
        <v>125</v>
      </c>
      <c r="L644" s="479"/>
    </row>
    <row r="645" spans="2:12" s="459" customFormat="1" ht="18.75" customHeight="1" x14ac:dyDescent="0.3">
      <c r="B645" s="476">
        <v>646</v>
      </c>
      <c r="C645" s="477" t="s">
        <v>3281</v>
      </c>
      <c r="D645" s="478" t="s">
        <v>125</v>
      </c>
      <c r="E645" s="478"/>
      <c r="F645" s="477" t="s">
        <v>4907</v>
      </c>
      <c r="G645" s="478" t="s">
        <v>125</v>
      </c>
      <c r="H645" s="478">
        <v>916155447</v>
      </c>
      <c r="I645" s="496" t="s">
        <v>3282</v>
      </c>
      <c r="J645" s="486" t="s">
        <v>3283</v>
      </c>
      <c r="K645" s="484" t="s">
        <v>125</v>
      </c>
      <c r="L645" s="479"/>
    </row>
    <row r="646" spans="2:12" s="459" customFormat="1" ht="18.75" customHeight="1" x14ac:dyDescent="0.3">
      <c r="B646" s="476">
        <v>647</v>
      </c>
      <c r="C646" s="477" t="s">
        <v>3275</v>
      </c>
      <c r="D646" s="478" t="s">
        <v>125</v>
      </c>
      <c r="E646" s="478"/>
      <c r="F646" s="477" t="s">
        <v>4903</v>
      </c>
      <c r="G646" s="478" t="s">
        <v>125</v>
      </c>
      <c r="H646" s="478">
        <v>965212459</v>
      </c>
      <c r="I646" s="496" t="s">
        <v>3627</v>
      </c>
      <c r="J646" s="484" t="s">
        <v>3285</v>
      </c>
      <c r="K646" s="484" t="s">
        <v>3284</v>
      </c>
      <c r="L646" s="479"/>
    </row>
    <row r="647" spans="2:12" s="459" customFormat="1" ht="18.75" customHeight="1" x14ac:dyDescent="0.3">
      <c r="B647" s="476">
        <v>648</v>
      </c>
      <c r="C647" s="477" t="s">
        <v>3286</v>
      </c>
      <c r="D647" s="478" t="s">
        <v>125</v>
      </c>
      <c r="E647" s="478"/>
      <c r="F647" s="477" t="s">
        <v>3508</v>
      </c>
      <c r="G647" s="478" t="s">
        <v>125</v>
      </c>
      <c r="H647" s="478">
        <v>974785180</v>
      </c>
      <c r="I647" s="496" t="s">
        <v>3287</v>
      </c>
      <c r="J647" s="486" t="s">
        <v>3289</v>
      </c>
      <c r="K647" s="486" t="s">
        <v>3288</v>
      </c>
      <c r="L647" s="479"/>
    </row>
    <row r="648" spans="2:12" s="459" customFormat="1" ht="18.75" customHeight="1" x14ac:dyDescent="0.3">
      <c r="B648" s="476">
        <v>649</v>
      </c>
      <c r="C648" s="477" t="s">
        <v>3291</v>
      </c>
      <c r="D648" s="478" t="s">
        <v>125</v>
      </c>
      <c r="E648" s="478"/>
      <c r="F648" s="477" t="s">
        <v>4908</v>
      </c>
      <c r="G648" s="478" t="s">
        <v>642</v>
      </c>
      <c r="H648" s="478">
        <v>999624354</v>
      </c>
      <c r="I648" s="496" t="s">
        <v>3292</v>
      </c>
      <c r="J648" s="484" t="s">
        <v>3293</v>
      </c>
      <c r="K648" s="486" t="s">
        <v>3294</v>
      </c>
      <c r="L648" s="479"/>
    </row>
    <row r="649" spans="2:12" s="459" customFormat="1" ht="18.75" customHeight="1" x14ac:dyDescent="0.3">
      <c r="B649" s="476">
        <v>650</v>
      </c>
      <c r="C649" s="477" t="s">
        <v>3295</v>
      </c>
      <c r="D649" s="478">
        <v>20501529363</v>
      </c>
      <c r="E649" s="478"/>
      <c r="F649" s="477" t="s">
        <v>4909</v>
      </c>
      <c r="G649" s="478" t="s">
        <v>125</v>
      </c>
      <c r="H649" s="478">
        <v>970883527</v>
      </c>
      <c r="I649" s="496" t="s">
        <v>3296</v>
      </c>
      <c r="J649" s="486" t="s">
        <v>3298</v>
      </c>
      <c r="K649" s="486" t="s">
        <v>3297</v>
      </c>
      <c r="L649" s="479"/>
    </row>
    <row r="650" spans="2:12" s="459" customFormat="1" ht="18.75" customHeight="1" x14ac:dyDescent="0.3">
      <c r="B650" s="476">
        <v>651</v>
      </c>
      <c r="C650" s="477" t="s">
        <v>834</v>
      </c>
      <c r="D650" s="478">
        <v>20458538701</v>
      </c>
      <c r="E650" s="478" t="s">
        <v>835</v>
      </c>
      <c r="F650" s="477" t="s">
        <v>5032</v>
      </c>
      <c r="G650" s="478" t="s">
        <v>125</v>
      </c>
      <c r="H650" s="478">
        <v>981232173</v>
      </c>
      <c r="I650" s="496" t="s">
        <v>836</v>
      </c>
      <c r="J650" s="478" t="s">
        <v>125</v>
      </c>
      <c r="K650" s="478" t="s">
        <v>125</v>
      </c>
      <c r="L650" s="479" t="s">
        <v>243</v>
      </c>
    </row>
    <row r="651" spans="2:12" s="459" customFormat="1" ht="18.75" customHeight="1" x14ac:dyDescent="0.3">
      <c r="B651" s="476">
        <v>652</v>
      </c>
      <c r="C651" s="477" t="s">
        <v>3299</v>
      </c>
      <c r="D651" s="478">
        <v>20339469882</v>
      </c>
      <c r="E651" s="478"/>
      <c r="F651" s="477" t="s">
        <v>5033</v>
      </c>
      <c r="G651" s="478" t="s">
        <v>125</v>
      </c>
      <c r="H651" s="478">
        <v>914792768</v>
      </c>
      <c r="I651" s="496" t="s">
        <v>3300</v>
      </c>
      <c r="J651" s="484" t="s">
        <v>125</v>
      </c>
      <c r="K651" s="484" t="s">
        <v>3301</v>
      </c>
      <c r="L651" s="479"/>
    </row>
    <row r="652" spans="2:12" s="459" customFormat="1" ht="18.75" customHeight="1" x14ac:dyDescent="0.3">
      <c r="B652" s="476">
        <v>653</v>
      </c>
      <c r="C652" s="477" t="s">
        <v>3302</v>
      </c>
      <c r="D652" s="478">
        <v>20608500406</v>
      </c>
      <c r="E652" s="478"/>
      <c r="F652" s="477" t="s">
        <v>4502</v>
      </c>
      <c r="G652" s="478" t="s">
        <v>125</v>
      </c>
      <c r="H652" s="478">
        <v>914255121</v>
      </c>
      <c r="I652" s="496" t="s">
        <v>125</v>
      </c>
      <c r="J652" s="484" t="s">
        <v>125</v>
      </c>
      <c r="K652" s="484" t="s">
        <v>3303</v>
      </c>
      <c r="L652" s="479"/>
    </row>
    <row r="653" spans="2:12" s="459" customFormat="1" ht="18.75" customHeight="1" x14ac:dyDescent="0.3">
      <c r="B653" s="476">
        <v>654</v>
      </c>
      <c r="C653" s="477" t="s">
        <v>3304</v>
      </c>
      <c r="D653" s="478">
        <v>20611857382</v>
      </c>
      <c r="E653" s="478"/>
      <c r="F653" s="477" t="s">
        <v>3305</v>
      </c>
      <c r="G653" s="478" t="s">
        <v>125</v>
      </c>
      <c r="H653" s="478">
        <v>945008936</v>
      </c>
      <c r="I653" s="496" t="s">
        <v>3306</v>
      </c>
      <c r="J653" s="486" t="s">
        <v>3307</v>
      </c>
      <c r="K653" s="486" t="s">
        <v>3308</v>
      </c>
      <c r="L653" s="479"/>
    </row>
    <row r="654" spans="2:12" s="459" customFormat="1" ht="18.75" customHeight="1" x14ac:dyDescent="0.3">
      <c r="B654" s="476">
        <v>655</v>
      </c>
      <c r="C654" s="477" t="s">
        <v>3309</v>
      </c>
      <c r="D654" s="478">
        <v>20126702737</v>
      </c>
      <c r="E654" s="478"/>
      <c r="F654" s="477" t="s">
        <v>4910</v>
      </c>
      <c r="G654" s="478" t="s">
        <v>125</v>
      </c>
      <c r="H654" s="478">
        <v>942158545</v>
      </c>
      <c r="I654" s="496" t="s">
        <v>3310</v>
      </c>
      <c r="J654" s="484" t="s">
        <v>125</v>
      </c>
      <c r="K654" s="484" t="s">
        <v>125</v>
      </c>
      <c r="L654" s="479"/>
    </row>
    <row r="655" spans="2:12" s="459" customFormat="1" ht="18.75" customHeight="1" x14ac:dyDescent="0.3">
      <c r="B655" s="476">
        <v>656</v>
      </c>
      <c r="C655" s="477" t="s">
        <v>3311</v>
      </c>
      <c r="D655" s="478">
        <v>20605858105</v>
      </c>
      <c r="E655" s="478"/>
      <c r="F655" s="477" t="s">
        <v>3312</v>
      </c>
      <c r="G655" s="478" t="s">
        <v>125</v>
      </c>
      <c r="H655" s="478">
        <v>980166751</v>
      </c>
      <c r="I655" s="496" t="s">
        <v>3313</v>
      </c>
      <c r="J655" s="484" t="s">
        <v>3382</v>
      </c>
      <c r="K655" s="484" t="s">
        <v>3314</v>
      </c>
      <c r="L655" s="479"/>
    </row>
    <row r="656" spans="2:12" s="459" customFormat="1" ht="18.75" customHeight="1" x14ac:dyDescent="0.3">
      <c r="B656" s="476">
        <v>657</v>
      </c>
      <c r="C656" s="477" t="s">
        <v>3315</v>
      </c>
      <c r="D656" s="478">
        <v>20550488192</v>
      </c>
      <c r="E656" s="478"/>
      <c r="F656" s="477" t="s">
        <v>3316</v>
      </c>
      <c r="G656" s="478" t="s">
        <v>125</v>
      </c>
      <c r="H656" s="478" t="s">
        <v>3317</v>
      </c>
      <c r="I656" s="496" t="s">
        <v>3318</v>
      </c>
      <c r="J656" s="484" t="s">
        <v>3319</v>
      </c>
      <c r="K656" s="484" t="s">
        <v>125</v>
      </c>
      <c r="L656" s="479"/>
    </row>
    <row r="657" spans="2:12" s="459" customFormat="1" ht="18.75" customHeight="1" x14ac:dyDescent="0.3">
      <c r="B657" s="476">
        <v>658</v>
      </c>
      <c r="C657" s="477" t="s">
        <v>3332</v>
      </c>
      <c r="D657" s="478">
        <v>20604269009</v>
      </c>
      <c r="E657" s="478"/>
      <c r="F657" s="477" t="s">
        <v>3610</v>
      </c>
      <c r="G657" s="478" t="s">
        <v>125</v>
      </c>
      <c r="H657" s="478">
        <v>995846791</v>
      </c>
      <c r="I657" s="496" t="s">
        <v>3611</v>
      </c>
      <c r="J657" s="488" t="s">
        <v>3333</v>
      </c>
      <c r="K657" s="484" t="s">
        <v>125</v>
      </c>
      <c r="L657" s="479"/>
    </row>
    <row r="658" spans="2:12" s="459" customFormat="1" ht="18.75" customHeight="1" x14ac:dyDescent="0.3">
      <c r="B658" s="476">
        <v>659</v>
      </c>
      <c r="C658" s="477" t="s">
        <v>3321</v>
      </c>
      <c r="D658" s="478" t="s">
        <v>125</v>
      </c>
      <c r="E658" s="478"/>
      <c r="F658" s="477" t="s">
        <v>3322</v>
      </c>
      <c r="G658" s="478" t="s">
        <v>125</v>
      </c>
      <c r="H658" s="478">
        <v>979867788</v>
      </c>
      <c r="I658" s="496" t="s">
        <v>3323</v>
      </c>
      <c r="J658" s="484" t="s">
        <v>3325</v>
      </c>
      <c r="K658" s="484" t="s">
        <v>3324</v>
      </c>
      <c r="L658" s="479"/>
    </row>
    <row r="659" spans="2:12" s="459" customFormat="1" ht="18.75" customHeight="1" x14ac:dyDescent="0.3">
      <c r="B659" s="476">
        <v>660</v>
      </c>
      <c r="C659" s="477" t="s">
        <v>3315</v>
      </c>
      <c r="D659" s="478">
        <v>20550488192</v>
      </c>
      <c r="E659" s="478"/>
      <c r="F659" s="477" t="s">
        <v>3327</v>
      </c>
      <c r="G659" s="478" t="s">
        <v>125</v>
      </c>
      <c r="H659" s="478">
        <v>982038566</v>
      </c>
      <c r="I659" s="496" t="s">
        <v>3070</v>
      </c>
      <c r="J659" s="486" t="s">
        <v>3329</v>
      </c>
      <c r="K659" s="486" t="s">
        <v>3328</v>
      </c>
      <c r="L659" s="479"/>
    </row>
    <row r="660" spans="2:12" s="459" customFormat="1" ht="18.75" customHeight="1" x14ac:dyDescent="0.3">
      <c r="B660" s="476">
        <v>661</v>
      </c>
      <c r="C660" s="477" t="s">
        <v>711</v>
      </c>
      <c r="D660" s="478" t="s">
        <v>125</v>
      </c>
      <c r="E660" s="478"/>
      <c r="F660" s="477" t="s">
        <v>3330</v>
      </c>
      <c r="G660" s="478" t="s">
        <v>3331</v>
      </c>
      <c r="H660" s="478">
        <v>951001814</v>
      </c>
      <c r="I660" s="496" t="s">
        <v>1277</v>
      </c>
      <c r="J660" s="484" t="s">
        <v>125</v>
      </c>
      <c r="K660" s="484" t="s">
        <v>125</v>
      </c>
      <c r="L660" s="479"/>
    </row>
    <row r="661" spans="2:12" s="459" customFormat="1" ht="18.75" customHeight="1" x14ac:dyDescent="0.3">
      <c r="B661" s="476">
        <v>662</v>
      </c>
      <c r="C661" s="477" t="s">
        <v>3334</v>
      </c>
      <c r="D661" s="478">
        <v>20608647288</v>
      </c>
      <c r="E661" s="478"/>
      <c r="F661" s="477" t="s">
        <v>3335</v>
      </c>
      <c r="G661" s="478" t="s">
        <v>125</v>
      </c>
      <c r="H661" s="478">
        <v>986875280</v>
      </c>
      <c r="I661" s="496" t="s">
        <v>3336</v>
      </c>
      <c r="J661" s="484" t="s">
        <v>125</v>
      </c>
      <c r="K661" s="484" t="s">
        <v>125</v>
      </c>
      <c r="L661" s="479"/>
    </row>
    <row r="662" spans="2:12" s="459" customFormat="1" ht="18.75" customHeight="1" x14ac:dyDescent="0.3">
      <c r="B662" s="476">
        <v>663</v>
      </c>
      <c r="C662" s="477" t="s">
        <v>3339</v>
      </c>
      <c r="D662" s="478">
        <v>20600974905</v>
      </c>
      <c r="E662" s="478"/>
      <c r="F662" s="477" t="s">
        <v>3340</v>
      </c>
      <c r="G662" s="478" t="s">
        <v>125</v>
      </c>
      <c r="H662" s="478">
        <v>951817045</v>
      </c>
      <c r="I662" s="496" t="s">
        <v>3107</v>
      </c>
      <c r="J662" s="484" t="s">
        <v>3341</v>
      </c>
      <c r="K662" s="486" t="s">
        <v>3342</v>
      </c>
      <c r="L662" s="479"/>
    </row>
    <row r="663" spans="2:12" s="459" customFormat="1" ht="18.75" customHeight="1" x14ac:dyDescent="0.3">
      <c r="B663" s="476">
        <v>664</v>
      </c>
      <c r="C663" s="477" t="s">
        <v>3344</v>
      </c>
      <c r="D663" s="478">
        <v>20510303386</v>
      </c>
      <c r="E663" s="478"/>
      <c r="F663" s="477" t="s">
        <v>4911</v>
      </c>
      <c r="G663" s="478" t="s">
        <v>125</v>
      </c>
      <c r="H663" s="478">
        <v>968201908</v>
      </c>
      <c r="I663" s="496" t="s">
        <v>342</v>
      </c>
      <c r="J663" s="484" t="s">
        <v>3346</v>
      </c>
      <c r="K663" s="484" t="s">
        <v>3343</v>
      </c>
      <c r="L663" s="479"/>
    </row>
    <row r="664" spans="2:12" s="459" customFormat="1" ht="18.75" customHeight="1" x14ac:dyDescent="0.3">
      <c r="B664" s="476">
        <v>665</v>
      </c>
      <c r="C664" s="477" t="s">
        <v>573</v>
      </c>
      <c r="D664" s="478">
        <v>20607783781</v>
      </c>
      <c r="E664" s="478"/>
      <c r="F664" s="477" t="s">
        <v>4898</v>
      </c>
      <c r="G664" s="478" t="s">
        <v>125</v>
      </c>
      <c r="H664" s="478">
        <v>922506777</v>
      </c>
      <c r="I664" s="496" t="s">
        <v>3537</v>
      </c>
      <c r="J664" s="486" t="s">
        <v>3348</v>
      </c>
      <c r="K664" s="484" t="s">
        <v>3349</v>
      </c>
      <c r="L664" s="479"/>
    </row>
    <row r="665" spans="2:12" s="459" customFormat="1" ht="18.75" customHeight="1" x14ac:dyDescent="0.3">
      <c r="B665" s="476">
        <v>666</v>
      </c>
      <c r="C665" s="477" t="s">
        <v>3350</v>
      </c>
      <c r="D665" s="478">
        <v>20603783957</v>
      </c>
      <c r="E665" s="478"/>
      <c r="F665" s="477" t="s">
        <v>4912</v>
      </c>
      <c r="G665" s="478" t="s">
        <v>3351</v>
      </c>
      <c r="H665" s="478" t="s">
        <v>125</v>
      </c>
      <c r="I665" s="496" t="s">
        <v>3352</v>
      </c>
      <c r="J665" s="484" t="s">
        <v>3353</v>
      </c>
      <c r="K665" s="486" t="s">
        <v>3354</v>
      </c>
      <c r="L665" s="479"/>
    </row>
    <row r="666" spans="2:12" s="459" customFormat="1" ht="18.75" customHeight="1" x14ac:dyDescent="0.3">
      <c r="B666" s="476">
        <v>667</v>
      </c>
      <c r="C666" s="477" t="s">
        <v>3092</v>
      </c>
      <c r="D666" s="478">
        <v>20503578485</v>
      </c>
      <c r="E666" s="478" t="s">
        <v>125</v>
      </c>
      <c r="F666" s="477" t="s">
        <v>5027</v>
      </c>
      <c r="G666" s="478" t="s">
        <v>125</v>
      </c>
      <c r="H666" s="478">
        <v>955299586</v>
      </c>
      <c r="I666" s="496" t="s">
        <v>3218</v>
      </c>
      <c r="J666" s="484" t="s">
        <v>125</v>
      </c>
      <c r="K666" s="484" t="s">
        <v>125</v>
      </c>
      <c r="L666" s="479"/>
    </row>
    <row r="667" spans="2:12" s="459" customFormat="1" ht="18.75" customHeight="1" x14ac:dyDescent="0.3">
      <c r="B667" s="476">
        <v>668</v>
      </c>
      <c r="C667" s="477" t="s">
        <v>3356</v>
      </c>
      <c r="D667" s="478" t="s">
        <v>125</v>
      </c>
      <c r="E667" s="478"/>
      <c r="F667" s="477" t="s">
        <v>3357</v>
      </c>
      <c r="G667" s="478" t="s">
        <v>125</v>
      </c>
      <c r="H667" s="478">
        <v>947168944</v>
      </c>
      <c r="I667" s="498" t="s">
        <v>125</v>
      </c>
      <c r="J667" s="484" t="s">
        <v>125</v>
      </c>
      <c r="K667" s="484" t="s">
        <v>125</v>
      </c>
      <c r="L667" s="479"/>
    </row>
    <row r="668" spans="2:12" s="459" customFormat="1" ht="18.75" customHeight="1" x14ac:dyDescent="0.3">
      <c r="B668" s="476">
        <v>669</v>
      </c>
      <c r="C668" s="477" t="s">
        <v>3358</v>
      </c>
      <c r="D668" s="478">
        <v>20610308164</v>
      </c>
      <c r="E668" s="478"/>
      <c r="F668" s="477" t="s">
        <v>3359</v>
      </c>
      <c r="G668" s="478" t="s">
        <v>125</v>
      </c>
      <c r="H668" s="478">
        <v>969411214</v>
      </c>
      <c r="I668" s="496" t="s">
        <v>3360</v>
      </c>
      <c r="J668" s="484" t="s">
        <v>3361</v>
      </c>
      <c r="K668" s="484" t="s">
        <v>3362</v>
      </c>
      <c r="L668" s="479"/>
    </row>
    <row r="669" spans="2:12" s="459" customFormat="1" ht="18.75" customHeight="1" x14ac:dyDescent="0.3">
      <c r="B669" s="476">
        <v>670</v>
      </c>
      <c r="C669" s="477" t="s">
        <v>3363</v>
      </c>
      <c r="D669" s="478">
        <v>20600319613</v>
      </c>
      <c r="E669" s="478"/>
      <c r="F669" s="477" t="s">
        <v>4913</v>
      </c>
      <c r="G669" s="478" t="s">
        <v>125</v>
      </c>
      <c r="H669" s="478">
        <v>917591995</v>
      </c>
      <c r="I669" s="496" t="s">
        <v>3422</v>
      </c>
      <c r="J669" s="484" t="s">
        <v>125</v>
      </c>
      <c r="K669" s="484" t="s">
        <v>125</v>
      </c>
      <c r="L669" s="479"/>
    </row>
    <row r="670" spans="2:12" s="459" customFormat="1" ht="18.75" customHeight="1" x14ac:dyDescent="0.3">
      <c r="B670" s="476">
        <v>671</v>
      </c>
      <c r="C670" s="477" t="s">
        <v>3371</v>
      </c>
      <c r="D670" s="478">
        <v>20477273671</v>
      </c>
      <c r="E670" s="478"/>
      <c r="F670" s="477" t="s">
        <v>4914</v>
      </c>
      <c r="G670" s="478" t="s">
        <v>125</v>
      </c>
      <c r="H670" s="478">
        <v>954799011</v>
      </c>
      <c r="I670" s="496" t="s">
        <v>3364</v>
      </c>
      <c r="J670" s="484" t="s">
        <v>125</v>
      </c>
      <c r="K670" s="484" t="s">
        <v>125</v>
      </c>
      <c r="L670" s="479"/>
    </row>
    <row r="671" spans="2:12" s="459" customFormat="1" ht="18.75" customHeight="1" x14ac:dyDescent="0.3">
      <c r="B671" s="476">
        <v>672</v>
      </c>
      <c r="C671" s="477" t="s">
        <v>3332</v>
      </c>
      <c r="D671" s="478">
        <v>20604269009</v>
      </c>
      <c r="E671" s="478"/>
      <c r="F671" s="477" t="s">
        <v>4915</v>
      </c>
      <c r="G671" s="478" t="s">
        <v>125</v>
      </c>
      <c r="H671" s="478" t="s">
        <v>3365</v>
      </c>
      <c r="I671" s="496" t="s">
        <v>3366</v>
      </c>
      <c r="J671" s="484" t="s">
        <v>125</v>
      </c>
      <c r="K671" s="484" t="s">
        <v>125</v>
      </c>
      <c r="L671" s="479"/>
    </row>
    <row r="672" spans="2:12" s="459" customFormat="1" ht="18.75" customHeight="1" x14ac:dyDescent="0.3">
      <c r="B672" s="476">
        <v>673</v>
      </c>
      <c r="C672" s="477" t="s">
        <v>3367</v>
      </c>
      <c r="D672" s="478">
        <v>20605616713</v>
      </c>
      <c r="E672" s="478"/>
      <c r="F672" s="477" t="s">
        <v>3368</v>
      </c>
      <c r="G672" s="478" t="s">
        <v>125</v>
      </c>
      <c r="H672" s="478" t="s">
        <v>3369</v>
      </c>
      <c r="I672" s="496" t="s">
        <v>3370</v>
      </c>
      <c r="J672" s="486" t="s">
        <v>125</v>
      </c>
      <c r="K672" s="486" t="s">
        <v>125</v>
      </c>
      <c r="L672" s="479"/>
    </row>
    <row r="673" spans="2:12" s="459" customFormat="1" ht="18.75" customHeight="1" x14ac:dyDescent="0.3">
      <c r="B673" s="476">
        <v>674</v>
      </c>
      <c r="C673" s="477" t="s">
        <v>3339</v>
      </c>
      <c r="D673" s="478">
        <v>20600974905</v>
      </c>
      <c r="E673" s="478"/>
      <c r="F673" s="477" t="s">
        <v>3340</v>
      </c>
      <c r="G673" s="478" t="s">
        <v>125</v>
      </c>
      <c r="H673" s="478">
        <v>951817045</v>
      </c>
      <c r="I673" s="496" t="s">
        <v>3107</v>
      </c>
      <c r="J673" s="484" t="s">
        <v>3372</v>
      </c>
      <c r="K673" s="484" t="s">
        <v>125</v>
      </c>
      <c r="L673" s="479"/>
    </row>
    <row r="674" spans="2:12" s="459" customFormat="1" ht="18.75" customHeight="1" x14ac:dyDescent="0.3">
      <c r="B674" s="476">
        <v>675</v>
      </c>
      <c r="C674" s="477" t="s">
        <v>256</v>
      </c>
      <c r="D674" s="478">
        <v>20516862506</v>
      </c>
      <c r="E674" s="477" t="s">
        <v>859</v>
      </c>
      <c r="F674" s="477" t="s">
        <v>4604</v>
      </c>
      <c r="G674" s="478" t="s">
        <v>125</v>
      </c>
      <c r="H674" s="478" t="s">
        <v>1925</v>
      </c>
      <c r="I674" s="496" t="s">
        <v>861</v>
      </c>
      <c r="J674" s="484" t="s">
        <v>3373</v>
      </c>
      <c r="K674" s="484" t="s">
        <v>3374</v>
      </c>
      <c r="L674" s="479"/>
    </row>
    <row r="675" spans="2:12" s="459" customFormat="1" ht="18.75" customHeight="1" x14ac:dyDescent="0.3">
      <c r="B675" s="476">
        <v>676</v>
      </c>
      <c r="C675" s="477" t="s">
        <v>3231</v>
      </c>
      <c r="D675" s="478">
        <v>20514319368</v>
      </c>
      <c r="E675" s="477" t="s">
        <v>3268</v>
      </c>
      <c r="F675" s="477" t="s">
        <v>4901</v>
      </c>
      <c r="G675" s="478" t="s">
        <v>125</v>
      </c>
      <c r="H675" s="478">
        <v>982349179</v>
      </c>
      <c r="I675" s="496" t="s">
        <v>3269</v>
      </c>
      <c r="J675" s="486" t="s">
        <v>3375</v>
      </c>
      <c r="K675" s="486" t="s">
        <v>3376</v>
      </c>
      <c r="L675" s="479"/>
    </row>
    <row r="676" spans="2:12" s="459" customFormat="1" ht="18.75" customHeight="1" x14ac:dyDescent="0.3">
      <c r="B676" s="476">
        <v>677</v>
      </c>
      <c r="C676" s="477" t="s">
        <v>3304</v>
      </c>
      <c r="D676" s="478">
        <v>20611857382</v>
      </c>
      <c r="E676" s="478"/>
      <c r="F676" s="477" t="s">
        <v>3305</v>
      </c>
      <c r="G676" s="478" t="s">
        <v>125</v>
      </c>
      <c r="H676" s="478">
        <v>945008936</v>
      </c>
      <c r="I676" s="496" t="s">
        <v>3306</v>
      </c>
      <c r="J676" s="486" t="s">
        <v>3377</v>
      </c>
      <c r="K676" s="484" t="s">
        <v>125</v>
      </c>
      <c r="L676" s="479"/>
    </row>
    <row r="677" spans="2:12" s="459" customFormat="1" ht="18.75" customHeight="1" x14ac:dyDescent="0.3">
      <c r="B677" s="476">
        <v>678</v>
      </c>
      <c r="C677" s="479" t="s">
        <v>3378</v>
      </c>
      <c r="D677" s="478" t="s">
        <v>125</v>
      </c>
      <c r="E677" s="478"/>
      <c r="F677" s="477" t="s">
        <v>5034</v>
      </c>
      <c r="G677" s="478" t="s">
        <v>125</v>
      </c>
      <c r="H677" s="478">
        <v>961777188</v>
      </c>
      <c r="I677" s="496" t="s">
        <v>3380</v>
      </c>
      <c r="J677" s="484" t="s">
        <v>914</v>
      </c>
      <c r="K677" s="484" t="s">
        <v>125</v>
      </c>
      <c r="L677" s="479"/>
    </row>
    <row r="678" spans="2:12" s="459" customFormat="1" ht="18.75" customHeight="1" x14ac:dyDescent="0.3">
      <c r="B678" s="476">
        <v>679</v>
      </c>
      <c r="C678" s="477" t="s">
        <v>1701</v>
      </c>
      <c r="D678" s="478">
        <v>20477478728</v>
      </c>
      <c r="E678" s="477" t="s">
        <v>1702</v>
      </c>
      <c r="F678" s="477" t="s">
        <v>3383</v>
      </c>
      <c r="G678" s="478" t="s">
        <v>125</v>
      </c>
      <c r="H678" s="478">
        <v>975816534</v>
      </c>
      <c r="I678" s="496" t="s">
        <v>1703</v>
      </c>
      <c r="J678" s="484" t="s">
        <v>3384</v>
      </c>
      <c r="K678" s="484" t="s">
        <v>3385</v>
      </c>
      <c r="L678" s="479"/>
    </row>
    <row r="679" spans="2:12" s="459" customFormat="1" ht="18.75" customHeight="1" x14ac:dyDescent="0.3">
      <c r="B679" s="476">
        <v>680</v>
      </c>
      <c r="C679" s="477" t="s">
        <v>267</v>
      </c>
      <c r="D679" s="478">
        <v>20505212739</v>
      </c>
      <c r="E679" s="478"/>
      <c r="F679" s="477" t="s">
        <v>3920</v>
      </c>
      <c r="G679" s="478" t="s">
        <v>125</v>
      </c>
      <c r="H679" s="478">
        <v>940006249</v>
      </c>
      <c r="I679" s="496" t="s">
        <v>3386</v>
      </c>
      <c r="J679" s="484" t="s">
        <v>4230</v>
      </c>
      <c r="K679" s="484" t="s">
        <v>4231</v>
      </c>
      <c r="L679" s="479"/>
    </row>
    <row r="680" spans="2:12" s="459" customFormat="1" ht="18.75" customHeight="1" x14ac:dyDescent="0.3">
      <c r="B680" s="476">
        <v>681</v>
      </c>
      <c r="C680" s="477" t="s">
        <v>3390</v>
      </c>
      <c r="D680" s="478" t="s">
        <v>125</v>
      </c>
      <c r="E680" s="478"/>
      <c r="F680" s="477" t="s">
        <v>3387</v>
      </c>
      <c r="G680" s="477" t="s">
        <v>3388</v>
      </c>
      <c r="H680" s="478">
        <v>995271786</v>
      </c>
      <c r="I680" s="496" t="s">
        <v>3389</v>
      </c>
      <c r="J680" s="484" t="s">
        <v>125</v>
      </c>
      <c r="K680" s="484" t="s">
        <v>125</v>
      </c>
      <c r="L680" s="479"/>
    </row>
    <row r="681" spans="2:12" s="459" customFormat="1" ht="18.75" customHeight="1" x14ac:dyDescent="0.3">
      <c r="B681" s="476">
        <v>682</v>
      </c>
      <c r="C681" s="477" t="s">
        <v>3391</v>
      </c>
      <c r="D681" s="478">
        <v>20604667535</v>
      </c>
      <c r="E681" s="478"/>
      <c r="F681" s="477" t="s">
        <v>3392</v>
      </c>
      <c r="G681" s="478" t="s">
        <v>125</v>
      </c>
      <c r="H681" s="478">
        <v>979034136</v>
      </c>
      <c r="I681" s="497" t="s">
        <v>3393</v>
      </c>
      <c r="J681" s="484" t="s">
        <v>3394</v>
      </c>
      <c r="K681" s="484" t="s">
        <v>742</v>
      </c>
      <c r="L681" s="479"/>
    </row>
    <row r="682" spans="2:12" s="459" customFormat="1" ht="18.75" customHeight="1" x14ac:dyDescent="0.3">
      <c r="B682" s="476">
        <v>683</v>
      </c>
      <c r="C682" s="477" t="s">
        <v>3395</v>
      </c>
      <c r="D682" s="478">
        <v>20612205036</v>
      </c>
      <c r="E682" s="478"/>
      <c r="F682" s="477" t="s">
        <v>3396</v>
      </c>
      <c r="G682" s="478" t="s">
        <v>125</v>
      </c>
      <c r="H682" s="478">
        <v>915135805</v>
      </c>
      <c r="I682" s="496" t="s">
        <v>3397</v>
      </c>
      <c r="J682" s="484" t="s">
        <v>3398</v>
      </c>
      <c r="K682" s="484" t="s">
        <v>3399</v>
      </c>
      <c r="L682" s="479"/>
    </row>
    <row r="683" spans="2:12" s="459" customFormat="1" ht="18.75" customHeight="1" x14ac:dyDescent="0.3">
      <c r="B683" s="476">
        <v>684</v>
      </c>
      <c r="C683" s="477" t="s">
        <v>3400</v>
      </c>
      <c r="D683" s="478">
        <v>20601912946</v>
      </c>
      <c r="E683" s="478"/>
      <c r="F683" s="477" t="s">
        <v>3305</v>
      </c>
      <c r="G683" s="478" t="s">
        <v>125</v>
      </c>
      <c r="H683" s="478">
        <v>945008936</v>
      </c>
      <c r="I683" s="496" t="s">
        <v>3306</v>
      </c>
      <c r="J683" s="486" t="s">
        <v>3377</v>
      </c>
      <c r="K683" s="484" t="s">
        <v>125</v>
      </c>
      <c r="L683" s="479"/>
    </row>
    <row r="684" spans="2:12" s="459" customFormat="1" ht="18.75" customHeight="1" x14ac:dyDescent="0.3">
      <c r="B684" s="476">
        <v>685</v>
      </c>
      <c r="C684" s="477" t="s">
        <v>3401</v>
      </c>
      <c r="D684" s="478">
        <v>20600588924</v>
      </c>
      <c r="E684" s="478"/>
      <c r="F684" s="477" t="s">
        <v>4916</v>
      </c>
      <c r="G684" s="478" t="s">
        <v>125</v>
      </c>
      <c r="H684" s="478">
        <v>979109925</v>
      </c>
      <c r="I684" s="496" t="s">
        <v>3402</v>
      </c>
      <c r="J684" s="484" t="s">
        <v>125</v>
      </c>
      <c r="K684" s="484" t="s">
        <v>125</v>
      </c>
      <c r="L684" s="479"/>
    </row>
    <row r="685" spans="2:12" s="459" customFormat="1" ht="18.75" customHeight="1" x14ac:dyDescent="0.3">
      <c r="B685" s="476">
        <v>686</v>
      </c>
      <c r="C685" s="479" t="s">
        <v>3378</v>
      </c>
      <c r="D685" s="478" t="s">
        <v>125</v>
      </c>
      <c r="E685" s="478"/>
      <c r="F685" s="477" t="s">
        <v>5034</v>
      </c>
      <c r="G685" s="478" t="s">
        <v>125</v>
      </c>
      <c r="H685" s="478">
        <v>961777188</v>
      </c>
      <c r="I685" s="496" t="s">
        <v>3380</v>
      </c>
      <c r="J685" s="484" t="s">
        <v>3403</v>
      </c>
      <c r="K685" s="486" t="s">
        <v>3406</v>
      </c>
      <c r="L685" s="479"/>
    </row>
    <row r="686" spans="2:12" s="459" customFormat="1" ht="18.75" customHeight="1" x14ac:dyDescent="0.3">
      <c r="B686" s="476">
        <v>687</v>
      </c>
      <c r="C686" s="479" t="s">
        <v>3378</v>
      </c>
      <c r="D686" s="478" t="s">
        <v>125</v>
      </c>
      <c r="E686" s="478"/>
      <c r="F686" s="477" t="s">
        <v>5034</v>
      </c>
      <c r="G686" s="478" t="s">
        <v>125</v>
      </c>
      <c r="H686" s="478">
        <v>961777188</v>
      </c>
      <c r="I686" s="496" t="s">
        <v>3380</v>
      </c>
      <c r="J686" s="484" t="s">
        <v>3405</v>
      </c>
      <c r="K686" s="486" t="s">
        <v>3407</v>
      </c>
      <c r="L686" s="479"/>
    </row>
    <row r="687" spans="2:12" s="459" customFormat="1" ht="18.75" customHeight="1" x14ac:dyDescent="0.3">
      <c r="B687" s="476">
        <v>688</v>
      </c>
      <c r="C687" s="479" t="s">
        <v>3378</v>
      </c>
      <c r="D687" s="478" t="s">
        <v>125</v>
      </c>
      <c r="E687" s="478"/>
      <c r="F687" s="477" t="s">
        <v>5034</v>
      </c>
      <c r="G687" s="478" t="s">
        <v>125</v>
      </c>
      <c r="H687" s="478">
        <v>961777188</v>
      </c>
      <c r="I687" s="496" t="s">
        <v>3380</v>
      </c>
      <c r="J687" s="484" t="s">
        <v>3404</v>
      </c>
      <c r="K687" s="486" t="s">
        <v>3408</v>
      </c>
      <c r="L687" s="479"/>
    </row>
    <row r="688" spans="2:12" s="459" customFormat="1" ht="18.75" customHeight="1" x14ac:dyDescent="0.3">
      <c r="B688" s="476">
        <v>689</v>
      </c>
      <c r="C688" s="477" t="s">
        <v>3409</v>
      </c>
      <c r="D688" s="478">
        <v>20486792001</v>
      </c>
      <c r="E688" s="478"/>
      <c r="F688" s="477" t="s">
        <v>5035</v>
      </c>
      <c r="G688" s="478" t="s">
        <v>125</v>
      </c>
      <c r="H688" s="478">
        <v>953250711</v>
      </c>
      <c r="I688" s="496" t="s">
        <v>3410</v>
      </c>
      <c r="J688" s="484" t="s">
        <v>3411</v>
      </c>
      <c r="K688" s="484" t="s">
        <v>3412</v>
      </c>
      <c r="L688" s="479"/>
    </row>
    <row r="689" spans="2:12" s="459" customFormat="1" ht="18.75" customHeight="1" x14ac:dyDescent="0.3">
      <c r="B689" s="476">
        <v>690</v>
      </c>
      <c r="C689" s="477" t="s">
        <v>3421</v>
      </c>
      <c r="D689" s="478" t="s">
        <v>125</v>
      </c>
      <c r="E689" s="478"/>
      <c r="F689" s="477" t="s">
        <v>3418</v>
      </c>
      <c r="G689" s="478" t="s">
        <v>125</v>
      </c>
      <c r="H689" s="478">
        <v>923611486</v>
      </c>
      <c r="I689" s="496" t="s">
        <v>3419</v>
      </c>
      <c r="J689" s="484" t="s">
        <v>3417</v>
      </c>
      <c r="K689" s="484" t="s">
        <v>3420</v>
      </c>
      <c r="L689" s="479"/>
    </row>
    <row r="690" spans="2:12" s="459" customFormat="1" ht="18.75" customHeight="1" x14ac:dyDescent="0.3">
      <c r="B690" s="476">
        <v>691</v>
      </c>
      <c r="C690" s="477" t="s">
        <v>3339</v>
      </c>
      <c r="D690" s="478">
        <v>20600974905</v>
      </c>
      <c r="E690" s="478"/>
      <c r="F690" s="477" t="s">
        <v>3340</v>
      </c>
      <c r="G690" s="478" t="s">
        <v>125</v>
      </c>
      <c r="H690" s="478">
        <v>951817045</v>
      </c>
      <c r="I690" s="496" t="s">
        <v>3107</v>
      </c>
      <c r="J690" s="484" t="s">
        <v>125</v>
      </c>
      <c r="K690" s="484" t="s">
        <v>125</v>
      </c>
      <c r="L690" s="479"/>
    </row>
    <row r="691" spans="2:12" s="459" customFormat="1" ht="18.75" customHeight="1" x14ac:dyDescent="0.3">
      <c r="B691" s="476">
        <v>692</v>
      </c>
      <c r="C691" s="477" t="s">
        <v>3423</v>
      </c>
      <c r="D691" s="478">
        <v>20506491216</v>
      </c>
      <c r="E691" s="478"/>
      <c r="F691" s="477" t="s">
        <v>3424</v>
      </c>
      <c r="G691" s="478" t="s">
        <v>125</v>
      </c>
      <c r="H691" s="478">
        <v>979473684</v>
      </c>
      <c r="I691" s="496" t="s">
        <v>3425</v>
      </c>
      <c r="J691" s="486" t="s">
        <v>3426</v>
      </c>
      <c r="K691" s="486" t="s">
        <v>3427</v>
      </c>
      <c r="L691" s="479"/>
    </row>
    <row r="692" spans="2:12" s="459" customFormat="1" ht="18.75" customHeight="1" x14ac:dyDescent="0.3">
      <c r="B692" s="476">
        <v>693</v>
      </c>
      <c r="C692" s="477" t="s">
        <v>445</v>
      </c>
      <c r="D692" s="478">
        <v>20550488192</v>
      </c>
      <c r="E692" s="478"/>
      <c r="F692" s="477" t="s">
        <v>3428</v>
      </c>
      <c r="G692" s="478" t="s">
        <v>125</v>
      </c>
      <c r="H692" s="478">
        <v>977876775</v>
      </c>
      <c r="I692" s="496" t="s">
        <v>3429</v>
      </c>
      <c r="J692" s="484" t="s">
        <v>3430</v>
      </c>
      <c r="K692" s="484" t="s">
        <v>1284</v>
      </c>
      <c r="L692" s="479"/>
    </row>
    <row r="693" spans="2:12" s="459" customFormat="1" ht="18.75" customHeight="1" x14ac:dyDescent="0.3">
      <c r="B693" s="476">
        <v>694</v>
      </c>
      <c r="C693" s="477" t="s">
        <v>3431</v>
      </c>
      <c r="D693" s="478">
        <v>20601237840</v>
      </c>
      <c r="E693" s="478"/>
      <c r="F693" s="477" t="s">
        <v>4917</v>
      </c>
      <c r="G693" s="478" t="s">
        <v>125</v>
      </c>
      <c r="H693" s="478">
        <v>976046172</v>
      </c>
      <c r="I693" s="496" t="s">
        <v>3432</v>
      </c>
      <c r="J693" s="486" t="s">
        <v>3433</v>
      </c>
      <c r="K693" s="484" t="s">
        <v>3434</v>
      </c>
      <c r="L693" s="479"/>
    </row>
    <row r="694" spans="2:12" s="459" customFormat="1" ht="18.75" customHeight="1" x14ac:dyDescent="0.3">
      <c r="B694" s="476">
        <v>695</v>
      </c>
      <c r="C694" s="477" t="s">
        <v>3435</v>
      </c>
      <c r="D694" s="478">
        <v>20517562158</v>
      </c>
      <c r="E694" s="478"/>
      <c r="F694" s="477" t="s">
        <v>3436</v>
      </c>
      <c r="G694" s="478" t="s">
        <v>125</v>
      </c>
      <c r="H694" s="478">
        <v>931895263</v>
      </c>
      <c r="I694" s="496" t="s">
        <v>3437</v>
      </c>
      <c r="J694" s="486" t="s">
        <v>3438</v>
      </c>
      <c r="K694" s="484" t="s">
        <v>3439</v>
      </c>
      <c r="L694" s="479"/>
    </row>
    <row r="695" spans="2:12" s="459" customFormat="1" ht="18.75" customHeight="1" x14ac:dyDescent="0.3">
      <c r="B695" s="476">
        <v>696</v>
      </c>
      <c r="C695" s="477" t="s">
        <v>3440</v>
      </c>
      <c r="D695" s="478" t="s">
        <v>125</v>
      </c>
      <c r="E695" s="478"/>
      <c r="F695" s="477" t="s">
        <v>3441</v>
      </c>
      <c r="G695" s="478" t="s">
        <v>658</v>
      </c>
      <c r="H695" s="478">
        <v>914408126</v>
      </c>
      <c r="I695" s="496" t="s">
        <v>3442</v>
      </c>
      <c r="J695" s="486" t="s">
        <v>125</v>
      </c>
      <c r="K695" s="484" t="s">
        <v>125</v>
      </c>
      <c r="L695" s="479"/>
    </row>
    <row r="696" spans="2:12" s="459" customFormat="1" ht="18.75" customHeight="1" x14ac:dyDescent="0.3">
      <c r="B696" s="476">
        <v>697</v>
      </c>
      <c r="C696" s="477" t="s">
        <v>3443</v>
      </c>
      <c r="D696" s="478" t="s">
        <v>125</v>
      </c>
      <c r="E696" s="478"/>
      <c r="F696" s="477" t="s">
        <v>4918</v>
      </c>
      <c r="G696" s="478" t="s">
        <v>125</v>
      </c>
      <c r="H696" s="478">
        <v>925195379</v>
      </c>
      <c r="I696" s="496" t="s">
        <v>3444</v>
      </c>
      <c r="J696" s="486" t="s">
        <v>3445</v>
      </c>
      <c r="K696" s="484" t="s">
        <v>125</v>
      </c>
      <c r="L696" s="479"/>
    </row>
    <row r="697" spans="2:12" s="459" customFormat="1" ht="18.75" customHeight="1" x14ac:dyDescent="0.3">
      <c r="B697" s="476">
        <v>698</v>
      </c>
      <c r="C697" s="477" t="s">
        <v>825</v>
      </c>
      <c r="D697" s="478">
        <v>20603550618</v>
      </c>
      <c r="E697" s="478" t="s">
        <v>826</v>
      </c>
      <c r="F697" s="477" t="s">
        <v>4495</v>
      </c>
      <c r="G697" s="478" t="s">
        <v>125</v>
      </c>
      <c r="H697" s="478">
        <v>993276528</v>
      </c>
      <c r="I697" s="496" t="s">
        <v>3446</v>
      </c>
      <c r="J697" s="478" t="s">
        <v>125</v>
      </c>
      <c r="K697" s="478" t="s">
        <v>125</v>
      </c>
      <c r="L697" s="479"/>
    </row>
    <row r="698" spans="2:12" s="459" customFormat="1" ht="18.75" customHeight="1" x14ac:dyDescent="0.3">
      <c r="B698" s="476">
        <v>699</v>
      </c>
      <c r="C698" s="477" t="s">
        <v>3447</v>
      </c>
      <c r="D698" s="478">
        <v>20504718027</v>
      </c>
      <c r="E698" s="478"/>
      <c r="F698" s="477" t="s">
        <v>5036</v>
      </c>
      <c r="G698" s="478" t="s">
        <v>125</v>
      </c>
      <c r="H698" s="478">
        <v>955346741</v>
      </c>
      <c r="I698" s="496" t="s">
        <v>3091</v>
      </c>
      <c r="J698" s="486" t="s">
        <v>4346</v>
      </c>
      <c r="K698" s="486" t="s">
        <v>4150</v>
      </c>
      <c r="L698" s="479"/>
    </row>
    <row r="699" spans="2:12" s="459" customFormat="1" ht="19.95" customHeight="1" x14ac:dyDescent="0.3">
      <c r="B699" s="476">
        <v>700</v>
      </c>
      <c r="C699" s="477" t="s">
        <v>3448</v>
      </c>
      <c r="D699" s="478">
        <v>20109925757</v>
      </c>
      <c r="E699" s="478"/>
      <c r="F699" s="477" t="s">
        <v>3449</v>
      </c>
      <c r="G699" s="478" t="s">
        <v>125</v>
      </c>
      <c r="H699" s="478">
        <v>991507377</v>
      </c>
      <c r="I699" s="496" t="s">
        <v>3450</v>
      </c>
      <c r="J699" s="486" t="s">
        <v>3451</v>
      </c>
      <c r="K699" s="484" t="s">
        <v>3452</v>
      </c>
      <c r="L699" s="479"/>
    </row>
    <row r="700" spans="2:12" s="459" customFormat="1" ht="18.75" customHeight="1" x14ac:dyDescent="0.3">
      <c r="B700" s="476">
        <v>701</v>
      </c>
      <c r="C700" s="477" t="s">
        <v>3210</v>
      </c>
      <c r="D700" s="478" t="s">
        <v>3454</v>
      </c>
      <c r="E700" s="478"/>
      <c r="F700" s="477" t="s">
        <v>4919</v>
      </c>
      <c r="G700" s="478" t="s">
        <v>3455</v>
      </c>
      <c r="H700" s="478" t="s">
        <v>125</v>
      </c>
      <c r="I700" s="496" t="s">
        <v>3456</v>
      </c>
      <c r="J700" s="486" t="s">
        <v>3457</v>
      </c>
      <c r="K700" s="484" t="s">
        <v>125</v>
      </c>
      <c r="L700" s="479"/>
    </row>
    <row r="701" spans="2:12" s="459" customFormat="1" ht="18.75" customHeight="1" x14ac:dyDescent="0.3">
      <c r="B701" s="476">
        <v>702</v>
      </c>
      <c r="C701" s="477" t="s">
        <v>3462</v>
      </c>
      <c r="D701" s="478" t="s">
        <v>125</v>
      </c>
      <c r="E701" s="478"/>
      <c r="F701" s="477" t="s">
        <v>4920</v>
      </c>
      <c r="G701" s="478" t="s">
        <v>125</v>
      </c>
      <c r="H701" s="478" t="s">
        <v>125</v>
      </c>
      <c r="I701" s="496" t="s">
        <v>3463</v>
      </c>
      <c r="J701" s="486" t="s">
        <v>125</v>
      </c>
      <c r="K701" s="484" t="s">
        <v>125</v>
      </c>
      <c r="L701" s="479"/>
    </row>
    <row r="702" spans="2:12" s="459" customFormat="1" ht="18.75" customHeight="1" x14ac:dyDescent="0.3">
      <c r="B702" s="476">
        <v>703</v>
      </c>
      <c r="C702" s="477" t="s">
        <v>3157</v>
      </c>
      <c r="D702" s="478">
        <v>20265615407</v>
      </c>
      <c r="E702" s="478"/>
      <c r="F702" s="477" t="s">
        <v>4872</v>
      </c>
      <c r="G702" s="478" t="s">
        <v>125</v>
      </c>
      <c r="H702" s="478">
        <v>998366588</v>
      </c>
      <c r="I702" s="496" t="s">
        <v>3158</v>
      </c>
      <c r="J702" s="486" t="s">
        <v>3464</v>
      </c>
      <c r="K702" s="486" t="s">
        <v>3465</v>
      </c>
      <c r="L702" s="479"/>
    </row>
    <row r="703" spans="2:12" s="459" customFormat="1" ht="18.75" customHeight="1" x14ac:dyDescent="0.3">
      <c r="B703" s="476">
        <v>704</v>
      </c>
      <c r="C703" s="477" t="s">
        <v>3168</v>
      </c>
      <c r="D703" s="478">
        <v>20606454229</v>
      </c>
      <c r="E703" s="478" t="s">
        <v>125</v>
      </c>
      <c r="F703" s="477" t="s">
        <v>4876</v>
      </c>
      <c r="G703" s="478" t="s">
        <v>125</v>
      </c>
      <c r="H703" s="478">
        <v>998875318</v>
      </c>
      <c r="I703" s="496" t="s">
        <v>3169</v>
      </c>
      <c r="J703" s="486" t="s">
        <v>125</v>
      </c>
      <c r="K703" s="484" t="s">
        <v>125</v>
      </c>
      <c r="L703" s="479"/>
    </row>
    <row r="704" spans="2:12" s="459" customFormat="1" ht="18.75" customHeight="1" x14ac:dyDescent="0.3">
      <c r="B704" s="476">
        <v>705</v>
      </c>
      <c r="C704" s="477" t="s">
        <v>1336</v>
      </c>
      <c r="D704" s="478" t="s">
        <v>1337</v>
      </c>
      <c r="E704" s="478"/>
      <c r="F704" s="477" t="s">
        <v>3468</v>
      </c>
      <c r="G704" s="478" t="s">
        <v>125</v>
      </c>
      <c r="H704" s="478">
        <v>940153307</v>
      </c>
      <c r="I704" s="496" t="s">
        <v>3467</v>
      </c>
      <c r="J704" s="486" t="s">
        <v>125</v>
      </c>
      <c r="K704" s="484" t="s">
        <v>125</v>
      </c>
      <c r="L704" s="479"/>
    </row>
    <row r="705" spans="2:12" s="459" customFormat="1" ht="18.75" customHeight="1" x14ac:dyDescent="0.3">
      <c r="B705" s="476">
        <v>706</v>
      </c>
      <c r="C705" s="477" t="s">
        <v>3469</v>
      </c>
      <c r="D705" s="478">
        <v>20610384049</v>
      </c>
      <c r="E705" s="478"/>
      <c r="F705" s="477" t="s">
        <v>4921</v>
      </c>
      <c r="G705" s="478" t="s">
        <v>125</v>
      </c>
      <c r="H705" s="478">
        <v>957614503</v>
      </c>
      <c r="I705" s="496" t="s">
        <v>3470</v>
      </c>
      <c r="J705" s="486" t="s">
        <v>125</v>
      </c>
      <c r="K705" s="486" t="s">
        <v>125</v>
      </c>
      <c r="L705" s="479"/>
    </row>
    <row r="706" spans="2:12" s="459" customFormat="1" ht="18.75" customHeight="1" x14ac:dyDescent="0.3">
      <c r="B706" s="476">
        <v>707</v>
      </c>
      <c r="C706" s="477" t="s">
        <v>5683</v>
      </c>
      <c r="D706" s="478">
        <v>20265615407</v>
      </c>
      <c r="E706" s="478"/>
      <c r="F706" s="477" t="s">
        <v>5787</v>
      </c>
      <c r="G706" s="478" t="s">
        <v>125</v>
      </c>
      <c r="H706" s="478">
        <v>981468729</v>
      </c>
      <c r="I706" s="496" t="s">
        <v>5788</v>
      </c>
      <c r="J706" s="486" t="s">
        <v>5391</v>
      </c>
      <c r="K706" s="484" t="s">
        <v>5392</v>
      </c>
      <c r="L706" s="479"/>
    </row>
    <row r="707" spans="2:12" s="459" customFormat="1" ht="18.75" customHeight="1" x14ac:dyDescent="0.3">
      <c r="B707" s="476">
        <v>708</v>
      </c>
      <c r="C707" s="477" t="s">
        <v>3472</v>
      </c>
      <c r="D707" s="478" t="s">
        <v>125</v>
      </c>
      <c r="E707" s="478"/>
      <c r="F707" s="477" t="s">
        <v>5037</v>
      </c>
      <c r="G707" s="478" t="s">
        <v>125</v>
      </c>
      <c r="H707" s="478">
        <v>927975163</v>
      </c>
      <c r="I707" s="496" t="s">
        <v>3473</v>
      </c>
      <c r="J707" s="484" t="s">
        <v>125</v>
      </c>
      <c r="K707" s="484" t="s">
        <v>125</v>
      </c>
      <c r="L707" s="479"/>
    </row>
    <row r="708" spans="2:12" s="459" customFormat="1" ht="18.75" customHeight="1" x14ac:dyDescent="0.3">
      <c r="B708" s="476">
        <v>709</v>
      </c>
      <c r="C708" s="477" t="s">
        <v>3474</v>
      </c>
      <c r="D708" s="478">
        <v>20504718027</v>
      </c>
      <c r="E708" s="478"/>
      <c r="F708" s="477" t="s">
        <v>4895</v>
      </c>
      <c r="G708" s="478" t="s">
        <v>125</v>
      </c>
      <c r="H708" s="478">
        <v>999334195</v>
      </c>
      <c r="I708" s="496" t="s">
        <v>3453</v>
      </c>
      <c r="J708" s="486" t="s">
        <v>3476</v>
      </c>
      <c r="K708" s="484" t="s">
        <v>3475</v>
      </c>
      <c r="L708" s="479"/>
    </row>
    <row r="709" spans="2:12" s="459" customFormat="1" ht="18.75" customHeight="1" x14ac:dyDescent="0.3">
      <c r="B709" s="476">
        <v>710</v>
      </c>
      <c r="C709" s="477" t="s">
        <v>3477</v>
      </c>
      <c r="D709" s="478">
        <v>20605324151</v>
      </c>
      <c r="E709" s="478"/>
      <c r="F709" s="477" t="s">
        <v>5038</v>
      </c>
      <c r="G709" s="478" t="s">
        <v>125</v>
      </c>
      <c r="H709" s="478">
        <v>988474695</v>
      </c>
      <c r="I709" s="496" t="s">
        <v>3478</v>
      </c>
      <c r="J709" s="486" t="s">
        <v>3479</v>
      </c>
      <c r="K709" s="486" t="s">
        <v>3480</v>
      </c>
      <c r="L709" s="479"/>
    </row>
    <row r="710" spans="2:12" s="459" customFormat="1" ht="18.75" customHeight="1" x14ac:dyDescent="0.3">
      <c r="B710" s="476">
        <v>711</v>
      </c>
      <c r="C710" s="477" t="s">
        <v>3481</v>
      </c>
      <c r="D710" s="478">
        <v>20611292571</v>
      </c>
      <c r="E710" s="478"/>
      <c r="F710" s="477" t="s">
        <v>5039</v>
      </c>
      <c r="G710" s="478" t="s">
        <v>125</v>
      </c>
      <c r="H710" s="478">
        <v>912565378</v>
      </c>
      <c r="I710" s="497" t="s">
        <v>3482</v>
      </c>
      <c r="J710" s="486" t="s">
        <v>3483</v>
      </c>
      <c r="K710" s="484" t="s">
        <v>3484</v>
      </c>
      <c r="L710" s="479"/>
    </row>
    <row r="711" spans="2:12" s="459" customFormat="1" ht="18.75" customHeight="1" x14ac:dyDescent="0.3">
      <c r="B711" s="476">
        <v>712</v>
      </c>
      <c r="C711" s="477" t="s">
        <v>3485</v>
      </c>
      <c r="D711" s="478" t="s">
        <v>125</v>
      </c>
      <c r="E711" s="478"/>
      <c r="F711" s="477" t="s">
        <v>4922</v>
      </c>
      <c r="G711" s="478" t="s">
        <v>125</v>
      </c>
      <c r="H711" s="478" t="s">
        <v>125</v>
      </c>
      <c r="I711" s="496" t="s">
        <v>3486</v>
      </c>
      <c r="J711" s="486" t="s">
        <v>125</v>
      </c>
      <c r="K711" s="484" t="s">
        <v>125</v>
      </c>
      <c r="L711" s="479"/>
    </row>
    <row r="712" spans="2:12" s="459" customFormat="1" ht="18.75" customHeight="1" x14ac:dyDescent="0.3">
      <c r="B712" s="476">
        <v>713</v>
      </c>
      <c r="C712" s="477" t="s">
        <v>3487</v>
      </c>
      <c r="D712" s="478">
        <v>20114915026</v>
      </c>
      <c r="E712" s="478"/>
      <c r="F712" s="477" t="s">
        <v>5040</v>
      </c>
      <c r="G712" s="478" t="s">
        <v>125</v>
      </c>
      <c r="H712" s="478" t="s">
        <v>3488</v>
      </c>
      <c r="I712" s="496" t="s">
        <v>3489</v>
      </c>
      <c r="J712" s="486" t="s">
        <v>125</v>
      </c>
      <c r="K712" s="484" t="s">
        <v>125</v>
      </c>
      <c r="L712" s="479"/>
    </row>
    <row r="713" spans="2:12" s="459" customFormat="1" ht="18.75" customHeight="1" x14ac:dyDescent="0.3">
      <c r="B713" s="476">
        <v>714</v>
      </c>
      <c r="C713" s="477" t="s">
        <v>3490</v>
      </c>
      <c r="D713" s="478">
        <v>20612079791</v>
      </c>
      <c r="E713" s="478"/>
      <c r="F713" s="477" t="s">
        <v>3312</v>
      </c>
      <c r="G713" s="478" t="s">
        <v>125</v>
      </c>
      <c r="H713" s="478">
        <v>980166751</v>
      </c>
      <c r="I713" s="496" t="s">
        <v>3313</v>
      </c>
      <c r="J713" s="486" t="s">
        <v>125</v>
      </c>
      <c r="K713" s="484" t="s">
        <v>125</v>
      </c>
      <c r="L713" s="479"/>
    </row>
    <row r="714" spans="2:12" s="459" customFormat="1" ht="18.75" customHeight="1" x14ac:dyDescent="0.3">
      <c r="B714" s="476">
        <v>715</v>
      </c>
      <c r="C714" s="477" t="s">
        <v>3492</v>
      </c>
      <c r="D714" s="478">
        <v>20548080895</v>
      </c>
      <c r="E714" s="478"/>
      <c r="F714" s="477" t="s">
        <v>4923</v>
      </c>
      <c r="G714" s="478" t="s">
        <v>125</v>
      </c>
      <c r="H714" s="478">
        <v>994256529</v>
      </c>
      <c r="I714" s="496" t="s">
        <v>3493</v>
      </c>
      <c r="J714" s="486" t="s">
        <v>3494</v>
      </c>
      <c r="K714" s="484" t="s">
        <v>742</v>
      </c>
      <c r="L714" s="479"/>
    </row>
    <row r="715" spans="2:12" s="459" customFormat="1" ht="18.75" customHeight="1" x14ac:dyDescent="0.3">
      <c r="B715" s="476">
        <v>716</v>
      </c>
      <c r="C715" s="477" t="s">
        <v>3495</v>
      </c>
      <c r="D715" s="478">
        <v>20611615478</v>
      </c>
      <c r="E715" s="478"/>
      <c r="F715" s="477" t="s">
        <v>3496</v>
      </c>
      <c r="G715" s="478" t="s">
        <v>125</v>
      </c>
      <c r="H715" s="478">
        <v>980461148</v>
      </c>
      <c r="I715" s="496" t="s">
        <v>3497</v>
      </c>
      <c r="J715" s="486" t="s">
        <v>3498</v>
      </c>
      <c r="K715" s="484" t="s">
        <v>125</v>
      </c>
      <c r="L715" s="479"/>
    </row>
    <row r="716" spans="2:12" s="459" customFormat="1" ht="18.75" customHeight="1" x14ac:dyDescent="0.3">
      <c r="B716" s="476">
        <v>717</v>
      </c>
      <c r="C716" s="477" t="s">
        <v>3499</v>
      </c>
      <c r="D716" s="478">
        <v>20612211460</v>
      </c>
      <c r="E716" s="478"/>
      <c r="F716" s="477" t="s">
        <v>3500</v>
      </c>
      <c r="G716" s="478" t="s">
        <v>125</v>
      </c>
      <c r="H716" s="478">
        <v>902544255</v>
      </c>
      <c r="I716" s="496" t="s">
        <v>3551</v>
      </c>
      <c r="J716" s="486" t="s">
        <v>3502</v>
      </c>
      <c r="K716" s="484" t="s">
        <v>3501</v>
      </c>
      <c r="L716" s="479"/>
    </row>
    <row r="717" spans="2:12" s="459" customFormat="1" ht="18.75" customHeight="1" x14ac:dyDescent="0.3">
      <c r="B717" s="476">
        <v>718</v>
      </c>
      <c r="C717" s="477" t="s">
        <v>1750</v>
      </c>
      <c r="D717" s="478">
        <v>20608095137</v>
      </c>
      <c r="E717" s="478"/>
      <c r="F717" s="477" t="s">
        <v>3503</v>
      </c>
      <c r="G717" s="478" t="s">
        <v>125</v>
      </c>
      <c r="H717" s="478">
        <v>957703009</v>
      </c>
      <c r="I717" s="496" t="s">
        <v>3504</v>
      </c>
      <c r="J717" s="486" t="s">
        <v>3505</v>
      </c>
      <c r="K717" s="484" t="s">
        <v>3506</v>
      </c>
      <c r="L717" s="479"/>
    </row>
    <row r="718" spans="2:12" s="459" customFormat="1" ht="18.75" customHeight="1" x14ac:dyDescent="0.3">
      <c r="B718" s="476">
        <v>719</v>
      </c>
      <c r="C718" s="477" t="s">
        <v>3507</v>
      </c>
      <c r="D718" s="478" t="s">
        <v>125</v>
      </c>
      <c r="E718" s="478"/>
      <c r="F718" s="477" t="s">
        <v>3508</v>
      </c>
      <c r="G718" s="478" t="s">
        <v>125</v>
      </c>
      <c r="H718" s="478">
        <v>974785180</v>
      </c>
      <c r="I718" s="496" t="s">
        <v>3287</v>
      </c>
      <c r="J718" s="486" t="s">
        <v>3289</v>
      </c>
      <c r="K718" s="486" t="s">
        <v>3288</v>
      </c>
      <c r="L718" s="479"/>
    </row>
    <row r="719" spans="2:12" s="459" customFormat="1" ht="18.75" customHeight="1" x14ac:dyDescent="0.3">
      <c r="B719" s="476">
        <v>720</v>
      </c>
      <c r="C719" s="477" t="s">
        <v>3509</v>
      </c>
      <c r="D719" s="478">
        <v>20612197700</v>
      </c>
      <c r="E719" s="478"/>
      <c r="F719" s="477" t="s">
        <v>3510</v>
      </c>
      <c r="G719" s="478" t="s">
        <v>125</v>
      </c>
      <c r="H719" s="478">
        <v>989658404</v>
      </c>
      <c r="I719" s="496" t="s">
        <v>3511</v>
      </c>
      <c r="J719" s="486" t="s">
        <v>3512</v>
      </c>
      <c r="K719" s="486" t="s">
        <v>3513</v>
      </c>
      <c r="L719" s="479"/>
    </row>
    <row r="720" spans="2:12" s="459" customFormat="1" ht="18.75" customHeight="1" x14ac:dyDescent="0.3">
      <c r="B720" s="476">
        <v>721</v>
      </c>
      <c r="C720" s="481" t="s">
        <v>3514</v>
      </c>
      <c r="D720" s="478">
        <v>20509901172</v>
      </c>
      <c r="E720" s="478"/>
      <c r="F720" s="477" t="s">
        <v>3515</v>
      </c>
      <c r="G720" s="478" t="s">
        <v>125</v>
      </c>
      <c r="H720" s="478" t="s">
        <v>3516</v>
      </c>
      <c r="I720" s="496" t="s">
        <v>3517</v>
      </c>
      <c r="J720" s="486" t="s">
        <v>3518</v>
      </c>
      <c r="K720" s="484" t="s">
        <v>3519</v>
      </c>
      <c r="L720" s="479"/>
    </row>
    <row r="721" spans="2:12" s="459" customFormat="1" ht="18.75" customHeight="1" x14ac:dyDescent="0.3">
      <c r="B721" s="476">
        <v>722</v>
      </c>
      <c r="C721" s="477" t="s">
        <v>3520</v>
      </c>
      <c r="D721" s="478">
        <v>20556870641</v>
      </c>
      <c r="E721" s="478"/>
      <c r="F721" s="477" t="s">
        <v>3521</v>
      </c>
      <c r="G721" s="478" t="s">
        <v>125</v>
      </c>
      <c r="H721" s="478" t="s">
        <v>3522</v>
      </c>
      <c r="I721" s="500" t="s">
        <v>3542</v>
      </c>
      <c r="J721" s="486" t="s">
        <v>125</v>
      </c>
      <c r="K721" s="484" t="s">
        <v>125</v>
      </c>
      <c r="L721" s="479"/>
    </row>
    <row r="722" spans="2:12" s="459" customFormat="1" ht="18.75" customHeight="1" x14ac:dyDescent="0.3">
      <c r="B722" s="476">
        <v>723</v>
      </c>
      <c r="C722" s="477" t="s">
        <v>3524</v>
      </c>
      <c r="D722" s="478">
        <v>20606152818</v>
      </c>
      <c r="E722" s="478"/>
      <c r="F722" s="477" t="s">
        <v>3526</v>
      </c>
      <c r="G722" s="478" t="s">
        <v>125</v>
      </c>
      <c r="H722" s="478">
        <v>927461772</v>
      </c>
      <c r="I722" s="496" t="s">
        <v>3527</v>
      </c>
      <c r="J722" s="486" t="s">
        <v>125</v>
      </c>
      <c r="K722" s="484" t="s">
        <v>3525</v>
      </c>
      <c r="L722" s="479"/>
    </row>
    <row r="723" spans="2:12" s="459" customFormat="1" ht="18.75" customHeight="1" x14ac:dyDescent="0.3">
      <c r="B723" s="476">
        <v>724</v>
      </c>
      <c r="C723" s="477" t="s">
        <v>445</v>
      </c>
      <c r="D723" s="478">
        <v>20550488192</v>
      </c>
      <c r="E723" s="477" t="s">
        <v>3069</v>
      </c>
      <c r="F723" s="477" t="s">
        <v>3327</v>
      </c>
      <c r="G723" s="478" t="s">
        <v>125</v>
      </c>
      <c r="H723" s="478">
        <v>982038566</v>
      </c>
      <c r="I723" s="496" t="s">
        <v>3070</v>
      </c>
      <c r="J723" s="486" t="s">
        <v>3568</v>
      </c>
      <c r="K723" s="484" t="s">
        <v>3569</v>
      </c>
      <c r="L723" s="479"/>
    </row>
    <row r="724" spans="2:12" s="459" customFormat="1" ht="18.75" customHeight="1" x14ac:dyDescent="0.3">
      <c r="B724" s="476">
        <v>725</v>
      </c>
      <c r="C724" s="477" t="s">
        <v>3528</v>
      </c>
      <c r="D724" s="478">
        <v>20602842330</v>
      </c>
      <c r="E724" s="478"/>
      <c r="F724" s="477" t="s">
        <v>3529</v>
      </c>
      <c r="G724" s="478" t="s">
        <v>125</v>
      </c>
      <c r="H724" s="478">
        <v>924146104</v>
      </c>
      <c r="I724" s="496" t="s">
        <v>3530</v>
      </c>
      <c r="J724" s="486" t="s">
        <v>3531</v>
      </c>
      <c r="K724" s="486" t="s">
        <v>3555</v>
      </c>
      <c r="L724" s="479"/>
    </row>
    <row r="725" spans="2:12" s="459" customFormat="1" ht="18.75" customHeight="1" x14ac:dyDescent="0.3">
      <c r="B725" s="476">
        <v>726</v>
      </c>
      <c r="C725" s="477" t="s">
        <v>3448</v>
      </c>
      <c r="D725" s="478">
        <v>20109925757</v>
      </c>
      <c r="E725" s="478"/>
      <c r="F725" s="477" t="s">
        <v>3449</v>
      </c>
      <c r="G725" s="478" t="s">
        <v>125</v>
      </c>
      <c r="H725" s="478">
        <v>991507377</v>
      </c>
      <c r="I725" s="496" t="s">
        <v>3450</v>
      </c>
      <c r="J725" s="486" t="s">
        <v>3532</v>
      </c>
      <c r="K725" s="484" t="s">
        <v>1284</v>
      </c>
      <c r="L725" s="479"/>
    </row>
    <row r="726" spans="2:12" s="459" customFormat="1" ht="18.75" customHeight="1" x14ac:dyDescent="0.3">
      <c r="B726" s="476">
        <v>727</v>
      </c>
      <c r="C726" s="477" t="s">
        <v>445</v>
      </c>
      <c r="D726" s="478">
        <v>20550488192</v>
      </c>
      <c r="E726" s="478"/>
      <c r="F726" s="477" t="s">
        <v>3533</v>
      </c>
      <c r="G726" s="478" t="s">
        <v>125</v>
      </c>
      <c r="H726" s="478">
        <v>941752655</v>
      </c>
      <c r="I726" s="496" t="s">
        <v>3534</v>
      </c>
      <c r="J726" s="486" t="s">
        <v>125</v>
      </c>
      <c r="K726" s="484" t="s">
        <v>125</v>
      </c>
      <c r="L726" s="479"/>
    </row>
    <row r="727" spans="2:12" s="459" customFormat="1" ht="18.75" customHeight="1" x14ac:dyDescent="0.3">
      <c r="B727" s="476">
        <v>728</v>
      </c>
      <c r="C727" s="477" t="s">
        <v>3535</v>
      </c>
      <c r="D727" s="478" t="s">
        <v>125</v>
      </c>
      <c r="E727" s="478"/>
      <c r="F727" s="477" t="s">
        <v>4924</v>
      </c>
      <c r="G727" s="478" t="s">
        <v>125</v>
      </c>
      <c r="H727" s="478">
        <v>980861069</v>
      </c>
      <c r="I727" s="496" t="s">
        <v>3206</v>
      </c>
      <c r="J727" s="486" t="s">
        <v>125</v>
      </c>
      <c r="K727" s="484" t="s">
        <v>125</v>
      </c>
      <c r="L727" s="479"/>
    </row>
    <row r="728" spans="2:12" s="459" customFormat="1" ht="18.75" customHeight="1" x14ac:dyDescent="0.3">
      <c r="B728" s="476">
        <v>729</v>
      </c>
      <c r="C728" s="477" t="s">
        <v>319</v>
      </c>
      <c r="D728" s="478">
        <v>20206018411</v>
      </c>
      <c r="E728" s="478"/>
      <c r="F728" s="477" t="s">
        <v>4925</v>
      </c>
      <c r="G728" s="478" t="s">
        <v>3209</v>
      </c>
      <c r="H728" s="478">
        <v>981910623</v>
      </c>
      <c r="I728" s="496" t="s">
        <v>3536</v>
      </c>
      <c r="J728" s="486" t="s">
        <v>125</v>
      </c>
      <c r="K728" s="484" t="s">
        <v>125</v>
      </c>
      <c r="L728" s="479"/>
    </row>
    <row r="729" spans="2:12" s="459" customFormat="1" ht="18.75" customHeight="1" x14ac:dyDescent="0.3">
      <c r="B729" s="476">
        <v>730</v>
      </c>
      <c r="C729" s="477" t="s">
        <v>3088</v>
      </c>
      <c r="D729" s="478">
        <v>20611234512</v>
      </c>
      <c r="E729" s="477" t="s">
        <v>3160</v>
      </c>
      <c r="F729" s="477" t="s">
        <v>4926</v>
      </c>
      <c r="G729" s="478" t="s">
        <v>125</v>
      </c>
      <c r="H729" s="478">
        <v>979504575</v>
      </c>
      <c r="I729" s="496" t="s">
        <v>3538</v>
      </c>
      <c r="J729" s="486" t="s">
        <v>125</v>
      </c>
      <c r="K729" s="484" t="s">
        <v>125</v>
      </c>
      <c r="L729" s="479"/>
    </row>
    <row r="730" spans="2:12" s="459" customFormat="1" ht="18.75" customHeight="1" x14ac:dyDescent="0.3">
      <c r="B730" s="476">
        <v>731</v>
      </c>
      <c r="C730" s="477" t="s">
        <v>3539</v>
      </c>
      <c r="D730" s="478" t="s">
        <v>125</v>
      </c>
      <c r="E730" s="478"/>
      <c r="F730" s="477" t="s">
        <v>4927</v>
      </c>
      <c r="G730" s="478" t="s">
        <v>125</v>
      </c>
      <c r="H730" s="478" t="s">
        <v>125</v>
      </c>
      <c r="I730" s="496" t="s">
        <v>3540</v>
      </c>
      <c r="J730" s="486" t="s">
        <v>3548</v>
      </c>
      <c r="K730" s="484" t="s">
        <v>3541</v>
      </c>
      <c r="L730" s="479"/>
    </row>
    <row r="731" spans="2:12" s="459" customFormat="1" ht="18.75" customHeight="1" x14ac:dyDescent="0.3">
      <c r="B731" s="476">
        <v>732</v>
      </c>
      <c r="C731" s="477" t="s">
        <v>3543</v>
      </c>
      <c r="D731" s="478" t="s">
        <v>125</v>
      </c>
      <c r="E731" s="478"/>
      <c r="F731" s="477" t="s">
        <v>3544</v>
      </c>
      <c r="G731" s="478" t="s">
        <v>125</v>
      </c>
      <c r="H731" s="478" t="s">
        <v>3545</v>
      </c>
      <c r="I731" s="496" t="s">
        <v>3047</v>
      </c>
      <c r="J731" s="486" t="s">
        <v>4361</v>
      </c>
      <c r="K731" s="484" t="s">
        <v>4360</v>
      </c>
      <c r="L731" s="479"/>
    </row>
    <row r="732" spans="2:12" s="459" customFormat="1" ht="18.75" customHeight="1" x14ac:dyDescent="0.3">
      <c r="B732" s="476">
        <v>733</v>
      </c>
      <c r="C732" s="477" t="s">
        <v>3096</v>
      </c>
      <c r="D732" s="478" t="s">
        <v>125</v>
      </c>
      <c r="E732" s="477" t="s">
        <v>3199</v>
      </c>
      <c r="F732" s="477" t="s">
        <v>4883</v>
      </c>
      <c r="G732" s="478"/>
      <c r="H732" s="478">
        <v>937726103</v>
      </c>
      <c r="I732" s="496" t="s">
        <v>3200</v>
      </c>
      <c r="J732" s="487" t="s">
        <v>3546</v>
      </c>
      <c r="K732" s="484" t="s">
        <v>3547</v>
      </c>
      <c r="L732" s="479"/>
    </row>
    <row r="733" spans="2:12" s="459" customFormat="1" ht="18.75" customHeight="1" x14ac:dyDescent="0.3">
      <c r="B733" s="476">
        <v>734</v>
      </c>
      <c r="C733" s="477" t="s">
        <v>3304</v>
      </c>
      <c r="D733" s="478">
        <v>20611857382</v>
      </c>
      <c r="E733" s="477"/>
      <c r="F733" s="477" t="s">
        <v>3549</v>
      </c>
      <c r="G733" s="478" t="s">
        <v>125</v>
      </c>
      <c r="H733" s="478">
        <v>988209394</v>
      </c>
      <c r="I733" s="496" t="s">
        <v>3550</v>
      </c>
      <c r="J733" s="487" t="s">
        <v>125</v>
      </c>
      <c r="K733" s="484" t="s">
        <v>125</v>
      </c>
      <c r="L733" s="479"/>
    </row>
    <row r="734" spans="2:12" s="459" customFormat="1" ht="18.75" customHeight="1" x14ac:dyDescent="0.3">
      <c r="B734" s="476">
        <v>735</v>
      </c>
      <c r="C734" s="477" t="s">
        <v>3552</v>
      </c>
      <c r="D734" s="478">
        <v>20547276401</v>
      </c>
      <c r="E734" s="477"/>
      <c r="F734" s="477" t="s">
        <v>5041</v>
      </c>
      <c r="G734" s="478" t="s">
        <v>125</v>
      </c>
      <c r="H734" s="478">
        <v>964280617</v>
      </c>
      <c r="I734" s="497" t="s">
        <v>3553</v>
      </c>
      <c r="J734" s="487" t="s">
        <v>125</v>
      </c>
      <c r="K734" s="484" t="s">
        <v>125</v>
      </c>
      <c r="L734" s="479"/>
    </row>
    <row r="735" spans="2:12" s="459" customFormat="1" ht="18.75" customHeight="1" x14ac:dyDescent="0.3">
      <c r="B735" s="476">
        <v>736</v>
      </c>
      <c r="C735" s="477" t="s">
        <v>3959</v>
      </c>
      <c r="D735" s="478">
        <v>20550372640</v>
      </c>
      <c r="E735" s="477"/>
      <c r="F735" s="479" t="s">
        <v>3958</v>
      </c>
      <c r="G735" s="478" t="s">
        <v>125</v>
      </c>
      <c r="H735" s="478">
        <v>982089149</v>
      </c>
      <c r="I735" s="496" t="s">
        <v>3556</v>
      </c>
      <c r="J735" s="487" t="s">
        <v>3960</v>
      </c>
      <c r="K735" s="484" t="s">
        <v>3961</v>
      </c>
      <c r="L735" s="479"/>
    </row>
    <row r="736" spans="2:12" s="459" customFormat="1" ht="18.75" customHeight="1" x14ac:dyDescent="0.3">
      <c r="B736" s="476">
        <v>737</v>
      </c>
      <c r="C736" s="477" t="s">
        <v>250</v>
      </c>
      <c r="D736" s="478" t="s">
        <v>125</v>
      </c>
      <c r="E736" s="477"/>
      <c r="F736" s="477" t="s">
        <v>3567</v>
      </c>
      <c r="G736" s="478" t="s">
        <v>125</v>
      </c>
      <c r="H736" s="478" t="s">
        <v>125</v>
      </c>
      <c r="I736" s="496" t="s">
        <v>3557</v>
      </c>
      <c r="J736" s="487" t="s">
        <v>3558</v>
      </c>
      <c r="K736" s="484" t="s">
        <v>125</v>
      </c>
      <c r="L736" s="479"/>
    </row>
    <row r="737" spans="2:12" s="459" customFormat="1" ht="18.75" customHeight="1" x14ac:dyDescent="0.3">
      <c r="B737" s="476">
        <v>738</v>
      </c>
      <c r="C737" s="483" t="s">
        <v>3560</v>
      </c>
      <c r="D737" s="478">
        <v>20612102822</v>
      </c>
      <c r="E737" s="477"/>
      <c r="F737" s="477" t="s">
        <v>3559</v>
      </c>
      <c r="G737" s="478" t="s">
        <v>125</v>
      </c>
      <c r="H737" s="478">
        <v>946118127</v>
      </c>
      <c r="I737" s="496" t="s">
        <v>3823</v>
      </c>
      <c r="J737" s="484" t="s">
        <v>4381</v>
      </c>
      <c r="K737" s="484" t="s">
        <v>4382</v>
      </c>
      <c r="L737" s="479"/>
    </row>
    <row r="738" spans="2:12" s="459" customFormat="1" ht="18.75" customHeight="1" x14ac:dyDescent="0.3">
      <c r="B738" s="476">
        <v>739</v>
      </c>
      <c r="C738" s="477" t="s">
        <v>3561</v>
      </c>
      <c r="D738" s="478">
        <v>20550488192</v>
      </c>
      <c r="E738" s="477"/>
      <c r="F738" s="477" t="s">
        <v>3562</v>
      </c>
      <c r="G738" s="478" t="s">
        <v>125</v>
      </c>
      <c r="H738" s="478">
        <v>974505499</v>
      </c>
      <c r="I738" s="496" t="s">
        <v>3565</v>
      </c>
      <c r="J738" s="487" t="s">
        <v>3563</v>
      </c>
      <c r="K738" s="486" t="s">
        <v>3564</v>
      </c>
      <c r="L738" s="479"/>
    </row>
    <row r="739" spans="2:12" s="459" customFormat="1" ht="18.75" customHeight="1" x14ac:dyDescent="0.3">
      <c r="B739" s="476">
        <v>740</v>
      </c>
      <c r="C739" s="477" t="s">
        <v>335</v>
      </c>
      <c r="D739" s="478">
        <v>20601508878</v>
      </c>
      <c r="E739" s="477"/>
      <c r="F739" s="477" t="s">
        <v>3567</v>
      </c>
      <c r="G739" s="478" t="s">
        <v>125</v>
      </c>
      <c r="H739" s="478">
        <v>954808536</v>
      </c>
      <c r="I739" s="497" t="s">
        <v>3557</v>
      </c>
      <c r="J739" s="487" t="s">
        <v>125</v>
      </c>
      <c r="K739" s="484" t="s">
        <v>125</v>
      </c>
      <c r="L739" s="479"/>
    </row>
    <row r="740" spans="2:12" s="459" customFormat="1" ht="18.75" customHeight="1" x14ac:dyDescent="0.3">
      <c r="B740" s="476">
        <v>741</v>
      </c>
      <c r="C740" s="479" t="s">
        <v>3378</v>
      </c>
      <c r="D740" s="478" t="s">
        <v>125</v>
      </c>
      <c r="E740" s="477" t="s">
        <v>3379</v>
      </c>
      <c r="F740" s="477" t="s">
        <v>3379</v>
      </c>
      <c r="G740" s="478" t="s">
        <v>125</v>
      </c>
      <c r="H740" s="478">
        <v>961777188</v>
      </c>
      <c r="I740" s="496" t="s">
        <v>3380</v>
      </c>
      <c r="J740" s="487" t="s">
        <v>125</v>
      </c>
      <c r="K740" s="484" t="s">
        <v>125</v>
      </c>
      <c r="L740" s="479"/>
    </row>
    <row r="741" spans="2:12" s="459" customFormat="1" ht="18.75" customHeight="1" x14ac:dyDescent="0.3">
      <c r="B741" s="476">
        <v>742</v>
      </c>
      <c r="C741" s="477" t="s">
        <v>3571</v>
      </c>
      <c r="D741" s="478" t="s">
        <v>125</v>
      </c>
      <c r="E741" s="477"/>
      <c r="F741" s="477" t="s">
        <v>3570</v>
      </c>
      <c r="G741" s="478" t="s">
        <v>125</v>
      </c>
      <c r="H741" s="478">
        <v>941111713</v>
      </c>
      <c r="I741" s="497" t="s">
        <v>3574</v>
      </c>
      <c r="J741" s="487" t="s">
        <v>3572</v>
      </c>
      <c r="K741" s="484" t="s">
        <v>3573</v>
      </c>
      <c r="L741" s="479"/>
    </row>
    <row r="742" spans="2:12" s="459" customFormat="1" ht="18.75" customHeight="1" x14ac:dyDescent="0.3">
      <c r="B742" s="476">
        <v>743</v>
      </c>
      <c r="C742" s="477" t="s">
        <v>1820</v>
      </c>
      <c r="D742" s="478">
        <v>20607105155</v>
      </c>
      <c r="E742" s="477"/>
      <c r="F742" s="477" t="s">
        <v>4928</v>
      </c>
      <c r="G742" s="478" t="s">
        <v>125</v>
      </c>
      <c r="H742" s="478" t="s">
        <v>3575</v>
      </c>
      <c r="I742" s="496" t="s">
        <v>3576</v>
      </c>
      <c r="J742" s="487" t="s">
        <v>125</v>
      </c>
      <c r="K742" s="484" t="s">
        <v>125</v>
      </c>
      <c r="L742" s="479"/>
    </row>
    <row r="743" spans="2:12" s="459" customFormat="1" ht="18.75" customHeight="1" x14ac:dyDescent="0.3">
      <c r="B743" s="476">
        <v>745</v>
      </c>
      <c r="C743" s="477" t="s">
        <v>3448</v>
      </c>
      <c r="D743" s="478">
        <v>20109925757</v>
      </c>
      <c r="E743" s="478"/>
      <c r="F743" s="477" t="s">
        <v>3449</v>
      </c>
      <c r="G743" s="478" t="s">
        <v>125</v>
      </c>
      <c r="H743" s="478">
        <v>991507377</v>
      </c>
      <c r="I743" s="496" t="s">
        <v>3450</v>
      </c>
      <c r="J743" s="487" t="s">
        <v>3657</v>
      </c>
      <c r="K743" s="484" t="s">
        <v>1284</v>
      </c>
      <c r="L743" s="479"/>
    </row>
    <row r="744" spans="2:12" s="459" customFormat="1" ht="18.75" customHeight="1" x14ac:dyDescent="0.3">
      <c r="B744" s="476">
        <v>746</v>
      </c>
      <c r="C744" s="477" t="s">
        <v>3578</v>
      </c>
      <c r="D744" s="478">
        <v>20550223997</v>
      </c>
      <c r="E744" s="477"/>
      <c r="F744" s="477" t="s">
        <v>4929</v>
      </c>
      <c r="G744" s="478" t="s">
        <v>3580</v>
      </c>
      <c r="H744" s="478">
        <v>921338316</v>
      </c>
      <c r="I744" s="496" t="s">
        <v>3579</v>
      </c>
      <c r="J744" s="487" t="s">
        <v>125</v>
      </c>
      <c r="K744" s="484" t="s">
        <v>125</v>
      </c>
      <c r="L744" s="479"/>
    </row>
    <row r="745" spans="2:12" s="459" customFormat="1" ht="18.75" customHeight="1" x14ac:dyDescent="0.3">
      <c r="B745" s="476">
        <v>747</v>
      </c>
      <c r="C745" s="477" t="s">
        <v>3581</v>
      </c>
      <c r="D745" s="478">
        <v>20608967771</v>
      </c>
      <c r="E745" s="477"/>
      <c r="F745" s="477" t="s">
        <v>3582</v>
      </c>
      <c r="G745" s="478" t="s">
        <v>125</v>
      </c>
      <c r="H745" s="478">
        <v>954065043</v>
      </c>
      <c r="I745" s="496" t="s">
        <v>3583</v>
      </c>
      <c r="J745" s="487" t="s">
        <v>125</v>
      </c>
      <c r="K745" s="484" t="s">
        <v>125</v>
      </c>
      <c r="L745" s="479"/>
    </row>
    <row r="746" spans="2:12" s="459" customFormat="1" ht="18.75" customHeight="1" x14ac:dyDescent="0.3">
      <c r="B746" s="476">
        <v>748</v>
      </c>
      <c r="C746" s="477" t="s">
        <v>3584</v>
      </c>
      <c r="D746" s="478">
        <v>20606626763</v>
      </c>
      <c r="E746" s="477"/>
      <c r="F746" s="477" t="s">
        <v>3585</v>
      </c>
      <c r="G746" s="478" t="s">
        <v>125</v>
      </c>
      <c r="H746" s="478">
        <v>997073432</v>
      </c>
      <c r="I746" s="496" t="s">
        <v>3586</v>
      </c>
      <c r="J746" s="487" t="s">
        <v>125</v>
      </c>
      <c r="K746" s="484" t="s">
        <v>125</v>
      </c>
      <c r="L746" s="479"/>
    </row>
    <row r="747" spans="2:12" s="459" customFormat="1" ht="18.75" customHeight="1" x14ac:dyDescent="0.3">
      <c r="B747" s="476">
        <v>749</v>
      </c>
      <c r="C747" s="477" t="s">
        <v>3587</v>
      </c>
      <c r="D747" s="478" t="s">
        <v>125</v>
      </c>
      <c r="E747" s="477"/>
      <c r="F747" s="477" t="s">
        <v>3587</v>
      </c>
      <c r="G747" s="478" t="s">
        <v>125</v>
      </c>
      <c r="H747" s="478">
        <v>982895387</v>
      </c>
      <c r="I747" s="496" t="s">
        <v>3588</v>
      </c>
      <c r="J747" s="487" t="s">
        <v>125</v>
      </c>
      <c r="K747" s="484" t="s">
        <v>125</v>
      </c>
      <c r="L747" s="479"/>
    </row>
    <row r="748" spans="2:12" s="459" customFormat="1" ht="18.75" customHeight="1" x14ac:dyDescent="0.3">
      <c r="B748" s="476">
        <v>750</v>
      </c>
      <c r="C748" s="477" t="s">
        <v>3589</v>
      </c>
      <c r="D748" s="478">
        <v>20496188595</v>
      </c>
      <c r="E748" s="477"/>
      <c r="F748" s="477" t="s">
        <v>3590</v>
      </c>
      <c r="G748" s="478" t="s">
        <v>125</v>
      </c>
      <c r="H748" s="478">
        <v>931732203</v>
      </c>
      <c r="I748" s="496" t="s">
        <v>3591</v>
      </c>
      <c r="J748" s="487" t="s">
        <v>125</v>
      </c>
      <c r="K748" s="484" t="s">
        <v>125</v>
      </c>
      <c r="L748" s="479"/>
    </row>
    <row r="749" spans="2:12" s="459" customFormat="1" ht="18.75" customHeight="1" x14ac:dyDescent="0.3">
      <c r="B749" s="476">
        <v>751</v>
      </c>
      <c r="C749" s="477" t="s">
        <v>3592</v>
      </c>
      <c r="D749" s="478" t="s">
        <v>125</v>
      </c>
      <c r="E749" s="477"/>
      <c r="F749" s="477" t="s">
        <v>3593</v>
      </c>
      <c r="G749" s="478" t="s">
        <v>3594</v>
      </c>
      <c r="H749" s="478">
        <v>994253016</v>
      </c>
      <c r="I749" s="496" t="s">
        <v>125</v>
      </c>
      <c r="J749" s="487" t="s">
        <v>125</v>
      </c>
      <c r="K749" s="484"/>
      <c r="L749" s="479"/>
    </row>
    <row r="750" spans="2:12" s="459" customFormat="1" ht="18.75" customHeight="1" x14ac:dyDescent="0.3">
      <c r="B750" s="476">
        <v>752</v>
      </c>
      <c r="C750" s="477" t="s">
        <v>3595</v>
      </c>
      <c r="D750" s="478" t="s">
        <v>125</v>
      </c>
      <c r="E750" s="477"/>
      <c r="F750" s="477" t="s">
        <v>3596</v>
      </c>
      <c r="G750" s="478" t="s">
        <v>125</v>
      </c>
      <c r="H750" s="478">
        <v>930788937</v>
      </c>
      <c r="I750" s="496" t="s">
        <v>3597</v>
      </c>
      <c r="J750" s="487" t="s">
        <v>3608</v>
      </c>
      <c r="K750" s="484" t="s">
        <v>3609</v>
      </c>
      <c r="L750" s="479"/>
    </row>
    <row r="751" spans="2:12" s="459" customFormat="1" ht="18.75" customHeight="1" x14ac:dyDescent="0.3">
      <c r="B751" s="476">
        <v>753</v>
      </c>
      <c r="C751" s="477" t="s">
        <v>3598</v>
      </c>
      <c r="D751" s="478">
        <v>20518803825</v>
      </c>
      <c r="E751" s="477"/>
      <c r="F751" s="477" t="s">
        <v>3602</v>
      </c>
      <c r="G751" s="478" t="s">
        <v>125</v>
      </c>
      <c r="H751" s="478">
        <v>987833646</v>
      </c>
      <c r="I751" s="496" t="s">
        <v>3599</v>
      </c>
      <c r="J751" s="487" t="s">
        <v>3600</v>
      </c>
      <c r="K751" s="484" t="s">
        <v>3601</v>
      </c>
      <c r="L751" s="479"/>
    </row>
    <row r="752" spans="2:12" s="459" customFormat="1" ht="18.75" customHeight="1" x14ac:dyDescent="0.3">
      <c r="B752" s="476">
        <v>754</v>
      </c>
      <c r="C752" s="477" t="s">
        <v>3603</v>
      </c>
      <c r="D752" s="478">
        <v>20479393568</v>
      </c>
      <c r="E752" s="477"/>
      <c r="F752" s="477" t="s">
        <v>3604</v>
      </c>
      <c r="G752" s="478" t="s">
        <v>125</v>
      </c>
      <c r="H752" s="478">
        <v>932927968</v>
      </c>
      <c r="I752" s="496" t="s">
        <v>3605</v>
      </c>
      <c r="J752" s="489" t="s">
        <v>3606</v>
      </c>
      <c r="K752" s="486" t="s">
        <v>3607</v>
      </c>
      <c r="L752" s="479"/>
    </row>
    <row r="753" spans="2:12" s="459" customFormat="1" ht="18.75" customHeight="1" x14ac:dyDescent="0.3">
      <c r="B753" s="476">
        <v>755</v>
      </c>
      <c r="C753" s="477" t="s">
        <v>3613</v>
      </c>
      <c r="D753" s="478">
        <v>20609498073</v>
      </c>
      <c r="E753" s="477"/>
      <c r="F753" s="477" t="s">
        <v>4930</v>
      </c>
      <c r="G753" s="478" t="s">
        <v>125</v>
      </c>
      <c r="H753" s="478">
        <v>951472344</v>
      </c>
      <c r="I753" s="496" t="s">
        <v>3614</v>
      </c>
      <c r="J753" s="489" t="s">
        <v>3615</v>
      </c>
      <c r="K753" s="484" t="s">
        <v>3616</v>
      </c>
      <c r="L753" s="479"/>
    </row>
    <row r="754" spans="2:12" s="459" customFormat="1" ht="18.75" customHeight="1" x14ac:dyDescent="0.3">
      <c r="B754" s="476">
        <v>756</v>
      </c>
      <c r="C754" s="477" t="s">
        <v>3617</v>
      </c>
      <c r="D754" s="478">
        <v>20612309231</v>
      </c>
      <c r="E754" s="477"/>
      <c r="F754" s="477" t="s">
        <v>3549</v>
      </c>
      <c r="G754" s="478" t="s">
        <v>125</v>
      </c>
      <c r="H754" s="478" t="s">
        <v>3618</v>
      </c>
      <c r="I754" s="496" t="s">
        <v>3550</v>
      </c>
      <c r="J754" s="487" t="s">
        <v>125</v>
      </c>
      <c r="K754" s="484" t="s">
        <v>125</v>
      </c>
      <c r="L754" s="479"/>
    </row>
    <row r="755" spans="2:12" s="459" customFormat="1" ht="18.75" customHeight="1" x14ac:dyDescent="0.3">
      <c r="B755" s="476">
        <v>757</v>
      </c>
      <c r="C755" s="477" t="s">
        <v>3619</v>
      </c>
      <c r="D755" s="478">
        <v>20537117312</v>
      </c>
      <c r="E755" s="477"/>
      <c r="F755" s="477" t="s">
        <v>3620</v>
      </c>
      <c r="G755" s="478" t="s">
        <v>125</v>
      </c>
      <c r="H755" s="478">
        <v>999489136</v>
      </c>
      <c r="I755" s="496" t="s">
        <v>3622</v>
      </c>
      <c r="J755" s="487" t="s">
        <v>3621</v>
      </c>
      <c r="K755" s="484" t="s">
        <v>125</v>
      </c>
      <c r="L755" s="479"/>
    </row>
    <row r="756" spans="2:12" s="459" customFormat="1" ht="18.600000000000001" customHeight="1" x14ac:dyDescent="0.3">
      <c r="B756" s="476">
        <v>758</v>
      </c>
      <c r="C756" s="477" t="s">
        <v>3623</v>
      </c>
      <c r="D756" s="478">
        <v>20524602475</v>
      </c>
      <c r="E756" s="478"/>
      <c r="F756" s="477" t="s">
        <v>4931</v>
      </c>
      <c r="G756" s="478" t="s">
        <v>125</v>
      </c>
      <c r="H756" s="478">
        <v>991307937</v>
      </c>
      <c r="I756" s="496" t="s">
        <v>3624</v>
      </c>
      <c r="J756" s="486" t="s">
        <v>3625</v>
      </c>
      <c r="K756" s="484" t="s">
        <v>3626</v>
      </c>
      <c r="L756" s="479"/>
    </row>
    <row r="757" spans="2:12" s="459" customFormat="1" ht="18.600000000000001" customHeight="1" x14ac:dyDescent="0.3">
      <c r="B757" s="476">
        <v>759</v>
      </c>
      <c r="C757" s="479" t="s">
        <v>3628</v>
      </c>
      <c r="D757" s="478">
        <v>20548296391</v>
      </c>
      <c r="E757" s="478"/>
      <c r="F757" s="479" t="s">
        <v>3629</v>
      </c>
      <c r="G757" s="478" t="s">
        <v>125</v>
      </c>
      <c r="H757" s="478">
        <v>946040170</v>
      </c>
      <c r="I757" s="496" t="s">
        <v>3630</v>
      </c>
      <c r="J757" s="486" t="s">
        <v>3631</v>
      </c>
      <c r="K757" s="486" t="s">
        <v>3632</v>
      </c>
      <c r="L757" s="479"/>
    </row>
    <row r="758" spans="2:12" s="459" customFormat="1" ht="18.600000000000001" customHeight="1" x14ac:dyDescent="0.3">
      <c r="B758" s="476">
        <v>760</v>
      </c>
      <c r="C758" s="477" t="s">
        <v>3210</v>
      </c>
      <c r="D758" s="478" t="s">
        <v>3454</v>
      </c>
      <c r="E758" s="478"/>
      <c r="F758" s="477" t="s">
        <v>3643</v>
      </c>
      <c r="G758" s="478" t="s">
        <v>3633</v>
      </c>
      <c r="H758" s="478">
        <v>959587491</v>
      </c>
      <c r="I758" s="496" t="s">
        <v>3634</v>
      </c>
      <c r="J758" s="486" t="s">
        <v>3635</v>
      </c>
      <c r="K758" s="486" t="s">
        <v>3636</v>
      </c>
      <c r="L758" s="479"/>
    </row>
    <row r="759" spans="2:12" s="459" customFormat="1" ht="18.600000000000001" customHeight="1" x14ac:dyDescent="0.3">
      <c r="B759" s="476">
        <v>761</v>
      </c>
      <c r="C759" s="479" t="s">
        <v>3637</v>
      </c>
      <c r="D759" s="478">
        <v>20147960612</v>
      </c>
      <c r="E759" s="478"/>
      <c r="F759" s="477" t="s">
        <v>3638</v>
      </c>
      <c r="G759" s="475" t="s">
        <v>3639</v>
      </c>
      <c r="H759" s="478">
        <v>902072321</v>
      </c>
      <c r="I759" s="497" t="s">
        <v>3640</v>
      </c>
      <c r="J759" s="486" t="s">
        <v>125</v>
      </c>
      <c r="K759" s="486" t="s">
        <v>125</v>
      </c>
      <c r="L759" s="479"/>
    </row>
    <row r="760" spans="2:12" s="459" customFormat="1" ht="18.600000000000001" customHeight="1" x14ac:dyDescent="0.3">
      <c r="B760" s="476">
        <v>762</v>
      </c>
      <c r="C760" s="477" t="s">
        <v>3210</v>
      </c>
      <c r="D760" s="478" t="s">
        <v>3454</v>
      </c>
      <c r="E760" s="478"/>
      <c r="F760" s="477" t="s">
        <v>3643</v>
      </c>
      <c r="G760" s="478" t="s">
        <v>3633</v>
      </c>
      <c r="H760" s="478">
        <v>959587491</v>
      </c>
      <c r="I760" s="496" t="s">
        <v>3634</v>
      </c>
      <c r="J760" s="486" t="s">
        <v>3641</v>
      </c>
      <c r="K760" s="486" t="s">
        <v>3642</v>
      </c>
      <c r="L760" s="479"/>
    </row>
    <row r="761" spans="2:12" s="459" customFormat="1" ht="18.600000000000001" customHeight="1" x14ac:dyDescent="0.3">
      <c r="B761" s="476">
        <v>763</v>
      </c>
      <c r="C761" s="477" t="s">
        <v>3644</v>
      </c>
      <c r="D761" s="478">
        <v>20516259516</v>
      </c>
      <c r="E761" s="478"/>
      <c r="F761" s="477" t="s">
        <v>3645</v>
      </c>
      <c r="G761" s="478" t="s">
        <v>125</v>
      </c>
      <c r="H761" s="478">
        <v>991526223</v>
      </c>
      <c r="I761" s="496" t="s">
        <v>3646</v>
      </c>
      <c r="J761" s="486" t="s">
        <v>3647</v>
      </c>
      <c r="K761" s="486" t="s">
        <v>3648</v>
      </c>
      <c r="L761" s="479"/>
    </row>
    <row r="762" spans="2:12" s="459" customFormat="1" ht="18.600000000000001" customHeight="1" x14ac:dyDescent="0.3">
      <c r="B762" s="476">
        <v>764</v>
      </c>
      <c r="C762" s="477" t="s">
        <v>3649</v>
      </c>
      <c r="D762" s="478">
        <v>20600786360</v>
      </c>
      <c r="E762" s="478"/>
      <c r="F762" s="477" t="s">
        <v>3650</v>
      </c>
      <c r="G762" s="478" t="s">
        <v>125</v>
      </c>
      <c r="H762" s="478" t="s">
        <v>3651</v>
      </c>
      <c r="I762" s="496" t="s">
        <v>3652</v>
      </c>
      <c r="J762" s="486" t="s">
        <v>125</v>
      </c>
      <c r="K762" s="486" t="s">
        <v>125</v>
      </c>
      <c r="L762" s="479"/>
    </row>
    <row r="763" spans="2:12" s="459" customFormat="1" ht="18.600000000000001" customHeight="1" x14ac:dyDescent="0.3">
      <c r="B763" s="476">
        <v>765</v>
      </c>
      <c r="C763" s="477" t="s">
        <v>3653</v>
      </c>
      <c r="D763" s="478">
        <v>20516259516</v>
      </c>
      <c r="E763" s="478"/>
      <c r="F763" s="477" t="s">
        <v>3654</v>
      </c>
      <c r="G763" s="478" t="s">
        <v>3655</v>
      </c>
      <c r="H763" s="478">
        <v>999773791</v>
      </c>
      <c r="I763" s="496" t="s">
        <v>3656</v>
      </c>
      <c r="J763" s="486" t="s">
        <v>3647</v>
      </c>
      <c r="K763" s="486" t="s">
        <v>3648</v>
      </c>
      <c r="L763" s="479"/>
    </row>
    <row r="764" spans="2:12" s="459" customFormat="1" ht="18.600000000000001" customHeight="1" x14ac:dyDescent="0.3">
      <c r="B764" s="476">
        <v>766</v>
      </c>
      <c r="C764" s="477" t="s">
        <v>3448</v>
      </c>
      <c r="D764" s="478">
        <v>20109925757</v>
      </c>
      <c r="E764" s="477" t="s">
        <v>3449</v>
      </c>
      <c r="F764" s="477" t="s">
        <v>3449</v>
      </c>
      <c r="G764" s="478" t="s">
        <v>125</v>
      </c>
      <c r="H764" s="478">
        <v>991507377</v>
      </c>
      <c r="I764" s="496" t="s">
        <v>3450</v>
      </c>
      <c r="J764" s="486" t="s">
        <v>3667</v>
      </c>
      <c r="K764" s="486" t="s">
        <v>1284</v>
      </c>
      <c r="L764" s="479"/>
    </row>
    <row r="765" spans="2:12" s="459" customFormat="1" ht="18.600000000000001" customHeight="1" x14ac:dyDescent="0.3">
      <c r="B765" s="476">
        <v>767</v>
      </c>
      <c r="C765" s="477" t="s">
        <v>3668</v>
      </c>
      <c r="D765" s="478">
        <v>20609905256</v>
      </c>
      <c r="E765" s="478"/>
      <c r="F765" s="477" t="s">
        <v>3671</v>
      </c>
      <c r="G765" s="478" t="s">
        <v>125</v>
      </c>
      <c r="H765" s="478" t="s">
        <v>3669</v>
      </c>
      <c r="I765" s="496" t="s">
        <v>3670</v>
      </c>
      <c r="J765" s="486" t="s">
        <v>125</v>
      </c>
      <c r="K765" s="484" t="s">
        <v>125</v>
      </c>
      <c r="L765" s="479"/>
    </row>
    <row r="766" spans="2:12" s="459" customFormat="1" ht="18.600000000000001" customHeight="1" x14ac:dyDescent="0.3">
      <c r="B766" s="476">
        <v>768</v>
      </c>
      <c r="C766" s="477" t="s">
        <v>3299</v>
      </c>
      <c r="D766" s="478">
        <v>20339469882</v>
      </c>
      <c r="E766" s="478"/>
      <c r="F766" s="477" t="s">
        <v>3674</v>
      </c>
      <c r="G766" s="478" t="s">
        <v>125</v>
      </c>
      <c r="H766" s="478">
        <v>914792768</v>
      </c>
      <c r="I766" s="496" t="s">
        <v>3300</v>
      </c>
      <c r="J766" s="486" t="s">
        <v>3672</v>
      </c>
      <c r="K766" s="484" t="s">
        <v>3673</v>
      </c>
      <c r="L766" s="479"/>
    </row>
    <row r="767" spans="2:12" s="459" customFormat="1" ht="18.600000000000001" customHeight="1" x14ac:dyDescent="0.3">
      <c r="B767" s="476">
        <v>769</v>
      </c>
      <c r="C767" s="477" t="s">
        <v>3675</v>
      </c>
      <c r="D767" s="478">
        <v>20514650161</v>
      </c>
      <c r="E767" s="478"/>
      <c r="F767" s="477" t="s">
        <v>3676</v>
      </c>
      <c r="G767" s="478" t="s">
        <v>3680</v>
      </c>
      <c r="H767" s="474" t="s">
        <v>3677</v>
      </c>
      <c r="I767" s="496" t="s">
        <v>3678</v>
      </c>
      <c r="J767" s="486" t="s">
        <v>3681</v>
      </c>
      <c r="K767" s="484" t="s">
        <v>3679</v>
      </c>
      <c r="L767" s="479"/>
    </row>
    <row r="768" spans="2:12" s="459" customFormat="1" ht="18.600000000000001" customHeight="1" x14ac:dyDescent="0.3">
      <c r="B768" s="476">
        <v>770</v>
      </c>
      <c r="C768" s="483" t="s">
        <v>3682</v>
      </c>
      <c r="D768" s="478" t="s">
        <v>3683</v>
      </c>
      <c r="E768" s="478"/>
      <c r="F768" s="477" t="s">
        <v>3685</v>
      </c>
      <c r="G768" s="478" t="s">
        <v>125</v>
      </c>
      <c r="H768" s="478" t="s">
        <v>3683</v>
      </c>
      <c r="I768" s="496" t="s">
        <v>3684</v>
      </c>
      <c r="J768" s="486" t="s">
        <v>125</v>
      </c>
      <c r="K768" s="484" t="s">
        <v>125</v>
      </c>
      <c r="L768" s="479"/>
    </row>
    <row r="769" spans="2:12" s="459" customFormat="1" ht="18.75" customHeight="1" x14ac:dyDescent="0.3">
      <c r="B769" s="476">
        <v>771</v>
      </c>
      <c r="C769" s="477" t="s">
        <v>3686</v>
      </c>
      <c r="D769" s="478">
        <v>20602377327</v>
      </c>
      <c r="E769" s="478"/>
      <c r="F769" s="477" t="s">
        <v>3687</v>
      </c>
      <c r="G769" s="478" t="s">
        <v>125</v>
      </c>
      <c r="H769" s="478" t="s">
        <v>3688</v>
      </c>
      <c r="I769" s="496" t="s">
        <v>3689</v>
      </c>
      <c r="J769" s="486" t="s">
        <v>3759</v>
      </c>
      <c r="K769" s="486" t="s">
        <v>3690</v>
      </c>
      <c r="L769" s="479"/>
    </row>
    <row r="770" spans="2:12" s="459" customFormat="1" ht="18.75" customHeight="1" x14ac:dyDescent="0.3">
      <c r="B770" s="476">
        <v>772</v>
      </c>
      <c r="C770" s="477" t="s">
        <v>3693</v>
      </c>
      <c r="D770" s="478">
        <v>20601531501</v>
      </c>
      <c r="E770" s="478"/>
      <c r="F770" s="477" t="s">
        <v>3692</v>
      </c>
      <c r="G770" s="478" t="s">
        <v>125</v>
      </c>
      <c r="H770" s="478">
        <v>938551144</v>
      </c>
      <c r="I770" s="496" t="s">
        <v>3691</v>
      </c>
      <c r="J770" s="486" t="s">
        <v>125</v>
      </c>
      <c r="K770" s="484" t="s">
        <v>125</v>
      </c>
      <c r="L770" s="479"/>
    </row>
    <row r="771" spans="2:12" s="459" customFormat="1" ht="18.75" customHeight="1" x14ac:dyDescent="0.3">
      <c r="B771" s="476">
        <v>773</v>
      </c>
      <c r="C771" s="477" t="s">
        <v>3686</v>
      </c>
      <c r="D771" s="478">
        <v>20602377327</v>
      </c>
      <c r="E771" s="478"/>
      <c r="F771" s="477" t="s">
        <v>3687</v>
      </c>
      <c r="G771" s="478" t="s">
        <v>125</v>
      </c>
      <c r="H771" s="478" t="s">
        <v>3688</v>
      </c>
      <c r="I771" s="496" t="s">
        <v>3689</v>
      </c>
      <c r="J771" s="486" t="s">
        <v>3694</v>
      </c>
      <c r="K771" s="486" t="s">
        <v>3695</v>
      </c>
      <c r="L771" s="479"/>
    </row>
    <row r="772" spans="2:12" s="459" customFormat="1" ht="18.75" customHeight="1" x14ac:dyDescent="0.3">
      <c r="B772" s="476">
        <v>774</v>
      </c>
      <c r="C772" s="477" t="s">
        <v>3696</v>
      </c>
      <c r="D772" s="478">
        <v>20601619033</v>
      </c>
      <c r="E772" s="478"/>
      <c r="F772" s="477" t="s">
        <v>3697</v>
      </c>
      <c r="G772" s="478" t="s">
        <v>125</v>
      </c>
      <c r="H772" s="478" t="s">
        <v>3698</v>
      </c>
      <c r="I772" s="496" t="s">
        <v>3699</v>
      </c>
      <c r="J772" s="486" t="s">
        <v>3700</v>
      </c>
      <c r="K772" s="484" t="s">
        <v>3701</v>
      </c>
      <c r="L772" s="479"/>
    </row>
    <row r="773" spans="2:12" s="459" customFormat="1" ht="18.75" customHeight="1" x14ac:dyDescent="0.3">
      <c r="B773" s="476">
        <v>775</v>
      </c>
      <c r="C773" s="477" t="s">
        <v>3561</v>
      </c>
      <c r="D773" s="478">
        <v>20550488192</v>
      </c>
      <c r="E773" s="477"/>
      <c r="F773" s="477" t="s">
        <v>3562</v>
      </c>
      <c r="G773" s="478" t="s">
        <v>125</v>
      </c>
      <c r="H773" s="478">
        <v>974505499</v>
      </c>
      <c r="I773" s="496" t="s">
        <v>3565</v>
      </c>
      <c r="J773" s="487" t="s">
        <v>1719</v>
      </c>
      <c r="K773" s="486" t="s">
        <v>3702</v>
      </c>
      <c r="L773" s="479"/>
    </row>
    <row r="774" spans="2:12" s="459" customFormat="1" ht="18.75" customHeight="1" x14ac:dyDescent="0.3">
      <c r="B774" s="476">
        <v>776</v>
      </c>
      <c r="C774" s="477" t="s">
        <v>3703</v>
      </c>
      <c r="D774" s="478">
        <v>20609884879</v>
      </c>
      <c r="E774" s="478"/>
      <c r="F774" s="477" t="s">
        <v>3704</v>
      </c>
      <c r="G774" s="478" t="s">
        <v>125</v>
      </c>
      <c r="H774" s="478">
        <v>933294506</v>
      </c>
      <c r="I774" s="496" t="s">
        <v>3705</v>
      </c>
      <c r="J774" s="486" t="s">
        <v>125</v>
      </c>
      <c r="K774" s="484" t="s">
        <v>125</v>
      </c>
      <c r="L774" s="479"/>
    </row>
    <row r="775" spans="2:12" s="459" customFormat="1" ht="18.75" customHeight="1" x14ac:dyDescent="0.3">
      <c r="B775" s="476">
        <v>777</v>
      </c>
      <c r="C775" s="477" t="s">
        <v>711</v>
      </c>
      <c r="D775" s="478" t="s">
        <v>125</v>
      </c>
      <c r="E775" s="478"/>
      <c r="F775" s="477" t="s">
        <v>3706</v>
      </c>
      <c r="G775" s="478" t="s">
        <v>125</v>
      </c>
      <c r="H775" s="478">
        <v>993408863</v>
      </c>
      <c r="I775" s="496" t="s">
        <v>3707</v>
      </c>
      <c r="J775" s="486" t="s">
        <v>125</v>
      </c>
      <c r="K775" s="484" t="s">
        <v>125</v>
      </c>
      <c r="L775" s="479"/>
    </row>
    <row r="776" spans="2:12" s="459" customFormat="1" ht="18.75" customHeight="1" x14ac:dyDescent="0.3">
      <c r="B776" s="476">
        <v>778</v>
      </c>
      <c r="C776" s="477" t="s">
        <v>3708</v>
      </c>
      <c r="D776" s="478">
        <v>20605118764</v>
      </c>
      <c r="E776" s="478"/>
      <c r="F776" s="477" t="s">
        <v>3709</v>
      </c>
      <c r="G776" s="478" t="s">
        <v>125</v>
      </c>
      <c r="H776" s="478">
        <v>982087353</v>
      </c>
      <c r="I776" s="496" t="s">
        <v>3710</v>
      </c>
      <c r="J776" s="486" t="s">
        <v>3711</v>
      </c>
      <c r="K776" s="484" t="s">
        <v>3712</v>
      </c>
      <c r="L776" s="479"/>
    </row>
    <row r="777" spans="2:12" s="459" customFormat="1" ht="18.75" customHeight="1" x14ac:dyDescent="0.3">
      <c r="B777" s="476">
        <v>779</v>
      </c>
      <c r="C777" s="477" t="s">
        <v>3713</v>
      </c>
      <c r="D777" s="478">
        <v>20608802640</v>
      </c>
      <c r="E777" s="478"/>
      <c r="F777" s="477" t="s">
        <v>3714</v>
      </c>
      <c r="G777" s="478" t="s">
        <v>125</v>
      </c>
      <c r="H777" s="478" t="s">
        <v>3716</v>
      </c>
      <c r="I777" s="496" t="s">
        <v>926</v>
      </c>
      <c r="J777" s="486" t="s">
        <v>3715</v>
      </c>
      <c r="K777" s="484" t="s">
        <v>3717</v>
      </c>
      <c r="L777" s="479"/>
    </row>
    <row r="778" spans="2:12" s="459" customFormat="1" ht="18.75" customHeight="1" x14ac:dyDescent="0.3">
      <c r="B778" s="476">
        <v>780</v>
      </c>
      <c r="C778" s="477" t="s">
        <v>3718</v>
      </c>
      <c r="D778" s="478">
        <v>20523767934</v>
      </c>
      <c r="E778" s="478"/>
      <c r="F778" s="477" t="s">
        <v>3719</v>
      </c>
      <c r="G778" s="478" t="s">
        <v>125</v>
      </c>
      <c r="H778" s="478" t="s">
        <v>3720</v>
      </c>
      <c r="I778" s="496" t="s">
        <v>3721</v>
      </c>
      <c r="J778" s="486" t="s">
        <v>3722</v>
      </c>
      <c r="K778" s="486" t="s">
        <v>3723</v>
      </c>
      <c r="L778" s="479"/>
    </row>
    <row r="779" spans="2:12" s="459" customFormat="1" ht="18.75" customHeight="1" x14ac:dyDescent="0.3">
      <c r="B779" s="476">
        <v>781</v>
      </c>
      <c r="C779" s="479" t="s">
        <v>3724</v>
      </c>
      <c r="D779" s="478" t="s">
        <v>125</v>
      </c>
      <c r="E779" s="478"/>
      <c r="F779" s="477" t="s">
        <v>3725</v>
      </c>
      <c r="G779" s="478" t="s">
        <v>125</v>
      </c>
      <c r="H779" s="478">
        <v>969356583</v>
      </c>
      <c r="I779" s="496" t="s">
        <v>3726</v>
      </c>
      <c r="J779" s="486" t="s">
        <v>125</v>
      </c>
      <c r="K779" s="486" t="s">
        <v>125</v>
      </c>
      <c r="L779" s="479"/>
    </row>
    <row r="780" spans="2:12" s="459" customFormat="1" ht="18.75" customHeight="1" x14ac:dyDescent="0.3">
      <c r="B780" s="476">
        <v>782</v>
      </c>
      <c r="C780" s="479" t="s">
        <v>3727</v>
      </c>
      <c r="D780" s="478">
        <v>20600559681</v>
      </c>
      <c r="E780" s="478"/>
      <c r="F780" s="477" t="s">
        <v>3728</v>
      </c>
      <c r="G780" s="478" t="s">
        <v>125</v>
      </c>
      <c r="H780" s="478">
        <v>965392681</v>
      </c>
      <c r="I780" s="501" t="s">
        <v>3729</v>
      </c>
      <c r="J780" s="486" t="s">
        <v>125</v>
      </c>
      <c r="K780" s="486" t="s">
        <v>125</v>
      </c>
      <c r="L780" s="479"/>
    </row>
    <row r="781" spans="2:12" s="459" customFormat="1" ht="18.75" customHeight="1" x14ac:dyDescent="0.3">
      <c r="B781" s="476">
        <v>783</v>
      </c>
      <c r="C781" s="479" t="s">
        <v>3730</v>
      </c>
      <c r="D781" s="478" t="s">
        <v>125</v>
      </c>
      <c r="E781" s="478"/>
      <c r="F781" s="477" t="s">
        <v>4932</v>
      </c>
      <c r="G781" s="478" t="s">
        <v>125</v>
      </c>
      <c r="H781" s="478">
        <v>900252397</v>
      </c>
      <c r="I781" s="496" t="s">
        <v>3731</v>
      </c>
      <c r="J781" s="486" t="s">
        <v>3732</v>
      </c>
      <c r="K781" s="486" t="s">
        <v>3733</v>
      </c>
      <c r="L781" s="479"/>
    </row>
    <row r="782" spans="2:12" s="459" customFormat="1" ht="18.75" customHeight="1" x14ac:dyDescent="0.3">
      <c r="B782" s="476">
        <v>784</v>
      </c>
      <c r="C782" s="479" t="s">
        <v>3734</v>
      </c>
      <c r="D782" s="478">
        <v>20296637697</v>
      </c>
      <c r="E782" s="478"/>
      <c r="F782" s="477" t="s">
        <v>4933</v>
      </c>
      <c r="G782" s="478" t="s">
        <v>125</v>
      </c>
      <c r="H782" s="478">
        <v>930895060</v>
      </c>
      <c r="I782" s="496" t="s">
        <v>3735</v>
      </c>
      <c r="J782" s="486" t="s">
        <v>3736</v>
      </c>
      <c r="K782" s="486" t="s">
        <v>1284</v>
      </c>
      <c r="L782" s="479"/>
    </row>
    <row r="783" spans="2:12" s="459" customFormat="1" ht="18.75" customHeight="1" x14ac:dyDescent="0.3">
      <c r="B783" s="476">
        <v>785</v>
      </c>
      <c r="C783" s="479" t="s">
        <v>3737</v>
      </c>
      <c r="D783" s="478">
        <v>20605411801</v>
      </c>
      <c r="E783" s="478"/>
      <c r="F783" s="477" t="s">
        <v>3738</v>
      </c>
      <c r="G783" s="478" t="s">
        <v>125</v>
      </c>
      <c r="H783" s="478">
        <v>962790857</v>
      </c>
      <c r="I783" s="496" t="s">
        <v>3739</v>
      </c>
      <c r="J783" s="486" t="s">
        <v>3740</v>
      </c>
      <c r="K783" s="486" t="s">
        <v>3741</v>
      </c>
      <c r="L783" s="479"/>
    </row>
    <row r="784" spans="2:12" s="459" customFormat="1" ht="18.75" customHeight="1" x14ac:dyDescent="0.3">
      <c r="B784" s="476">
        <v>786</v>
      </c>
      <c r="C784" s="479" t="s">
        <v>3742</v>
      </c>
      <c r="D784" s="478">
        <v>10439066950</v>
      </c>
      <c r="E784" s="478"/>
      <c r="F784" s="477" t="s">
        <v>4847</v>
      </c>
      <c r="G784" s="478" t="s">
        <v>125</v>
      </c>
      <c r="H784" s="478" t="s">
        <v>2987</v>
      </c>
      <c r="I784" s="496" t="s">
        <v>3743</v>
      </c>
      <c r="J784" s="484" t="s">
        <v>125</v>
      </c>
      <c r="K784" s="484" t="s">
        <v>125</v>
      </c>
      <c r="L784" s="479"/>
    </row>
    <row r="785" spans="2:12" s="459" customFormat="1" ht="18.75" customHeight="1" x14ac:dyDescent="0.3">
      <c r="B785" s="476">
        <v>787</v>
      </c>
      <c r="C785" s="479" t="s">
        <v>3744</v>
      </c>
      <c r="D785" s="478">
        <v>20392466275</v>
      </c>
      <c r="E785" s="478"/>
      <c r="F785" s="477" t="s">
        <v>3745</v>
      </c>
      <c r="G785" s="478" t="s">
        <v>125</v>
      </c>
      <c r="H785" s="478" t="s">
        <v>3746</v>
      </c>
      <c r="I785" s="496" t="s">
        <v>3747</v>
      </c>
      <c r="J785" s="486" t="s">
        <v>125</v>
      </c>
      <c r="K785" s="486" t="s">
        <v>125</v>
      </c>
      <c r="L785" s="479"/>
    </row>
    <row r="786" spans="2:12" s="459" customFormat="1" ht="18.75" customHeight="1" x14ac:dyDescent="0.3">
      <c r="B786" s="476">
        <v>788</v>
      </c>
      <c r="C786" s="479" t="s">
        <v>3748</v>
      </c>
      <c r="D786" s="478">
        <v>20536763164</v>
      </c>
      <c r="E786" s="478"/>
      <c r="F786" s="477" t="s">
        <v>3752</v>
      </c>
      <c r="G786" s="478" t="s">
        <v>125</v>
      </c>
      <c r="H786" s="478">
        <v>999972438</v>
      </c>
      <c r="I786" s="496" t="s">
        <v>3749</v>
      </c>
      <c r="J786" s="486" t="s">
        <v>3750</v>
      </c>
      <c r="K786" s="486" t="s">
        <v>3751</v>
      </c>
      <c r="L786" s="479"/>
    </row>
    <row r="787" spans="2:12" s="459" customFormat="1" ht="18.75" customHeight="1" x14ac:dyDescent="0.3">
      <c r="B787" s="476">
        <v>789</v>
      </c>
      <c r="C787" s="479" t="s">
        <v>3753</v>
      </c>
      <c r="D787" s="478">
        <v>10092999080</v>
      </c>
      <c r="E787" s="478"/>
      <c r="F787" s="477" t="s">
        <v>4934</v>
      </c>
      <c r="G787" s="478" t="s">
        <v>125</v>
      </c>
      <c r="H787" s="478">
        <v>982429895</v>
      </c>
      <c r="I787" s="496" t="s">
        <v>3754</v>
      </c>
      <c r="J787" s="486" t="s">
        <v>125</v>
      </c>
      <c r="K787" s="486" t="s">
        <v>125</v>
      </c>
      <c r="L787" s="479"/>
    </row>
    <row r="788" spans="2:12" s="459" customFormat="1" ht="18.75" customHeight="1" x14ac:dyDescent="0.3">
      <c r="B788" s="476">
        <v>790</v>
      </c>
      <c r="C788" s="479" t="s">
        <v>3755</v>
      </c>
      <c r="D788" s="478">
        <v>20601958644</v>
      </c>
      <c r="E788" s="478"/>
      <c r="F788" s="477" t="s">
        <v>4935</v>
      </c>
      <c r="G788" s="478" t="s">
        <v>125</v>
      </c>
      <c r="H788" s="478">
        <v>964033379</v>
      </c>
      <c r="I788" s="496" t="s">
        <v>3756</v>
      </c>
      <c r="J788" s="486" t="s">
        <v>3757</v>
      </c>
      <c r="K788" s="486" t="s">
        <v>3758</v>
      </c>
      <c r="L788" s="479"/>
    </row>
    <row r="789" spans="2:12" s="459" customFormat="1" ht="18.75" customHeight="1" x14ac:dyDescent="0.3">
      <c r="B789" s="476">
        <v>791</v>
      </c>
      <c r="C789" s="477" t="s">
        <v>1750</v>
      </c>
      <c r="D789" s="478">
        <v>20608095137</v>
      </c>
      <c r="E789" s="478"/>
      <c r="F789" s="477" t="s">
        <v>5042</v>
      </c>
      <c r="G789" s="478" t="s">
        <v>125</v>
      </c>
      <c r="H789" s="478">
        <v>948500663</v>
      </c>
      <c r="I789" s="496" t="s">
        <v>1087</v>
      </c>
      <c r="J789" s="486" t="s">
        <v>3773</v>
      </c>
      <c r="K789" s="486" t="s">
        <v>3774</v>
      </c>
      <c r="L789" s="479"/>
    </row>
    <row r="790" spans="2:12" s="459" customFormat="1" ht="18.75" customHeight="1" x14ac:dyDescent="0.3">
      <c r="B790" s="476">
        <v>792</v>
      </c>
      <c r="C790" s="479" t="s">
        <v>3762</v>
      </c>
      <c r="D790" s="478">
        <v>20612457035</v>
      </c>
      <c r="E790" s="478"/>
      <c r="F790" s="477" t="s">
        <v>3111</v>
      </c>
      <c r="G790" s="478" t="s">
        <v>3763</v>
      </c>
      <c r="H790" s="478">
        <v>984286801</v>
      </c>
      <c r="I790" s="496" t="s">
        <v>3764</v>
      </c>
      <c r="J790" s="486" t="s">
        <v>125</v>
      </c>
      <c r="K790" s="486" t="s">
        <v>125</v>
      </c>
      <c r="L790" s="479"/>
    </row>
    <row r="791" spans="2:12" s="459" customFormat="1" ht="18.75" customHeight="1" x14ac:dyDescent="0.3">
      <c r="B791" s="476">
        <v>793</v>
      </c>
      <c r="C791" s="479" t="s">
        <v>3765</v>
      </c>
      <c r="D791" s="478">
        <v>20604932964</v>
      </c>
      <c r="E791" s="478"/>
      <c r="F791" s="477" t="s">
        <v>3766</v>
      </c>
      <c r="G791" s="478" t="s">
        <v>125</v>
      </c>
      <c r="H791" s="478">
        <v>961446035</v>
      </c>
      <c r="I791" s="496" t="s">
        <v>3767</v>
      </c>
      <c r="J791" s="486" t="s">
        <v>125</v>
      </c>
      <c r="K791" s="486" t="s">
        <v>125</v>
      </c>
      <c r="L791" s="479"/>
    </row>
    <row r="792" spans="2:12" s="459" customFormat="1" ht="18.75" customHeight="1" x14ac:dyDescent="0.3">
      <c r="B792" s="476">
        <v>794</v>
      </c>
      <c r="C792" s="477" t="s">
        <v>3686</v>
      </c>
      <c r="D792" s="478">
        <v>20602377327</v>
      </c>
      <c r="E792" s="478"/>
      <c r="F792" s="477" t="s">
        <v>3687</v>
      </c>
      <c r="G792" s="478" t="s">
        <v>125</v>
      </c>
      <c r="H792" s="478" t="s">
        <v>3688</v>
      </c>
      <c r="I792" s="496" t="s">
        <v>3689</v>
      </c>
      <c r="J792" s="486" t="s">
        <v>3768</v>
      </c>
      <c r="K792" s="486" t="s">
        <v>3769</v>
      </c>
      <c r="L792" s="479"/>
    </row>
    <row r="793" spans="2:12" s="459" customFormat="1" ht="18.75" customHeight="1" x14ac:dyDescent="0.3">
      <c r="B793" s="476">
        <v>795</v>
      </c>
      <c r="C793" s="479" t="s">
        <v>3770</v>
      </c>
      <c r="D793" s="478">
        <v>20514319368</v>
      </c>
      <c r="E793" s="478"/>
      <c r="F793" s="477" t="s">
        <v>4901</v>
      </c>
      <c r="G793" s="478" t="s">
        <v>125</v>
      </c>
      <c r="H793" s="478">
        <v>991283618</v>
      </c>
      <c r="I793" s="496" t="s">
        <v>3269</v>
      </c>
      <c r="J793" s="486" t="s">
        <v>125</v>
      </c>
      <c r="K793" s="486" t="s">
        <v>125</v>
      </c>
      <c r="L793" s="479"/>
    </row>
    <row r="794" spans="2:12" s="459" customFormat="1" ht="18.75" customHeight="1" x14ac:dyDescent="0.3">
      <c r="B794" s="476">
        <v>796</v>
      </c>
      <c r="C794" s="479" t="s">
        <v>711</v>
      </c>
      <c r="D794" s="478" t="s">
        <v>125</v>
      </c>
      <c r="E794" s="478"/>
      <c r="F794" s="477" t="s">
        <v>3771</v>
      </c>
      <c r="G794" s="478" t="s">
        <v>125</v>
      </c>
      <c r="H794" s="478">
        <v>982922495</v>
      </c>
      <c r="I794" s="496" t="s">
        <v>3772</v>
      </c>
      <c r="J794" s="486" t="s">
        <v>125</v>
      </c>
      <c r="K794" s="486" t="s">
        <v>125</v>
      </c>
      <c r="L794" s="479"/>
    </row>
    <row r="795" spans="2:12" s="459" customFormat="1" ht="18.75" customHeight="1" x14ac:dyDescent="0.3">
      <c r="B795" s="476">
        <v>797</v>
      </c>
      <c r="C795" s="477" t="s">
        <v>1750</v>
      </c>
      <c r="D795" s="478">
        <v>20608095137</v>
      </c>
      <c r="E795" s="478"/>
      <c r="F795" s="477" t="s">
        <v>5042</v>
      </c>
      <c r="G795" s="478" t="s">
        <v>125</v>
      </c>
      <c r="H795" s="478">
        <v>948500663</v>
      </c>
      <c r="I795" s="496" t="s">
        <v>1087</v>
      </c>
      <c r="J795" s="486" t="s">
        <v>3773</v>
      </c>
      <c r="K795" s="486" t="s">
        <v>3774</v>
      </c>
      <c r="L795" s="479"/>
    </row>
    <row r="796" spans="2:12" s="459" customFormat="1" ht="18.75" customHeight="1" x14ac:dyDescent="0.3">
      <c r="B796" s="476">
        <v>798</v>
      </c>
      <c r="C796" s="479" t="s">
        <v>3775</v>
      </c>
      <c r="D796" s="478">
        <v>20601718023</v>
      </c>
      <c r="E796" s="478"/>
      <c r="F796" s="477" t="s">
        <v>3776</v>
      </c>
      <c r="G796" s="478" t="s">
        <v>125</v>
      </c>
      <c r="H796" s="478">
        <v>936875619</v>
      </c>
      <c r="I796" s="496" t="s">
        <v>3777</v>
      </c>
      <c r="J796" s="486" t="s">
        <v>3778</v>
      </c>
      <c r="K796" s="486" t="s">
        <v>3779</v>
      </c>
      <c r="L796" s="479"/>
    </row>
    <row r="797" spans="2:12" s="459" customFormat="1" ht="18.75" customHeight="1" x14ac:dyDescent="0.3">
      <c r="B797" s="476">
        <v>799</v>
      </c>
      <c r="C797" s="479" t="s">
        <v>3780</v>
      </c>
      <c r="D797" s="478">
        <v>20339460231</v>
      </c>
      <c r="E797" s="478"/>
      <c r="F797" s="477" t="s">
        <v>3781</v>
      </c>
      <c r="G797" s="478" t="s">
        <v>125</v>
      </c>
      <c r="H797" s="478">
        <v>979504575</v>
      </c>
      <c r="I797" s="496" t="s">
        <v>3538</v>
      </c>
      <c r="J797" s="486" t="s">
        <v>3782</v>
      </c>
      <c r="K797" s="489" t="s">
        <v>3783</v>
      </c>
      <c r="L797" s="479"/>
    </row>
    <row r="798" spans="2:12" s="459" customFormat="1" ht="18" customHeight="1" x14ac:dyDescent="0.3">
      <c r="B798" s="476">
        <v>800</v>
      </c>
      <c r="C798" s="479" t="s">
        <v>3784</v>
      </c>
      <c r="D798" s="478">
        <v>20606241403</v>
      </c>
      <c r="E798" s="478"/>
      <c r="F798" s="477" t="s">
        <v>4936</v>
      </c>
      <c r="G798" s="478" t="s">
        <v>3261</v>
      </c>
      <c r="H798" s="478">
        <v>999245226</v>
      </c>
      <c r="I798" s="496" t="s">
        <v>3786</v>
      </c>
      <c r="J798" s="486" t="s">
        <v>3787</v>
      </c>
      <c r="K798" s="486" t="s">
        <v>3788</v>
      </c>
      <c r="L798" s="479"/>
    </row>
    <row r="799" spans="2:12" s="459" customFormat="1" ht="18.75" customHeight="1" x14ac:dyDescent="0.3">
      <c r="B799" s="476">
        <v>801</v>
      </c>
      <c r="C799" s="479" t="s">
        <v>3789</v>
      </c>
      <c r="D799" s="478">
        <v>20487493059</v>
      </c>
      <c r="E799" s="478"/>
      <c r="F799" s="477" t="s">
        <v>5043</v>
      </c>
      <c r="G799" s="478" t="s">
        <v>125</v>
      </c>
      <c r="H799" s="478">
        <v>940880122</v>
      </c>
      <c r="I799" s="496" t="s">
        <v>3806</v>
      </c>
      <c r="J799" s="486" t="s">
        <v>125</v>
      </c>
      <c r="K799" s="486" t="s">
        <v>125</v>
      </c>
      <c r="L799" s="479"/>
    </row>
    <row r="800" spans="2:12" s="459" customFormat="1" ht="18.75" customHeight="1" x14ac:dyDescent="0.3">
      <c r="B800" s="476">
        <v>802</v>
      </c>
      <c r="C800" s="479" t="s">
        <v>3790</v>
      </c>
      <c r="D800" s="478">
        <v>20602226752</v>
      </c>
      <c r="E800" s="478"/>
      <c r="F800" s="477" t="s">
        <v>4937</v>
      </c>
      <c r="G800" s="478" t="s">
        <v>125</v>
      </c>
      <c r="H800" s="478">
        <v>942944962</v>
      </c>
      <c r="I800" s="496" t="s">
        <v>3791</v>
      </c>
      <c r="J800" s="486" t="s">
        <v>3792</v>
      </c>
      <c r="K800" s="486" t="s">
        <v>3793</v>
      </c>
      <c r="L800" s="479"/>
    </row>
    <row r="801" spans="2:12" s="459" customFormat="1" ht="18.75" customHeight="1" x14ac:dyDescent="0.3">
      <c r="B801" s="476">
        <v>803</v>
      </c>
      <c r="C801" s="479" t="s">
        <v>3628</v>
      </c>
      <c r="D801" s="478">
        <v>20548296391</v>
      </c>
      <c r="E801" s="479" t="s">
        <v>3629</v>
      </c>
      <c r="F801" s="479" t="s">
        <v>3629</v>
      </c>
      <c r="G801" s="478" t="s">
        <v>125</v>
      </c>
      <c r="H801" s="478">
        <v>946040170</v>
      </c>
      <c r="I801" s="496" t="s">
        <v>3630</v>
      </c>
      <c r="J801" s="486" t="s">
        <v>3795</v>
      </c>
      <c r="K801" s="486" t="s">
        <v>3794</v>
      </c>
      <c r="L801" s="479"/>
    </row>
    <row r="802" spans="2:12" s="459" customFormat="1" ht="18.75" customHeight="1" x14ac:dyDescent="0.3">
      <c r="B802" s="476">
        <v>804</v>
      </c>
      <c r="C802" s="479" t="s">
        <v>3628</v>
      </c>
      <c r="D802" s="478">
        <v>20548296391</v>
      </c>
      <c r="E802" s="479" t="s">
        <v>3629</v>
      </c>
      <c r="F802" s="479" t="s">
        <v>3629</v>
      </c>
      <c r="G802" s="478" t="s">
        <v>125</v>
      </c>
      <c r="H802" s="478">
        <v>946040170</v>
      </c>
      <c r="I802" s="496" t="s">
        <v>3630</v>
      </c>
      <c r="J802" s="486" t="s">
        <v>3796</v>
      </c>
      <c r="K802" s="486" t="s">
        <v>3797</v>
      </c>
      <c r="L802" s="479"/>
    </row>
    <row r="803" spans="2:12" s="459" customFormat="1" ht="18.75" customHeight="1" x14ac:dyDescent="0.3">
      <c r="B803" s="476">
        <v>805</v>
      </c>
      <c r="C803" s="477" t="s">
        <v>1704</v>
      </c>
      <c r="D803" s="478">
        <v>20607107824</v>
      </c>
      <c r="E803" s="477" t="s">
        <v>1706</v>
      </c>
      <c r="F803" s="477" t="s">
        <v>4779</v>
      </c>
      <c r="G803" s="477" t="s">
        <v>1707</v>
      </c>
      <c r="H803" s="478">
        <v>969349691</v>
      </c>
      <c r="I803" s="569" t="s">
        <v>3320</v>
      </c>
      <c r="J803" s="486" t="s">
        <v>125</v>
      </c>
      <c r="K803" s="486" t="s">
        <v>125</v>
      </c>
      <c r="L803" s="479"/>
    </row>
    <row r="804" spans="2:12" s="459" customFormat="1" ht="18.75" customHeight="1" x14ac:dyDescent="0.3">
      <c r="B804" s="476">
        <v>806</v>
      </c>
      <c r="C804" s="479" t="s">
        <v>3798</v>
      </c>
      <c r="D804" s="478">
        <v>20605858105</v>
      </c>
      <c r="E804" s="478"/>
      <c r="F804" s="477" t="s">
        <v>3312</v>
      </c>
      <c r="G804" s="478" t="s">
        <v>125</v>
      </c>
      <c r="H804" s="478" t="s">
        <v>3491</v>
      </c>
      <c r="I804" s="496" t="s">
        <v>3313</v>
      </c>
      <c r="J804" s="486" t="s">
        <v>125</v>
      </c>
      <c r="K804" s="486" t="s">
        <v>125</v>
      </c>
      <c r="L804" s="479"/>
    </row>
    <row r="805" spans="2:12" s="459" customFormat="1" ht="18.75" customHeight="1" x14ac:dyDescent="0.3">
      <c r="B805" s="476">
        <v>807</v>
      </c>
      <c r="C805" s="477" t="s">
        <v>3800</v>
      </c>
      <c r="D805" s="478">
        <v>20206018411</v>
      </c>
      <c r="E805" s="478"/>
      <c r="F805" s="477" t="s">
        <v>4816</v>
      </c>
      <c r="G805" s="478" t="s">
        <v>125</v>
      </c>
      <c r="H805" s="478" t="s">
        <v>125</v>
      </c>
      <c r="I805" s="496" t="s">
        <v>3799</v>
      </c>
      <c r="J805" s="486" t="s">
        <v>125</v>
      </c>
      <c r="K805" s="486" t="s">
        <v>125</v>
      </c>
      <c r="L805" s="479"/>
    </row>
    <row r="806" spans="2:12" s="459" customFormat="1" ht="18.75" customHeight="1" x14ac:dyDescent="0.3">
      <c r="B806" s="476">
        <v>808</v>
      </c>
      <c r="C806" s="477" t="s">
        <v>3805</v>
      </c>
      <c r="D806" s="478">
        <v>20557987020</v>
      </c>
      <c r="E806" s="478"/>
      <c r="F806" s="477" t="s">
        <v>3801</v>
      </c>
      <c r="G806" s="478"/>
      <c r="H806" s="478">
        <v>996518272</v>
      </c>
      <c r="I806" s="496" t="s">
        <v>3802</v>
      </c>
      <c r="J806" s="486" t="s">
        <v>3803</v>
      </c>
      <c r="K806" s="486" t="s">
        <v>3804</v>
      </c>
      <c r="L806" s="479"/>
    </row>
    <row r="807" spans="2:12" s="459" customFormat="1" ht="18.75" customHeight="1" x14ac:dyDescent="0.3">
      <c r="B807" s="476">
        <v>809</v>
      </c>
      <c r="C807" s="479" t="s">
        <v>3807</v>
      </c>
      <c r="D807" s="478">
        <v>20603543565</v>
      </c>
      <c r="E807" s="478"/>
      <c r="F807" s="477" t="s">
        <v>3808</v>
      </c>
      <c r="G807" s="478" t="s">
        <v>125</v>
      </c>
      <c r="H807" s="478">
        <v>952521675</v>
      </c>
      <c r="I807" s="496" t="s">
        <v>3809</v>
      </c>
      <c r="J807" s="486" t="s">
        <v>125</v>
      </c>
      <c r="K807" s="486" t="s">
        <v>125</v>
      </c>
      <c r="L807" s="479"/>
    </row>
    <row r="808" spans="2:12" s="459" customFormat="1" ht="18.75" customHeight="1" x14ac:dyDescent="0.3">
      <c r="B808" s="476">
        <v>810</v>
      </c>
      <c r="C808" s="479" t="s">
        <v>3811</v>
      </c>
      <c r="D808" s="478">
        <v>20131232251</v>
      </c>
      <c r="E808" s="478"/>
      <c r="F808" s="477" t="s">
        <v>4544</v>
      </c>
      <c r="G808" s="478" t="s">
        <v>125</v>
      </c>
      <c r="H808" s="478">
        <v>995421234</v>
      </c>
      <c r="I808" s="496" t="s">
        <v>578</v>
      </c>
      <c r="J808" s="475" t="s">
        <v>3812</v>
      </c>
      <c r="K808" s="475" t="s">
        <v>3813</v>
      </c>
      <c r="L808" s="479"/>
    </row>
    <row r="809" spans="2:12" s="459" customFormat="1" ht="18.75" customHeight="1" x14ac:dyDescent="0.3">
      <c r="B809" s="476">
        <v>811</v>
      </c>
      <c r="C809" s="479" t="s">
        <v>3811</v>
      </c>
      <c r="D809" s="478">
        <v>20131232251</v>
      </c>
      <c r="E809" s="477" t="s">
        <v>577</v>
      </c>
      <c r="F809" s="477" t="s">
        <v>4544</v>
      </c>
      <c r="G809" s="478" t="s">
        <v>125</v>
      </c>
      <c r="H809" s="478">
        <v>995421234</v>
      </c>
      <c r="I809" s="496" t="s">
        <v>578</v>
      </c>
      <c r="J809" s="475" t="s">
        <v>3814</v>
      </c>
      <c r="K809" s="475" t="s">
        <v>3815</v>
      </c>
      <c r="L809" s="479"/>
    </row>
    <row r="810" spans="2:12" s="459" customFormat="1" ht="18.75" customHeight="1" x14ac:dyDescent="0.3">
      <c r="B810" s="476">
        <v>812</v>
      </c>
      <c r="C810" s="477" t="s">
        <v>3344</v>
      </c>
      <c r="D810" s="478">
        <v>20510303386</v>
      </c>
      <c r="E810" s="477" t="s">
        <v>3345</v>
      </c>
      <c r="F810" s="477" t="s">
        <v>4911</v>
      </c>
      <c r="G810" s="478" t="s">
        <v>125</v>
      </c>
      <c r="H810" s="478">
        <v>968201908</v>
      </c>
      <c r="I810" s="496" t="s">
        <v>342</v>
      </c>
      <c r="J810" s="486" t="s">
        <v>125</v>
      </c>
      <c r="K810" s="486" t="s">
        <v>125</v>
      </c>
      <c r="L810" s="479"/>
    </row>
    <row r="811" spans="2:12" s="459" customFormat="1" ht="18.75" customHeight="1" x14ac:dyDescent="0.3">
      <c r="B811" s="476">
        <v>813</v>
      </c>
      <c r="C811" s="477" t="s">
        <v>3817</v>
      </c>
      <c r="D811" s="478">
        <v>20478154284</v>
      </c>
      <c r="E811" s="478"/>
      <c r="F811" s="477" t="s">
        <v>3818</v>
      </c>
      <c r="G811" s="478" t="s">
        <v>125</v>
      </c>
      <c r="H811" s="478" t="s">
        <v>3819</v>
      </c>
      <c r="I811" s="496" t="s">
        <v>3820</v>
      </c>
      <c r="J811" s="486" t="s">
        <v>3821</v>
      </c>
      <c r="K811" s="486" t="s">
        <v>3822</v>
      </c>
      <c r="L811" s="479"/>
    </row>
    <row r="812" spans="2:12" s="459" customFormat="1" ht="18.75" customHeight="1" x14ac:dyDescent="0.3">
      <c r="B812" s="476">
        <v>814</v>
      </c>
      <c r="C812" s="477" t="s">
        <v>3617</v>
      </c>
      <c r="D812" s="478">
        <v>20612309231</v>
      </c>
      <c r="E812" s="478"/>
      <c r="F812" s="477" t="s">
        <v>3549</v>
      </c>
      <c r="G812" s="478" t="s">
        <v>125</v>
      </c>
      <c r="H812" s="478" t="s">
        <v>3618</v>
      </c>
      <c r="I812" s="496" t="s">
        <v>3550</v>
      </c>
      <c r="J812" s="486" t="s">
        <v>125</v>
      </c>
      <c r="K812" s="486" t="s">
        <v>125</v>
      </c>
      <c r="L812" s="479"/>
    </row>
    <row r="813" spans="2:12" s="459" customFormat="1" ht="18.75" customHeight="1" x14ac:dyDescent="0.3">
      <c r="B813" s="476">
        <v>815</v>
      </c>
      <c r="C813" s="477" t="s">
        <v>3824</v>
      </c>
      <c r="D813" s="478">
        <v>20612926230</v>
      </c>
      <c r="E813" s="478"/>
      <c r="F813" s="477" t="s">
        <v>5044</v>
      </c>
      <c r="G813" s="478" t="s">
        <v>125</v>
      </c>
      <c r="H813" s="478">
        <v>955059944</v>
      </c>
      <c r="I813" s="496" t="s">
        <v>3826</v>
      </c>
      <c r="J813" s="486" t="s">
        <v>125</v>
      </c>
      <c r="K813" s="486" t="s">
        <v>3825</v>
      </c>
      <c r="L813" s="479"/>
    </row>
    <row r="814" spans="2:12" s="459" customFormat="1" ht="18.75" customHeight="1" x14ac:dyDescent="0.3">
      <c r="B814" s="476">
        <v>816</v>
      </c>
      <c r="C814" s="477" t="s">
        <v>3827</v>
      </c>
      <c r="D814" s="478">
        <v>20504874401</v>
      </c>
      <c r="E814" s="478"/>
      <c r="F814" s="477" t="s">
        <v>3828</v>
      </c>
      <c r="G814" s="478" t="s">
        <v>125</v>
      </c>
      <c r="H814" s="478">
        <v>982039303</v>
      </c>
      <c r="I814" s="496" t="s">
        <v>3829</v>
      </c>
      <c r="J814" s="486" t="s">
        <v>125</v>
      </c>
      <c r="K814" s="486" t="s">
        <v>125</v>
      </c>
      <c r="L814" s="479"/>
    </row>
    <row r="815" spans="2:12" s="459" customFormat="1" ht="18.75" customHeight="1" x14ac:dyDescent="0.3">
      <c r="B815" s="476">
        <v>817</v>
      </c>
      <c r="C815" s="477" t="s">
        <v>3830</v>
      </c>
      <c r="D815" s="478">
        <v>20482007458</v>
      </c>
      <c r="E815" s="478"/>
      <c r="F815" s="477" t="s">
        <v>5045</v>
      </c>
      <c r="G815" s="478" t="s">
        <v>125</v>
      </c>
      <c r="H815" s="478">
        <v>937393852</v>
      </c>
      <c r="I815" s="496" t="s">
        <v>125</v>
      </c>
      <c r="J815" s="486" t="s">
        <v>3831</v>
      </c>
      <c r="K815" s="486" t="s">
        <v>3832</v>
      </c>
      <c r="L815" s="479"/>
    </row>
    <row r="816" spans="2:12" s="459" customFormat="1" ht="18.75" customHeight="1" x14ac:dyDescent="0.3">
      <c r="B816" s="476">
        <v>818</v>
      </c>
      <c r="C816" s="477" t="s">
        <v>3834</v>
      </c>
      <c r="D816" s="478">
        <v>20538812111</v>
      </c>
      <c r="E816" s="478"/>
      <c r="F816" s="477" t="s">
        <v>5046</v>
      </c>
      <c r="G816" s="478" t="s">
        <v>125</v>
      </c>
      <c r="H816" s="478" t="s">
        <v>3835</v>
      </c>
      <c r="I816" s="496" t="s">
        <v>3836</v>
      </c>
      <c r="J816" s="486" t="s">
        <v>125</v>
      </c>
      <c r="K816" s="486" t="s">
        <v>125</v>
      </c>
      <c r="L816" s="479"/>
    </row>
    <row r="817" spans="2:12" s="459" customFormat="1" ht="18.75" customHeight="1" x14ac:dyDescent="0.3">
      <c r="B817" s="476">
        <v>819</v>
      </c>
      <c r="C817" s="477" t="s">
        <v>3775</v>
      </c>
      <c r="D817" s="478">
        <v>20601718023</v>
      </c>
      <c r="E817" s="478"/>
      <c r="F817" s="477" t="s">
        <v>3776</v>
      </c>
      <c r="G817" s="478" t="s">
        <v>125</v>
      </c>
      <c r="H817" s="478">
        <v>936875619</v>
      </c>
      <c r="I817" s="496" t="s">
        <v>3777</v>
      </c>
      <c r="J817" s="486" t="s">
        <v>3778</v>
      </c>
      <c r="K817" s="486" t="s">
        <v>3779</v>
      </c>
      <c r="L817" s="479"/>
    </row>
    <row r="818" spans="2:12" s="459" customFormat="1" ht="18.75" customHeight="1" x14ac:dyDescent="0.3">
      <c r="B818" s="476">
        <v>820</v>
      </c>
      <c r="C818" s="477" t="s">
        <v>3168</v>
      </c>
      <c r="D818" s="478">
        <v>20606454229</v>
      </c>
      <c r="E818" s="478"/>
      <c r="F818" s="477" t="s">
        <v>4938</v>
      </c>
      <c r="G818" s="478" t="s">
        <v>125</v>
      </c>
      <c r="H818" s="478" t="s">
        <v>3839</v>
      </c>
      <c r="I818" s="496" t="s">
        <v>3840</v>
      </c>
      <c r="J818" s="486" t="s">
        <v>125</v>
      </c>
      <c r="K818" s="486" t="s">
        <v>125</v>
      </c>
      <c r="L818" s="479"/>
    </row>
    <row r="819" spans="2:12" s="459" customFormat="1" ht="18.75" customHeight="1" x14ac:dyDescent="0.3">
      <c r="B819" s="476" t="s">
        <v>5435</v>
      </c>
      <c r="C819" s="477" t="s">
        <v>3841</v>
      </c>
      <c r="D819" s="478" t="s">
        <v>125</v>
      </c>
      <c r="E819" s="478"/>
      <c r="F819" s="477" t="s">
        <v>3841</v>
      </c>
      <c r="G819" s="478"/>
      <c r="H819" s="478">
        <v>970097781</v>
      </c>
      <c r="I819" s="496" t="s">
        <v>3842</v>
      </c>
      <c r="J819" s="486" t="s">
        <v>3843</v>
      </c>
      <c r="K819" s="486" t="s">
        <v>3844</v>
      </c>
      <c r="L819" s="479"/>
    </row>
    <row r="820" spans="2:12" s="459" customFormat="1" ht="18.75" customHeight="1" x14ac:dyDescent="0.3">
      <c r="B820" s="476">
        <v>822</v>
      </c>
      <c r="C820" s="479" t="s">
        <v>3784</v>
      </c>
      <c r="D820" s="478">
        <v>20606241403</v>
      </c>
      <c r="E820" s="477" t="s">
        <v>3785</v>
      </c>
      <c r="F820" s="477" t="s">
        <v>4936</v>
      </c>
      <c r="G820" s="478" t="s">
        <v>3261</v>
      </c>
      <c r="H820" s="478">
        <v>999245226</v>
      </c>
      <c r="I820" s="496" t="s">
        <v>3786</v>
      </c>
      <c r="J820" s="486" t="s">
        <v>3845</v>
      </c>
      <c r="K820" s="486" t="s">
        <v>3846</v>
      </c>
      <c r="L820" s="479"/>
    </row>
    <row r="821" spans="2:12" s="459" customFormat="1" ht="18.600000000000001" customHeight="1" x14ac:dyDescent="0.3">
      <c r="B821" s="476">
        <v>823</v>
      </c>
      <c r="C821" s="477" t="s">
        <v>3847</v>
      </c>
      <c r="D821" s="478" t="s">
        <v>125</v>
      </c>
      <c r="E821" s="478"/>
      <c r="F821" s="477" t="s">
        <v>4939</v>
      </c>
      <c r="G821" s="478" t="s">
        <v>125</v>
      </c>
      <c r="H821" s="478">
        <v>960615541</v>
      </c>
      <c r="I821" s="496" t="s">
        <v>3848</v>
      </c>
      <c r="J821" s="486" t="s">
        <v>125</v>
      </c>
      <c r="K821" s="486" t="s">
        <v>125</v>
      </c>
      <c r="L821" s="479"/>
    </row>
    <row r="822" spans="2:12" s="459" customFormat="1" ht="18.600000000000001" customHeight="1" x14ac:dyDescent="0.3">
      <c r="B822" s="476">
        <v>824</v>
      </c>
      <c r="C822" s="479" t="s">
        <v>3849</v>
      </c>
      <c r="D822" s="478">
        <v>20611866446</v>
      </c>
      <c r="E822" s="478"/>
      <c r="F822" s="479" t="s">
        <v>4940</v>
      </c>
      <c r="G822" s="478" t="s">
        <v>125</v>
      </c>
      <c r="H822" s="478">
        <v>908888486</v>
      </c>
      <c r="I822" s="496" t="s">
        <v>3850</v>
      </c>
      <c r="J822" s="486" t="s">
        <v>3851</v>
      </c>
      <c r="K822" s="474" t="s">
        <v>3855</v>
      </c>
      <c r="L822" s="479"/>
    </row>
    <row r="823" spans="2:12" s="459" customFormat="1" ht="18.600000000000001" customHeight="1" x14ac:dyDescent="0.3">
      <c r="B823" s="476">
        <v>825</v>
      </c>
      <c r="C823" s="477" t="s">
        <v>3852</v>
      </c>
      <c r="D823" s="478" t="s">
        <v>125</v>
      </c>
      <c r="E823" s="478"/>
      <c r="F823" s="477" t="s">
        <v>3852</v>
      </c>
      <c r="G823" s="478" t="s">
        <v>125</v>
      </c>
      <c r="H823" s="478">
        <v>920132614</v>
      </c>
      <c r="I823" s="496" t="s">
        <v>3856</v>
      </c>
      <c r="J823" s="486" t="s">
        <v>125</v>
      </c>
      <c r="K823" s="486" t="s">
        <v>125</v>
      </c>
      <c r="L823" s="479"/>
    </row>
    <row r="824" spans="2:12" s="459" customFormat="1" ht="18.600000000000001" customHeight="1" x14ac:dyDescent="0.3">
      <c r="B824" s="476">
        <v>826</v>
      </c>
      <c r="C824" s="477" t="s">
        <v>3595</v>
      </c>
      <c r="D824" s="478">
        <v>20600051254</v>
      </c>
      <c r="E824" s="478"/>
      <c r="F824" s="477" t="s">
        <v>3853</v>
      </c>
      <c r="G824" s="478" t="s">
        <v>125</v>
      </c>
      <c r="H824" s="478">
        <v>930695194</v>
      </c>
      <c r="I824" s="496" t="s">
        <v>3854</v>
      </c>
      <c r="J824" s="486" t="s">
        <v>125</v>
      </c>
      <c r="K824" s="486" t="s">
        <v>125</v>
      </c>
      <c r="L824" s="479"/>
    </row>
    <row r="825" spans="2:12" s="459" customFormat="1" ht="18.600000000000001" customHeight="1" x14ac:dyDescent="0.3">
      <c r="B825" s="476">
        <v>827</v>
      </c>
      <c r="C825" s="477" t="s">
        <v>3857</v>
      </c>
      <c r="D825" s="478" t="s">
        <v>125</v>
      </c>
      <c r="E825" s="478"/>
      <c r="F825" s="477" t="s">
        <v>3857</v>
      </c>
      <c r="G825" s="478" t="s">
        <v>125</v>
      </c>
      <c r="H825" s="478">
        <v>986495861</v>
      </c>
      <c r="I825" s="496" t="s">
        <v>3858</v>
      </c>
      <c r="J825" s="486" t="s">
        <v>3859</v>
      </c>
      <c r="K825" s="486" t="s">
        <v>125</v>
      </c>
      <c r="L825" s="479"/>
    </row>
    <row r="826" spans="2:12" s="459" customFormat="1" ht="18.600000000000001" customHeight="1" x14ac:dyDescent="0.3">
      <c r="B826" s="476">
        <v>828</v>
      </c>
      <c r="C826" s="477" t="s">
        <v>3860</v>
      </c>
      <c r="D826" s="478">
        <v>20281244222</v>
      </c>
      <c r="E826" s="478"/>
      <c r="F826" s="477" t="s">
        <v>3861</v>
      </c>
      <c r="G826" s="478" t="s">
        <v>125</v>
      </c>
      <c r="H826" s="478">
        <v>917252671</v>
      </c>
      <c r="I826" s="496" t="s">
        <v>3862</v>
      </c>
      <c r="J826" s="486" t="s">
        <v>3863</v>
      </c>
      <c r="K826" s="486" t="s">
        <v>125</v>
      </c>
      <c r="L826" s="479"/>
    </row>
    <row r="827" spans="2:12" s="459" customFormat="1" ht="18.600000000000001" customHeight="1" x14ac:dyDescent="0.3">
      <c r="B827" s="476">
        <v>829</v>
      </c>
      <c r="C827" s="477" t="s">
        <v>3246</v>
      </c>
      <c r="D827" s="478">
        <v>20513958839</v>
      </c>
      <c r="E827" s="478"/>
      <c r="F827" s="477" t="s">
        <v>3864</v>
      </c>
      <c r="G827" s="478" t="s">
        <v>125</v>
      </c>
      <c r="H827" s="478">
        <v>996911562</v>
      </c>
      <c r="I827" s="496" t="s">
        <v>3865</v>
      </c>
      <c r="J827" s="486" t="s">
        <v>3866</v>
      </c>
      <c r="K827" s="486" t="s">
        <v>3867</v>
      </c>
      <c r="L827" s="479"/>
    </row>
    <row r="828" spans="2:12" s="459" customFormat="1" ht="18.600000000000001" customHeight="1" x14ac:dyDescent="0.3">
      <c r="B828" s="476">
        <v>830</v>
      </c>
      <c r="C828" s="479" t="s">
        <v>3784</v>
      </c>
      <c r="D828" s="478">
        <v>20606241403</v>
      </c>
      <c r="E828" s="477" t="s">
        <v>3785</v>
      </c>
      <c r="F828" s="477" t="s">
        <v>4936</v>
      </c>
      <c r="G828" s="478" t="s">
        <v>3261</v>
      </c>
      <c r="H828" s="478">
        <v>999245226</v>
      </c>
      <c r="I828" s="496" t="s">
        <v>3786</v>
      </c>
      <c r="J828" s="486" t="s">
        <v>3869</v>
      </c>
      <c r="K828" s="486" t="s">
        <v>3868</v>
      </c>
      <c r="L828" s="479"/>
    </row>
    <row r="829" spans="2:12" s="459" customFormat="1" ht="18.600000000000001" customHeight="1" x14ac:dyDescent="0.3">
      <c r="B829" s="476">
        <v>831</v>
      </c>
      <c r="C829" s="477" t="s">
        <v>3490</v>
      </c>
      <c r="D829" s="478">
        <v>20612079791</v>
      </c>
      <c r="E829" s="478"/>
      <c r="F829" s="477" t="s">
        <v>3312</v>
      </c>
      <c r="G829" s="478" t="s">
        <v>125</v>
      </c>
      <c r="H829" s="478">
        <v>980166751</v>
      </c>
      <c r="I829" s="496" t="s">
        <v>3313</v>
      </c>
      <c r="J829" s="486" t="s">
        <v>1250</v>
      </c>
      <c r="K829" s="486" t="s">
        <v>3870</v>
      </c>
      <c r="L829" s="479"/>
    </row>
    <row r="830" spans="2:12" s="459" customFormat="1" ht="18.600000000000001" customHeight="1" x14ac:dyDescent="0.3">
      <c r="B830" s="476">
        <v>832</v>
      </c>
      <c r="C830" s="477" t="s">
        <v>3871</v>
      </c>
      <c r="D830" s="478" t="s">
        <v>125</v>
      </c>
      <c r="E830" s="478"/>
      <c r="F830" s="477" t="s">
        <v>5047</v>
      </c>
      <c r="G830" s="478" t="s">
        <v>125</v>
      </c>
      <c r="H830" s="478">
        <v>956416812</v>
      </c>
      <c r="I830" s="496" t="s">
        <v>3874</v>
      </c>
      <c r="J830" s="486" t="s">
        <v>3873</v>
      </c>
      <c r="K830" s="486" t="s">
        <v>3872</v>
      </c>
      <c r="L830" s="479"/>
    </row>
    <row r="831" spans="2:12" s="459" customFormat="1" ht="18.600000000000001" customHeight="1" x14ac:dyDescent="0.3">
      <c r="B831" s="476">
        <v>833</v>
      </c>
      <c r="C831" s="477" t="s">
        <v>3875</v>
      </c>
      <c r="D831" s="478">
        <v>20538792684</v>
      </c>
      <c r="E831" s="478"/>
      <c r="F831" s="477" t="s">
        <v>3877</v>
      </c>
      <c r="G831" s="478" t="s">
        <v>125</v>
      </c>
      <c r="H831" s="478">
        <v>994061478</v>
      </c>
      <c r="I831" s="496" t="s">
        <v>3876</v>
      </c>
      <c r="J831" s="486" t="s">
        <v>3878</v>
      </c>
      <c r="K831" s="486" t="s">
        <v>3879</v>
      </c>
      <c r="L831" s="479"/>
    </row>
    <row r="832" spans="2:12" s="459" customFormat="1" ht="18.75" customHeight="1" x14ac:dyDescent="0.3">
      <c r="B832" s="476">
        <v>834</v>
      </c>
      <c r="C832" s="477" t="s">
        <v>3880</v>
      </c>
      <c r="D832" s="478">
        <v>20610712976</v>
      </c>
      <c r="E832" s="478"/>
      <c r="F832" s="477" t="s">
        <v>5048</v>
      </c>
      <c r="G832" s="478" t="s">
        <v>125</v>
      </c>
      <c r="H832" s="478">
        <v>976222138</v>
      </c>
      <c r="I832" s="496" t="s">
        <v>3881</v>
      </c>
      <c r="J832" s="486" t="s">
        <v>125</v>
      </c>
      <c r="K832" s="486" t="s">
        <v>125</v>
      </c>
      <c r="L832" s="479"/>
    </row>
    <row r="833" spans="2:12" s="459" customFormat="1" ht="18.75" customHeight="1" x14ac:dyDescent="0.3">
      <c r="B833" s="476">
        <v>835</v>
      </c>
      <c r="C833" s="479" t="s">
        <v>3784</v>
      </c>
      <c r="D833" s="478">
        <v>20606241403</v>
      </c>
      <c r="E833" s="478"/>
      <c r="F833" s="477" t="s">
        <v>4936</v>
      </c>
      <c r="G833" s="478" t="s">
        <v>3261</v>
      </c>
      <c r="H833" s="478">
        <v>999245226</v>
      </c>
      <c r="I833" s="496" t="s">
        <v>3786</v>
      </c>
      <c r="J833" s="486" t="s">
        <v>3882</v>
      </c>
      <c r="K833" s="486" t="s">
        <v>3883</v>
      </c>
      <c r="L833" s="479"/>
    </row>
    <row r="834" spans="2:12" s="459" customFormat="1" ht="18.75" customHeight="1" x14ac:dyDescent="0.3">
      <c r="B834" s="476">
        <v>836</v>
      </c>
      <c r="C834" s="479" t="s">
        <v>3784</v>
      </c>
      <c r="D834" s="478">
        <v>20606241403</v>
      </c>
      <c r="E834" s="478"/>
      <c r="F834" s="477" t="s">
        <v>4936</v>
      </c>
      <c r="G834" s="478" t="s">
        <v>3261</v>
      </c>
      <c r="H834" s="478">
        <v>999245226</v>
      </c>
      <c r="I834" s="496" t="s">
        <v>3786</v>
      </c>
      <c r="J834" s="486" t="s">
        <v>3884</v>
      </c>
      <c r="K834" s="486" t="s">
        <v>3885</v>
      </c>
      <c r="L834" s="479"/>
    </row>
    <row r="835" spans="2:12" s="459" customFormat="1" ht="18.75" customHeight="1" x14ac:dyDescent="0.3">
      <c r="B835" s="476">
        <v>837</v>
      </c>
      <c r="C835" s="477" t="s">
        <v>3886</v>
      </c>
      <c r="D835" s="478">
        <v>20603353766</v>
      </c>
      <c r="E835" s="478"/>
      <c r="F835" s="477" t="s">
        <v>4941</v>
      </c>
      <c r="G835" s="478" t="s">
        <v>125</v>
      </c>
      <c r="H835" s="478">
        <v>982011341</v>
      </c>
      <c r="I835" s="496"/>
      <c r="J835" s="486" t="s">
        <v>3887</v>
      </c>
      <c r="K835" s="486" t="s">
        <v>3888</v>
      </c>
      <c r="L835" s="479"/>
    </row>
    <row r="836" spans="2:12" s="459" customFormat="1" ht="18.75" customHeight="1" x14ac:dyDescent="0.3">
      <c r="B836" s="476">
        <v>838</v>
      </c>
      <c r="C836" s="477" t="s">
        <v>3891</v>
      </c>
      <c r="D836" s="478">
        <v>20612623270</v>
      </c>
      <c r="E836" s="478"/>
      <c r="F836" s="477" t="s">
        <v>4942</v>
      </c>
      <c r="G836" s="478" t="s">
        <v>125</v>
      </c>
      <c r="H836" s="478">
        <v>997245959</v>
      </c>
      <c r="I836" s="496" t="s">
        <v>3889</v>
      </c>
      <c r="J836" s="486" t="s">
        <v>3892</v>
      </c>
      <c r="K836" s="486" t="s">
        <v>3890</v>
      </c>
      <c r="L836" s="479"/>
    </row>
    <row r="837" spans="2:12" s="459" customFormat="1" ht="18.75" customHeight="1" x14ac:dyDescent="0.3">
      <c r="B837" s="476">
        <v>839</v>
      </c>
      <c r="C837" s="477" t="s">
        <v>3893</v>
      </c>
      <c r="D837" s="478" t="s">
        <v>125</v>
      </c>
      <c r="E837" s="478"/>
      <c r="F837" s="477" t="s">
        <v>4544</v>
      </c>
      <c r="G837" s="478" t="s">
        <v>125</v>
      </c>
      <c r="H837" s="478">
        <v>995421234</v>
      </c>
      <c r="I837" s="496" t="s">
        <v>578</v>
      </c>
      <c r="J837" s="486" t="s">
        <v>3922</v>
      </c>
      <c r="K837" s="486" t="s">
        <v>3894</v>
      </c>
      <c r="L837" s="479"/>
    </row>
    <row r="838" spans="2:12" s="459" customFormat="1" ht="18.75" customHeight="1" x14ac:dyDescent="0.3">
      <c r="B838" s="476">
        <v>840</v>
      </c>
      <c r="C838" s="477" t="s">
        <v>3895</v>
      </c>
      <c r="D838" s="478">
        <v>20139983379</v>
      </c>
      <c r="E838" s="478"/>
      <c r="F838" s="477" t="s">
        <v>4943</v>
      </c>
      <c r="G838" s="478" t="s">
        <v>125</v>
      </c>
      <c r="H838" s="478">
        <v>906651529</v>
      </c>
      <c r="I838" s="496" t="s">
        <v>3896</v>
      </c>
      <c r="J838" s="486" t="s">
        <v>125</v>
      </c>
      <c r="K838" s="486" t="s">
        <v>125</v>
      </c>
      <c r="L838" s="479"/>
    </row>
    <row r="839" spans="2:12" s="459" customFormat="1" ht="18.75" customHeight="1" x14ac:dyDescent="0.3">
      <c r="B839" s="476">
        <v>841</v>
      </c>
      <c r="C839" s="479" t="s">
        <v>3784</v>
      </c>
      <c r="D839" s="478">
        <v>20606241403</v>
      </c>
      <c r="E839" s="477" t="s">
        <v>3785</v>
      </c>
      <c r="F839" s="477" t="s">
        <v>4936</v>
      </c>
      <c r="G839" s="478" t="s">
        <v>3261</v>
      </c>
      <c r="H839" s="478">
        <v>999245226</v>
      </c>
      <c r="I839" s="496" t="s">
        <v>3786</v>
      </c>
      <c r="J839" s="486" t="s">
        <v>3898</v>
      </c>
      <c r="K839" s="486" t="s">
        <v>3897</v>
      </c>
      <c r="L839" s="479"/>
    </row>
    <row r="840" spans="2:12" s="459" customFormat="1" ht="18.75" customHeight="1" x14ac:dyDescent="0.3">
      <c r="B840" s="476">
        <v>842</v>
      </c>
      <c r="C840" s="477" t="s">
        <v>3899</v>
      </c>
      <c r="D840" s="478" t="s">
        <v>125</v>
      </c>
      <c r="E840" s="478"/>
      <c r="F840" s="477" t="s">
        <v>5049</v>
      </c>
      <c r="G840" s="478" t="s">
        <v>125</v>
      </c>
      <c r="H840" s="478" t="s">
        <v>3900</v>
      </c>
      <c r="I840" s="496" t="s">
        <v>125</v>
      </c>
      <c r="J840" s="486" t="s">
        <v>125</v>
      </c>
      <c r="K840" s="486" t="s">
        <v>125</v>
      </c>
      <c r="L840" s="479"/>
    </row>
    <row r="841" spans="2:12" s="459" customFormat="1" ht="18.75" customHeight="1" x14ac:dyDescent="0.3">
      <c r="B841" s="476">
        <v>843</v>
      </c>
      <c r="C841" s="477" t="s">
        <v>3901</v>
      </c>
      <c r="D841" s="478">
        <v>20537919991</v>
      </c>
      <c r="E841" s="478"/>
      <c r="F841" s="477" t="s">
        <v>4944</v>
      </c>
      <c r="G841" s="478" t="s">
        <v>125</v>
      </c>
      <c r="H841" s="478">
        <v>985560646</v>
      </c>
      <c r="I841" s="496" t="s">
        <v>3902</v>
      </c>
      <c r="J841" s="486" t="s">
        <v>125</v>
      </c>
      <c r="K841" s="486" t="s">
        <v>125</v>
      </c>
      <c r="L841" s="479"/>
    </row>
    <row r="842" spans="2:12" s="459" customFormat="1" ht="18.75" customHeight="1" x14ac:dyDescent="0.3">
      <c r="B842" s="476">
        <v>844</v>
      </c>
      <c r="C842" s="477" t="s">
        <v>1336</v>
      </c>
      <c r="D842" s="478">
        <v>20440251677</v>
      </c>
      <c r="E842" s="478"/>
      <c r="F842" s="477" t="s">
        <v>5480</v>
      </c>
      <c r="G842" s="478" t="s">
        <v>125</v>
      </c>
      <c r="H842" s="478">
        <v>932264717</v>
      </c>
      <c r="I842" s="496" t="s">
        <v>3903</v>
      </c>
      <c r="J842" s="486" t="s">
        <v>3904</v>
      </c>
      <c r="K842" s="486" t="s">
        <v>3905</v>
      </c>
      <c r="L842" s="479"/>
    </row>
    <row r="843" spans="2:12" s="459" customFormat="1" ht="18.75" customHeight="1" x14ac:dyDescent="0.3">
      <c r="B843" s="476">
        <v>845</v>
      </c>
      <c r="C843" s="479" t="s">
        <v>3784</v>
      </c>
      <c r="D843" s="478">
        <v>20606241403</v>
      </c>
      <c r="E843" s="478"/>
      <c r="F843" s="477" t="s">
        <v>4936</v>
      </c>
      <c r="G843" s="478" t="s">
        <v>3261</v>
      </c>
      <c r="H843" s="478">
        <v>999245226</v>
      </c>
      <c r="I843" s="496" t="s">
        <v>3786</v>
      </c>
      <c r="J843" s="486" t="s">
        <v>3906</v>
      </c>
      <c r="K843" s="486" t="s">
        <v>3907</v>
      </c>
      <c r="L843" s="479"/>
    </row>
    <row r="844" spans="2:12" s="459" customFormat="1" ht="18.75" customHeight="1" x14ac:dyDescent="0.3">
      <c r="B844" s="476">
        <v>846</v>
      </c>
      <c r="C844" s="479" t="s">
        <v>3784</v>
      </c>
      <c r="D844" s="478">
        <v>20606241403</v>
      </c>
      <c r="E844" s="478"/>
      <c r="F844" s="477" t="s">
        <v>4936</v>
      </c>
      <c r="G844" s="478" t="s">
        <v>3261</v>
      </c>
      <c r="H844" s="478">
        <v>999245226</v>
      </c>
      <c r="I844" s="496" t="s">
        <v>3786</v>
      </c>
      <c r="J844" s="486" t="s">
        <v>3909</v>
      </c>
      <c r="K844" s="486" t="s">
        <v>3908</v>
      </c>
      <c r="L844" s="479"/>
    </row>
    <row r="845" spans="2:12" s="459" customFormat="1" ht="18.75" customHeight="1" x14ac:dyDescent="0.3">
      <c r="B845" s="476">
        <v>847</v>
      </c>
      <c r="C845" s="477" t="s">
        <v>3910</v>
      </c>
      <c r="D845" s="478" t="s">
        <v>125</v>
      </c>
      <c r="E845" s="478"/>
      <c r="F845" s="477" t="s">
        <v>4945</v>
      </c>
      <c r="G845" s="478" t="s">
        <v>125</v>
      </c>
      <c r="H845" s="478">
        <v>986611827</v>
      </c>
      <c r="I845" s="496" t="s">
        <v>3911</v>
      </c>
      <c r="J845" s="486" t="s">
        <v>125</v>
      </c>
      <c r="K845" s="486" t="s">
        <v>125</v>
      </c>
      <c r="L845" s="479"/>
    </row>
    <row r="846" spans="2:12" s="459" customFormat="1" ht="18.75" customHeight="1" x14ac:dyDescent="0.3">
      <c r="B846" s="476">
        <v>848</v>
      </c>
      <c r="C846" s="479" t="s">
        <v>3784</v>
      </c>
      <c r="D846" s="478">
        <v>20606241403</v>
      </c>
      <c r="E846" s="478"/>
      <c r="F846" s="477" t="s">
        <v>4936</v>
      </c>
      <c r="G846" s="478" t="s">
        <v>3261</v>
      </c>
      <c r="H846" s="478">
        <v>999245226</v>
      </c>
      <c r="I846" s="496" t="s">
        <v>3786</v>
      </c>
      <c r="J846" s="486" t="s">
        <v>3912</v>
      </c>
      <c r="K846" s="486" t="s">
        <v>3913</v>
      </c>
      <c r="L846" s="479"/>
    </row>
    <row r="847" spans="2:12" s="459" customFormat="1" ht="18.75" customHeight="1" x14ac:dyDescent="0.3">
      <c r="B847" s="476">
        <v>849</v>
      </c>
      <c r="C847" s="479" t="s">
        <v>3784</v>
      </c>
      <c r="D847" s="478">
        <v>20606241403</v>
      </c>
      <c r="E847" s="478"/>
      <c r="F847" s="477" t="s">
        <v>4936</v>
      </c>
      <c r="G847" s="478" t="s">
        <v>3261</v>
      </c>
      <c r="H847" s="478">
        <v>999245226</v>
      </c>
      <c r="I847" s="496" t="s">
        <v>3786</v>
      </c>
      <c r="J847" s="486" t="s">
        <v>3914</v>
      </c>
      <c r="K847" s="486" t="s">
        <v>3915</v>
      </c>
      <c r="L847" s="479"/>
    </row>
    <row r="848" spans="2:12" s="459" customFormat="1" ht="18.75" customHeight="1" x14ac:dyDescent="0.3">
      <c r="B848" s="476">
        <v>850</v>
      </c>
      <c r="C848" s="477" t="s">
        <v>3916</v>
      </c>
      <c r="D848" s="478">
        <v>20502733851</v>
      </c>
      <c r="E848" s="478"/>
      <c r="F848" s="477" t="s">
        <v>4946</v>
      </c>
      <c r="G848" s="478" t="s">
        <v>125</v>
      </c>
      <c r="H848" s="478">
        <v>949248972</v>
      </c>
      <c r="I848" s="496" t="s">
        <v>3917</v>
      </c>
      <c r="J848" s="486" t="s">
        <v>3918</v>
      </c>
      <c r="K848" s="486" t="s">
        <v>3919</v>
      </c>
      <c r="L848" s="479"/>
    </row>
    <row r="849" spans="2:12" s="459" customFormat="1" ht="18.75" customHeight="1" x14ac:dyDescent="0.3">
      <c r="B849" s="476">
        <v>851</v>
      </c>
      <c r="C849" s="477" t="s">
        <v>3923</v>
      </c>
      <c r="D849" s="478">
        <v>20605071407</v>
      </c>
      <c r="E849" s="478"/>
      <c r="F849" s="477" t="s">
        <v>3924</v>
      </c>
      <c r="G849" s="478" t="s">
        <v>125</v>
      </c>
      <c r="H849" s="478">
        <v>980600889</v>
      </c>
      <c r="I849" s="496" t="s">
        <v>3925</v>
      </c>
      <c r="J849" s="486" t="s">
        <v>3926</v>
      </c>
      <c r="K849" s="486" t="s">
        <v>3927</v>
      </c>
      <c r="L849" s="479"/>
    </row>
    <row r="850" spans="2:12" s="459" customFormat="1" ht="18.75" customHeight="1" x14ac:dyDescent="0.3">
      <c r="B850" s="476">
        <v>852</v>
      </c>
      <c r="C850" s="479" t="s">
        <v>3784</v>
      </c>
      <c r="D850" s="478">
        <v>20606241403</v>
      </c>
      <c r="E850" s="478"/>
      <c r="F850" s="477" t="s">
        <v>4936</v>
      </c>
      <c r="G850" s="478" t="s">
        <v>3261</v>
      </c>
      <c r="H850" s="478">
        <v>999245226</v>
      </c>
      <c r="I850" s="496" t="s">
        <v>3786</v>
      </c>
      <c r="J850" s="486" t="s">
        <v>3928</v>
      </c>
      <c r="K850" s="486" t="s">
        <v>3929</v>
      </c>
      <c r="L850" s="479"/>
    </row>
    <row r="851" spans="2:12" s="459" customFormat="1" ht="18.75" customHeight="1" x14ac:dyDescent="0.3">
      <c r="B851" s="476">
        <v>853</v>
      </c>
      <c r="C851" s="477" t="s">
        <v>256</v>
      </c>
      <c r="D851" s="478">
        <v>20516862506</v>
      </c>
      <c r="E851" s="477" t="s">
        <v>258</v>
      </c>
      <c r="F851" s="477" t="s">
        <v>3933</v>
      </c>
      <c r="G851" s="478" t="s">
        <v>125</v>
      </c>
      <c r="H851" s="478">
        <v>983510023</v>
      </c>
      <c r="I851" s="496" t="s">
        <v>260</v>
      </c>
      <c r="J851" s="486" t="s">
        <v>3931</v>
      </c>
      <c r="K851" s="486" t="s">
        <v>3932</v>
      </c>
      <c r="L851" s="479"/>
    </row>
    <row r="852" spans="2:12" s="459" customFormat="1" ht="18.75" customHeight="1" x14ac:dyDescent="0.3">
      <c r="B852" s="476">
        <v>854</v>
      </c>
      <c r="C852" s="479" t="s">
        <v>3762</v>
      </c>
      <c r="D852" s="478">
        <v>20612457035</v>
      </c>
      <c r="E852" s="477" t="s">
        <v>3111</v>
      </c>
      <c r="F852" s="477" t="s">
        <v>3111</v>
      </c>
      <c r="G852" s="478" t="s">
        <v>3763</v>
      </c>
      <c r="H852" s="478">
        <v>984286801</v>
      </c>
      <c r="I852" s="496" t="s">
        <v>3764</v>
      </c>
      <c r="J852" s="486" t="s">
        <v>3934</v>
      </c>
      <c r="K852" s="486" t="s">
        <v>125</v>
      </c>
      <c r="L852" s="479"/>
    </row>
    <row r="853" spans="2:12" s="459" customFormat="1" ht="18.75" customHeight="1" x14ac:dyDescent="0.3">
      <c r="B853" s="476">
        <v>855</v>
      </c>
      <c r="C853" s="477" t="s">
        <v>3246</v>
      </c>
      <c r="D853" s="478">
        <v>20513958839</v>
      </c>
      <c r="E853" s="478"/>
      <c r="F853" s="477" t="s">
        <v>3935</v>
      </c>
      <c r="G853" s="478" t="s">
        <v>125</v>
      </c>
      <c r="H853" s="478" t="s">
        <v>3936</v>
      </c>
      <c r="I853" s="496" t="s">
        <v>3937</v>
      </c>
      <c r="J853" s="486" t="s">
        <v>3938</v>
      </c>
      <c r="K853" s="486" t="s">
        <v>3939</v>
      </c>
      <c r="L853" s="479"/>
    </row>
    <row r="854" spans="2:12" s="459" customFormat="1" ht="18.75" customHeight="1" x14ac:dyDescent="0.3">
      <c r="B854" s="476">
        <v>856</v>
      </c>
      <c r="C854" s="477" t="s">
        <v>3940</v>
      </c>
      <c r="D854" s="478">
        <v>20611852682</v>
      </c>
      <c r="E854" s="478"/>
      <c r="F854" s="477" t="s">
        <v>5050</v>
      </c>
      <c r="G854" s="478" t="s">
        <v>125</v>
      </c>
      <c r="H854" s="478">
        <v>942229367</v>
      </c>
      <c r="I854" s="496" t="s">
        <v>3941</v>
      </c>
      <c r="J854" s="486" t="s">
        <v>125</v>
      </c>
      <c r="K854" s="486" t="s">
        <v>125</v>
      </c>
      <c r="L854" s="479"/>
    </row>
    <row r="855" spans="2:12" s="459" customFormat="1" ht="18.75" customHeight="1" x14ac:dyDescent="0.3">
      <c r="B855" s="476">
        <v>857</v>
      </c>
      <c r="C855" s="477" t="s">
        <v>3942</v>
      </c>
      <c r="D855" s="478">
        <v>20606314681</v>
      </c>
      <c r="E855" s="478"/>
      <c r="F855" s="477" t="s">
        <v>3943</v>
      </c>
      <c r="G855" s="478" t="s">
        <v>125</v>
      </c>
      <c r="H855" s="478">
        <v>949380934</v>
      </c>
      <c r="I855" s="496" t="s">
        <v>3944</v>
      </c>
      <c r="J855" s="486" t="s">
        <v>3945</v>
      </c>
      <c r="K855" s="486" t="s">
        <v>125</v>
      </c>
      <c r="L855" s="479"/>
    </row>
    <row r="856" spans="2:12" s="459" customFormat="1" ht="18.75" customHeight="1" x14ac:dyDescent="0.3">
      <c r="B856" s="476">
        <v>858</v>
      </c>
      <c r="C856" s="477" t="s">
        <v>3770</v>
      </c>
      <c r="D856" s="478">
        <v>20514319368</v>
      </c>
      <c r="E856" s="478"/>
      <c r="F856" s="477" t="s">
        <v>3500</v>
      </c>
      <c r="G856" s="478" t="s">
        <v>125</v>
      </c>
      <c r="H856" s="478">
        <v>902544255</v>
      </c>
      <c r="I856" s="496" t="s">
        <v>3551</v>
      </c>
      <c r="J856" s="486" t="s">
        <v>3946</v>
      </c>
      <c r="K856" s="486" t="s">
        <v>3947</v>
      </c>
      <c r="L856" s="479"/>
    </row>
    <row r="857" spans="2:12" s="459" customFormat="1" ht="18.75" customHeight="1" x14ac:dyDescent="0.3">
      <c r="B857" s="476">
        <v>859</v>
      </c>
      <c r="C857" s="477" t="s">
        <v>3948</v>
      </c>
      <c r="D857" s="478">
        <v>20513958839</v>
      </c>
      <c r="E857" s="478"/>
      <c r="F857" s="477" t="s">
        <v>3949</v>
      </c>
      <c r="G857" s="478" t="s">
        <v>125</v>
      </c>
      <c r="H857" s="478">
        <v>942448071</v>
      </c>
      <c r="I857" s="496" t="s">
        <v>3950</v>
      </c>
      <c r="J857" s="486" t="s">
        <v>3951</v>
      </c>
      <c r="K857" s="486" t="s">
        <v>3952</v>
      </c>
      <c r="L857" s="479"/>
    </row>
    <row r="858" spans="2:12" s="459" customFormat="1" ht="18.75" customHeight="1" x14ac:dyDescent="0.3">
      <c r="B858" s="476">
        <v>860</v>
      </c>
      <c r="C858" s="477" t="s">
        <v>3953</v>
      </c>
      <c r="D858" s="478">
        <v>20107798049</v>
      </c>
      <c r="E858" s="478"/>
      <c r="F858" s="477" t="s">
        <v>3954</v>
      </c>
      <c r="G858" s="478" t="s">
        <v>125</v>
      </c>
      <c r="H858" s="478">
        <v>987752008</v>
      </c>
      <c r="I858" s="496" t="s">
        <v>3955</v>
      </c>
      <c r="J858" s="486" t="s">
        <v>125</v>
      </c>
      <c r="K858" s="486" t="s">
        <v>125</v>
      </c>
      <c r="L858" s="479"/>
    </row>
    <row r="859" spans="2:12" s="459" customFormat="1" ht="18.75" customHeight="1" x14ac:dyDescent="0.3">
      <c r="B859" s="476">
        <v>861</v>
      </c>
      <c r="C859" s="477" t="s">
        <v>3956</v>
      </c>
      <c r="D859" s="478">
        <v>20605794506</v>
      </c>
      <c r="E859" s="478"/>
      <c r="F859" s="477" t="s">
        <v>3957</v>
      </c>
      <c r="G859" s="478" t="s">
        <v>125</v>
      </c>
      <c r="H859" s="478">
        <v>922229350</v>
      </c>
      <c r="I859" s="496" t="s">
        <v>125</v>
      </c>
      <c r="J859" s="486" t="s">
        <v>125</v>
      </c>
      <c r="K859" s="486" t="s">
        <v>125</v>
      </c>
      <c r="L859" s="479"/>
    </row>
    <row r="860" spans="2:12" s="459" customFormat="1" ht="18.75" customHeight="1" x14ac:dyDescent="0.3">
      <c r="B860" s="476">
        <v>862</v>
      </c>
      <c r="C860" s="479" t="s">
        <v>3962</v>
      </c>
      <c r="D860" s="478">
        <v>20602034675</v>
      </c>
      <c r="E860" s="478"/>
      <c r="F860" s="477" t="s">
        <v>3963</v>
      </c>
      <c r="G860" s="478" t="s">
        <v>125</v>
      </c>
      <c r="H860" s="478" t="s">
        <v>125</v>
      </c>
      <c r="I860" s="496" t="s">
        <v>3964</v>
      </c>
      <c r="J860" s="486" t="s">
        <v>125</v>
      </c>
      <c r="K860" s="486" t="s">
        <v>125</v>
      </c>
      <c r="L860" s="479"/>
    </row>
    <row r="861" spans="2:12" s="459" customFormat="1" ht="18.75" customHeight="1" x14ac:dyDescent="0.3">
      <c r="B861" s="476">
        <v>863</v>
      </c>
      <c r="C861" s="479" t="s">
        <v>3789</v>
      </c>
      <c r="D861" s="478">
        <v>20487493059</v>
      </c>
      <c r="E861" s="477" t="s">
        <v>3810</v>
      </c>
      <c r="F861" s="477" t="s">
        <v>5043</v>
      </c>
      <c r="G861" s="478" t="s">
        <v>125</v>
      </c>
      <c r="H861" s="478">
        <v>940880122</v>
      </c>
      <c r="I861" s="496" t="s">
        <v>3806</v>
      </c>
      <c r="J861" s="486" t="s">
        <v>3967</v>
      </c>
      <c r="K861" s="486" t="s">
        <v>4036</v>
      </c>
      <c r="L861" s="479"/>
    </row>
    <row r="862" spans="2:12" s="459" customFormat="1" ht="18.75" customHeight="1" x14ac:dyDescent="0.3">
      <c r="B862" s="476">
        <v>864</v>
      </c>
      <c r="C862" s="479" t="s">
        <v>3968</v>
      </c>
      <c r="D862" s="478">
        <v>20608029363</v>
      </c>
      <c r="E862" s="478"/>
      <c r="F862" s="477" t="s">
        <v>3969</v>
      </c>
      <c r="G862" s="478" t="s">
        <v>125</v>
      </c>
      <c r="H862" s="478">
        <v>999556466</v>
      </c>
      <c r="I862" s="496" t="s">
        <v>3972</v>
      </c>
      <c r="J862" s="486" t="s">
        <v>3970</v>
      </c>
      <c r="K862" s="486" t="s">
        <v>3971</v>
      </c>
      <c r="L862" s="479"/>
    </row>
    <row r="863" spans="2:12" s="459" customFormat="1" ht="18.75" customHeight="1" x14ac:dyDescent="0.3">
      <c r="B863" s="476">
        <v>865</v>
      </c>
      <c r="C863" s="477" t="s">
        <v>3976</v>
      </c>
      <c r="D863" s="478">
        <v>20508650613</v>
      </c>
      <c r="E863" s="478"/>
      <c r="F863" s="477" t="s">
        <v>3977</v>
      </c>
      <c r="G863" s="478"/>
      <c r="H863" s="478">
        <v>993803415</v>
      </c>
      <c r="I863" s="496" t="s">
        <v>3978</v>
      </c>
      <c r="J863" s="486" t="s">
        <v>3979</v>
      </c>
      <c r="K863" s="486" t="s">
        <v>3980</v>
      </c>
      <c r="L863" s="479"/>
    </row>
    <row r="864" spans="2:12" s="459" customFormat="1" ht="18.75" customHeight="1" x14ac:dyDescent="0.3">
      <c r="B864" s="476">
        <v>866</v>
      </c>
      <c r="C864" s="477" t="s">
        <v>3499</v>
      </c>
      <c r="D864" s="478">
        <v>20612211460</v>
      </c>
      <c r="E864" s="478"/>
      <c r="F864" s="477" t="s">
        <v>3500</v>
      </c>
      <c r="G864" s="478" t="s">
        <v>125</v>
      </c>
      <c r="H864" s="478">
        <v>902544255</v>
      </c>
      <c r="I864" s="496" t="s">
        <v>3551</v>
      </c>
      <c r="J864" s="486" t="s">
        <v>125</v>
      </c>
      <c r="K864" s="486" t="s">
        <v>125</v>
      </c>
      <c r="L864" s="479"/>
    </row>
    <row r="865" spans="2:12" s="459" customFormat="1" ht="18.75" customHeight="1" x14ac:dyDescent="0.3">
      <c r="B865" s="476">
        <v>867</v>
      </c>
      <c r="C865" s="477" t="s">
        <v>3653</v>
      </c>
      <c r="D865" s="478">
        <v>20516259516</v>
      </c>
      <c r="E865" s="477" t="s">
        <v>3654</v>
      </c>
      <c r="F865" s="477" t="s">
        <v>3654</v>
      </c>
      <c r="G865" s="478" t="s">
        <v>3655</v>
      </c>
      <c r="H865" s="478">
        <v>999773791</v>
      </c>
      <c r="I865" s="496" t="s">
        <v>3656</v>
      </c>
      <c r="J865" s="486" t="s">
        <v>3990</v>
      </c>
      <c r="K865" s="486" t="s">
        <v>3989</v>
      </c>
      <c r="L865" s="479"/>
    </row>
    <row r="866" spans="2:12" s="459" customFormat="1" ht="18.75" customHeight="1" x14ac:dyDescent="0.3">
      <c r="B866" s="476">
        <v>868</v>
      </c>
      <c r="C866" s="477" t="s">
        <v>3940</v>
      </c>
      <c r="D866" s="478">
        <v>20611852682</v>
      </c>
      <c r="E866" s="478"/>
      <c r="F866" s="477" t="s">
        <v>4947</v>
      </c>
      <c r="G866" s="478" t="s">
        <v>125</v>
      </c>
      <c r="H866" s="478">
        <v>926793008</v>
      </c>
      <c r="I866" s="496" t="s">
        <v>3991</v>
      </c>
      <c r="J866" s="486" t="s">
        <v>3992</v>
      </c>
      <c r="K866" s="486" t="s">
        <v>3993</v>
      </c>
      <c r="L866" s="479"/>
    </row>
    <row r="867" spans="2:12" s="459" customFormat="1" ht="18.75" customHeight="1" x14ac:dyDescent="0.3">
      <c r="B867" s="476">
        <v>869</v>
      </c>
      <c r="C867" s="477" t="s">
        <v>3994</v>
      </c>
      <c r="D867" s="478">
        <v>20456754831</v>
      </c>
      <c r="E867" s="478"/>
      <c r="F867" s="477" t="s">
        <v>3996</v>
      </c>
      <c r="G867" s="478" t="s">
        <v>125</v>
      </c>
      <c r="H867" s="478">
        <v>981167354</v>
      </c>
      <c r="I867" s="496" t="s">
        <v>3995</v>
      </c>
      <c r="J867" s="486" t="s">
        <v>3997</v>
      </c>
      <c r="K867" s="486" t="s">
        <v>3998</v>
      </c>
      <c r="L867" s="479"/>
    </row>
    <row r="868" spans="2:12" s="459" customFormat="1" ht="18.75" customHeight="1" x14ac:dyDescent="0.3">
      <c r="B868" s="476">
        <v>870</v>
      </c>
      <c r="C868" s="477" t="s">
        <v>4001</v>
      </c>
      <c r="D868" s="478">
        <v>20253881438</v>
      </c>
      <c r="E868" s="478"/>
      <c r="F868" s="477" t="s">
        <v>4010</v>
      </c>
      <c r="G868" s="478" t="s">
        <v>125</v>
      </c>
      <c r="H868" s="478">
        <v>944995738</v>
      </c>
      <c r="I868" s="496" t="s">
        <v>4002</v>
      </c>
      <c r="J868" s="486" t="s">
        <v>125</v>
      </c>
      <c r="K868" s="486" t="s">
        <v>125</v>
      </c>
      <c r="L868" s="479"/>
    </row>
    <row r="869" spans="2:12" s="459" customFormat="1" ht="18.75" customHeight="1" x14ac:dyDescent="0.3">
      <c r="B869" s="476">
        <v>871</v>
      </c>
      <c r="C869" s="477" t="s">
        <v>4003</v>
      </c>
      <c r="D869" s="478">
        <v>20602723683</v>
      </c>
      <c r="E869" s="478"/>
      <c r="F869" s="477" t="s">
        <v>5051</v>
      </c>
      <c r="G869" s="478" t="s">
        <v>125</v>
      </c>
      <c r="H869" s="478">
        <v>915124396</v>
      </c>
      <c r="I869" s="496" t="s">
        <v>4004</v>
      </c>
      <c r="J869" s="486" t="s">
        <v>4006</v>
      </c>
      <c r="K869" s="486" t="s">
        <v>4005</v>
      </c>
      <c r="L869" s="479"/>
    </row>
    <row r="870" spans="2:12" s="459" customFormat="1" ht="18.75" customHeight="1" x14ac:dyDescent="0.3">
      <c r="B870" s="476">
        <v>872</v>
      </c>
      <c r="C870" s="477" t="s">
        <v>4001</v>
      </c>
      <c r="D870" s="478">
        <v>20253881438</v>
      </c>
      <c r="E870" s="478"/>
      <c r="F870" s="477" t="s">
        <v>5052</v>
      </c>
      <c r="G870" s="478" t="s">
        <v>125</v>
      </c>
      <c r="H870" s="478">
        <v>990124060</v>
      </c>
      <c r="I870" s="496" t="s">
        <v>4007</v>
      </c>
      <c r="J870" s="486" t="s">
        <v>125</v>
      </c>
      <c r="K870" s="486" t="s">
        <v>125</v>
      </c>
      <c r="L870" s="479"/>
    </row>
    <row r="871" spans="2:12" s="459" customFormat="1" ht="18.75" customHeight="1" x14ac:dyDescent="0.3">
      <c r="B871" s="476">
        <v>873</v>
      </c>
      <c r="C871" s="479" t="s">
        <v>3784</v>
      </c>
      <c r="D871" s="478">
        <v>20606241403</v>
      </c>
      <c r="E871" s="477" t="s">
        <v>3785</v>
      </c>
      <c r="F871" s="477" t="s">
        <v>4936</v>
      </c>
      <c r="G871" s="478" t="s">
        <v>3261</v>
      </c>
      <c r="H871" s="478">
        <v>999245226</v>
      </c>
      <c r="I871" s="496" t="s">
        <v>3786</v>
      </c>
      <c r="J871" s="486" t="s">
        <v>4009</v>
      </c>
      <c r="K871" s="486" t="s">
        <v>4008</v>
      </c>
      <c r="L871" s="479"/>
    </row>
    <row r="872" spans="2:12" s="459" customFormat="1" ht="18.75" customHeight="1" x14ac:dyDescent="0.3">
      <c r="B872" s="476">
        <v>874</v>
      </c>
      <c r="C872" s="477" t="s">
        <v>516</v>
      </c>
      <c r="D872" s="478">
        <v>20545316561</v>
      </c>
      <c r="E872" s="478"/>
      <c r="F872" s="477" t="s">
        <v>4011</v>
      </c>
      <c r="G872" s="478" t="s">
        <v>125</v>
      </c>
      <c r="H872" s="478">
        <v>915075898</v>
      </c>
      <c r="I872" s="496" t="s">
        <v>4012</v>
      </c>
      <c r="J872" s="486" t="s">
        <v>125</v>
      </c>
      <c r="K872" s="486" t="s">
        <v>125</v>
      </c>
      <c r="L872" s="479"/>
    </row>
    <row r="873" spans="2:12" s="459" customFormat="1" ht="18.75" customHeight="1" x14ac:dyDescent="0.3">
      <c r="B873" s="476">
        <v>875</v>
      </c>
      <c r="C873" s="477" t="s">
        <v>4013</v>
      </c>
      <c r="D873" s="478">
        <v>20603657862</v>
      </c>
      <c r="E873" s="478"/>
      <c r="F873" s="477" t="s">
        <v>4014</v>
      </c>
      <c r="G873" s="478" t="s">
        <v>125</v>
      </c>
      <c r="H873" s="478" t="s">
        <v>4015</v>
      </c>
      <c r="I873" s="496" t="s">
        <v>4016</v>
      </c>
      <c r="J873" s="486" t="s">
        <v>125</v>
      </c>
      <c r="K873" s="486" t="s">
        <v>125</v>
      </c>
      <c r="L873" s="479"/>
    </row>
    <row r="874" spans="2:12" s="459" customFormat="1" ht="18.75" customHeight="1" x14ac:dyDescent="0.3">
      <c r="B874" s="476">
        <v>876</v>
      </c>
      <c r="C874" s="477" t="s">
        <v>4022</v>
      </c>
      <c r="D874" s="478">
        <v>20601765226</v>
      </c>
      <c r="E874" s="478"/>
      <c r="F874" s="477" t="s">
        <v>4017</v>
      </c>
      <c r="G874" s="478" t="s">
        <v>4018</v>
      </c>
      <c r="H874" s="478" t="s">
        <v>125</v>
      </c>
      <c r="I874" s="496" t="s">
        <v>4019</v>
      </c>
      <c r="J874" s="486" t="s">
        <v>4020</v>
      </c>
      <c r="K874" s="486" t="s">
        <v>4021</v>
      </c>
      <c r="L874" s="479"/>
    </row>
    <row r="875" spans="2:12" s="459" customFormat="1" ht="18.75" customHeight="1" x14ac:dyDescent="0.3">
      <c r="B875" s="476">
        <v>877</v>
      </c>
      <c r="C875" s="477" t="s">
        <v>4023</v>
      </c>
      <c r="D875" s="478">
        <v>20482744983</v>
      </c>
      <c r="E875" s="478"/>
      <c r="F875" s="477" t="s">
        <v>4024</v>
      </c>
      <c r="G875" s="478" t="s">
        <v>125</v>
      </c>
      <c r="H875" s="478">
        <v>933612118</v>
      </c>
      <c r="I875" s="496" t="s">
        <v>4025</v>
      </c>
      <c r="J875" s="484" t="s">
        <v>4026</v>
      </c>
      <c r="K875" s="484" t="s">
        <v>4027</v>
      </c>
      <c r="L875" s="479"/>
    </row>
    <row r="876" spans="2:12" s="459" customFormat="1" ht="18.75" customHeight="1" x14ac:dyDescent="0.3">
      <c r="B876" s="476">
        <v>878</v>
      </c>
      <c r="C876" s="477" t="s">
        <v>4028</v>
      </c>
      <c r="D876" s="478" t="s">
        <v>125</v>
      </c>
      <c r="E876" s="478"/>
      <c r="F876" s="477" t="s">
        <v>4948</v>
      </c>
      <c r="G876" s="478" t="s">
        <v>125</v>
      </c>
      <c r="H876" s="478">
        <v>955862751</v>
      </c>
      <c r="I876" s="496" t="s">
        <v>4029</v>
      </c>
      <c r="J876" s="486" t="s">
        <v>4030</v>
      </c>
      <c r="K876" s="484" t="s">
        <v>125</v>
      </c>
      <c r="L876" s="479"/>
    </row>
    <row r="877" spans="2:12" s="459" customFormat="1" ht="18.75" customHeight="1" x14ac:dyDescent="0.3">
      <c r="B877" s="476">
        <v>879</v>
      </c>
      <c r="C877" s="479" t="s">
        <v>4035</v>
      </c>
      <c r="D877" s="478">
        <v>20391318621</v>
      </c>
      <c r="E877" s="478"/>
      <c r="F877" s="477" t="s">
        <v>4949</v>
      </c>
      <c r="G877" s="478" t="s">
        <v>125</v>
      </c>
      <c r="H877" s="478" t="s">
        <v>4031</v>
      </c>
      <c r="I877" s="496" t="s">
        <v>4032</v>
      </c>
      <c r="J877" s="484" t="s">
        <v>4033</v>
      </c>
      <c r="K877" s="484" t="s">
        <v>4034</v>
      </c>
      <c r="L877" s="479"/>
    </row>
    <row r="878" spans="2:12" s="459" customFormat="1" ht="19.95" customHeight="1" x14ac:dyDescent="0.3">
      <c r="B878" s="476">
        <v>880</v>
      </c>
      <c r="C878" s="477" t="s">
        <v>4039</v>
      </c>
      <c r="D878" s="478">
        <v>20606882921</v>
      </c>
      <c r="E878" s="478"/>
      <c r="F878" s="477" t="s">
        <v>4950</v>
      </c>
      <c r="G878" s="478" t="s">
        <v>125</v>
      </c>
      <c r="H878" s="478">
        <v>998049739</v>
      </c>
      <c r="I878" s="496" t="s">
        <v>4040</v>
      </c>
      <c r="J878" s="484" t="s">
        <v>4042</v>
      </c>
      <c r="K878" s="484" t="s">
        <v>4041</v>
      </c>
      <c r="L878" s="479"/>
    </row>
    <row r="879" spans="2:12" s="459" customFormat="1" ht="19.95" customHeight="1" x14ac:dyDescent="0.3">
      <c r="B879" s="476">
        <v>881</v>
      </c>
      <c r="C879" s="477" t="s">
        <v>1711</v>
      </c>
      <c r="D879" s="478">
        <v>20492735842</v>
      </c>
      <c r="E879" s="478"/>
      <c r="F879" s="477" t="s">
        <v>5053</v>
      </c>
      <c r="G879" s="478" t="s">
        <v>125</v>
      </c>
      <c r="H879" s="478">
        <v>981238757</v>
      </c>
      <c r="I879" s="496" t="s">
        <v>4043</v>
      </c>
      <c r="J879" s="484" t="s">
        <v>125</v>
      </c>
      <c r="K879" s="484" t="s">
        <v>125</v>
      </c>
      <c r="L879" s="479"/>
    </row>
    <row r="880" spans="2:12" s="459" customFormat="1" ht="23.4" customHeight="1" x14ac:dyDescent="0.3">
      <c r="B880" s="476">
        <v>882</v>
      </c>
      <c r="C880" s="477" t="s">
        <v>4045</v>
      </c>
      <c r="D880" s="478">
        <v>20557751174</v>
      </c>
      <c r="E880" s="478"/>
      <c r="F880" s="477" t="s">
        <v>5054</v>
      </c>
      <c r="G880" s="478" t="s">
        <v>125</v>
      </c>
      <c r="H880" s="478">
        <v>926487651</v>
      </c>
      <c r="I880" s="496" t="s">
        <v>4046</v>
      </c>
      <c r="J880" s="475" t="s">
        <v>4048</v>
      </c>
      <c r="K880" s="486" t="s">
        <v>4047</v>
      </c>
      <c r="L880" s="479"/>
    </row>
    <row r="881" spans="2:12" s="459" customFormat="1" ht="19.95" customHeight="1" x14ac:dyDescent="0.3">
      <c r="B881" s="476">
        <v>883</v>
      </c>
      <c r="C881" s="477" t="s">
        <v>4049</v>
      </c>
      <c r="D881" s="478">
        <v>20611070862</v>
      </c>
      <c r="E881" s="478"/>
      <c r="F881" s="477" t="s">
        <v>5055</v>
      </c>
      <c r="G881" s="478" t="s">
        <v>125</v>
      </c>
      <c r="H881" s="478">
        <v>945525795</v>
      </c>
      <c r="I881" s="496" t="s">
        <v>4050</v>
      </c>
      <c r="J881" s="479" t="s">
        <v>125</v>
      </c>
      <c r="K881" s="484" t="s">
        <v>125</v>
      </c>
      <c r="L881" s="479"/>
    </row>
    <row r="882" spans="2:12" s="459" customFormat="1" ht="19.95" customHeight="1" x14ac:dyDescent="0.3">
      <c r="B882" s="476">
        <v>884</v>
      </c>
      <c r="C882" s="477" t="s">
        <v>3734</v>
      </c>
      <c r="D882" s="478">
        <v>20296637697</v>
      </c>
      <c r="E882" s="478"/>
      <c r="F882" s="477" t="s">
        <v>5056</v>
      </c>
      <c r="G882" s="478" t="s">
        <v>125</v>
      </c>
      <c r="H882" s="478">
        <v>941044514</v>
      </c>
      <c r="I882" s="496" t="s">
        <v>4051</v>
      </c>
      <c r="J882" s="484" t="s">
        <v>125</v>
      </c>
      <c r="K882" s="484" t="s">
        <v>125</v>
      </c>
      <c r="L882" s="479"/>
    </row>
    <row r="883" spans="2:12" s="459" customFormat="1" ht="19.95" customHeight="1" x14ac:dyDescent="0.3">
      <c r="B883" s="476">
        <v>885</v>
      </c>
      <c r="C883" s="477" t="s">
        <v>4052</v>
      </c>
      <c r="D883" s="478">
        <v>20605579958</v>
      </c>
      <c r="E883" s="478"/>
      <c r="F883" s="477" t="s">
        <v>5057</v>
      </c>
      <c r="G883" s="478" t="s">
        <v>125</v>
      </c>
      <c r="H883" s="478">
        <v>934321502</v>
      </c>
      <c r="I883" s="497" t="s">
        <v>4053</v>
      </c>
      <c r="J883" s="486" t="s">
        <v>4056</v>
      </c>
      <c r="K883" s="484" t="s">
        <v>4054</v>
      </c>
      <c r="L883" s="479"/>
    </row>
    <row r="884" spans="2:12" s="459" customFormat="1" ht="19.95" customHeight="1" x14ac:dyDescent="0.3">
      <c r="B884" s="476">
        <v>886</v>
      </c>
      <c r="C884" s="477" t="s">
        <v>4052</v>
      </c>
      <c r="D884" s="478">
        <v>20605579958</v>
      </c>
      <c r="E884" s="478"/>
      <c r="F884" s="477" t="s">
        <v>5057</v>
      </c>
      <c r="G884" s="478" t="s">
        <v>125</v>
      </c>
      <c r="H884" s="478">
        <v>934321502</v>
      </c>
      <c r="I884" s="497" t="s">
        <v>4053</v>
      </c>
      <c r="J884" s="486" t="s">
        <v>4055</v>
      </c>
      <c r="K884" s="484" t="s">
        <v>4054</v>
      </c>
      <c r="L884" s="479"/>
    </row>
    <row r="885" spans="2:12" s="459" customFormat="1" ht="19.95" customHeight="1" x14ac:dyDescent="0.3">
      <c r="B885" s="476">
        <v>887</v>
      </c>
      <c r="C885" s="477" t="s">
        <v>4057</v>
      </c>
      <c r="D885" s="478">
        <v>20477760318</v>
      </c>
      <c r="E885" s="478"/>
      <c r="F885" s="477" t="s">
        <v>5058</v>
      </c>
      <c r="G885" s="478" t="s">
        <v>125</v>
      </c>
      <c r="H885" s="478">
        <v>923299228</v>
      </c>
      <c r="I885" s="496" t="s">
        <v>4058</v>
      </c>
      <c r="J885" s="486" t="s">
        <v>4059</v>
      </c>
      <c r="K885" s="484" t="s">
        <v>4060</v>
      </c>
      <c r="L885" s="479"/>
    </row>
    <row r="886" spans="2:12" s="459" customFormat="1" ht="19.95" customHeight="1" x14ac:dyDescent="0.3">
      <c r="B886" s="476">
        <v>888</v>
      </c>
      <c r="C886" s="477" t="s">
        <v>4061</v>
      </c>
      <c r="D886" s="478">
        <v>20605271627</v>
      </c>
      <c r="E886" s="478"/>
      <c r="F886" s="477" t="s">
        <v>5059</v>
      </c>
      <c r="G886" s="478" t="s">
        <v>125</v>
      </c>
      <c r="H886" s="478">
        <v>966215516</v>
      </c>
      <c r="I886" s="497" t="s">
        <v>4063</v>
      </c>
      <c r="J886" s="486" t="s">
        <v>4064</v>
      </c>
      <c r="K886" s="484" t="s">
        <v>4062</v>
      </c>
      <c r="L886" s="479"/>
    </row>
    <row r="887" spans="2:12" s="459" customFormat="1" ht="19.95" customHeight="1" x14ac:dyDescent="0.3">
      <c r="B887" s="476">
        <v>889</v>
      </c>
      <c r="C887" s="477" t="s">
        <v>4065</v>
      </c>
      <c r="D887" s="478">
        <v>20606434244</v>
      </c>
      <c r="E887" s="478"/>
      <c r="F887" s="477" t="s">
        <v>5060</v>
      </c>
      <c r="G887" s="478" t="s">
        <v>125</v>
      </c>
      <c r="H887" s="478">
        <v>991770558</v>
      </c>
      <c r="I887" s="497" t="s">
        <v>4066</v>
      </c>
      <c r="J887" s="486" t="s">
        <v>125</v>
      </c>
      <c r="K887" s="484" t="s">
        <v>125</v>
      </c>
      <c r="L887" s="479"/>
    </row>
    <row r="888" spans="2:12" s="459" customFormat="1" ht="19.95" customHeight="1" x14ac:dyDescent="0.3">
      <c r="B888" s="476">
        <v>890</v>
      </c>
      <c r="C888" s="477" t="s">
        <v>4003</v>
      </c>
      <c r="D888" s="478">
        <v>20602723683</v>
      </c>
      <c r="E888" s="478"/>
      <c r="F888" s="477" t="s">
        <v>5061</v>
      </c>
      <c r="G888" s="478" t="s">
        <v>125</v>
      </c>
      <c r="H888" s="478">
        <v>944982233</v>
      </c>
      <c r="I888" s="497" t="s">
        <v>4068</v>
      </c>
      <c r="J888" s="486" t="s">
        <v>125</v>
      </c>
      <c r="K888" s="484" t="s">
        <v>125</v>
      </c>
      <c r="L888" s="479"/>
    </row>
    <row r="889" spans="2:12" s="459" customFormat="1" ht="19.95" customHeight="1" x14ac:dyDescent="0.3">
      <c r="B889" s="476">
        <v>891</v>
      </c>
      <c r="C889" s="477" t="s">
        <v>4072</v>
      </c>
      <c r="D889" s="478">
        <v>20604667535</v>
      </c>
      <c r="E889" s="478"/>
      <c r="F889" s="477" t="s">
        <v>4073</v>
      </c>
      <c r="G889" s="478" t="s">
        <v>125</v>
      </c>
      <c r="H889" s="478">
        <v>970043906</v>
      </c>
      <c r="I889" s="497" t="s">
        <v>4074</v>
      </c>
      <c r="J889" s="486" t="s">
        <v>125</v>
      </c>
      <c r="K889" s="484" t="s">
        <v>125</v>
      </c>
      <c r="L889" s="479"/>
    </row>
    <row r="890" spans="2:12" s="459" customFormat="1" ht="19.95" customHeight="1" x14ac:dyDescent="0.3">
      <c r="B890" s="476">
        <v>892</v>
      </c>
      <c r="C890" s="477" t="s">
        <v>4075</v>
      </c>
      <c r="D890" s="478">
        <v>20606454229</v>
      </c>
      <c r="E890" s="478"/>
      <c r="F890" s="477" t="s">
        <v>4104</v>
      </c>
      <c r="G890" s="478" t="s">
        <v>125</v>
      </c>
      <c r="H890" s="478">
        <v>999963699</v>
      </c>
      <c r="I890" s="497" t="s">
        <v>4147</v>
      </c>
      <c r="J890" s="486" t="s">
        <v>4106</v>
      </c>
      <c r="K890" s="484" t="s">
        <v>3998</v>
      </c>
      <c r="L890" s="479"/>
    </row>
    <row r="891" spans="2:12" s="459" customFormat="1" ht="19.95" customHeight="1" x14ac:dyDescent="0.3">
      <c r="B891" s="476">
        <v>893</v>
      </c>
      <c r="C891" s="482" t="s">
        <v>4076</v>
      </c>
      <c r="D891" s="478">
        <v>20602856861</v>
      </c>
      <c r="E891" s="478"/>
      <c r="F891" s="477" t="s">
        <v>4077</v>
      </c>
      <c r="G891" s="478" t="s">
        <v>125</v>
      </c>
      <c r="H891" s="478">
        <v>960492016</v>
      </c>
      <c r="I891" s="497" t="s">
        <v>4078</v>
      </c>
      <c r="J891" s="486" t="s">
        <v>4079</v>
      </c>
      <c r="K891" s="484" t="s">
        <v>4080</v>
      </c>
      <c r="L891" s="479"/>
    </row>
    <row r="892" spans="2:12" s="459" customFormat="1" ht="19.95" customHeight="1" x14ac:dyDescent="0.3">
      <c r="B892" s="476">
        <v>894</v>
      </c>
      <c r="C892" s="477" t="s">
        <v>4081</v>
      </c>
      <c r="D892" s="478">
        <v>20608328662</v>
      </c>
      <c r="E892" s="478"/>
      <c r="F892" s="477" t="s">
        <v>4083</v>
      </c>
      <c r="G892" s="478" t="s">
        <v>125</v>
      </c>
      <c r="H892" s="478">
        <v>973533020</v>
      </c>
      <c r="I892" s="496" t="s">
        <v>4082</v>
      </c>
      <c r="J892" s="486" t="s">
        <v>4084</v>
      </c>
      <c r="K892" s="486" t="s">
        <v>4085</v>
      </c>
      <c r="L892" s="479"/>
    </row>
    <row r="893" spans="2:12" s="459" customFormat="1" ht="19.95" customHeight="1" x14ac:dyDescent="0.3">
      <c r="B893" s="476">
        <v>895</v>
      </c>
      <c r="C893" s="479" t="s">
        <v>3762</v>
      </c>
      <c r="D893" s="478">
        <v>20612457035</v>
      </c>
      <c r="E893" s="478"/>
      <c r="F893" s="477" t="s">
        <v>4086</v>
      </c>
      <c r="G893" s="478" t="s">
        <v>125</v>
      </c>
      <c r="H893" s="478">
        <v>954703046</v>
      </c>
      <c r="I893" s="496" t="s">
        <v>4087</v>
      </c>
      <c r="J893" s="486" t="s">
        <v>3934</v>
      </c>
      <c r="K893" s="484" t="s">
        <v>125</v>
      </c>
      <c r="L893" s="479"/>
    </row>
    <row r="894" spans="2:12" s="459" customFormat="1" ht="19.95" customHeight="1" x14ac:dyDescent="0.3">
      <c r="B894" s="476">
        <v>896</v>
      </c>
      <c r="C894" s="474" t="s">
        <v>4091</v>
      </c>
      <c r="D894" s="475">
        <v>20603234279</v>
      </c>
      <c r="E894" s="478"/>
      <c r="F894" s="477" t="s">
        <v>5062</v>
      </c>
      <c r="G894" s="478" t="s">
        <v>125</v>
      </c>
      <c r="H894" s="478">
        <v>986322507</v>
      </c>
      <c r="I894" s="496" t="s">
        <v>4092</v>
      </c>
      <c r="J894" s="486" t="s">
        <v>125</v>
      </c>
      <c r="K894" s="486" t="s">
        <v>125</v>
      </c>
      <c r="L894" s="479"/>
    </row>
    <row r="895" spans="2:12" s="459" customFormat="1" ht="19.95" customHeight="1" x14ac:dyDescent="0.3">
      <c r="B895" s="476">
        <v>897</v>
      </c>
      <c r="C895" s="474" t="s">
        <v>4094</v>
      </c>
      <c r="D895" s="475">
        <v>20551852718</v>
      </c>
      <c r="E895" s="478"/>
      <c r="F895" s="477" t="s">
        <v>5063</v>
      </c>
      <c r="G895" s="478" t="s">
        <v>125</v>
      </c>
      <c r="H895" s="478">
        <v>974623472</v>
      </c>
      <c r="I895" s="496" t="s">
        <v>4095</v>
      </c>
      <c r="J895" s="486" t="s">
        <v>125</v>
      </c>
      <c r="K895" s="486" t="s">
        <v>125</v>
      </c>
      <c r="L895" s="479"/>
    </row>
    <row r="896" spans="2:12" s="459" customFormat="1" ht="19.95" customHeight="1" x14ac:dyDescent="0.3">
      <c r="B896" s="476">
        <v>898</v>
      </c>
      <c r="C896" s="474" t="s">
        <v>4096</v>
      </c>
      <c r="D896" s="475">
        <v>10407944971</v>
      </c>
      <c r="E896" s="478"/>
      <c r="F896" s="477" t="s">
        <v>4866</v>
      </c>
      <c r="G896" s="478" t="s">
        <v>125</v>
      </c>
      <c r="H896" s="478">
        <v>978483040</v>
      </c>
      <c r="I896" s="496" t="s">
        <v>4097</v>
      </c>
      <c r="J896" s="486" t="s">
        <v>4098</v>
      </c>
      <c r="K896" s="486" t="s">
        <v>4099</v>
      </c>
      <c r="L896" s="479"/>
    </row>
    <row r="897" spans="2:12" s="459" customFormat="1" ht="19.95" customHeight="1" x14ac:dyDescent="0.3">
      <c r="B897" s="476">
        <v>899</v>
      </c>
      <c r="C897" s="474" t="s">
        <v>4100</v>
      </c>
      <c r="D897" s="475">
        <v>20126394226</v>
      </c>
      <c r="E897" s="478"/>
      <c r="F897" s="477" t="s">
        <v>5064</v>
      </c>
      <c r="G897" s="478" t="s">
        <v>125</v>
      </c>
      <c r="H897" s="478">
        <v>990123818</v>
      </c>
      <c r="I897" s="496" t="s">
        <v>4101</v>
      </c>
      <c r="J897" s="486" t="s">
        <v>4102</v>
      </c>
      <c r="K897" s="486" t="s">
        <v>4103</v>
      </c>
      <c r="L897" s="479"/>
    </row>
    <row r="898" spans="2:12" s="459" customFormat="1" ht="19.95" customHeight="1" x14ac:dyDescent="0.3">
      <c r="B898" s="476">
        <v>900</v>
      </c>
      <c r="C898" s="479" t="s">
        <v>1820</v>
      </c>
      <c r="D898" s="478">
        <v>20607105155</v>
      </c>
      <c r="E898" s="479"/>
      <c r="F898" s="479" t="s">
        <v>5065</v>
      </c>
      <c r="G898" s="478" t="s">
        <v>125</v>
      </c>
      <c r="H898" s="478">
        <v>933968370</v>
      </c>
      <c r="I898" s="496" t="s">
        <v>4105</v>
      </c>
      <c r="J898" s="486" t="s">
        <v>125</v>
      </c>
      <c r="K898" s="486" t="s">
        <v>4341</v>
      </c>
      <c r="L898" s="479"/>
    </row>
    <row r="899" spans="2:12" s="459" customFormat="1" ht="19.95" customHeight="1" x14ac:dyDescent="0.3">
      <c r="B899" s="476">
        <v>901</v>
      </c>
      <c r="C899" s="477" t="s">
        <v>4075</v>
      </c>
      <c r="D899" s="478">
        <v>20606454229</v>
      </c>
      <c r="E899" s="478"/>
      <c r="F899" s="477" t="s">
        <v>5066</v>
      </c>
      <c r="G899" s="478" t="s">
        <v>125</v>
      </c>
      <c r="H899" s="478">
        <v>943032867</v>
      </c>
      <c r="I899" s="496" t="s">
        <v>4107</v>
      </c>
      <c r="J899" s="486" t="s">
        <v>4106</v>
      </c>
      <c r="K899" s="484" t="s">
        <v>3998</v>
      </c>
      <c r="L899" s="479"/>
    </row>
    <row r="900" spans="2:12" s="469" customFormat="1" ht="19.95" customHeight="1" x14ac:dyDescent="0.3">
      <c r="B900" s="490">
        <v>902</v>
      </c>
      <c r="C900" s="481" t="s">
        <v>351</v>
      </c>
      <c r="D900" s="490">
        <v>20543329984</v>
      </c>
      <c r="E900" s="481" t="s">
        <v>357</v>
      </c>
      <c r="F900" s="481" t="s">
        <v>4450</v>
      </c>
      <c r="G900" s="490" t="s">
        <v>125</v>
      </c>
      <c r="H900" s="490">
        <v>946473128</v>
      </c>
      <c r="I900" s="502" t="s">
        <v>4118</v>
      </c>
      <c r="J900" s="491" t="s">
        <v>355</v>
      </c>
      <c r="K900" s="492" t="s">
        <v>356</v>
      </c>
      <c r="L900" s="493">
        <v>2025</v>
      </c>
    </row>
    <row r="901" spans="2:12" s="459" customFormat="1" ht="19.95" customHeight="1" x14ac:dyDescent="0.3">
      <c r="B901" s="476">
        <v>903</v>
      </c>
      <c r="C901" s="474" t="s">
        <v>4133</v>
      </c>
      <c r="D901" s="478">
        <v>20206018411</v>
      </c>
      <c r="E901" s="478"/>
      <c r="F901" s="477" t="s">
        <v>5067</v>
      </c>
      <c r="G901" s="478" t="s">
        <v>125</v>
      </c>
      <c r="H901" s="478">
        <v>924824232</v>
      </c>
      <c r="I901" s="496" t="s">
        <v>4134</v>
      </c>
      <c r="J901" s="486" t="s">
        <v>4135</v>
      </c>
      <c r="K901" s="486" t="s">
        <v>4136</v>
      </c>
      <c r="L901" s="479"/>
    </row>
    <row r="902" spans="2:12" s="459" customFormat="1" ht="19.95" customHeight="1" x14ac:dyDescent="0.3">
      <c r="B902" s="476">
        <v>904</v>
      </c>
      <c r="C902" s="477" t="s">
        <v>4138</v>
      </c>
      <c r="D902" s="475">
        <v>20612873560</v>
      </c>
      <c r="E902" s="478"/>
      <c r="F902" s="477" t="s">
        <v>5068</v>
      </c>
      <c r="G902" s="478" t="s">
        <v>125</v>
      </c>
      <c r="H902" s="478">
        <v>948227790</v>
      </c>
      <c r="I902" s="496" t="s">
        <v>4139</v>
      </c>
      <c r="J902" s="486" t="s">
        <v>4141</v>
      </c>
      <c r="K902" s="486" t="s">
        <v>4140</v>
      </c>
      <c r="L902" s="479"/>
    </row>
    <row r="903" spans="2:12" s="459" customFormat="1" ht="19.95" customHeight="1" x14ac:dyDescent="0.3">
      <c r="B903" s="476">
        <v>905</v>
      </c>
      <c r="C903" s="474" t="s">
        <v>3057</v>
      </c>
      <c r="D903" s="475">
        <v>20607634913</v>
      </c>
      <c r="E903" s="478"/>
      <c r="F903" s="474" t="s">
        <v>5069</v>
      </c>
      <c r="G903" s="478" t="s">
        <v>125</v>
      </c>
      <c r="H903" s="475" t="s">
        <v>4313</v>
      </c>
      <c r="I903" s="496" t="s">
        <v>4314</v>
      </c>
      <c r="J903" s="486" t="s">
        <v>4315</v>
      </c>
      <c r="K903" s="486" t="s">
        <v>4316</v>
      </c>
      <c r="L903" s="479"/>
    </row>
    <row r="904" spans="2:12" s="459" customFormat="1" ht="19.95" customHeight="1" x14ac:dyDescent="0.3">
      <c r="B904" s="476">
        <v>906</v>
      </c>
      <c r="C904" s="474" t="s">
        <v>4145</v>
      </c>
      <c r="D904" s="475">
        <v>20517504620</v>
      </c>
      <c r="E904" s="478"/>
      <c r="F904" s="477" t="s">
        <v>5070</v>
      </c>
      <c r="G904" s="478" t="s">
        <v>125</v>
      </c>
      <c r="H904" s="478">
        <v>965401703</v>
      </c>
      <c r="I904" s="496" t="s">
        <v>4143</v>
      </c>
      <c r="J904" s="486" t="s">
        <v>4146</v>
      </c>
      <c r="K904" s="486" t="s">
        <v>4144</v>
      </c>
      <c r="L904" s="479"/>
    </row>
    <row r="905" spans="2:12" s="459" customFormat="1" ht="19.95" customHeight="1" x14ac:dyDescent="0.3">
      <c r="B905" s="476">
        <v>907</v>
      </c>
      <c r="C905" s="474" t="s">
        <v>4148</v>
      </c>
      <c r="D905" s="475">
        <v>20550488192</v>
      </c>
      <c r="E905" s="478"/>
      <c r="F905" s="477" t="s">
        <v>4215</v>
      </c>
      <c r="G905" s="478" t="s">
        <v>4149</v>
      </c>
      <c r="H905" s="478">
        <v>994699287</v>
      </c>
      <c r="I905" s="496" t="s">
        <v>4216</v>
      </c>
      <c r="J905" s="486" t="s">
        <v>125</v>
      </c>
      <c r="K905" s="486" t="s">
        <v>125</v>
      </c>
      <c r="L905" s="479"/>
    </row>
    <row r="906" spans="2:12" s="459" customFormat="1" ht="19.95" customHeight="1" x14ac:dyDescent="0.3">
      <c r="B906" s="476">
        <v>908</v>
      </c>
      <c r="C906" s="474" t="s">
        <v>4153</v>
      </c>
      <c r="D906" s="475">
        <v>20608496859</v>
      </c>
      <c r="E906" s="478"/>
      <c r="F906" s="477" t="s">
        <v>5071</v>
      </c>
      <c r="G906" s="478" t="s">
        <v>125</v>
      </c>
      <c r="H906" s="478">
        <v>910793465</v>
      </c>
      <c r="I906" s="496" t="s">
        <v>4154</v>
      </c>
      <c r="J906" s="486" t="s">
        <v>4155</v>
      </c>
      <c r="K906" s="486" t="s">
        <v>3202</v>
      </c>
      <c r="L906" s="479"/>
    </row>
    <row r="907" spans="2:12" s="459" customFormat="1" ht="19.95" customHeight="1" x14ac:dyDescent="0.3">
      <c r="B907" s="476">
        <v>909</v>
      </c>
      <c r="C907" s="474" t="s">
        <v>4156</v>
      </c>
      <c r="D907" s="475">
        <v>20541769537</v>
      </c>
      <c r="E907" s="478"/>
      <c r="F907" s="477" t="s">
        <v>5072</v>
      </c>
      <c r="G907" s="478" t="s">
        <v>4157</v>
      </c>
      <c r="H907" s="478">
        <v>947758978</v>
      </c>
      <c r="I907" s="496" t="s">
        <v>4295</v>
      </c>
      <c r="J907" s="486" t="s">
        <v>4396</v>
      </c>
      <c r="K907" s="486" t="s">
        <v>3712</v>
      </c>
      <c r="L907" s="479"/>
    </row>
    <row r="908" spans="2:12" s="459" customFormat="1" ht="19.95" customHeight="1" x14ac:dyDescent="0.3">
      <c r="B908" s="476">
        <v>910</v>
      </c>
      <c r="C908" s="474" t="s">
        <v>4158</v>
      </c>
      <c r="D908" s="475">
        <v>20539281454</v>
      </c>
      <c r="E908" s="478"/>
      <c r="F908" s="477" t="s">
        <v>5073</v>
      </c>
      <c r="G908" s="478" t="s">
        <v>125</v>
      </c>
      <c r="H908" s="478">
        <v>967072141</v>
      </c>
      <c r="I908" s="496" t="s">
        <v>4159</v>
      </c>
      <c r="J908" s="486" t="s">
        <v>4160</v>
      </c>
      <c r="K908" s="486" t="s">
        <v>4161</v>
      </c>
      <c r="L908" s="479"/>
    </row>
    <row r="909" spans="2:12" s="459" customFormat="1" ht="19.95" customHeight="1" x14ac:dyDescent="0.3">
      <c r="B909" s="476">
        <v>911</v>
      </c>
      <c r="C909" s="474" t="s">
        <v>4162</v>
      </c>
      <c r="D909" s="475">
        <v>20392754904</v>
      </c>
      <c r="E909" s="478"/>
      <c r="F909" s="477" t="s">
        <v>5074</v>
      </c>
      <c r="G909" s="478" t="s">
        <v>125</v>
      </c>
      <c r="H909" s="478">
        <v>992821967</v>
      </c>
      <c r="I909" s="496" t="s">
        <v>4163</v>
      </c>
      <c r="J909" s="486" t="s">
        <v>125</v>
      </c>
      <c r="K909" s="486" t="s">
        <v>125</v>
      </c>
      <c r="L909" s="479"/>
    </row>
    <row r="910" spans="2:12" s="459" customFormat="1" ht="19.95" customHeight="1" x14ac:dyDescent="0.3">
      <c r="B910" s="476">
        <v>912</v>
      </c>
      <c r="C910" s="474" t="s">
        <v>4165</v>
      </c>
      <c r="D910" s="475">
        <v>20100015014</v>
      </c>
      <c r="E910" s="478"/>
      <c r="F910" s="477" t="s">
        <v>5075</v>
      </c>
      <c r="G910" s="478" t="s">
        <v>4166</v>
      </c>
      <c r="H910" s="478">
        <v>934360370</v>
      </c>
      <c r="I910" s="496" t="s">
        <v>4167</v>
      </c>
      <c r="J910" s="486" t="s">
        <v>4168</v>
      </c>
      <c r="K910" s="486" t="s">
        <v>4169</v>
      </c>
      <c r="L910" s="479"/>
    </row>
    <row r="911" spans="2:12" s="459" customFormat="1" ht="19.95" customHeight="1" x14ac:dyDescent="0.3">
      <c r="B911" s="476">
        <v>913</v>
      </c>
      <c r="C911" s="474" t="s">
        <v>4148</v>
      </c>
      <c r="D911" s="475">
        <v>20550488192</v>
      </c>
      <c r="E911" s="478"/>
      <c r="F911" s="477" t="s">
        <v>5076</v>
      </c>
      <c r="G911" s="478" t="s">
        <v>4170</v>
      </c>
      <c r="H911" s="478">
        <v>942963442</v>
      </c>
      <c r="I911" s="496" t="s">
        <v>4171</v>
      </c>
      <c r="J911" s="486" t="s">
        <v>4172</v>
      </c>
      <c r="K911" s="486" t="s">
        <v>4173</v>
      </c>
      <c r="L911" s="479"/>
    </row>
    <row r="912" spans="2:12" s="459" customFormat="1" ht="19.95" customHeight="1" x14ac:dyDescent="0.3">
      <c r="B912" s="476">
        <v>914</v>
      </c>
      <c r="C912" s="474" t="s">
        <v>1750</v>
      </c>
      <c r="D912" s="475">
        <v>20608095137</v>
      </c>
      <c r="E912" s="478"/>
      <c r="F912" s="477" t="s">
        <v>3503</v>
      </c>
      <c r="G912" s="478" t="s">
        <v>125</v>
      </c>
      <c r="H912" s="478">
        <v>957703009</v>
      </c>
      <c r="I912" s="496" t="s">
        <v>1527</v>
      </c>
      <c r="J912" s="486" t="s">
        <v>4177</v>
      </c>
      <c r="K912" s="486" t="s">
        <v>4178</v>
      </c>
      <c r="L912" s="479"/>
    </row>
    <row r="913" spans="2:12" s="459" customFormat="1" ht="19.95" customHeight="1" x14ac:dyDescent="0.3">
      <c r="B913" s="476">
        <v>915</v>
      </c>
      <c r="C913" s="474" t="s">
        <v>4179</v>
      </c>
      <c r="D913" s="475">
        <v>20600053982</v>
      </c>
      <c r="E913" s="478"/>
      <c r="F913" s="477" t="s">
        <v>5077</v>
      </c>
      <c r="G913" s="478" t="s">
        <v>125</v>
      </c>
      <c r="H913" s="478" t="s">
        <v>4180</v>
      </c>
      <c r="I913" s="496" t="s">
        <v>4181</v>
      </c>
      <c r="J913" s="486" t="s">
        <v>4182</v>
      </c>
      <c r="K913" s="486" t="s">
        <v>4183</v>
      </c>
      <c r="L913" s="479"/>
    </row>
    <row r="914" spans="2:12" s="459" customFormat="1" ht="19.95" customHeight="1" x14ac:dyDescent="0.3">
      <c r="B914" s="476">
        <v>916</v>
      </c>
      <c r="C914" s="474" t="s">
        <v>4188</v>
      </c>
      <c r="D914" s="475">
        <v>20609051664</v>
      </c>
      <c r="E914" s="478"/>
      <c r="F914" s="477" t="s">
        <v>4189</v>
      </c>
      <c r="G914" s="478" t="s">
        <v>125</v>
      </c>
      <c r="H914" s="478">
        <v>917724729</v>
      </c>
      <c r="I914" s="496" t="s">
        <v>4192</v>
      </c>
      <c r="J914" s="486" t="s">
        <v>4194</v>
      </c>
      <c r="K914" s="486" t="s">
        <v>125</v>
      </c>
      <c r="L914" s="479"/>
    </row>
    <row r="915" spans="2:12" s="459" customFormat="1" ht="19.95" customHeight="1" x14ac:dyDescent="0.3">
      <c r="B915" s="476">
        <v>917</v>
      </c>
      <c r="C915" s="474" t="s">
        <v>1442</v>
      </c>
      <c r="D915" s="475">
        <v>20604269009</v>
      </c>
      <c r="E915" s="478"/>
      <c r="F915" s="477" t="s">
        <v>4190</v>
      </c>
      <c r="G915" s="478" t="s">
        <v>4191</v>
      </c>
      <c r="H915" s="478">
        <v>914219008</v>
      </c>
      <c r="I915" s="496" t="s">
        <v>4193</v>
      </c>
      <c r="J915" s="486" t="s">
        <v>4195</v>
      </c>
      <c r="K915" s="486" t="s">
        <v>125</v>
      </c>
      <c r="L915" s="479"/>
    </row>
    <row r="916" spans="2:12" s="459" customFormat="1" ht="19.95" customHeight="1" x14ac:dyDescent="0.3">
      <c r="B916" s="476">
        <v>918</v>
      </c>
      <c r="C916" s="474" t="s">
        <v>4184</v>
      </c>
      <c r="D916" s="475">
        <v>20601780764</v>
      </c>
      <c r="E916" s="478"/>
      <c r="F916" s="477" t="s">
        <v>5078</v>
      </c>
      <c r="G916" s="478" t="s">
        <v>125</v>
      </c>
      <c r="H916" s="478">
        <v>988575923</v>
      </c>
      <c r="I916" s="496" t="s">
        <v>4185</v>
      </c>
      <c r="J916" s="486" t="s">
        <v>4186</v>
      </c>
      <c r="K916" s="486" t="s">
        <v>4187</v>
      </c>
      <c r="L916" s="479"/>
    </row>
    <row r="917" spans="2:12" s="459" customFormat="1" ht="19.95" customHeight="1" x14ac:dyDescent="0.3">
      <c r="B917" s="476">
        <v>919</v>
      </c>
      <c r="C917" s="474" t="s">
        <v>4196</v>
      </c>
      <c r="D917" s="475">
        <v>20135890112</v>
      </c>
      <c r="E917" s="478"/>
      <c r="F917" s="477" t="s">
        <v>5079</v>
      </c>
      <c r="G917" s="478" t="s">
        <v>125</v>
      </c>
      <c r="H917" s="478">
        <v>955642897</v>
      </c>
      <c r="I917" s="496" t="s">
        <v>4197</v>
      </c>
      <c r="J917" s="486" t="s">
        <v>125</v>
      </c>
      <c r="K917" s="486" t="s">
        <v>4198</v>
      </c>
      <c r="L917" s="479"/>
    </row>
    <row r="918" spans="2:12" s="459" customFormat="1" ht="19.95" customHeight="1" x14ac:dyDescent="0.3">
      <c r="B918" s="476">
        <v>920</v>
      </c>
      <c r="C918" s="474" t="s">
        <v>4199</v>
      </c>
      <c r="D918" s="475">
        <v>20611199768</v>
      </c>
      <c r="E918" s="478"/>
      <c r="F918" s="477" t="s">
        <v>5080</v>
      </c>
      <c r="G918" s="478" t="s">
        <v>125</v>
      </c>
      <c r="H918" s="478">
        <v>975923285</v>
      </c>
      <c r="I918" s="496" t="s">
        <v>4200</v>
      </c>
      <c r="J918" s="486" t="s">
        <v>4201</v>
      </c>
      <c r="K918" s="486" t="s">
        <v>4202</v>
      </c>
      <c r="L918" s="479"/>
    </row>
    <row r="919" spans="2:12" s="459" customFormat="1" ht="19.95" customHeight="1" x14ac:dyDescent="0.3">
      <c r="B919" s="476">
        <v>921</v>
      </c>
      <c r="C919" s="474" t="s">
        <v>4206</v>
      </c>
      <c r="D919" s="475" t="s">
        <v>125</v>
      </c>
      <c r="E919" s="478"/>
      <c r="F919" s="477" t="s">
        <v>5081</v>
      </c>
      <c r="G919" s="478" t="s">
        <v>125</v>
      </c>
      <c r="H919" s="478">
        <v>956048165</v>
      </c>
      <c r="I919" s="496" t="s">
        <v>4203</v>
      </c>
      <c r="J919" s="486" t="s">
        <v>4207</v>
      </c>
      <c r="K919" s="486" t="s">
        <v>4208</v>
      </c>
      <c r="L919" s="479"/>
    </row>
    <row r="920" spans="2:12" s="459" customFormat="1" ht="19.95" customHeight="1" x14ac:dyDescent="0.3">
      <c r="B920" s="476">
        <v>922</v>
      </c>
      <c r="C920" s="474" t="s">
        <v>3363</v>
      </c>
      <c r="D920" s="475">
        <v>20600319613</v>
      </c>
      <c r="E920" s="478"/>
      <c r="F920" s="477" t="s">
        <v>4951</v>
      </c>
      <c r="G920" s="478" t="s">
        <v>4209</v>
      </c>
      <c r="H920" s="478">
        <v>945270585</v>
      </c>
      <c r="I920" s="496" t="s">
        <v>4210</v>
      </c>
      <c r="J920" s="486" t="s">
        <v>4211</v>
      </c>
      <c r="K920" s="486" t="s">
        <v>4212</v>
      </c>
      <c r="L920" s="479"/>
    </row>
    <row r="921" spans="2:12" s="459" customFormat="1" ht="19.95" customHeight="1" x14ac:dyDescent="0.3">
      <c r="B921" s="476">
        <v>923</v>
      </c>
      <c r="C921" s="474" t="s">
        <v>3755</v>
      </c>
      <c r="D921" s="475">
        <v>20601958644</v>
      </c>
      <c r="E921" s="478"/>
      <c r="F921" s="477" t="s">
        <v>4952</v>
      </c>
      <c r="G921" s="478" t="s">
        <v>125</v>
      </c>
      <c r="H921" s="478">
        <v>998406926</v>
      </c>
      <c r="I921" s="496" t="s">
        <v>4213</v>
      </c>
      <c r="J921" s="486" t="s">
        <v>3926</v>
      </c>
      <c r="K921" s="486" t="s">
        <v>3927</v>
      </c>
      <c r="L921" s="479"/>
    </row>
    <row r="922" spans="2:12" s="459" customFormat="1" ht="19.95" customHeight="1" x14ac:dyDescent="0.3">
      <c r="B922" s="476">
        <v>924</v>
      </c>
      <c r="C922" s="474" t="s">
        <v>4184</v>
      </c>
      <c r="D922" s="475">
        <v>20601780764</v>
      </c>
      <c r="E922" s="478"/>
      <c r="F922" s="477" t="s">
        <v>4217</v>
      </c>
      <c r="G922" s="478" t="s">
        <v>259</v>
      </c>
      <c r="H922" s="478">
        <v>977303916</v>
      </c>
      <c r="I922" s="496" t="s">
        <v>4218</v>
      </c>
      <c r="J922" s="486" t="s">
        <v>125</v>
      </c>
      <c r="K922" s="486" t="s">
        <v>125</v>
      </c>
      <c r="L922" s="479"/>
    </row>
    <row r="923" spans="2:12" s="459" customFormat="1" ht="19.95" customHeight="1" x14ac:dyDescent="0.3">
      <c r="B923" s="476">
        <v>925</v>
      </c>
      <c r="C923" s="474" t="s">
        <v>4219</v>
      </c>
      <c r="D923" s="475">
        <v>20609976862</v>
      </c>
      <c r="E923" s="478"/>
      <c r="F923" s="477" t="s">
        <v>5082</v>
      </c>
      <c r="G923" s="478" t="s">
        <v>125</v>
      </c>
      <c r="H923" s="478">
        <v>940770115</v>
      </c>
      <c r="I923" s="496" t="s">
        <v>4220</v>
      </c>
      <c r="J923" s="486" t="s">
        <v>4222</v>
      </c>
      <c r="K923" s="486" t="s">
        <v>4221</v>
      </c>
      <c r="L923" s="479"/>
    </row>
    <row r="924" spans="2:12" s="459" customFormat="1" ht="19.95" customHeight="1" x14ac:dyDescent="0.3">
      <c r="B924" s="476">
        <v>926</v>
      </c>
      <c r="C924" s="474" t="s">
        <v>4223</v>
      </c>
      <c r="D924" s="475">
        <v>20550488192</v>
      </c>
      <c r="E924" s="478"/>
      <c r="F924" s="477" t="s">
        <v>4224</v>
      </c>
      <c r="G924" s="478" t="s">
        <v>5682</v>
      </c>
      <c r="H924" s="478">
        <v>965234721</v>
      </c>
      <c r="I924" s="496" t="s">
        <v>4225</v>
      </c>
      <c r="J924" s="486" t="s">
        <v>5803</v>
      </c>
      <c r="K924" s="486" t="s">
        <v>5802</v>
      </c>
      <c r="L924" s="479"/>
    </row>
    <row r="925" spans="2:12" s="459" customFormat="1" ht="19.95" customHeight="1" x14ac:dyDescent="0.3">
      <c r="B925" s="476">
        <v>927</v>
      </c>
      <c r="C925" s="474" t="s">
        <v>4226</v>
      </c>
      <c r="D925" s="475">
        <v>20605118764</v>
      </c>
      <c r="E925" s="478"/>
      <c r="F925" s="477" t="s">
        <v>5083</v>
      </c>
      <c r="G925" s="478" t="s">
        <v>125</v>
      </c>
      <c r="H925" s="478">
        <v>950334516</v>
      </c>
      <c r="I925" s="496" t="s">
        <v>4227</v>
      </c>
      <c r="J925" s="486" t="s">
        <v>4228</v>
      </c>
      <c r="K925" s="486" t="s">
        <v>4229</v>
      </c>
      <c r="L925" s="479"/>
    </row>
    <row r="926" spans="2:12" s="459" customFormat="1" ht="19.95" customHeight="1" x14ac:dyDescent="0.3">
      <c r="B926" s="476">
        <v>928</v>
      </c>
      <c r="C926" s="474" t="s">
        <v>4232</v>
      </c>
      <c r="D926" s="475">
        <v>20601322324</v>
      </c>
      <c r="E926" s="478"/>
      <c r="F926" s="477" t="s">
        <v>5084</v>
      </c>
      <c r="G926" s="478" t="s">
        <v>125</v>
      </c>
      <c r="H926" s="478">
        <v>900986041</v>
      </c>
      <c r="I926" s="496" t="s">
        <v>4233</v>
      </c>
      <c r="J926" s="486" t="s">
        <v>125</v>
      </c>
      <c r="K926" s="486" t="s">
        <v>125</v>
      </c>
      <c r="L926" s="479"/>
    </row>
    <row r="927" spans="2:12" s="459" customFormat="1" ht="19.95" customHeight="1" x14ac:dyDescent="0.3">
      <c r="B927" s="476">
        <v>929</v>
      </c>
      <c r="C927" s="474" t="s">
        <v>4133</v>
      </c>
      <c r="D927" s="475">
        <v>20206018411</v>
      </c>
      <c r="E927" s="478"/>
      <c r="F927" s="477" t="s">
        <v>5085</v>
      </c>
      <c r="G927" s="478" t="s">
        <v>125</v>
      </c>
      <c r="H927" s="478">
        <v>908849440</v>
      </c>
      <c r="I927" s="496" t="s">
        <v>4234</v>
      </c>
      <c r="J927" s="486" t="s">
        <v>125</v>
      </c>
      <c r="K927" s="486" t="s">
        <v>125</v>
      </c>
      <c r="L927" s="479"/>
    </row>
    <row r="928" spans="2:12" s="459" customFormat="1" ht="19.95" customHeight="1" x14ac:dyDescent="0.3">
      <c r="B928" s="476">
        <v>930</v>
      </c>
      <c r="C928" s="474" t="s">
        <v>4235</v>
      </c>
      <c r="D928" s="475">
        <v>20600053982</v>
      </c>
      <c r="E928" s="478"/>
      <c r="F928" s="477" t="s">
        <v>5086</v>
      </c>
      <c r="G928" s="478" t="s">
        <v>125</v>
      </c>
      <c r="H928" s="478">
        <v>957576291</v>
      </c>
      <c r="I928" s="496" t="s">
        <v>4236</v>
      </c>
      <c r="J928" s="486" t="s">
        <v>4237</v>
      </c>
      <c r="K928" s="486" t="s">
        <v>3712</v>
      </c>
      <c r="L928" s="479"/>
    </row>
    <row r="929" spans="2:12" s="459" customFormat="1" ht="19.95" customHeight="1" x14ac:dyDescent="0.3">
      <c r="B929" s="476">
        <v>931</v>
      </c>
      <c r="C929" s="474" t="s">
        <v>4238</v>
      </c>
      <c r="D929" s="475">
        <v>20255020278</v>
      </c>
      <c r="E929" s="478"/>
      <c r="F929" s="477" t="s">
        <v>4239</v>
      </c>
      <c r="G929" s="478" t="s">
        <v>125</v>
      </c>
      <c r="H929" s="478">
        <v>946443166</v>
      </c>
      <c r="I929" s="496" t="s">
        <v>4240</v>
      </c>
      <c r="J929" s="486" t="s">
        <v>125</v>
      </c>
      <c r="K929" s="486" t="s">
        <v>125</v>
      </c>
      <c r="L929" s="479"/>
    </row>
    <row r="930" spans="2:12" s="459" customFormat="1" ht="19.95" customHeight="1" x14ac:dyDescent="0.3">
      <c r="B930" s="476">
        <v>932</v>
      </c>
      <c r="C930" s="474" t="s">
        <v>3948</v>
      </c>
      <c r="D930" s="475">
        <v>20513958839</v>
      </c>
      <c r="E930" s="478"/>
      <c r="F930" s="477" t="s">
        <v>4241</v>
      </c>
      <c r="G930" s="478" t="s">
        <v>125</v>
      </c>
      <c r="H930" s="478">
        <v>908862416</v>
      </c>
      <c r="I930" s="496" t="s">
        <v>4242</v>
      </c>
      <c r="J930" s="486" t="s">
        <v>125</v>
      </c>
      <c r="K930" s="486" t="s">
        <v>4243</v>
      </c>
      <c r="L930" s="479"/>
    </row>
    <row r="931" spans="2:12" s="459" customFormat="1" ht="19.95" customHeight="1" x14ac:dyDescent="0.3">
      <c r="B931" s="476">
        <v>933</v>
      </c>
      <c r="C931" s="474" t="s">
        <v>4244</v>
      </c>
      <c r="D931" s="475">
        <v>20261295246</v>
      </c>
      <c r="E931" s="478"/>
      <c r="F931" s="477" t="s">
        <v>4245</v>
      </c>
      <c r="G931" s="478" t="s">
        <v>125</v>
      </c>
      <c r="H931" s="478" t="s">
        <v>4246</v>
      </c>
      <c r="I931" s="496" t="s">
        <v>4247</v>
      </c>
      <c r="J931" s="486" t="s">
        <v>125</v>
      </c>
      <c r="K931" s="486" t="s">
        <v>4249</v>
      </c>
      <c r="L931" s="479"/>
    </row>
    <row r="932" spans="2:12" s="459" customFormat="1" ht="19.95" customHeight="1" x14ac:dyDescent="0.3">
      <c r="B932" s="476">
        <v>934</v>
      </c>
      <c r="C932" s="474" t="s">
        <v>4248</v>
      </c>
      <c r="D932" s="475">
        <v>20609129311</v>
      </c>
      <c r="E932" s="478"/>
      <c r="F932" s="477" t="s">
        <v>5087</v>
      </c>
      <c r="G932" s="478" t="s">
        <v>125</v>
      </c>
      <c r="H932" s="478">
        <v>988507709</v>
      </c>
      <c r="I932" s="496" t="s">
        <v>4255</v>
      </c>
      <c r="J932" s="486" t="s">
        <v>4256</v>
      </c>
      <c r="K932" s="486" t="s">
        <v>4257</v>
      </c>
      <c r="L932" s="479"/>
    </row>
    <row r="933" spans="2:12" s="459" customFormat="1" ht="19.95" customHeight="1" x14ac:dyDescent="0.3">
      <c r="B933" s="476">
        <v>935</v>
      </c>
      <c r="C933" s="474" t="s">
        <v>4258</v>
      </c>
      <c r="D933" s="475">
        <v>20547547790</v>
      </c>
      <c r="E933" s="478"/>
      <c r="F933" s="477" t="s">
        <v>4393</v>
      </c>
      <c r="G933" s="478" t="s">
        <v>4272</v>
      </c>
      <c r="H933" s="478">
        <v>967089960</v>
      </c>
      <c r="I933" s="496" t="s">
        <v>4259</v>
      </c>
      <c r="J933" s="486" t="s">
        <v>4394</v>
      </c>
      <c r="K933" s="486" t="s">
        <v>4395</v>
      </c>
      <c r="L933" s="479"/>
    </row>
    <row r="934" spans="2:12" s="459" customFormat="1" ht="19.95" customHeight="1" x14ac:dyDescent="0.3">
      <c r="B934" s="476">
        <v>936</v>
      </c>
      <c r="C934" s="474" t="s">
        <v>4262</v>
      </c>
      <c r="D934" s="475">
        <v>20612917567</v>
      </c>
      <c r="E934" s="478"/>
      <c r="F934" s="477" t="s">
        <v>4263</v>
      </c>
      <c r="G934" s="478" t="s">
        <v>125</v>
      </c>
      <c r="H934" s="478">
        <v>979722159</v>
      </c>
      <c r="I934" s="496" t="s">
        <v>4264</v>
      </c>
      <c r="J934" s="486" t="s">
        <v>125</v>
      </c>
      <c r="K934" s="486" t="s">
        <v>125</v>
      </c>
      <c r="L934" s="479"/>
    </row>
    <row r="935" spans="2:12" s="459" customFormat="1" ht="19.95" customHeight="1" x14ac:dyDescent="0.3">
      <c r="B935" s="476">
        <v>937</v>
      </c>
      <c r="C935" s="474" t="s">
        <v>4266</v>
      </c>
      <c r="D935" s="475" t="s">
        <v>125</v>
      </c>
      <c r="E935" s="478"/>
      <c r="F935" s="477" t="s">
        <v>4267</v>
      </c>
      <c r="G935" s="478" t="s">
        <v>125</v>
      </c>
      <c r="H935" s="478">
        <v>997075916</v>
      </c>
      <c r="I935" s="496" t="s">
        <v>4270</v>
      </c>
      <c r="J935" s="486" t="s">
        <v>4269</v>
      </c>
      <c r="K935" s="486" t="s">
        <v>4268</v>
      </c>
      <c r="L935" s="479"/>
    </row>
    <row r="936" spans="2:12" s="459" customFormat="1" ht="19.95" customHeight="1" x14ac:dyDescent="0.3">
      <c r="B936" s="476">
        <v>938</v>
      </c>
      <c r="C936" s="474" t="s">
        <v>4271</v>
      </c>
      <c r="D936" s="475">
        <v>20537471248</v>
      </c>
      <c r="E936" s="478"/>
      <c r="F936" s="477" t="s">
        <v>5088</v>
      </c>
      <c r="G936" s="478" t="s">
        <v>4272</v>
      </c>
      <c r="H936" s="478">
        <v>913701714</v>
      </c>
      <c r="I936" s="496" t="s">
        <v>4273</v>
      </c>
      <c r="J936" s="486" t="s">
        <v>125</v>
      </c>
      <c r="K936" s="486" t="s">
        <v>125</v>
      </c>
      <c r="L936" s="479"/>
    </row>
    <row r="937" spans="2:12" s="459" customFormat="1" ht="19.95" customHeight="1" x14ac:dyDescent="0.3">
      <c r="B937" s="476">
        <v>939</v>
      </c>
      <c r="C937" s="474" t="s">
        <v>4274</v>
      </c>
      <c r="D937" s="475">
        <v>20174670693</v>
      </c>
      <c r="E937" s="478"/>
      <c r="F937" s="477" t="s">
        <v>4275</v>
      </c>
      <c r="G937" s="478" t="s">
        <v>125</v>
      </c>
      <c r="H937" s="478">
        <v>926874728</v>
      </c>
      <c r="I937" s="496" t="s">
        <v>4278</v>
      </c>
      <c r="J937" s="486" t="s">
        <v>4276</v>
      </c>
      <c r="K937" s="486" t="s">
        <v>4277</v>
      </c>
      <c r="L937" s="479"/>
    </row>
    <row r="938" spans="2:12" s="459" customFormat="1" ht="19.95" customHeight="1" x14ac:dyDescent="0.3">
      <c r="B938" s="476">
        <v>940</v>
      </c>
      <c r="C938" s="474" t="s">
        <v>4284</v>
      </c>
      <c r="D938" s="475">
        <v>20100048702</v>
      </c>
      <c r="E938" s="478"/>
      <c r="F938" s="477" t="s">
        <v>4279</v>
      </c>
      <c r="G938" s="478" t="s">
        <v>4280</v>
      </c>
      <c r="H938" s="478">
        <v>974630757</v>
      </c>
      <c r="I938" s="496" t="s">
        <v>4281</v>
      </c>
      <c r="J938" s="486" t="s">
        <v>4283</v>
      </c>
      <c r="K938" s="486" t="s">
        <v>4282</v>
      </c>
      <c r="L938" s="479"/>
    </row>
    <row r="939" spans="2:12" s="459" customFormat="1" ht="19.95" customHeight="1" x14ac:dyDescent="0.3">
      <c r="B939" s="476">
        <v>941</v>
      </c>
      <c r="C939" s="474" t="s">
        <v>4003</v>
      </c>
      <c r="D939" s="475">
        <v>20602723683</v>
      </c>
      <c r="E939" s="478"/>
      <c r="F939" s="477" t="s">
        <v>5089</v>
      </c>
      <c r="G939" s="478" t="s">
        <v>125</v>
      </c>
      <c r="H939" s="478">
        <v>921555670</v>
      </c>
      <c r="I939" s="496" t="s">
        <v>4288</v>
      </c>
      <c r="J939" s="486" t="s">
        <v>4289</v>
      </c>
      <c r="K939" s="486" t="s">
        <v>125</v>
      </c>
      <c r="L939" s="479"/>
    </row>
    <row r="940" spans="2:12" s="459" customFormat="1" ht="19.95" customHeight="1" x14ac:dyDescent="0.3">
      <c r="B940" s="476">
        <v>942</v>
      </c>
      <c r="C940" s="474" t="s">
        <v>4290</v>
      </c>
      <c r="D940" s="475">
        <v>20506231494</v>
      </c>
      <c r="E940" s="478"/>
      <c r="F940" s="477" t="s">
        <v>4291</v>
      </c>
      <c r="G940" s="478" t="s">
        <v>125</v>
      </c>
      <c r="H940" s="478">
        <v>922521591</v>
      </c>
      <c r="I940" s="496" t="s">
        <v>4292</v>
      </c>
      <c r="J940" s="486" t="s">
        <v>4294</v>
      </c>
      <c r="K940" s="486" t="s">
        <v>4293</v>
      </c>
      <c r="L940" s="479"/>
    </row>
    <row r="941" spans="2:12" s="459" customFormat="1" ht="19.95" customHeight="1" x14ac:dyDescent="0.3">
      <c r="B941" s="476">
        <v>943</v>
      </c>
      <c r="C941" s="474" t="s">
        <v>3784</v>
      </c>
      <c r="D941" s="475">
        <v>20606241403</v>
      </c>
      <c r="E941" s="478" t="s">
        <v>3785</v>
      </c>
      <c r="F941" s="477" t="s">
        <v>4296</v>
      </c>
      <c r="G941" s="478" t="s">
        <v>3261</v>
      </c>
      <c r="H941" s="478">
        <v>960323160</v>
      </c>
      <c r="I941" s="569" t="s">
        <v>4297</v>
      </c>
      <c r="J941" s="486" t="s">
        <v>125</v>
      </c>
      <c r="K941" s="486" t="s">
        <v>125</v>
      </c>
      <c r="L941" s="479"/>
    </row>
    <row r="942" spans="2:12" s="459" customFormat="1" ht="19.95" customHeight="1" x14ac:dyDescent="0.3">
      <c r="B942" s="476">
        <v>944</v>
      </c>
      <c r="C942" s="474" t="s">
        <v>4298</v>
      </c>
      <c r="D942" s="475">
        <v>20612105716</v>
      </c>
      <c r="E942" s="478"/>
      <c r="F942" s="477" t="s">
        <v>4299</v>
      </c>
      <c r="G942" s="478" t="s">
        <v>125</v>
      </c>
      <c r="H942" s="478">
        <v>908933053</v>
      </c>
      <c r="I942" s="496" t="s">
        <v>4300</v>
      </c>
      <c r="J942" s="486" t="s">
        <v>4301</v>
      </c>
      <c r="K942" s="486" t="s">
        <v>4302</v>
      </c>
      <c r="L942" s="479"/>
    </row>
    <row r="943" spans="2:12" s="459" customFormat="1" ht="19.95" customHeight="1" x14ac:dyDescent="0.3">
      <c r="B943" s="476">
        <v>945</v>
      </c>
      <c r="C943" s="474" t="s">
        <v>4303</v>
      </c>
      <c r="D943" s="475">
        <v>20453849008</v>
      </c>
      <c r="E943" s="478"/>
      <c r="F943" s="477" t="s">
        <v>4304</v>
      </c>
      <c r="G943" s="478" t="s">
        <v>125</v>
      </c>
      <c r="H943" s="478">
        <v>935610749</v>
      </c>
      <c r="I943" s="496" t="s">
        <v>4305</v>
      </c>
      <c r="J943" s="486" t="s">
        <v>4306</v>
      </c>
      <c r="K943" s="486" t="s">
        <v>4307</v>
      </c>
      <c r="L943" s="479"/>
    </row>
    <row r="944" spans="2:12" s="459" customFormat="1" ht="19.95" customHeight="1" x14ac:dyDescent="0.3">
      <c r="B944" s="476">
        <v>946</v>
      </c>
      <c r="C944" s="474" t="s">
        <v>4308</v>
      </c>
      <c r="D944" s="475">
        <v>20606676728</v>
      </c>
      <c r="E944" s="478"/>
      <c r="F944" s="477" t="s">
        <v>4309</v>
      </c>
      <c r="G944" s="478" t="s">
        <v>125</v>
      </c>
      <c r="H944" s="478">
        <v>976868078</v>
      </c>
      <c r="I944" s="496" t="s">
        <v>4310</v>
      </c>
      <c r="J944" s="486" t="s">
        <v>125</v>
      </c>
      <c r="K944" s="486" t="s">
        <v>4311</v>
      </c>
      <c r="L944" s="479"/>
    </row>
    <row r="945" spans="2:12" s="459" customFormat="1" ht="19.95" customHeight="1" x14ac:dyDescent="0.3">
      <c r="B945" s="476">
        <v>947</v>
      </c>
      <c r="C945" s="474" t="s">
        <v>4035</v>
      </c>
      <c r="D945" s="475">
        <v>20391318621</v>
      </c>
      <c r="E945" s="478"/>
      <c r="F945" s="477" t="s">
        <v>4321</v>
      </c>
      <c r="G945" s="478" t="s">
        <v>4209</v>
      </c>
      <c r="H945" s="478">
        <v>998851553</v>
      </c>
      <c r="I945" s="496" t="s">
        <v>4322</v>
      </c>
      <c r="J945" s="486" t="s">
        <v>4323</v>
      </c>
      <c r="K945" s="486" t="s">
        <v>4324</v>
      </c>
      <c r="L945" s="479"/>
    </row>
    <row r="946" spans="2:12" s="459" customFormat="1" ht="19.95" customHeight="1" x14ac:dyDescent="0.3">
      <c r="B946" s="476">
        <v>948</v>
      </c>
      <c r="C946" s="474" t="s">
        <v>4326</v>
      </c>
      <c r="D946" s="475">
        <v>20613020382</v>
      </c>
      <c r="E946" s="478"/>
      <c r="F946" s="477" t="s">
        <v>5090</v>
      </c>
      <c r="G946" s="478" t="s">
        <v>125</v>
      </c>
      <c r="H946" s="478">
        <v>947331170</v>
      </c>
      <c r="I946" s="496" t="s">
        <v>4327</v>
      </c>
      <c r="J946" s="486" t="s">
        <v>125</v>
      </c>
      <c r="K946" s="486" t="s">
        <v>3998</v>
      </c>
      <c r="L946" s="479"/>
    </row>
    <row r="947" spans="2:12" s="459" customFormat="1" ht="19.95" customHeight="1" x14ac:dyDescent="0.3">
      <c r="B947" s="476">
        <v>949</v>
      </c>
      <c r="C947" s="474" t="s">
        <v>1114</v>
      </c>
      <c r="D947" s="475">
        <v>20524324726</v>
      </c>
      <c r="E947" s="478"/>
      <c r="F947" s="477" t="s">
        <v>4328</v>
      </c>
      <c r="G947" s="478" t="s">
        <v>125</v>
      </c>
      <c r="H947" s="478">
        <v>932239227</v>
      </c>
      <c r="I947" s="496" t="s">
        <v>4329</v>
      </c>
      <c r="J947" s="486" t="s">
        <v>4330</v>
      </c>
      <c r="K947" s="486" t="s">
        <v>4243</v>
      </c>
      <c r="L947" s="479"/>
    </row>
    <row r="948" spans="2:12" s="459" customFormat="1" ht="19.95" customHeight="1" x14ac:dyDescent="0.3">
      <c r="B948" s="476">
        <v>950</v>
      </c>
      <c r="C948" s="474" t="s">
        <v>4334</v>
      </c>
      <c r="D948" s="475">
        <v>20608003631</v>
      </c>
      <c r="E948" s="478"/>
      <c r="F948" s="477" t="s">
        <v>4953</v>
      </c>
      <c r="G948" s="478"/>
      <c r="H948" s="478">
        <v>983917191</v>
      </c>
      <c r="I948" s="496" t="s">
        <v>4335</v>
      </c>
      <c r="J948" s="486" t="s">
        <v>4336</v>
      </c>
      <c r="K948" s="486" t="s">
        <v>1166</v>
      </c>
      <c r="L948" s="479"/>
    </row>
    <row r="949" spans="2:12" s="459" customFormat="1" ht="19.95" customHeight="1" x14ac:dyDescent="0.3">
      <c r="B949" s="476">
        <v>951</v>
      </c>
      <c r="C949" s="474" t="s">
        <v>4337</v>
      </c>
      <c r="D949" s="475">
        <v>20601520649</v>
      </c>
      <c r="E949" s="478"/>
      <c r="F949" s="477" t="s">
        <v>4954</v>
      </c>
      <c r="G949" s="478"/>
      <c r="H949" s="478" t="s">
        <v>4338</v>
      </c>
      <c r="I949" s="496" t="s">
        <v>4339</v>
      </c>
      <c r="J949" s="486" t="s">
        <v>125</v>
      </c>
      <c r="K949" s="486" t="s">
        <v>4340</v>
      </c>
      <c r="L949" s="479"/>
    </row>
    <row r="950" spans="2:12" s="459" customFormat="1" ht="19.95" customHeight="1" x14ac:dyDescent="0.3">
      <c r="B950" s="476">
        <v>952</v>
      </c>
      <c r="C950" s="474" t="s">
        <v>4342</v>
      </c>
      <c r="D950" s="475">
        <v>20608003631</v>
      </c>
      <c r="E950" s="478"/>
      <c r="F950" s="477" t="s">
        <v>4955</v>
      </c>
      <c r="G950" s="478"/>
      <c r="H950" s="478">
        <v>970941249</v>
      </c>
      <c r="I950" s="496" t="s">
        <v>4343</v>
      </c>
      <c r="J950" s="486" t="s">
        <v>4344</v>
      </c>
      <c r="K950" s="486" t="s">
        <v>1166</v>
      </c>
      <c r="L950" s="479"/>
    </row>
    <row r="951" spans="2:12" s="459" customFormat="1" ht="19.95" customHeight="1" x14ac:dyDescent="0.3">
      <c r="B951" s="476">
        <v>953</v>
      </c>
      <c r="C951" s="474" t="s">
        <v>640</v>
      </c>
      <c r="D951" s="475">
        <v>20265835270</v>
      </c>
      <c r="E951" s="478"/>
      <c r="F951" s="477" t="s">
        <v>4347</v>
      </c>
      <c r="G951" s="478"/>
      <c r="H951" s="478">
        <v>945754309</v>
      </c>
      <c r="I951" s="496" t="s">
        <v>4348</v>
      </c>
      <c r="J951" s="486" t="s">
        <v>4349</v>
      </c>
      <c r="K951" s="486" t="s">
        <v>4354</v>
      </c>
      <c r="L951" s="479"/>
    </row>
    <row r="952" spans="2:12" s="459" customFormat="1" ht="19.95" customHeight="1" x14ac:dyDescent="0.3">
      <c r="B952" s="476">
        <v>954</v>
      </c>
      <c r="C952" s="474" t="s">
        <v>5297</v>
      </c>
      <c r="D952" s="475">
        <v>20602401996</v>
      </c>
      <c r="E952" s="478"/>
      <c r="F952" s="477" t="s">
        <v>4355</v>
      </c>
      <c r="G952" s="478"/>
      <c r="H952" s="478">
        <v>994931528</v>
      </c>
      <c r="I952" s="496" t="s">
        <v>4356</v>
      </c>
      <c r="J952" s="486" t="s">
        <v>4357</v>
      </c>
      <c r="K952" s="486" t="s">
        <v>742</v>
      </c>
      <c r="L952" s="479"/>
    </row>
    <row r="953" spans="2:12" s="459" customFormat="1" ht="19.95" customHeight="1" x14ac:dyDescent="0.3">
      <c r="B953" s="476">
        <v>955</v>
      </c>
      <c r="C953" s="474" t="s">
        <v>4362</v>
      </c>
      <c r="D953" s="475">
        <v>20460352674</v>
      </c>
      <c r="E953" s="478"/>
      <c r="F953" s="477" t="s">
        <v>4956</v>
      </c>
      <c r="G953" s="478"/>
      <c r="H953" s="478">
        <v>976335856</v>
      </c>
      <c r="I953" s="496" t="s">
        <v>4363</v>
      </c>
      <c r="J953" s="486" t="s">
        <v>4364</v>
      </c>
      <c r="K953" s="486" t="s">
        <v>4099</v>
      </c>
      <c r="L953" s="479"/>
    </row>
    <row r="954" spans="2:12" s="459" customFormat="1" ht="19.95" customHeight="1" x14ac:dyDescent="0.3">
      <c r="B954" s="476">
        <v>956</v>
      </c>
      <c r="C954" s="474" t="s">
        <v>4365</v>
      </c>
      <c r="D954" s="475">
        <v>20600420764</v>
      </c>
      <c r="E954" s="478"/>
      <c r="F954" s="477" t="s">
        <v>4366</v>
      </c>
      <c r="G954" s="478"/>
      <c r="H954" s="478">
        <v>996988580</v>
      </c>
      <c r="I954" s="496" t="s">
        <v>4368</v>
      </c>
      <c r="J954" s="486" t="s">
        <v>4367</v>
      </c>
      <c r="K954" s="486" t="s">
        <v>4369</v>
      </c>
      <c r="L954" s="479"/>
    </row>
    <row r="955" spans="2:12" s="459" customFormat="1" ht="19.95" customHeight="1" x14ac:dyDescent="0.3">
      <c r="B955" s="476">
        <v>957</v>
      </c>
      <c r="C955" s="474" t="s">
        <v>4370</v>
      </c>
      <c r="D955" s="475">
        <v>20600319613</v>
      </c>
      <c r="E955" s="478"/>
      <c r="F955" s="477" t="s">
        <v>5867</v>
      </c>
      <c r="G955" s="478" t="s">
        <v>125</v>
      </c>
      <c r="H955" s="478">
        <v>991283618</v>
      </c>
      <c r="I955" s="569" t="s">
        <v>5870</v>
      </c>
      <c r="J955" s="486" t="s">
        <v>5868</v>
      </c>
      <c r="K955" s="486" t="s">
        <v>5869</v>
      </c>
      <c r="L955" s="479"/>
    </row>
    <row r="956" spans="2:12" s="459" customFormat="1" ht="19.95" customHeight="1" x14ac:dyDescent="0.3">
      <c r="B956" s="476">
        <v>958</v>
      </c>
      <c r="C956" s="474" t="s">
        <v>4371</v>
      </c>
      <c r="D956" s="475" t="s">
        <v>125</v>
      </c>
      <c r="E956" s="478"/>
      <c r="F956" s="477" t="s">
        <v>4371</v>
      </c>
      <c r="G956" s="478"/>
      <c r="H956" s="478">
        <v>952200805</v>
      </c>
      <c r="I956" s="496" t="s">
        <v>4372</v>
      </c>
      <c r="J956" s="486" t="s">
        <v>4373</v>
      </c>
      <c r="K956" s="486" t="s">
        <v>125</v>
      </c>
      <c r="L956" s="479"/>
    </row>
    <row r="957" spans="2:12" s="459" customFormat="1" ht="19.95" customHeight="1" x14ac:dyDescent="0.3">
      <c r="B957" s="476">
        <v>959</v>
      </c>
      <c r="C957" s="477" t="s">
        <v>1856</v>
      </c>
      <c r="D957" s="478">
        <v>20221259581</v>
      </c>
      <c r="E957" s="477" t="s">
        <v>1858</v>
      </c>
      <c r="F957" s="479" t="s">
        <v>4375</v>
      </c>
      <c r="G957" s="478" t="s">
        <v>125</v>
      </c>
      <c r="H957" s="478">
        <v>924873841</v>
      </c>
      <c r="I957" s="499" t="s">
        <v>4374</v>
      </c>
      <c r="J957" s="484" t="s">
        <v>3348</v>
      </c>
      <c r="K957" s="484" t="s">
        <v>1860</v>
      </c>
      <c r="L957" s="479"/>
    </row>
    <row r="958" spans="2:12" s="459" customFormat="1" ht="19.95" customHeight="1" x14ac:dyDescent="0.3">
      <c r="B958" s="476">
        <v>960</v>
      </c>
      <c r="C958" s="474" t="s">
        <v>4376</v>
      </c>
      <c r="D958" s="478">
        <v>20606256036</v>
      </c>
      <c r="E958" s="478"/>
      <c r="F958" s="477" t="s">
        <v>4377</v>
      </c>
      <c r="G958" s="478"/>
      <c r="H958" s="478">
        <v>970493571</v>
      </c>
      <c r="I958" s="499" t="s">
        <v>4378</v>
      </c>
      <c r="J958" s="486" t="s">
        <v>4379</v>
      </c>
      <c r="K958" s="486" t="s">
        <v>4380</v>
      </c>
      <c r="L958" s="479"/>
    </row>
    <row r="959" spans="2:12" s="459" customFormat="1" ht="19.95" customHeight="1" x14ac:dyDescent="0.3">
      <c r="B959" s="476">
        <v>961</v>
      </c>
      <c r="C959" s="474" t="s">
        <v>4386</v>
      </c>
      <c r="D959" s="475">
        <v>20556868582</v>
      </c>
      <c r="E959" s="478"/>
      <c r="F959" s="477" t="s">
        <v>4387</v>
      </c>
      <c r="G959" s="478" t="s">
        <v>125</v>
      </c>
      <c r="H959" s="478">
        <v>958320275</v>
      </c>
      <c r="I959" s="499" t="s">
        <v>4388</v>
      </c>
      <c r="J959" s="486" t="s">
        <v>4389</v>
      </c>
      <c r="K959" s="486" t="s">
        <v>4390</v>
      </c>
      <c r="L959" s="479"/>
    </row>
    <row r="960" spans="2:12" s="459" customFormat="1" ht="19.95" customHeight="1" x14ac:dyDescent="0.3">
      <c r="B960" s="476">
        <v>962</v>
      </c>
      <c r="C960" s="474" t="s">
        <v>4391</v>
      </c>
      <c r="D960" s="475" t="s">
        <v>125</v>
      </c>
      <c r="E960" s="478"/>
      <c r="F960" s="477" t="s">
        <v>4957</v>
      </c>
      <c r="G960" s="478" t="s">
        <v>125</v>
      </c>
      <c r="H960" s="478">
        <v>922722283</v>
      </c>
      <c r="I960" s="496" t="s">
        <v>4392</v>
      </c>
      <c r="J960" s="486" t="s">
        <v>125</v>
      </c>
      <c r="K960" s="486" t="s">
        <v>125</v>
      </c>
      <c r="L960" s="479"/>
    </row>
    <row r="961" spans="2:12" s="459" customFormat="1" ht="19.95" customHeight="1" x14ac:dyDescent="0.3">
      <c r="B961" s="476">
        <v>963</v>
      </c>
      <c r="C961" s="474" t="s">
        <v>4397</v>
      </c>
      <c r="D961" s="475">
        <v>20514080985</v>
      </c>
      <c r="E961" s="478"/>
      <c r="F961" s="477" t="s">
        <v>4398</v>
      </c>
      <c r="G961" s="478" t="s">
        <v>125</v>
      </c>
      <c r="H961" s="478">
        <v>989250840</v>
      </c>
      <c r="I961" s="496" t="s">
        <v>4399</v>
      </c>
      <c r="J961" s="486" t="s">
        <v>4400</v>
      </c>
      <c r="K961" s="486" t="s">
        <v>4401</v>
      </c>
      <c r="L961" s="479"/>
    </row>
    <row r="962" spans="2:12" s="459" customFormat="1" ht="19.95" customHeight="1" x14ac:dyDescent="0.3">
      <c r="B962" s="476">
        <v>964</v>
      </c>
      <c r="C962" s="474" t="s">
        <v>4404</v>
      </c>
      <c r="D962" s="475">
        <v>20607121878</v>
      </c>
      <c r="E962" s="478"/>
      <c r="F962" s="477" t="s">
        <v>5436</v>
      </c>
      <c r="G962" s="478" t="s">
        <v>4405</v>
      </c>
      <c r="H962" s="478" t="s">
        <v>5438</v>
      </c>
      <c r="I962" s="499" t="s">
        <v>5437</v>
      </c>
      <c r="J962" s="486" t="s">
        <v>5439</v>
      </c>
      <c r="K962" s="486" t="s">
        <v>5440</v>
      </c>
      <c r="L962" s="479"/>
    </row>
    <row r="963" spans="2:12" s="459" customFormat="1" ht="19.95" customHeight="1" x14ac:dyDescent="0.3">
      <c r="B963" s="476">
        <v>965</v>
      </c>
      <c r="C963" s="474" t="s">
        <v>3784</v>
      </c>
      <c r="D963" s="475">
        <v>20606241403</v>
      </c>
      <c r="E963" s="478"/>
      <c r="F963" s="477" t="s">
        <v>5311</v>
      </c>
      <c r="G963" s="478" t="s">
        <v>5312</v>
      </c>
      <c r="H963" s="478">
        <v>921819529</v>
      </c>
      <c r="I963" s="569" t="s">
        <v>5313</v>
      </c>
      <c r="J963" s="486" t="s">
        <v>5314</v>
      </c>
      <c r="K963" s="486" t="s">
        <v>5315</v>
      </c>
      <c r="L963" s="479"/>
    </row>
    <row r="964" spans="2:12" s="459" customFormat="1" ht="19.95" customHeight="1" x14ac:dyDescent="0.3">
      <c r="B964" s="476">
        <v>966</v>
      </c>
      <c r="C964" s="474" t="s">
        <v>5316</v>
      </c>
      <c r="D964" s="475">
        <v>20611890193</v>
      </c>
      <c r="E964" s="478"/>
      <c r="F964" s="477" t="s">
        <v>5317</v>
      </c>
      <c r="G964" s="478" t="s">
        <v>125</v>
      </c>
      <c r="H964" s="478">
        <v>934470968</v>
      </c>
      <c r="I964" s="499" t="s">
        <v>5318</v>
      </c>
      <c r="J964" s="486" t="s">
        <v>125</v>
      </c>
      <c r="K964" s="486" t="s">
        <v>125</v>
      </c>
      <c r="L964" s="479"/>
    </row>
    <row r="965" spans="2:12" s="459" customFormat="1" ht="19.95" customHeight="1" x14ac:dyDescent="0.3">
      <c r="B965" s="476">
        <v>967</v>
      </c>
      <c r="C965" s="474" t="s">
        <v>5319</v>
      </c>
      <c r="D965" s="475" t="s">
        <v>125</v>
      </c>
      <c r="E965" s="478"/>
      <c r="F965" s="477" t="s">
        <v>5319</v>
      </c>
      <c r="G965" s="478" t="s">
        <v>125</v>
      </c>
      <c r="H965" s="478">
        <v>961835589</v>
      </c>
      <c r="I965" s="499" t="s">
        <v>5320</v>
      </c>
      <c r="J965" s="486" t="s">
        <v>125</v>
      </c>
      <c r="K965" s="486" t="s">
        <v>125</v>
      </c>
      <c r="L965" s="479"/>
    </row>
    <row r="966" spans="2:12" s="459" customFormat="1" ht="19.95" customHeight="1" x14ac:dyDescent="0.3">
      <c r="B966" s="476">
        <v>968</v>
      </c>
      <c r="C966" s="474" t="s">
        <v>5321</v>
      </c>
      <c r="D966" s="475">
        <v>20524406293</v>
      </c>
      <c r="E966" s="478"/>
      <c r="F966" s="477" t="s">
        <v>5322</v>
      </c>
      <c r="G966" s="478"/>
      <c r="H966" s="478">
        <v>998893324</v>
      </c>
      <c r="I966" s="499" t="s">
        <v>5323</v>
      </c>
      <c r="J966" s="486" t="s">
        <v>5324</v>
      </c>
      <c r="K966" s="486" t="s">
        <v>5325</v>
      </c>
      <c r="L966" s="479"/>
    </row>
    <row r="967" spans="2:12" s="459" customFormat="1" ht="19.95" customHeight="1" x14ac:dyDescent="0.3">
      <c r="B967" s="476">
        <v>969</v>
      </c>
      <c r="C967" s="474" t="s">
        <v>5326</v>
      </c>
      <c r="D967" s="475">
        <v>20522017214</v>
      </c>
      <c r="E967" s="478"/>
      <c r="F967" s="477" t="s">
        <v>5327</v>
      </c>
      <c r="G967" s="478"/>
      <c r="H967" s="478">
        <v>948239123</v>
      </c>
      <c r="I967" s="499" t="s">
        <v>5328</v>
      </c>
      <c r="J967" s="486" t="s">
        <v>5329</v>
      </c>
      <c r="K967" s="486" t="s">
        <v>5330</v>
      </c>
      <c r="L967" s="479"/>
    </row>
    <row r="968" spans="2:12" s="459" customFormat="1" ht="19.95" customHeight="1" x14ac:dyDescent="0.3">
      <c r="B968" s="476">
        <v>970</v>
      </c>
      <c r="C968" s="474" t="s">
        <v>5309</v>
      </c>
      <c r="D968" s="475">
        <v>20475428634</v>
      </c>
      <c r="E968" s="478"/>
      <c r="F968" s="477" t="s">
        <v>6260</v>
      </c>
      <c r="G968" s="478" t="s">
        <v>4272</v>
      </c>
      <c r="H968" s="478">
        <v>986397953</v>
      </c>
      <c r="I968" s="569" t="s">
        <v>6261</v>
      </c>
      <c r="J968" s="486" t="s">
        <v>5331</v>
      </c>
      <c r="K968" s="486" t="s">
        <v>5310</v>
      </c>
      <c r="L968" s="479"/>
    </row>
    <row r="969" spans="2:12" s="459" customFormat="1" ht="19.95" customHeight="1" x14ac:dyDescent="0.3">
      <c r="B969" s="476">
        <v>971</v>
      </c>
      <c r="C969" s="477" t="s">
        <v>3057</v>
      </c>
      <c r="D969" s="478">
        <v>20607634913</v>
      </c>
      <c r="E969" s="477" t="s">
        <v>4843</v>
      </c>
      <c r="F969" s="477" t="s">
        <v>4843</v>
      </c>
      <c r="G969" s="570" t="s">
        <v>125</v>
      </c>
      <c r="H969" s="478">
        <v>960046758</v>
      </c>
      <c r="I969" s="496" t="s">
        <v>3058</v>
      </c>
      <c r="J969" s="486" t="s">
        <v>5334</v>
      </c>
      <c r="K969" s="486" t="s">
        <v>3712</v>
      </c>
      <c r="L969" s="479"/>
    </row>
    <row r="970" spans="2:12" s="459" customFormat="1" ht="19.95" customHeight="1" x14ac:dyDescent="0.3">
      <c r="B970" s="476">
        <v>972</v>
      </c>
      <c r="C970" s="474" t="s">
        <v>4013</v>
      </c>
      <c r="D970" s="475">
        <v>20603657862</v>
      </c>
      <c r="E970" s="478"/>
      <c r="F970" s="477" t="s">
        <v>5337</v>
      </c>
      <c r="G970" s="478" t="s">
        <v>125</v>
      </c>
      <c r="H970" s="478">
        <v>959138012</v>
      </c>
      <c r="I970" s="569" t="s">
        <v>5338</v>
      </c>
      <c r="J970" s="486" t="s">
        <v>5339</v>
      </c>
      <c r="K970" s="486" t="s">
        <v>5340</v>
      </c>
      <c r="L970" s="479"/>
    </row>
    <row r="971" spans="2:12" s="459" customFormat="1" ht="19.95" customHeight="1" x14ac:dyDescent="0.3">
      <c r="B971" s="476">
        <v>973</v>
      </c>
      <c r="C971" s="474" t="s">
        <v>5343</v>
      </c>
      <c r="D971" s="475">
        <v>76980462</v>
      </c>
      <c r="E971" s="478"/>
      <c r="F971" s="474" t="s">
        <v>5343</v>
      </c>
      <c r="G971" s="478" t="s">
        <v>5341</v>
      </c>
      <c r="H971" s="478">
        <v>918513538</v>
      </c>
      <c r="I971" s="569" t="s">
        <v>5344</v>
      </c>
      <c r="J971" s="486" t="s">
        <v>5342</v>
      </c>
      <c r="K971" s="486" t="s">
        <v>125</v>
      </c>
      <c r="L971" s="479"/>
    </row>
    <row r="972" spans="2:12" s="459" customFormat="1" ht="19.95" customHeight="1" x14ac:dyDescent="0.3">
      <c r="B972" s="476">
        <v>974</v>
      </c>
      <c r="C972" s="474" t="s">
        <v>5345</v>
      </c>
      <c r="D972" s="475">
        <v>20611390000</v>
      </c>
      <c r="E972" s="478"/>
      <c r="F972" s="477" t="s">
        <v>5359</v>
      </c>
      <c r="G972" s="478" t="s">
        <v>125</v>
      </c>
      <c r="H972" s="478" t="s">
        <v>5357</v>
      </c>
      <c r="I972" s="569" t="s">
        <v>5358</v>
      </c>
      <c r="J972" s="486" t="s">
        <v>5389</v>
      </c>
      <c r="K972" s="486" t="s">
        <v>5352</v>
      </c>
      <c r="L972" s="479"/>
    </row>
    <row r="973" spans="2:12" s="459" customFormat="1" ht="19.95" customHeight="1" x14ac:dyDescent="0.3">
      <c r="B973" s="476">
        <v>975</v>
      </c>
      <c r="C973" s="474" t="s">
        <v>5347</v>
      </c>
      <c r="D973" s="475">
        <v>20601323525</v>
      </c>
      <c r="E973" s="478"/>
      <c r="F973" s="477" t="s">
        <v>5454</v>
      </c>
      <c r="G973" s="478" t="s">
        <v>125</v>
      </c>
      <c r="H973" s="478">
        <v>970125368</v>
      </c>
      <c r="I973" s="569" t="s">
        <v>5514</v>
      </c>
      <c r="J973" s="486" t="s">
        <v>5453</v>
      </c>
      <c r="K973" s="486" t="s">
        <v>125</v>
      </c>
      <c r="L973" s="479"/>
    </row>
    <row r="974" spans="2:12" s="459" customFormat="1" ht="19.95" customHeight="1" x14ac:dyDescent="0.3">
      <c r="B974" s="476">
        <v>976</v>
      </c>
      <c r="C974" s="474" t="s">
        <v>4235</v>
      </c>
      <c r="D974" s="475">
        <v>20600053982</v>
      </c>
      <c r="E974" s="478"/>
      <c r="F974" s="477" t="s">
        <v>5350</v>
      </c>
      <c r="G974" s="478" t="s">
        <v>125</v>
      </c>
      <c r="H974" s="478">
        <v>902069621</v>
      </c>
      <c r="I974" s="569" t="s">
        <v>5351</v>
      </c>
      <c r="J974" s="486" t="s">
        <v>3201</v>
      </c>
      <c r="K974" s="486" t="s">
        <v>5352</v>
      </c>
      <c r="L974" s="479"/>
    </row>
    <row r="975" spans="2:12" s="459" customFormat="1" ht="19.95" customHeight="1" x14ac:dyDescent="0.3">
      <c r="B975" s="476">
        <v>977</v>
      </c>
      <c r="C975" s="474" t="s">
        <v>5360</v>
      </c>
      <c r="D975" s="475">
        <v>20603419805</v>
      </c>
      <c r="E975" s="478"/>
      <c r="F975" s="477" t="s">
        <v>5361</v>
      </c>
      <c r="G975" s="478"/>
      <c r="H975" s="478">
        <v>922607873</v>
      </c>
      <c r="I975" s="569" t="s">
        <v>5362</v>
      </c>
      <c r="J975" s="486" t="s">
        <v>5363</v>
      </c>
      <c r="K975" s="486" t="s">
        <v>3998</v>
      </c>
      <c r="L975" s="479"/>
    </row>
    <row r="976" spans="2:12" s="459" customFormat="1" ht="19.95" customHeight="1" x14ac:dyDescent="0.3">
      <c r="B976" s="476">
        <v>978</v>
      </c>
      <c r="C976" s="474" t="s">
        <v>5364</v>
      </c>
      <c r="D976" s="475">
        <v>20613280759</v>
      </c>
      <c r="E976" s="478"/>
      <c r="F976" s="477" t="s">
        <v>5365</v>
      </c>
      <c r="G976" s="478"/>
      <c r="H976" s="478">
        <v>947460068</v>
      </c>
      <c r="I976" s="569" t="s">
        <v>5366</v>
      </c>
      <c r="J976" s="486" t="s">
        <v>125</v>
      </c>
      <c r="K976" s="486" t="s">
        <v>125</v>
      </c>
      <c r="L976" s="479"/>
    </row>
    <row r="977" spans="2:12" s="459" customFormat="1" ht="19.95" customHeight="1" x14ac:dyDescent="0.3">
      <c r="B977" s="476">
        <v>979</v>
      </c>
      <c r="C977" s="474" t="s">
        <v>5368</v>
      </c>
      <c r="D977" s="475">
        <v>20613516124</v>
      </c>
      <c r="E977" s="478"/>
      <c r="F977" s="477" t="s">
        <v>5369</v>
      </c>
      <c r="G977" s="478" t="s">
        <v>125</v>
      </c>
      <c r="H977" s="478">
        <v>912548581</v>
      </c>
      <c r="I977" s="569" t="s">
        <v>5370</v>
      </c>
      <c r="J977" s="486" t="s">
        <v>5372</v>
      </c>
      <c r="K977" s="486" t="s">
        <v>5371</v>
      </c>
      <c r="L977" s="479"/>
    </row>
    <row r="978" spans="2:12" s="459" customFormat="1" ht="19.95" customHeight="1" x14ac:dyDescent="0.3">
      <c r="B978" s="476">
        <v>980</v>
      </c>
      <c r="C978" s="474" t="s">
        <v>5375</v>
      </c>
      <c r="D978" s="475">
        <v>20611390000</v>
      </c>
      <c r="E978" s="478"/>
      <c r="F978" s="477" t="s">
        <v>5376</v>
      </c>
      <c r="G978" s="478" t="s">
        <v>125</v>
      </c>
      <c r="H978" s="478">
        <v>960656258</v>
      </c>
      <c r="I978" s="116" t="s">
        <v>5377</v>
      </c>
      <c r="J978" s="577" t="s">
        <v>5378</v>
      </c>
      <c r="K978" s="578" t="s">
        <v>5379</v>
      </c>
      <c r="L978" s="479"/>
    </row>
    <row r="979" spans="2:12" s="459" customFormat="1" ht="19.95" customHeight="1" x14ac:dyDescent="0.3">
      <c r="B979" s="476">
        <v>981</v>
      </c>
      <c r="C979" s="474" t="s">
        <v>5383</v>
      </c>
      <c r="D979" s="475">
        <v>20606241403</v>
      </c>
      <c r="E979" s="478"/>
      <c r="F979" s="477" t="s">
        <v>5384</v>
      </c>
      <c r="G979" s="478" t="s">
        <v>5312</v>
      </c>
      <c r="H979" s="478">
        <v>921819529</v>
      </c>
      <c r="I979" s="569" t="s">
        <v>5313</v>
      </c>
      <c r="J979" s="486" t="s">
        <v>5386</v>
      </c>
      <c r="K979" s="486" t="s">
        <v>5385</v>
      </c>
      <c r="L979" s="479"/>
    </row>
    <row r="980" spans="2:12" s="459" customFormat="1" ht="19.95" customHeight="1" x14ac:dyDescent="0.3">
      <c r="B980" s="476">
        <v>982</v>
      </c>
      <c r="C980" s="474" t="s">
        <v>4075</v>
      </c>
      <c r="D980" s="475">
        <v>20606454229</v>
      </c>
      <c r="E980" s="478"/>
      <c r="F980" s="477" t="s">
        <v>5423</v>
      </c>
      <c r="G980" s="478" t="s">
        <v>125</v>
      </c>
      <c r="H980" s="478" t="s">
        <v>5425</v>
      </c>
      <c r="I980" s="569" t="s">
        <v>5424</v>
      </c>
      <c r="J980" s="486" t="s">
        <v>5387</v>
      </c>
      <c r="K980" s="486" t="s">
        <v>5388</v>
      </c>
      <c r="L980" s="479"/>
    </row>
    <row r="981" spans="2:12" s="459" customFormat="1" ht="19.95" customHeight="1" x14ac:dyDescent="0.3">
      <c r="B981" s="476">
        <v>983</v>
      </c>
      <c r="C981" s="474" t="s">
        <v>5394</v>
      </c>
      <c r="D981" s="475">
        <v>20518070577</v>
      </c>
      <c r="E981" s="478"/>
      <c r="F981" s="477" t="s">
        <v>5395</v>
      </c>
      <c r="G981" s="478" t="s">
        <v>125</v>
      </c>
      <c r="H981" s="478">
        <v>982053184</v>
      </c>
      <c r="I981" s="569" t="s">
        <v>5396</v>
      </c>
      <c r="J981" s="486" t="s">
        <v>5397</v>
      </c>
      <c r="K981" s="486" t="s">
        <v>5398</v>
      </c>
      <c r="L981" s="479"/>
    </row>
    <row r="982" spans="2:12" s="459" customFormat="1" ht="19.95" customHeight="1" x14ac:dyDescent="0.3">
      <c r="B982" s="476">
        <v>984</v>
      </c>
      <c r="C982" s="474" t="s">
        <v>5399</v>
      </c>
      <c r="D982" s="475">
        <v>20609894335</v>
      </c>
      <c r="E982" s="478"/>
      <c r="F982" s="477" t="s">
        <v>5400</v>
      </c>
      <c r="G982" s="478" t="s">
        <v>125</v>
      </c>
      <c r="H982" s="478">
        <v>906651529</v>
      </c>
      <c r="I982" s="499" t="s">
        <v>5401</v>
      </c>
      <c r="J982" s="486" t="s">
        <v>125</v>
      </c>
      <c r="K982" s="486" t="s">
        <v>125</v>
      </c>
      <c r="L982" s="479"/>
    </row>
    <row r="983" spans="2:12" s="459" customFormat="1" ht="19.95" customHeight="1" x14ac:dyDescent="0.3">
      <c r="B983" s="476">
        <v>985</v>
      </c>
      <c r="C983" s="582" t="s">
        <v>5411</v>
      </c>
      <c r="D983" s="475">
        <v>20524324726</v>
      </c>
      <c r="E983" s="478"/>
      <c r="F983" s="477" t="s">
        <v>5402</v>
      </c>
      <c r="G983" s="478" t="s">
        <v>125</v>
      </c>
      <c r="H983" s="478">
        <v>950942840</v>
      </c>
      <c r="I983" s="569" t="s">
        <v>5403</v>
      </c>
      <c r="J983" s="486" t="s">
        <v>5405</v>
      </c>
      <c r="K983" s="486" t="s">
        <v>5404</v>
      </c>
      <c r="L983" s="479"/>
    </row>
    <row r="984" spans="2:12" s="459" customFormat="1" ht="19.95" customHeight="1" x14ac:dyDescent="0.3">
      <c r="B984" s="476">
        <v>986</v>
      </c>
      <c r="C984" s="474" t="s">
        <v>5406</v>
      </c>
      <c r="D984" s="475">
        <v>20109925757</v>
      </c>
      <c r="E984" s="478"/>
      <c r="F984" s="477" t="s">
        <v>5407</v>
      </c>
      <c r="G984" s="478"/>
      <c r="H984" s="475" t="s">
        <v>5408</v>
      </c>
      <c r="I984" s="583" t="s">
        <v>5409</v>
      </c>
      <c r="J984" s="486" t="s">
        <v>5410</v>
      </c>
      <c r="K984" s="486" t="s">
        <v>5747</v>
      </c>
      <c r="L984" s="479"/>
    </row>
    <row r="985" spans="2:12" s="459" customFormat="1" ht="19.95" customHeight="1" x14ac:dyDescent="0.3">
      <c r="B985" s="476">
        <v>987</v>
      </c>
      <c r="C985" s="474" t="s">
        <v>5412</v>
      </c>
      <c r="D985" s="475">
        <v>20611390000</v>
      </c>
      <c r="E985" s="478"/>
      <c r="F985" s="477" t="s">
        <v>5441</v>
      </c>
      <c r="G985" s="478" t="s">
        <v>125</v>
      </c>
      <c r="H985" s="478" t="s">
        <v>5442</v>
      </c>
      <c r="I985" s="585" t="s">
        <v>5443</v>
      </c>
      <c r="J985" s="486" t="s">
        <v>5564</v>
      </c>
      <c r="K985" s="486" t="s">
        <v>5352</v>
      </c>
      <c r="L985" s="479"/>
    </row>
    <row r="986" spans="2:12" s="459" customFormat="1" ht="19.95" customHeight="1" x14ac:dyDescent="0.3">
      <c r="B986" s="476">
        <v>988</v>
      </c>
      <c r="C986" s="474" t="s">
        <v>516</v>
      </c>
      <c r="D986" s="475">
        <v>20545316561</v>
      </c>
      <c r="E986" s="478"/>
      <c r="F986" s="477" t="s">
        <v>5928</v>
      </c>
      <c r="G986" s="478" t="s">
        <v>125</v>
      </c>
      <c r="H986" s="478">
        <v>971359826</v>
      </c>
      <c r="I986" s="569" t="s">
        <v>5929</v>
      </c>
      <c r="J986" s="486" t="s">
        <v>125</v>
      </c>
      <c r="K986" s="486" t="s">
        <v>125</v>
      </c>
      <c r="L986" s="479"/>
    </row>
    <row r="987" spans="2:12" s="459" customFormat="1" ht="19.95" customHeight="1" x14ac:dyDescent="0.3">
      <c r="B987" s="476">
        <v>989</v>
      </c>
      <c r="C987" s="477" t="s">
        <v>3959</v>
      </c>
      <c r="D987" s="478">
        <v>20550372640</v>
      </c>
      <c r="E987" s="478"/>
      <c r="F987" s="477" t="s">
        <v>5427</v>
      </c>
      <c r="G987" s="478" t="s">
        <v>5428</v>
      </c>
      <c r="H987" s="478">
        <v>942228595</v>
      </c>
      <c r="I987" s="569" t="s">
        <v>5429</v>
      </c>
      <c r="J987" s="486" t="s">
        <v>5418</v>
      </c>
      <c r="K987" s="486" t="s">
        <v>5430</v>
      </c>
      <c r="L987" s="479"/>
    </row>
    <row r="988" spans="2:12" s="459" customFormat="1" ht="19.95" customHeight="1" x14ac:dyDescent="0.3">
      <c r="B988" s="476">
        <v>990</v>
      </c>
      <c r="C988" s="474" t="s">
        <v>5431</v>
      </c>
      <c r="D988" s="475">
        <v>20611390000</v>
      </c>
      <c r="E988" s="478"/>
      <c r="F988" s="477" t="s">
        <v>5432</v>
      </c>
      <c r="G988" s="478" t="s">
        <v>125</v>
      </c>
      <c r="H988" s="478">
        <v>963335112</v>
      </c>
      <c r="I988" s="569" t="s">
        <v>5433</v>
      </c>
      <c r="J988" s="486" t="s">
        <v>5434</v>
      </c>
      <c r="K988" s="486" t="s">
        <v>5352</v>
      </c>
      <c r="L988" s="479"/>
    </row>
    <row r="989" spans="2:12" s="459" customFormat="1" ht="19.95" customHeight="1" x14ac:dyDescent="0.3">
      <c r="B989" s="476">
        <v>991</v>
      </c>
      <c r="C989" s="474" t="s">
        <v>4133</v>
      </c>
      <c r="D989" s="475">
        <v>20206018411</v>
      </c>
      <c r="E989" s="477" t="s">
        <v>5085</v>
      </c>
      <c r="F989" s="477" t="s">
        <v>5447</v>
      </c>
      <c r="G989" s="478" t="s">
        <v>125</v>
      </c>
      <c r="H989" s="478" t="s">
        <v>5449</v>
      </c>
      <c r="I989" s="496" t="s">
        <v>5448</v>
      </c>
      <c r="J989" s="583" t="s">
        <v>5445</v>
      </c>
      <c r="K989" s="486" t="s">
        <v>5446</v>
      </c>
      <c r="L989" s="479"/>
    </row>
    <row r="990" spans="2:12" s="459" customFormat="1" ht="19.95" customHeight="1" x14ac:dyDescent="0.3">
      <c r="B990" s="476">
        <v>992</v>
      </c>
      <c r="C990" s="474" t="s">
        <v>5412</v>
      </c>
      <c r="D990" s="475">
        <v>20611390000</v>
      </c>
      <c r="E990" s="478"/>
      <c r="F990" s="477" t="s">
        <v>6122</v>
      </c>
      <c r="G990" s="478" t="s">
        <v>125</v>
      </c>
      <c r="H990" s="478" t="s">
        <v>6123</v>
      </c>
      <c r="I990" s="496" t="s">
        <v>6124</v>
      </c>
      <c r="J990" s="486" t="s">
        <v>5389</v>
      </c>
      <c r="K990" s="486" t="s">
        <v>5352</v>
      </c>
      <c r="L990" s="479"/>
    </row>
    <row r="991" spans="2:12" s="459" customFormat="1" ht="19.95" customHeight="1" x14ac:dyDescent="0.3">
      <c r="B991" s="476">
        <v>993</v>
      </c>
      <c r="C991" s="474" t="s">
        <v>5456</v>
      </c>
      <c r="D991" s="475">
        <v>20206018411</v>
      </c>
      <c r="E991" s="478"/>
      <c r="F991" s="483" t="s">
        <v>5457</v>
      </c>
      <c r="G991" s="478" t="s">
        <v>125</v>
      </c>
      <c r="H991" s="478" t="s">
        <v>5458</v>
      </c>
      <c r="I991" s="585" t="s">
        <v>5459</v>
      </c>
      <c r="J991" s="486" t="s">
        <v>5460</v>
      </c>
      <c r="K991" s="486" t="s">
        <v>5461</v>
      </c>
      <c r="L991" s="479"/>
    </row>
    <row r="992" spans="2:12" s="459" customFormat="1" ht="19.95" customHeight="1" x14ac:dyDescent="0.3">
      <c r="B992" s="476">
        <v>994</v>
      </c>
      <c r="C992" s="474" t="s">
        <v>5462</v>
      </c>
      <c r="D992" s="475">
        <v>20541769537</v>
      </c>
      <c r="E992" s="478"/>
      <c r="F992" s="477" t="s">
        <v>5570</v>
      </c>
      <c r="G992" s="478" t="s">
        <v>125</v>
      </c>
      <c r="H992" s="478">
        <v>922574821</v>
      </c>
      <c r="I992" s="569" t="s">
        <v>4295</v>
      </c>
      <c r="J992" s="486" t="s">
        <v>5463</v>
      </c>
      <c r="K992" s="486" t="s">
        <v>5464</v>
      </c>
      <c r="L992" s="479"/>
    </row>
    <row r="993" spans="2:12" s="459" customFormat="1" ht="19.95" customHeight="1" x14ac:dyDescent="0.3">
      <c r="B993" s="476">
        <v>995</v>
      </c>
      <c r="C993" s="474" t="s">
        <v>288</v>
      </c>
      <c r="D993" s="475">
        <v>20125959483</v>
      </c>
      <c r="E993" s="478"/>
      <c r="F993" s="477" t="s">
        <v>5465</v>
      </c>
      <c r="G993" s="478" t="s">
        <v>125</v>
      </c>
      <c r="H993" s="478">
        <v>989366014</v>
      </c>
      <c r="I993" s="569" t="s">
        <v>5466</v>
      </c>
      <c r="J993" s="486" t="s">
        <v>5467</v>
      </c>
      <c r="K993" s="486" t="s">
        <v>5468</v>
      </c>
      <c r="L993" s="479"/>
    </row>
    <row r="994" spans="2:12" s="459" customFormat="1" ht="19.95" customHeight="1" x14ac:dyDescent="0.3">
      <c r="B994" s="476">
        <v>996</v>
      </c>
      <c r="C994" s="474" t="s">
        <v>5469</v>
      </c>
      <c r="D994" s="475">
        <v>20601946051</v>
      </c>
      <c r="E994" s="478"/>
      <c r="F994" s="477" t="s">
        <v>6008</v>
      </c>
      <c r="G994" s="478" t="s">
        <v>125</v>
      </c>
      <c r="H994" s="478" t="s">
        <v>6009</v>
      </c>
      <c r="I994" s="569" t="s">
        <v>6010</v>
      </c>
      <c r="J994" s="486" t="s">
        <v>5470</v>
      </c>
      <c r="K994" s="486" t="s">
        <v>5471</v>
      </c>
      <c r="L994" s="479"/>
    </row>
    <row r="995" spans="2:12" s="459" customFormat="1" ht="19.95" customHeight="1" x14ac:dyDescent="0.3">
      <c r="B995" s="476">
        <v>997</v>
      </c>
      <c r="C995" s="474" t="s">
        <v>5472</v>
      </c>
      <c r="D995" s="475" t="s">
        <v>125</v>
      </c>
      <c r="E995" s="478"/>
      <c r="F995" s="474" t="s">
        <v>5472</v>
      </c>
      <c r="G995" s="478" t="s">
        <v>125</v>
      </c>
      <c r="H995" s="478">
        <v>987219669</v>
      </c>
      <c r="I995" s="569" t="s">
        <v>5473</v>
      </c>
      <c r="J995" s="486" t="s">
        <v>5474</v>
      </c>
      <c r="K995" s="486" t="s">
        <v>5475</v>
      </c>
      <c r="L995" s="479"/>
    </row>
    <row r="996" spans="2:12" s="459" customFormat="1" ht="19.95" customHeight="1" x14ac:dyDescent="0.3">
      <c r="B996" s="476">
        <v>998</v>
      </c>
      <c r="C996" s="474" t="s">
        <v>5477</v>
      </c>
      <c r="D996" s="475" t="s">
        <v>125</v>
      </c>
      <c r="E996" s="478"/>
      <c r="F996" s="474" t="s">
        <v>5477</v>
      </c>
      <c r="G996" s="478" t="s">
        <v>125</v>
      </c>
      <c r="H996" s="478">
        <v>939011602</v>
      </c>
      <c r="I996" s="569" t="s">
        <v>5478</v>
      </c>
      <c r="J996" s="486" t="s">
        <v>125</v>
      </c>
      <c r="K996" s="486" t="s">
        <v>125</v>
      </c>
      <c r="L996" s="479"/>
    </row>
    <row r="997" spans="2:12" s="459" customFormat="1" ht="19.95" customHeight="1" x14ac:dyDescent="0.3">
      <c r="B997" s="476">
        <v>999</v>
      </c>
      <c r="C997" s="474" t="s">
        <v>5489</v>
      </c>
      <c r="D997" s="475">
        <v>20538452409</v>
      </c>
      <c r="E997" s="478"/>
      <c r="F997" s="477" t="s">
        <v>5490</v>
      </c>
      <c r="G997" s="478" t="s">
        <v>5491</v>
      </c>
      <c r="H997" s="475" t="s">
        <v>5492</v>
      </c>
      <c r="I997" s="569" t="s">
        <v>5493</v>
      </c>
      <c r="J997" s="486" t="s">
        <v>125</v>
      </c>
      <c r="K997" s="486" t="s">
        <v>125</v>
      </c>
      <c r="L997" s="479"/>
    </row>
    <row r="998" spans="2:12" s="459" customFormat="1" ht="19.95" customHeight="1" x14ac:dyDescent="0.3">
      <c r="B998" s="476">
        <v>1000</v>
      </c>
      <c r="C998" s="474" t="s">
        <v>5494</v>
      </c>
      <c r="D998" s="475">
        <v>20610421009</v>
      </c>
      <c r="E998" s="478"/>
      <c r="F998" s="477" t="s">
        <v>5495</v>
      </c>
      <c r="G998" s="478" t="s">
        <v>125</v>
      </c>
      <c r="H998" s="478">
        <v>992774526</v>
      </c>
      <c r="I998" s="569" t="s">
        <v>5496</v>
      </c>
      <c r="J998" s="486" t="s">
        <v>5497</v>
      </c>
      <c r="K998" s="486" t="s">
        <v>5498</v>
      </c>
      <c r="L998" s="479"/>
    </row>
    <row r="999" spans="2:12" s="459" customFormat="1" ht="19.95" customHeight="1" x14ac:dyDescent="0.3">
      <c r="B999" s="476">
        <v>1001</v>
      </c>
      <c r="C999" s="474" t="s">
        <v>5499</v>
      </c>
      <c r="D999" s="475">
        <v>20601840619</v>
      </c>
      <c r="E999" s="478"/>
      <c r="F999" s="477" t="s">
        <v>5500</v>
      </c>
      <c r="G999" s="478" t="s">
        <v>5501</v>
      </c>
      <c r="H999" s="478">
        <v>989027032</v>
      </c>
      <c r="I999" s="569" t="s">
        <v>5502</v>
      </c>
      <c r="J999" s="486" t="s">
        <v>5503</v>
      </c>
      <c r="K999" s="486" t="s">
        <v>5504</v>
      </c>
      <c r="L999" s="479"/>
    </row>
    <row r="1000" spans="2:12" s="459" customFormat="1" ht="19.95" customHeight="1" x14ac:dyDescent="0.3">
      <c r="B1000" s="476">
        <v>1002</v>
      </c>
      <c r="C1000" s="477" t="s">
        <v>5500</v>
      </c>
      <c r="D1000" s="475" t="s">
        <v>125</v>
      </c>
      <c r="E1000" s="478"/>
      <c r="F1000" s="477" t="s">
        <v>5500</v>
      </c>
      <c r="G1000" s="478" t="s">
        <v>125</v>
      </c>
      <c r="H1000" s="478">
        <v>989027032</v>
      </c>
      <c r="I1000" s="569" t="s">
        <v>5505</v>
      </c>
      <c r="J1000" s="486" t="s">
        <v>125</v>
      </c>
      <c r="K1000" s="486" t="s">
        <v>125</v>
      </c>
      <c r="L1000" s="479"/>
    </row>
    <row r="1001" spans="2:12" s="459" customFormat="1" ht="19.95" customHeight="1" x14ac:dyDescent="0.3">
      <c r="B1001" s="476">
        <v>1003</v>
      </c>
      <c r="C1001" s="474" t="s">
        <v>5506</v>
      </c>
      <c r="D1001" s="475" t="s">
        <v>5507</v>
      </c>
      <c r="E1001" s="478"/>
      <c r="F1001" s="477" t="s">
        <v>5508</v>
      </c>
      <c r="G1001" s="478" t="s">
        <v>125</v>
      </c>
      <c r="H1001" s="478">
        <v>996524459</v>
      </c>
      <c r="I1001" s="569" t="s">
        <v>5542</v>
      </c>
      <c r="J1001" s="486" t="s">
        <v>125</v>
      </c>
      <c r="K1001" s="486" t="s">
        <v>125</v>
      </c>
      <c r="L1001" s="479"/>
    </row>
    <row r="1002" spans="2:12" s="459" customFormat="1" ht="19.95" customHeight="1" x14ac:dyDescent="0.3">
      <c r="B1002" s="476">
        <v>1004</v>
      </c>
      <c r="C1002" s="474" t="s">
        <v>5509</v>
      </c>
      <c r="D1002" s="475">
        <v>20603657862</v>
      </c>
      <c r="E1002" s="478"/>
      <c r="F1002" s="477" t="s">
        <v>5510</v>
      </c>
      <c r="G1002" s="478" t="s">
        <v>125</v>
      </c>
      <c r="H1002" s="478">
        <v>949636560</v>
      </c>
      <c r="I1002" s="569" t="s">
        <v>5511</v>
      </c>
      <c r="J1002" s="486" t="s">
        <v>5512</v>
      </c>
      <c r="K1002" s="486" t="s">
        <v>5513</v>
      </c>
      <c r="L1002" s="479"/>
    </row>
    <row r="1003" spans="2:12" s="459" customFormat="1" ht="19.95" customHeight="1" x14ac:dyDescent="0.3">
      <c r="B1003" s="476">
        <v>1005</v>
      </c>
      <c r="C1003" s="474" t="s">
        <v>5515</v>
      </c>
      <c r="D1003" s="475">
        <v>20602443770</v>
      </c>
      <c r="E1003" s="478"/>
      <c r="F1003" s="477" t="s">
        <v>5516</v>
      </c>
      <c r="G1003" s="478" t="s">
        <v>5517</v>
      </c>
      <c r="H1003" s="478">
        <v>939703590</v>
      </c>
      <c r="I1003" s="569" t="s">
        <v>5518</v>
      </c>
      <c r="J1003" s="486" t="s">
        <v>5519</v>
      </c>
      <c r="K1003" s="486" t="s">
        <v>5520</v>
      </c>
      <c r="L1003" s="479"/>
    </row>
    <row r="1004" spans="2:12" s="459" customFormat="1" ht="19.95" customHeight="1" x14ac:dyDescent="0.3">
      <c r="B1004" s="476">
        <v>1006</v>
      </c>
      <c r="C1004" s="474" t="s">
        <v>5521</v>
      </c>
      <c r="D1004" s="475">
        <v>20489507103</v>
      </c>
      <c r="E1004" s="478"/>
      <c r="F1004" s="477" t="s">
        <v>5522</v>
      </c>
      <c r="G1004" s="478" t="s">
        <v>5523</v>
      </c>
      <c r="H1004" s="478">
        <v>963028875</v>
      </c>
      <c r="I1004" s="569" t="s">
        <v>5524</v>
      </c>
      <c r="J1004" s="486" t="s">
        <v>5525</v>
      </c>
      <c r="K1004" s="486" t="s">
        <v>5526</v>
      </c>
      <c r="L1004" s="479"/>
    </row>
    <row r="1005" spans="2:12" s="459" customFormat="1" ht="19.95" customHeight="1" x14ac:dyDescent="0.3">
      <c r="B1005" s="476">
        <v>1007</v>
      </c>
      <c r="C1005" s="474" t="s">
        <v>5527</v>
      </c>
      <c r="D1005" s="475" t="s">
        <v>125</v>
      </c>
      <c r="E1005" s="478"/>
      <c r="F1005" s="474" t="s">
        <v>5527</v>
      </c>
      <c r="G1005" s="478" t="s">
        <v>125</v>
      </c>
      <c r="H1005" s="478">
        <v>942636278</v>
      </c>
      <c r="I1005" s="569" t="s">
        <v>5528</v>
      </c>
      <c r="J1005" s="486" t="s">
        <v>5529</v>
      </c>
      <c r="K1005" s="486" t="s">
        <v>125</v>
      </c>
      <c r="L1005" s="479"/>
    </row>
    <row r="1006" spans="2:12" s="459" customFormat="1" ht="19.95" customHeight="1" x14ac:dyDescent="0.3">
      <c r="B1006" s="476">
        <v>1008</v>
      </c>
      <c r="C1006" s="477" t="s">
        <v>3057</v>
      </c>
      <c r="D1006" s="478">
        <v>20607634913</v>
      </c>
      <c r="E1006" s="477" t="s">
        <v>4843</v>
      </c>
      <c r="F1006" s="477" t="s">
        <v>5532</v>
      </c>
      <c r="G1006" s="570" t="s">
        <v>125</v>
      </c>
      <c r="H1006" s="475" t="s">
        <v>5531</v>
      </c>
      <c r="I1006" s="496" t="s">
        <v>5530</v>
      </c>
      <c r="J1006" s="486" t="s">
        <v>5348</v>
      </c>
      <c r="K1006" s="486" t="s">
        <v>3712</v>
      </c>
      <c r="L1006" s="479"/>
    </row>
    <row r="1007" spans="2:12" s="459" customFormat="1" ht="19.95" customHeight="1" x14ac:dyDescent="0.3">
      <c r="B1007" s="476">
        <v>1009</v>
      </c>
      <c r="C1007" s="474" t="s">
        <v>5412</v>
      </c>
      <c r="D1007" s="475">
        <v>20611390000</v>
      </c>
      <c r="E1007" s="478"/>
      <c r="F1007" s="477" t="s">
        <v>5533</v>
      </c>
      <c r="G1007" s="478" t="s">
        <v>125</v>
      </c>
      <c r="H1007" s="478">
        <v>965874960</v>
      </c>
      <c r="I1007" s="569" t="s">
        <v>5534</v>
      </c>
      <c r="J1007" s="486" t="s">
        <v>5535</v>
      </c>
      <c r="K1007" s="486" t="s">
        <v>3712</v>
      </c>
      <c r="L1007" s="479"/>
    </row>
    <row r="1008" spans="2:12" s="459" customFormat="1" ht="19.95" customHeight="1" x14ac:dyDescent="0.3">
      <c r="B1008" s="476">
        <v>1010</v>
      </c>
      <c r="C1008" s="474" t="s">
        <v>5539</v>
      </c>
      <c r="D1008" s="475">
        <v>1007748602</v>
      </c>
      <c r="E1008" s="478"/>
      <c r="F1008" s="477" t="s">
        <v>5539</v>
      </c>
      <c r="G1008" s="478" t="s">
        <v>125</v>
      </c>
      <c r="H1008" s="478">
        <v>990404184</v>
      </c>
      <c r="I1008" s="569" t="s">
        <v>5540</v>
      </c>
      <c r="J1008" s="486" t="s">
        <v>125</v>
      </c>
      <c r="K1008" s="486" t="s">
        <v>125</v>
      </c>
      <c r="L1008" s="479"/>
    </row>
    <row r="1009" spans="2:12" s="459" customFormat="1" ht="19.95" customHeight="1" x14ac:dyDescent="0.3">
      <c r="B1009" s="476">
        <v>1011</v>
      </c>
      <c r="C1009" s="474" t="s">
        <v>5456</v>
      </c>
      <c r="D1009" s="475">
        <v>20206018411</v>
      </c>
      <c r="E1009" s="478"/>
      <c r="F1009" s="477" t="s">
        <v>5544</v>
      </c>
      <c r="G1009" s="478" t="s">
        <v>125</v>
      </c>
      <c r="H1009" s="478" t="s">
        <v>5545</v>
      </c>
      <c r="I1009" s="569" t="s">
        <v>5546</v>
      </c>
      <c r="J1009" s="486" t="s">
        <v>5543</v>
      </c>
      <c r="K1009" s="486" t="s">
        <v>125</v>
      </c>
      <c r="L1009" s="479"/>
    </row>
    <row r="1010" spans="2:12" s="459" customFormat="1" ht="19.95" customHeight="1" x14ac:dyDescent="0.3">
      <c r="B1010" s="476">
        <v>1012</v>
      </c>
      <c r="C1010" s="474" t="s">
        <v>5549</v>
      </c>
      <c r="D1010" s="475">
        <v>20611096837</v>
      </c>
      <c r="E1010" s="478"/>
      <c r="F1010" s="477" t="s">
        <v>5548</v>
      </c>
      <c r="G1010" s="478" t="s">
        <v>125</v>
      </c>
      <c r="H1010" s="478">
        <v>917963043</v>
      </c>
      <c r="I1010" s="569" t="s">
        <v>5547</v>
      </c>
      <c r="J1010" s="486" t="s">
        <v>125</v>
      </c>
      <c r="K1010" s="486" t="s">
        <v>125</v>
      </c>
      <c r="L1010" s="479"/>
    </row>
    <row r="1011" spans="2:12" s="459" customFormat="1" ht="19.95" customHeight="1" x14ac:dyDescent="0.3">
      <c r="B1011" s="476">
        <v>1013</v>
      </c>
      <c r="C1011" s="474" t="s">
        <v>5552</v>
      </c>
      <c r="D1011" s="475">
        <v>20101915132</v>
      </c>
      <c r="E1011" s="478"/>
      <c r="F1011" s="477" t="s">
        <v>5553</v>
      </c>
      <c r="G1011" s="478" t="s">
        <v>125</v>
      </c>
      <c r="H1011" s="478" t="s">
        <v>125</v>
      </c>
      <c r="I1011" s="116" t="s">
        <v>5554</v>
      </c>
      <c r="J1011" s="486" t="s">
        <v>125</v>
      </c>
      <c r="K1011" s="486" t="s">
        <v>125</v>
      </c>
      <c r="L1011" s="479"/>
    </row>
    <row r="1012" spans="2:12" s="459" customFormat="1" ht="19.95" customHeight="1" x14ac:dyDescent="0.3">
      <c r="B1012" s="476">
        <v>1014</v>
      </c>
      <c r="C1012" s="474" t="s">
        <v>5555</v>
      </c>
      <c r="D1012" s="475">
        <v>20554579567</v>
      </c>
      <c r="E1012" s="478"/>
      <c r="F1012" s="477" t="s">
        <v>5934</v>
      </c>
      <c r="G1012" s="478" t="s">
        <v>5556</v>
      </c>
      <c r="H1012" s="478" t="s">
        <v>5936</v>
      </c>
      <c r="I1012" s="569" t="s">
        <v>5935</v>
      </c>
      <c r="J1012" s="486" t="s">
        <v>5558</v>
      </c>
      <c r="K1012" s="486" t="s">
        <v>5557</v>
      </c>
      <c r="L1012" s="479"/>
    </row>
    <row r="1013" spans="2:12" s="459" customFormat="1" ht="19.95" customHeight="1" x14ac:dyDescent="0.3">
      <c r="B1013" s="476">
        <v>1015</v>
      </c>
      <c r="C1013" s="474" t="s">
        <v>5559</v>
      </c>
      <c r="D1013" s="475">
        <v>20600977661</v>
      </c>
      <c r="E1013" s="478"/>
      <c r="F1013" s="477" t="s">
        <v>5560</v>
      </c>
      <c r="G1013" s="478" t="s">
        <v>125</v>
      </c>
      <c r="H1013" s="478">
        <v>954301467</v>
      </c>
      <c r="I1013" s="569" t="s">
        <v>5561</v>
      </c>
      <c r="J1013" s="486" t="s">
        <v>5563</v>
      </c>
      <c r="K1013" s="486" t="s">
        <v>5562</v>
      </c>
      <c r="L1013" s="479"/>
    </row>
    <row r="1014" spans="2:12" s="459" customFormat="1" ht="19.95" customHeight="1" x14ac:dyDescent="0.3">
      <c r="B1014" s="476">
        <v>1016</v>
      </c>
      <c r="C1014" s="474" t="s">
        <v>5565</v>
      </c>
      <c r="D1014" s="475">
        <v>20535757811</v>
      </c>
      <c r="E1014" s="478"/>
      <c r="F1014" s="477" t="s">
        <v>5566</v>
      </c>
      <c r="G1014" s="478" t="s">
        <v>125</v>
      </c>
      <c r="H1014" s="478">
        <v>975655104</v>
      </c>
      <c r="I1014" s="569" t="s">
        <v>5567</v>
      </c>
      <c r="J1014" s="486" t="s">
        <v>5568</v>
      </c>
      <c r="K1014" s="486" t="s">
        <v>5569</v>
      </c>
      <c r="L1014" s="479"/>
    </row>
    <row r="1015" spans="2:12" s="459" customFormat="1" ht="19.95" customHeight="1" x14ac:dyDescent="0.3">
      <c r="B1015" s="476">
        <v>1017</v>
      </c>
      <c r="C1015" s="479" t="s">
        <v>711</v>
      </c>
      <c r="D1015" s="478" t="s">
        <v>125</v>
      </c>
      <c r="E1015" s="478"/>
      <c r="F1015" s="477" t="s">
        <v>5571</v>
      </c>
      <c r="G1015" s="478" t="s">
        <v>125</v>
      </c>
      <c r="H1015" s="478">
        <v>991968024</v>
      </c>
      <c r="I1015" s="583" t="s">
        <v>5572</v>
      </c>
      <c r="J1015" s="486" t="s">
        <v>5701</v>
      </c>
      <c r="K1015" s="486" t="s">
        <v>5702</v>
      </c>
      <c r="L1015" s="479"/>
    </row>
    <row r="1016" spans="2:12" s="459" customFormat="1" ht="19.95" customHeight="1" x14ac:dyDescent="0.3">
      <c r="B1016" s="476">
        <v>1018</v>
      </c>
      <c r="C1016" s="474" t="s">
        <v>5573</v>
      </c>
      <c r="D1016" s="475">
        <v>10446095655</v>
      </c>
      <c r="E1016" s="478"/>
      <c r="F1016" s="477" t="s">
        <v>5573</v>
      </c>
      <c r="G1016" s="478" t="s">
        <v>125</v>
      </c>
      <c r="H1016" s="478">
        <v>954659753</v>
      </c>
      <c r="I1016" s="569" t="s">
        <v>5574</v>
      </c>
      <c r="J1016" s="486" t="s">
        <v>125</v>
      </c>
      <c r="K1016" s="486" t="s">
        <v>125</v>
      </c>
      <c r="L1016" s="479"/>
    </row>
    <row r="1017" spans="2:12" s="459" customFormat="1" ht="19.95" customHeight="1" x14ac:dyDescent="0.3">
      <c r="B1017" s="476">
        <v>1019</v>
      </c>
      <c r="C1017" s="474" t="s">
        <v>5575</v>
      </c>
      <c r="D1017" s="475">
        <v>20604159181</v>
      </c>
      <c r="E1017" s="478"/>
      <c r="F1017" s="477" t="s">
        <v>5638</v>
      </c>
      <c r="G1017" s="478" t="s">
        <v>5639</v>
      </c>
      <c r="H1017" s="478">
        <v>998937038</v>
      </c>
      <c r="I1017" s="499" t="s">
        <v>5576</v>
      </c>
      <c r="J1017" s="486" t="s">
        <v>5640</v>
      </c>
      <c r="K1017" s="486" t="s">
        <v>5641</v>
      </c>
      <c r="L1017" s="479"/>
    </row>
    <row r="1018" spans="2:12" s="459" customFormat="1" ht="19.95" customHeight="1" x14ac:dyDescent="0.3">
      <c r="B1018" s="476">
        <v>1020</v>
      </c>
      <c r="C1018" s="474" t="s">
        <v>5593</v>
      </c>
      <c r="D1018" s="475">
        <v>20343443961</v>
      </c>
      <c r="E1018" s="478"/>
      <c r="F1018" s="477" t="s">
        <v>5577</v>
      </c>
      <c r="G1018" s="478" t="s">
        <v>5578</v>
      </c>
      <c r="H1018" s="478">
        <v>920757780</v>
      </c>
      <c r="I1018" s="569" t="s">
        <v>5579</v>
      </c>
      <c r="J1018" s="486" t="s">
        <v>125</v>
      </c>
      <c r="K1018" s="486" t="s">
        <v>125</v>
      </c>
      <c r="L1018" s="479"/>
    </row>
    <row r="1019" spans="2:12" s="459" customFormat="1" ht="19.95" customHeight="1" x14ac:dyDescent="0.3">
      <c r="B1019" s="476">
        <v>1021</v>
      </c>
      <c r="C1019" s="474" t="s">
        <v>5580</v>
      </c>
      <c r="D1019" s="475">
        <v>20556556939</v>
      </c>
      <c r="E1019" s="478"/>
      <c r="F1019" s="477" t="s">
        <v>5581</v>
      </c>
      <c r="G1019" s="478" t="s">
        <v>125</v>
      </c>
      <c r="H1019" s="478">
        <v>933224580</v>
      </c>
      <c r="I1019" s="569" t="s">
        <v>5582</v>
      </c>
      <c r="J1019" s="486" t="s">
        <v>125</v>
      </c>
      <c r="K1019" s="486" t="s">
        <v>125</v>
      </c>
      <c r="L1019" s="479"/>
    </row>
    <row r="1020" spans="2:12" s="459" customFormat="1" ht="19.95" customHeight="1" x14ac:dyDescent="0.3">
      <c r="B1020" s="476">
        <v>1022</v>
      </c>
      <c r="C1020" s="597" t="s">
        <v>5583</v>
      </c>
      <c r="D1020" s="475">
        <v>20603241739</v>
      </c>
      <c r="E1020" s="478"/>
      <c r="F1020" s="477" t="s">
        <v>5585</v>
      </c>
      <c r="G1020" s="478" t="s">
        <v>125</v>
      </c>
      <c r="H1020" s="478">
        <v>979092103</v>
      </c>
      <c r="I1020" s="569" t="s">
        <v>5584</v>
      </c>
      <c r="J1020" s="486" t="s">
        <v>125</v>
      </c>
      <c r="K1020" s="486" t="s">
        <v>125</v>
      </c>
      <c r="L1020" s="479"/>
    </row>
    <row r="1021" spans="2:12" s="459" customFormat="1" ht="19.95" customHeight="1" x14ac:dyDescent="0.3">
      <c r="B1021" s="476">
        <v>1023</v>
      </c>
      <c r="C1021" s="474" t="s">
        <v>5591</v>
      </c>
      <c r="D1021" s="475">
        <v>20536763164</v>
      </c>
      <c r="E1021" s="478"/>
      <c r="F1021" s="477" t="s">
        <v>5587</v>
      </c>
      <c r="G1021" s="478" t="s">
        <v>5588</v>
      </c>
      <c r="H1021" s="478">
        <v>940540470</v>
      </c>
      <c r="I1021" s="569" t="s">
        <v>5589</v>
      </c>
      <c r="J1021" s="486" t="s">
        <v>5590</v>
      </c>
      <c r="K1021" s="486" t="s">
        <v>5592</v>
      </c>
      <c r="L1021" s="479"/>
    </row>
    <row r="1022" spans="2:12" s="459" customFormat="1" ht="19.95" customHeight="1" x14ac:dyDescent="0.3">
      <c r="B1022" s="476">
        <v>1024</v>
      </c>
      <c r="C1022" s="474" t="s">
        <v>5594</v>
      </c>
      <c r="D1022" s="475">
        <v>10726397355</v>
      </c>
      <c r="E1022" s="478"/>
      <c r="F1022" s="477" t="s">
        <v>5595</v>
      </c>
      <c r="G1022" s="478" t="s">
        <v>5596</v>
      </c>
      <c r="H1022" s="478">
        <v>989965862</v>
      </c>
      <c r="I1022" s="569" t="s">
        <v>5597</v>
      </c>
      <c r="J1022" s="486" t="s">
        <v>5598</v>
      </c>
      <c r="K1022" s="486" t="s">
        <v>5598</v>
      </c>
      <c r="L1022" s="479"/>
    </row>
    <row r="1023" spans="2:12" s="459" customFormat="1" ht="19.95" customHeight="1" x14ac:dyDescent="0.3">
      <c r="B1023" s="476">
        <v>1025</v>
      </c>
      <c r="C1023" s="474" t="s">
        <v>5599</v>
      </c>
      <c r="D1023" s="475">
        <v>10706123372</v>
      </c>
      <c r="E1023" s="478"/>
      <c r="F1023" s="474" t="s">
        <v>5599</v>
      </c>
      <c r="G1023" s="478" t="s">
        <v>125</v>
      </c>
      <c r="H1023" s="478">
        <v>966700438</v>
      </c>
      <c r="I1023" s="569" t="s">
        <v>5600</v>
      </c>
      <c r="J1023" s="486" t="s">
        <v>125</v>
      </c>
      <c r="K1023" s="486" t="s">
        <v>125</v>
      </c>
      <c r="L1023" s="479"/>
    </row>
    <row r="1024" spans="2:12" s="459" customFormat="1" ht="19.95" customHeight="1" x14ac:dyDescent="0.3">
      <c r="B1024" s="476">
        <v>1026</v>
      </c>
      <c r="C1024" s="474" t="s">
        <v>5601</v>
      </c>
      <c r="D1024" s="475">
        <v>20612803570</v>
      </c>
      <c r="E1024" s="478"/>
      <c r="F1024" s="477" t="s">
        <v>5602</v>
      </c>
      <c r="G1024" s="478" t="s">
        <v>125</v>
      </c>
      <c r="H1024" s="478">
        <v>973575720</v>
      </c>
      <c r="I1024" s="499" t="s">
        <v>5603</v>
      </c>
      <c r="J1024" s="486" t="s">
        <v>125</v>
      </c>
      <c r="K1024" s="486" t="s">
        <v>125</v>
      </c>
      <c r="L1024" s="479"/>
    </row>
    <row r="1025" spans="2:12" s="459" customFormat="1" ht="19.95" customHeight="1" x14ac:dyDescent="0.3">
      <c r="B1025" s="476">
        <v>1027</v>
      </c>
      <c r="C1025" s="474" t="s">
        <v>5604</v>
      </c>
      <c r="D1025" s="475" t="s">
        <v>125</v>
      </c>
      <c r="E1025" s="478"/>
      <c r="F1025" s="474" t="s">
        <v>5604</v>
      </c>
      <c r="G1025" s="478" t="s">
        <v>125</v>
      </c>
      <c r="H1025" s="478">
        <v>924391956</v>
      </c>
      <c r="I1025" s="569" t="s">
        <v>5605</v>
      </c>
      <c r="J1025" s="486" t="s">
        <v>125</v>
      </c>
      <c r="K1025" s="486" t="s">
        <v>125</v>
      </c>
      <c r="L1025" s="479"/>
    </row>
    <row r="1026" spans="2:12" s="459" customFormat="1" ht="19.95" customHeight="1" x14ac:dyDescent="0.3">
      <c r="B1026" s="476">
        <v>1028</v>
      </c>
      <c r="C1026" s="474" t="s">
        <v>5412</v>
      </c>
      <c r="D1026" s="475">
        <v>20611390000</v>
      </c>
      <c r="E1026" s="478"/>
      <c r="F1026" s="477" t="s">
        <v>5621</v>
      </c>
      <c r="G1026" s="478" t="s">
        <v>125</v>
      </c>
      <c r="H1026" s="478">
        <v>949207045</v>
      </c>
      <c r="I1026" s="569" t="s">
        <v>5622</v>
      </c>
      <c r="J1026" s="486" t="s">
        <v>125</v>
      </c>
      <c r="K1026" s="486" t="s">
        <v>125</v>
      </c>
      <c r="L1026" s="479"/>
    </row>
    <row r="1027" spans="2:12" s="459" customFormat="1" ht="19.95" customHeight="1" x14ac:dyDescent="0.3">
      <c r="B1027" s="476">
        <v>1029</v>
      </c>
      <c r="C1027" s="607" t="s">
        <v>5623</v>
      </c>
      <c r="D1027" s="475">
        <v>20600484037</v>
      </c>
      <c r="E1027" s="478"/>
      <c r="F1027" s="477" t="s">
        <v>5624</v>
      </c>
      <c r="G1027" s="478" t="s">
        <v>125</v>
      </c>
      <c r="H1027" s="478">
        <v>947600628</v>
      </c>
      <c r="I1027" s="569" t="s">
        <v>5625</v>
      </c>
      <c r="J1027" s="486" t="s">
        <v>125</v>
      </c>
      <c r="K1027" s="486" t="s">
        <v>125</v>
      </c>
      <c r="L1027" s="479"/>
    </row>
    <row r="1028" spans="2:12" s="459" customFormat="1" ht="19.95" customHeight="1" x14ac:dyDescent="0.3">
      <c r="B1028" s="476">
        <v>1030</v>
      </c>
      <c r="C1028" s="474" t="s">
        <v>5626</v>
      </c>
      <c r="D1028" s="475">
        <v>20608448005</v>
      </c>
      <c r="E1028" s="478"/>
      <c r="F1028" s="477" t="s">
        <v>5627</v>
      </c>
      <c r="G1028" s="478" t="s">
        <v>125</v>
      </c>
      <c r="H1028" s="478">
        <v>983292120</v>
      </c>
      <c r="I1028" s="569" t="s">
        <v>5628</v>
      </c>
      <c r="J1028" s="486" t="s">
        <v>5629</v>
      </c>
      <c r="K1028" s="486" t="s">
        <v>5630</v>
      </c>
      <c r="L1028" s="479"/>
    </row>
    <row r="1029" spans="2:12" s="459" customFormat="1" ht="19.95" customHeight="1" x14ac:dyDescent="0.3">
      <c r="B1029" s="476">
        <v>1031</v>
      </c>
      <c r="C1029" s="474" t="s">
        <v>5631</v>
      </c>
      <c r="D1029" s="475">
        <v>20605988751</v>
      </c>
      <c r="E1029" s="478"/>
      <c r="F1029" s="477" t="s">
        <v>5632</v>
      </c>
      <c r="G1029" s="478" t="s">
        <v>125</v>
      </c>
      <c r="H1029" s="478">
        <v>952122799</v>
      </c>
      <c r="I1029" s="569" t="s">
        <v>5633</v>
      </c>
      <c r="J1029" s="486" t="s">
        <v>5634</v>
      </c>
      <c r="K1029" s="486" t="s">
        <v>5310</v>
      </c>
      <c r="L1029" s="479"/>
    </row>
    <row r="1030" spans="2:12" s="459" customFormat="1" ht="19.95" customHeight="1" x14ac:dyDescent="0.3">
      <c r="B1030" s="476">
        <v>1032</v>
      </c>
      <c r="C1030" s="608" t="s">
        <v>5635</v>
      </c>
      <c r="D1030" s="475">
        <v>20518861604</v>
      </c>
      <c r="E1030" s="478"/>
      <c r="F1030" s="477" t="s">
        <v>5636</v>
      </c>
      <c r="G1030" s="478" t="s">
        <v>125</v>
      </c>
      <c r="H1030" s="478">
        <v>956788122</v>
      </c>
      <c r="I1030" s="569" t="s">
        <v>5637</v>
      </c>
      <c r="J1030" s="486" t="s">
        <v>125</v>
      </c>
      <c r="K1030" s="486" t="s">
        <v>125</v>
      </c>
      <c r="L1030" s="479"/>
    </row>
    <row r="1031" spans="2:12" s="459" customFormat="1" ht="19.95" customHeight="1" x14ac:dyDescent="0.3">
      <c r="B1031" s="476">
        <v>1033</v>
      </c>
      <c r="C1031" s="474" t="s">
        <v>5642</v>
      </c>
      <c r="D1031" s="475" t="s">
        <v>125</v>
      </c>
      <c r="E1031" s="478"/>
      <c r="F1031" s="474" t="s">
        <v>5642</v>
      </c>
      <c r="G1031" s="478" t="s">
        <v>125</v>
      </c>
      <c r="H1031" s="478">
        <v>977585304</v>
      </c>
      <c r="I1031" s="569" t="s">
        <v>5643</v>
      </c>
      <c r="J1031" s="486" t="s">
        <v>125</v>
      </c>
      <c r="K1031" s="486" t="s">
        <v>125</v>
      </c>
      <c r="L1031" s="479"/>
    </row>
    <row r="1032" spans="2:12" s="459" customFormat="1" ht="19.95" customHeight="1" x14ac:dyDescent="0.3">
      <c r="B1032" s="476">
        <v>1034</v>
      </c>
      <c r="C1032" s="474" t="s">
        <v>3942</v>
      </c>
      <c r="D1032" s="475">
        <v>20606314681</v>
      </c>
      <c r="E1032" s="478"/>
      <c r="F1032" s="477" t="s">
        <v>5645</v>
      </c>
      <c r="G1032" s="478" t="s">
        <v>5644</v>
      </c>
      <c r="H1032" s="478">
        <v>916367793</v>
      </c>
      <c r="I1032" s="569" t="s">
        <v>5646</v>
      </c>
      <c r="J1032" s="486" t="s">
        <v>125</v>
      </c>
      <c r="K1032" s="486" t="s">
        <v>125</v>
      </c>
      <c r="L1032" s="479"/>
    </row>
    <row r="1033" spans="2:12" s="459" customFormat="1" ht="19.95" customHeight="1" x14ac:dyDescent="0.3">
      <c r="B1033" s="476">
        <v>1035</v>
      </c>
      <c r="C1033" s="474" t="s">
        <v>5647</v>
      </c>
      <c r="D1033" s="475">
        <v>20472475437</v>
      </c>
      <c r="E1033" s="478"/>
      <c r="F1033" s="477" t="s">
        <v>5648</v>
      </c>
      <c r="G1033" s="478" t="s">
        <v>125</v>
      </c>
      <c r="H1033" s="478">
        <v>975975295</v>
      </c>
      <c r="I1033" s="569" t="s">
        <v>5649</v>
      </c>
      <c r="J1033" s="486" t="s">
        <v>125</v>
      </c>
      <c r="K1033" s="486" t="s">
        <v>125</v>
      </c>
      <c r="L1033" s="479"/>
    </row>
    <row r="1034" spans="2:12" s="459" customFormat="1" ht="19.95" customHeight="1" x14ac:dyDescent="0.3">
      <c r="B1034" s="476">
        <v>1036</v>
      </c>
      <c r="C1034" s="474" t="s">
        <v>5650</v>
      </c>
      <c r="D1034" s="475">
        <v>20601595096</v>
      </c>
      <c r="E1034" s="478"/>
      <c r="F1034" s="477" t="s">
        <v>5651</v>
      </c>
      <c r="G1034" s="478" t="s">
        <v>125</v>
      </c>
      <c r="H1034" s="478">
        <v>980545518</v>
      </c>
      <c r="I1034" s="116" t="s">
        <v>379</v>
      </c>
      <c r="J1034" s="486" t="s">
        <v>5652</v>
      </c>
      <c r="K1034" s="467" t="s">
        <v>5653</v>
      </c>
      <c r="L1034" s="479"/>
    </row>
    <row r="1035" spans="2:12" s="459" customFormat="1" ht="19.95" customHeight="1" x14ac:dyDescent="0.3">
      <c r="B1035" s="476">
        <v>1037</v>
      </c>
      <c r="C1035" s="474" t="s">
        <v>5663</v>
      </c>
      <c r="D1035" s="475">
        <v>20610105620</v>
      </c>
      <c r="E1035" s="478"/>
      <c r="F1035" s="477" t="s">
        <v>5654</v>
      </c>
      <c r="G1035" s="478" t="s">
        <v>125</v>
      </c>
      <c r="H1035" s="478">
        <v>975884096</v>
      </c>
      <c r="I1035" s="569" t="s">
        <v>5655</v>
      </c>
      <c r="J1035" s="486" t="s">
        <v>125</v>
      </c>
      <c r="K1035" s="486" t="s">
        <v>125</v>
      </c>
      <c r="L1035" s="479"/>
    </row>
    <row r="1036" spans="2:12" s="459" customFormat="1" ht="19.95" customHeight="1" x14ac:dyDescent="0.3">
      <c r="B1036" s="476">
        <v>1038</v>
      </c>
      <c r="C1036" s="474" t="s">
        <v>5656</v>
      </c>
      <c r="D1036" s="475">
        <v>20600053982</v>
      </c>
      <c r="E1036" s="478"/>
      <c r="F1036" s="467" t="s">
        <v>5657</v>
      </c>
      <c r="G1036" s="478" t="s">
        <v>5658</v>
      </c>
      <c r="H1036" s="478">
        <v>984215031</v>
      </c>
      <c r="I1036" s="569" t="s">
        <v>4181</v>
      </c>
      <c r="J1036" s="486" t="s">
        <v>5659</v>
      </c>
      <c r="K1036" s="486" t="s">
        <v>5660</v>
      </c>
      <c r="L1036" s="479"/>
    </row>
    <row r="1037" spans="2:12" s="459" customFormat="1" ht="19.95" customHeight="1" x14ac:dyDescent="0.3">
      <c r="B1037" s="476">
        <v>1039</v>
      </c>
      <c r="C1037" s="474" t="s">
        <v>5456</v>
      </c>
      <c r="D1037" s="475">
        <v>20206018411</v>
      </c>
      <c r="E1037" s="478"/>
      <c r="F1037" s="477" t="s">
        <v>5664</v>
      </c>
      <c r="G1037" s="478" t="s">
        <v>5665</v>
      </c>
      <c r="H1037" s="478">
        <v>908943729</v>
      </c>
      <c r="I1037" s="569" t="s">
        <v>5666</v>
      </c>
      <c r="J1037" s="486" t="s">
        <v>5667</v>
      </c>
      <c r="K1037" s="486" t="s">
        <v>5668</v>
      </c>
      <c r="L1037" s="479"/>
    </row>
    <row r="1038" spans="2:12" s="459" customFormat="1" ht="19.95" customHeight="1" x14ac:dyDescent="0.3">
      <c r="B1038" s="476">
        <v>1040</v>
      </c>
      <c r="C1038" s="474" t="s">
        <v>5672</v>
      </c>
      <c r="D1038" s="475">
        <v>20612648906</v>
      </c>
      <c r="E1038" s="478"/>
      <c r="F1038" s="477" t="s">
        <v>5674</v>
      </c>
      <c r="G1038" s="478" t="s">
        <v>125</v>
      </c>
      <c r="H1038" s="478">
        <v>915124396</v>
      </c>
      <c r="I1038" s="499" t="s">
        <v>5673</v>
      </c>
      <c r="J1038" s="486" t="s">
        <v>125</v>
      </c>
      <c r="K1038" s="486" t="s">
        <v>125</v>
      </c>
      <c r="L1038" s="479"/>
    </row>
    <row r="1039" spans="2:12" s="459" customFormat="1" ht="19.95" customHeight="1" x14ac:dyDescent="0.3">
      <c r="B1039" s="476">
        <v>1041</v>
      </c>
      <c r="C1039" s="612" t="s">
        <v>5676</v>
      </c>
      <c r="D1039" s="475">
        <v>20614206471</v>
      </c>
      <c r="E1039" s="478"/>
      <c r="F1039" s="477" t="s">
        <v>5677</v>
      </c>
      <c r="G1039" s="478" t="s">
        <v>5678</v>
      </c>
      <c r="H1039" s="478">
        <v>950933507</v>
      </c>
      <c r="I1039" s="569" t="s">
        <v>5679</v>
      </c>
      <c r="J1039" s="611" t="s">
        <v>5680</v>
      </c>
      <c r="K1039" s="486" t="s">
        <v>5681</v>
      </c>
      <c r="L1039" s="479"/>
    </row>
    <row r="1040" spans="2:12" s="459" customFormat="1" ht="19.95" customHeight="1" x14ac:dyDescent="0.3">
      <c r="B1040" s="476">
        <v>1042</v>
      </c>
      <c r="C1040" s="474" t="s">
        <v>4148</v>
      </c>
      <c r="D1040" s="475">
        <v>20550488192</v>
      </c>
      <c r="E1040" s="478"/>
      <c r="F1040" s="477" t="s">
        <v>5967</v>
      </c>
      <c r="G1040" s="478" t="s">
        <v>5682</v>
      </c>
      <c r="H1040" s="478" t="s">
        <v>5968</v>
      </c>
      <c r="I1040" s="569" t="s">
        <v>5969</v>
      </c>
      <c r="J1040" s="487" t="s">
        <v>3563</v>
      </c>
      <c r="K1040" s="486" t="s">
        <v>1284</v>
      </c>
      <c r="L1040" s="479"/>
    </row>
    <row r="1041" spans="2:12" s="459" customFormat="1" ht="19.95" customHeight="1" x14ac:dyDescent="0.3">
      <c r="B1041" s="476">
        <v>1043</v>
      </c>
      <c r="C1041" s="613" t="s">
        <v>5684</v>
      </c>
      <c r="D1041" s="614">
        <v>20537806282</v>
      </c>
      <c r="E1041" s="478"/>
      <c r="F1041" s="477" t="s">
        <v>5685</v>
      </c>
      <c r="G1041" s="478" t="s">
        <v>125</v>
      </c>
      <c r="H1041" s="478">
        <v>959546103</v>
      </c>
      <c r="I1041" s="569" t="s">
        <v>5686</v>
      </c>
      <c r="J1041" s="486" t="s">
        <v>125</v>
      </c>
      <c r="K1041" s="486" t="s">
        <v>5687</v>
      </c>
      <c r="L1041" s="479"/>
    </row>
    <row r="1042" spans="2:12" s="459" customFormat="1" ht="19.95" customHeight="1" x14ac:dyDescent="0.3">
      <c r="B1042" s="476">
        <v>1044</v>
      </c>
      <c r="C1042" s="477" t="s">
        <v>3834</v>
      </c>
      <c r="D1042" s="478">
        <v>20538812111</v>
      </c>
      <c r="E1042" s="478"/>
      <c r="F1042" s="477" t="s">
        <v>5688</v>
      </c>
      <c r="G1042" s="478" t="s">
        <v>125</v>
      </c>
      <c r="H1042" s="478">
        <v>992431002</v>
      </c>
      <c r="I1042" s="569" t="s">
        <v>958</v>
      </c>
      <c r="J1042" s="486" t="s">
        <v>5745</v>
      </c>
      <c r="K1042" s="486" t="s">
        <v>1284</v>
      </c>
      <c r="L1042" s="479"/>
    </row>
    <row r="1043" spans="2:12" s="459" customFormat="1" ht="19.95" customHeight="1" x14ac:dyDescent="0.3">
      <c r="B1043" s="476">
        <v>1045</v>
      </c>
      <c r="C1043" s="474" t="s">
        <v>5703</v>
      </c>
      <c r="D1043" s="475">
        <v>20543988325</v>
      </c>
      <c r="E1043" s="478"/>
      <c r="F1043" s="477" t="s">
        <v>5704</v>
      </c>
      <c r="G1043" s="478" t="s">
        <v>125</v>
      </c>
      <c r="H1043" s="478">
        <v>975603158</v>
      </c>
      <c r="I1043" s="569" t="s">
        <v>5705</v>
      </c>
      <c r="J1043" s="486" t="s">
        <v>125</v>
      </c>
      <c r="K1043" s="486" t="s">
        <v>125</v>
      </c>
      <c r="L1043" s="479"/>
    </row>
    <row r="1044" spans="2:12" s="459" customFormat="1" ht="19.95" customHeight="1" x14ac:dyDescent="0.3">
      <c r="B1044" s="476">
        <v>1046</v>
      </c>
      <c r="C1044" s="474" t="s">
        <v>5706</v>
      </c>
      <c r="D1044" s="475">
        <v>20100163471</v>
      </c>
      <c r="E1044" s="478"/>
      <c r="F1044" s="477" t="s">
        <v>5707</v>
      </c>
      <c r="G1044" s="478" t="s">
        <v>125</v>
      </c>
      <c r="H1044" s="478">
        <v>995412868</v>
      </c>
      <c r="I1044" s="569" t="s">
        <v>5708</v>
      </c>
      <c r="J1044" s="486" t="s">
        <v>5709</v>
      </c>
      <c r="K1044" s="486" t="s">
        <v>5710</v>
      </c>
      <c r="L1044" s="479"/>
    </row>
    <row r="1045" spans="2:12" s="459" customFormat="1" ht="19.95" customHeight="1" x14ac:dyDescent="0.3">
      <c r="B1045" s="476">
        <v>1047</v>
      </c>
      <c r="C1045" s="474" t="s">
        <v>5591</v>
      </c>
      <c r="D1045" s="475">
        <v>20536763164</v>
      </c>
      <c r="E1045" s="478"/>
      <c r="F1045" s="477" t="s">
        <v>5712</v>
      </c>
      <c r="G1045" s="478" t="s">
        <v>125</v>
      </c>
      <c r="H1045" s="478">
        <v>940325019</v>
      </c>
      <c r="I1045" s="569" t="s">
        <v>5713</v>
      </c>
      <c r="J1045" s="486" t="s">
        <v>5714</v>
      </c>
      <c r="K1045" s="486" t="s">
        <v>5715</v>
      </c>
      <c r="L1045" s="479"/>
    </row>
    <row r="1046" spans="2:12" s="459" customFormat="1" ht="19.95" customHeight="1" x14ac:dyDescent="0.3">
      <c r="B1046" s="476">
        <v>1048</v>
      </c>
      <c r="C1046" s="477" t="s">
        <v>250</v>
      </c>
      <c r="D1046" s="478">
        <v>20505958111</v>
      </c>
      <c r="E1046" s="478"/>
      <c r="F1046" s="477" t="s">
        <v>5716</v>
      </c>
      <c r="G1046" s="478" t="s">
        <v>125</v>
      </c>
      <c r="H1046" s="478">
        <v>949069495</v>
      </c>
      <c r="I1046" s="569" t="s">
        <v>5717</v>
      </c>
      <c r="J1046" s="486" t="s">
        <v>5718</v>
      </c>
      <c r="K1046" s="486" t="s">
        <v>125</v>
      </c>
      <c r="L1046" s="479"/>
    </row>
    <row r="1047" spans="2:12" s="459" customFormat="1" ht="19.95" customHeight="1" x14ac:dyDescent="0.3">
      <c r="B1047" s="476">
        <v>1049</v>
      </c>
      <c r="C1047" s="474" t="s">
        <v>5721</v>
      </c>
      <c r="D1047" s="475">
        <v>20613974807</v>
      </c>
      <c r="E1047" s="478"/>
      <c r="F1047" s="474" t="s">
        <v>5721</v>
      </c>
      <c r="G1047" s="478" t="s">
        <v>125</v>
      </c>
      <c r="H1047" s="478">
        <v>931897096</v>
      </c>
      <c r="I1047" s="569" t="s">
        <v>5722</v>
      </c>
      <c r="J1047" s="486" t="s">
        <v>125</v>
      </c>
      <c r="K1047" s="486" t="s">
        <v>125</v>
      </c>
      <c r="L1047" s="479"/>
    </row>
    <row r="1048" spans="2:12" s="459" customFormat="1" ht="19.95" customHeight="1" x14ac:dyDescent="0.3">
      <c r="B1048" s="476">
        <v>1050</v>
      </c>
      <c r="C1048" s="474" t="s">
        <v>5723</v>
      </c>
      <c r="D1048" s="475">
        <v>20296637697</v>
      </c>
      <c r="E1048" s="478"/>
      <c r="F1048" s="477" t="s">
        <v>5724</v>
      </c>
      <c r="G1048" s="478" t="s">
        <v>125</v>
      </c>
      <c r="H1048" s="478">
        <v>924844997</v>
      </c>
      <c r="I1048" s="569" t="s">
        <v>5725</v>
      </c>
      <c r="J1048" s="486" t="s">
        <v>5726</v>
      </c>
      <c r="K1048" s="617" t="s">
        <v>5727</v>
      </c>
      <c r="L1048" s="479"/>
    </row>
    <row r="1049" spans="2:12" s="459" customFormat="1" ht="19.95" customHeight="1" x14ac:dyDescent="0.3">
      <c r="B1049" s="476">
        <v>1051</v>
      </c>
      <c r="C1049" s="474" t="s">
        <v>5731</v>
      </c>
      <c r="D1049" s="475" t="s">
        <v>125</v>
      </c>
      <c r="E1049" s="478"/>
      <c r="F1049" s="477" t="s">
        <v>5731</v>
      </c>
      <c r="G1049" s="478" t="s">
        <v>125</v>
      </c>
      <c r="H1049" s="478">
        <v>991569143</v>
      </c>
      <c r="I1049" s="569" t="s">
        <v>5732</v>
      </c>
      <c r="J1049" s="486" t="s">
        <v>5733</v>
      </c>
      <c r="K1049" s="486" t="s">
        <v>5734</v>
      </c>
      <c r="L1049" s="479"/>
    </row>
    <row r="1050" spans="2:12" s="459" customFormat="1" ht="19.95" customHeight="1" x14ac:dyDescent="0.3">
      <c r="B1050" s="476">
        <v>1052</v>
      </c>
      <c r="C1050" s="474" t="s">
        <v>5735</v>
      </c>
      <c r="D1050" s="475">
        <v>20606946644</v>
      </c>
      <c r="E1050" s="478"/>
      <c r="F1050" s="477" t="s">
        <v>5736</v>
      </c>
      <c r="G1050" s="478" t="s">
        <v>4405</v>
      </c>
      <c r="H1050" s="478">
        <v>941468694</v>
      </c>
      <c r="I1050" s="499" t="s">
        <v>5737</v>
      </c>
      <c r="J1050" s="486" t="s">
        <v>5738</v>
      </c>
      <c r="K1050" s="486" t="s">
        <v>5739</v>
      </c>
      <c r="L1050" s="479"/>
    </row>
    <row r="1051" spans="2:12" s="459" customFormat="1" ht="19.95" customHeight="1" x14ac:dyDescent="0.3">
      <c r="B1051" s="476">
        <v>1053</v>
      </c>
      <c r="C1051" s="474" t="s">
        <v>5740</v>
      </c>
      <c r="D1051" s="475">
        <v>20606167947</v>
      </c>
      <c r="E1051" s="478"/>
      <c r="F1051" s="477" t="s">
        <v>5741</v>
      </c>
      <c r="G1051" s="478" t="s">
        <v>125</v>
      </c>
      <c r="H1051" s="478">
        <v>987764556</v>
      </c>
      <c r="I1051" s="569" t="s">
        <v>5742</v>
      </c>
      <c r="J1051" s="486" t="s">
        <v>5743</v>
      </c>
      <c r="K1051" s="486" t="s">
        <v>5744</v>
      </c>
      <c r="L1051" s="479"/>
    </row>
    <row r="1052" spans="2:12" s="459" customFormat="1" ht="19.95" customHeight="1" x14ac:dyDescent="0.3">
      <c r="B1052" s="476">
        <v>1054</v>
      </c>
      <c r="C1052" s="474" t="s">
        <v>5748</v>
      </c>
      <c r="D1052" s="475">
        <v>20610070656</v>
      </c>
      <c r="E1052" s="478"/>
      <c r="F1052" s="477" t="s">
        <v>5749</v>
      </c>
      <c r="G1052" s="478" t="s">
        <v>125</v>
      </c>
      <c r="H1052" s="478">
        <v>912027768</v>
      </c>
      <c r="I1052" s="569" t="s">
        <v>5750</v>
      </c>
      <c r="J1052" s="486" t="s">
        <v>5751</v>
      </c>
      <c r="K1052" s="486" t="s">
        <v>5752</v>
      </c>
      <c r="L1052" s="479"/>
    </row>
    <row r="1053" spans="2:12" s="459" customFormat="1" ht="19.95" customHeight="1" x14ac:dyDescent="0.3">
      <c r="B1053" s="476">
        <v>1055</v>
      </c>
      <c r="C1053" s="474" t="s">
        <v>5753</v>
      </c>
      <c r="D1053" s="475">
        <v>20153288519</v>
      </c>
      <c r="E1053" s="478"/>
      <c r="F1053" s="477" t="s">
        <v>5754</v>
      </c>
      <c r="G1053" s="478" t="s">
        <v>125</v>
      </c>
      <c r="H1053" s="478">
        <v>915124396</v>
      </c>
      <c r="I1053" s="569" t="s">
        <v>5673</v>
      </c>
      <c r="J1053" s="486" t="s">
        <v>125</v>
      </c>
      <c r="K1053" s="486" t="s">
        <v>125</v>
      </c>
      <c r="L1053" s="479"/>
    </row>
    <row r="1054" spans="2:12" s="459" customFormat="1" ht="19.95" customHeight="1" x14ac:dyDescent="0.3">
      <c r="B1054" s="476">
        <v>1056</v>
      </c>
      <c r="C1054" s="474" t="s">
        <v>5763</v>
      </c>
      <c r="D1054" s="475">
        <v>20451547420</v>
      </c>
      <c r="E1054" s="478"/>
      <c r="F1054" s="477" t="s">
        <v>5759</v>
      </c>
      <c r="G1054" s="478" t="s">
        <v>5658</v>
      </c>
      <c r="H1054" s="478">
        <v>961844433</v>
      </c>
      <c r="I1054" s="569" t="s">
        <v>5760</v>
      </c>
      <c r="J1054" s="486" t="s">
        <v>5761</v>
      </c>
      <c r="K1054" s="486" t="s">
        <v>5762</v>
      </c>
      <c r="L1054" s="479"/>
    </row>
    <row r="1055" spans="2:12" s="459" customFormat="1" ht="19.95" customHeight="1" x14ac:dyDescent="0.3">
      <c r="B1055" s="476">
        <v>1057</v>
      </c>
      <c r="C1055" s="474" t="s">
        <v>4148</v>
      </c>
      <c r="D1055" s="475">
        <v>20550488192</v>
      </c>
      <c r="E1055" s="478"/>
      <c r="F1055" s="477" t="s">
        <v>5764</v>
      </c>
      <c r="G1055" s="478" t="s">
        <v>5578</v>
      </c>
      <c r="H1055" s="478">
        <v>965235037</v>
      </c>
      <c r="I1055" s="569" t="s">
        <v>5765</v>
      </c>
      <c r="J1055" s="486" t="s">
        <v>5766</v>
      </c>
      <c r="K1055" s="486" t="s">
        <v>125</v>
      </c>
      <c r="L1055" s="479"/>
    </row>
    <row r="1056" spans="2:12" s="459" customFormat="1" ht="19.95" customHeight="1" x14ac:dyDescent="0.3">
      <c r="B1056" s="476">
        <v>1058</v>
      </c>
      <c r="C1056" s="474" t="s">
        <v>5767</v>
      </c>
      <c r="D1056" s="475">
        <v>20536643690</v>
      </c>
      <c r="E1056" s="478"/>
      <c r="F1056" s="477" t="s">
        <v>5768</v>
      </c>
      <c r="G1056" s="478" t="s">
        <v>125</v>
      </c>
      <c r="H1056" s="478">
        <v>925347257</v>
      </c>
      <c r="I1056" s="585" t="s">
        <v>5769</v>
      </c>
      <c r="J1056" s="486" t="s">
        <v>125</v>
      </c>
      <c r="K1056" s="486" t="s">
        <v>125</v>
      </c>
      <c r="L1056" s="479"/>
    </row>
    <row r="1057" spans="2:12" s="459" customFormat="1" ht="19.95" customHeight="1" x14ac:dyDescent="0.3">
      <c r="B1057" s="476">
        <v>1059</v>
      </c>
      <c r="C1057" s="474" t="s">
        <v>5770</v>
      </c>
      <c r="D1057" s="475">
        <v>20546473440</v>
      </c>
      <c r="E1057" s="478"/>
      <c r="F1057" s="477" t="s">
        <v>5771</v>
      </c>
      <c r="G1057" s="478" t="s">
        <v>5644</v>
      </c>
      <c r="H1057" s="478">
        <v>957206775</v>
      </c>
      <c r="I1057" s="569" t="s">
        <v>5772</v>
      </c>
      <c r="J1057" s="486" t="s">
        <v>125</v>
      </c>
      <c r="K1057" s="486" t="s">
        <v>125</v>
      </c>
      <c r="L1057" s="479"/>
    </row>
    <row r="1058" spans="2:12" s="459" customFormat="1" ht="19.95" customHeight="1" x14ac:dyDescent="0.3">
      <c r="B1058" s="476">
        <v>1060</v>
      </c>
      <c r="C1058" s="474" t="s">
        <v>5773</v>
      </c>
      <c r="D1058" s="475">
        <v>20602409806</v>
      </c>
      <c r="E1058" s="478"/>
      <c r="F1058" s="477" t="s">
        <v>5774</v>
      </c>
      <c r="G1058" s="478" t="s">
        <v>5775</v>
      </c>
      <c r="H1058" s="478">
        <v>916685233</v>
      </c>
      <c r="I1058" s="569" t="s">
        <v>5776</v>
      </c>
      <c r="J1058" s="486" t="s">
        <v>5777</v>
      </c>
      <c r="K1058" s="467" t="s">
        <v>5778</v>
      </c>
      <c r="L1058" s="479"/>
    </row>
    <row r="1059" spans="2:12" s="459" customFormat="1" ht="19.95" customHeight="1" x14ac:dyDescent="0.3">
      <c r="B1059" s="476">
        <v>1061</v>
      </c>
      <c r="C1059" s="474" t="s">
        <v>5779</v>
      </c>
      <c r="D1059" s="475" t="s">
        <v>125</v>
      </c>
      <c r="E1059" s="478"/>
      <c r="F1059" s="477" t="s">
        <v>5779</v>
      </c>
      <c r="G1059" s="478" t="s">
        <v>125</v>
      </c>
      <c r="H1059" s="478">
        <v>929031401</v>
      </c>
      <c r="I1059" s="569" t="s">
        <v>5780</v>
      </c>
      <c r="J1059" s="486" t="s">
        <v>5781</v>
      </c>
      <c r="K1059" s="486" t="s">
        <v>5782</v>
      </c>
      <c r="L1059" s="479"/>
    </row>
    <row r="1060" spans="2:12" s="459" customFormat="1" ht="19.95" customHeight="1" x14ac:dyDescent="0.3">
      <c r="B1060" s="476">
        <v>1062</v>
      </c>
      <c r="C1060" s="474" t="s">
        <v>5783</v>
      </c>
      <c r="D1060" s="475">
        <v>20605876774</v>
      </c>
      <c r="E1060" s="478"/>
      <c r="F1060" s="477" t="s">
        <v>5783</v>
      </c>
      <c r="G1060" s="478" t="s">
        <v>125</v>
      </c>
      <c r="H1060" s="478">
        <v>980669464</v>
      </c>
      <c r="I1060" s="569" t="s">
        <v>5784</v>
      </c>
      <c r="J1060" s="486" t="s">
        <v>5785</v>
      </c>
      <c r="K1060" s="611" t="s">
        <v>5786</v>
      </c>
      <c r="L1060" s="479"/>
    </row>
    <row r="1061" spans="2:12" s="459" customFormat="1" ht="19.95" customHeight="1" x14ac:dyDescent="0.3">
      <c r="B1061" s="476">
        <v>1063</v>
      </c>
      <c r="C1061" s="474" t="s">
        <v>5789</v>
      </c>
      <c r="D1061" s="475">
        <v>20607186589</v>
      </c>
      <c r="E1061" s="478"/>
      <c r="F1061" s="477" t="s">
        <v>5790</v>
      </c>
      <c r="G1061" s="478"/>
      <c r="H1061" s="478">
        <v>975109335</v>
      </c>
      <c r="I1061" s="569" t="s">
        <v>5791</v>
      </c>
      <c r="J1061" s="486" t="s">
        <v>5793</v>
      </c>
      <c r="K1061" s="486" t="s">
        <v>5792</v>
      </c>
      <c r="L1061" s="479"/>
    </row>
    <row r="1062" spans="2:12" s="459" customFormat="1" ht="19.95" customHeight="1" x14ac:dyDescent="0.3">
      <c r="B1062" s="476">
        <v>1064</v>
      </c>
      <c r="C1062" s="474" t="s">
        <v>5794</v>
      </c>
      <c r="D1062" s="475">
        <v>20603598432</v>
      </c>
      <c r="E1062" s="478"/>
      <c r="F1062" s="477" t="s">
        <v>5795</v>
      </c>
      <c r="G1062" s="478" t="s">
        <v>125</v>
      </c>
      <c r="H1062" s="478">
        <v>943564418</v>
      </c>
      <c r="I1062" s="569" t="s">
        <v>5796</v>
      </c>
      <c r="J1062" s="486" t="s">
        <v>125</v>
      </c>
      <c r="K1062" s="486" t="s">
        <v>125</v>
      </c>
      <c r="L1062" s="479"/>
    </row>
    <row r="1063" spans="2:12" s="459" customFormat="1" ht="19.95" customHeight="1" x14ac:dyDescent="0.3">
      <c r="B1063" s="476">
        <v>1065</v>
      </c>
      <c r="C1063" s="474" t="s">
        <v>5797</v>
      </c>
      <c r="D1063" s="475">
        <v>20609576589</v>
      </c>
      <c r="E1063" s="478"/>
      <c r="F1063" s="477" t="s">
        <v>5798</v>
      </c>
      <c r="G1063" s="478" t="s">
        <v>125</v>
      </c>
      <c r="H1063" s="478">
        <v>985450675</v>
      </c>
      <c r="I1063" s="569" t="s">
        <v>5799</v>
      </c>
      <c r="J1063" s="486" t="s">
        <v>5800</v>
      </c>
      <c r="K1063" s="486" t="s">
        <v>5801</v>
      </c>
      <c r="L1063" s="479"/>
    </row>
    <row r="1064" spans="2:12" s="459" customFormat="1" ht="19.95" customHeight="1" x14ac:dyDescent="0.3">
      <c r="B1064" s="476">
        <v>1066</v>
      </c>
      <c r="C1064" s="474" t="s">
        <v>5804</v>
      </c>
      <c r="D1064" s="475">
        <v>20613383477</v>
      </c>
      <c r="E1064" s="478"/>
      <c r="F1064" s="477" t="s">
        <v>5805</v>
      </c>
      <c r="G1064" s="478" t="s">
        <v>125</v>
      </c>
      <c r="H1064" s="478">
        <v>979470327</v>
      </c>
      <c r="I1064" s="569" t="s">
        <v>5806</v>
      </c>
      <c r="J1064" s="486" t="s">
        <v>5807</v>
      </c>
      <c r="K1064" s="486" t="s">
        <v>5808</v>
      </c>
      <c r="L1064" s="479"/>
    </row>
    <row r="1065" spans="2:12" s="459" customFormat="1" ht="19.95" customHeight="1" x14ac:dyDescent="0.3">
      <c r="B1065" s="476">
        <v>1067</v>
      </c>
      <c r="C1065" s="474" t="s">
        <v>5809</v>
      </c>
      <c r="D1065" s="475">
        <v>20605888071</v>
      </c>
      <c r="E1065" s="478"/>
      <c r="F1065" s="477" t="s">
        <v>5810</v>
      </c>
      <c r="G1065" s="478" t="s">
        <v>125</v>
      </c>
      <c r="H1065" s="478">
        <v>921495898</v>
      </c>
      <c r="I1065" s="569" t="s">
        <v>5811</v>
      </c>
      <c r="J1065" s="486" t="s">
        <v>125</v>
      </c>
      <c r="K1065" s="486" t="s">
        <v>125</v>
      </c>
      <c r="L1065" s="479"/>
    </row>
    <row r="1066" spans="2:12" s="459" customFormat="1" ht="19.95" customHeight="1" x14ac:dyDescent="0.3">
      <c r="B1066" s="476">
        <v>1068</v>
      </c>
      <c r="C1066" s="474" t="s">
        <v>5812</v>
      </c>
      <c r="D1066" s="475">
        <v>20601031621</v>
      </c>
      <c r="E1066" s="478"/>
      <c r="F1066" s="477" t="s">
        <v>5813</v>
      </c>
      <c r="G1066" s="478" t="s">
        <v>125</v>
      </c>
      <c r="H1066" s="478">
        <v>942499661</v>
      </c>
      <c r="I1066" s="569" t="s">
        <v>5814</v>
      </c>
      <c r="J1066" s="486" t="s">
        <v>125</v>
      </c>
      <c r="K1066" s="486" t="s">
        <v>125</v>
      </c>
      <c r="L1066" s="479"/>
    </row>
    <row r="1067" spans="2:12" s="459" customFormat="1" ht="19.95" customHeight="1" x14ac:dyDescent="0.3">
      <c r="B1067" s="476">
        <v>1069</v>
      </c>
      <c r="C1067" s="474" t="s">
        <v>5816</v>
      </c>
      <c r="D1067" s="475">
        <v>20600914082</v>
      </c>
      <c r="E1067" s="478"/>
      <c r="F1067" s="477" t="s">
        <v>5817</v>
      </c>
      <c r="G1067" s="478" t="s">
        <v>125</v>
      </c>
      <c r="H1067" s="478">
        <v>992864325</v>
      </c>
      <c r="I1067" s="499" t="s">
        <v>393</v>
      </c>
      <c r="J1067" s="486" t="s">
        <v>5818</v>
      </c>
      <c r="K1067" s="486" t="s">
        <v>5819</v>
      </c>
      <c r="L1067" s="479"/>
    </row>
    <row r="1068" spans="2:12" s="459" customFormat="1" ht="19.95" customHeight="1" x14ac:dyDescent="0.3">
      <c r="B1068" s="476">
        <v>1070</v>
      </c>
      <c r="C1068" s="474" t="s">
        <v>5820</v>
      </c>
      <c r="D1068" s="475">
        <v>20606063084</v>
      </c>
      <c r="E1068" s="478"/>
      <c r="F1068" s="477" t="s">
        <v>5820</v>
      </c>
      <c r="G1068" s="478" t="s">
        <v>125</v>
      </c>
      <c r="H1068" s="478">
        <v>907505582</v>
      </c>
      <c r="I1068" s="569" t="s">
        <v>5821</v>
      </c>
      <c r="J1068" s="486" t="s">
        <v>125</v>
      </c>
      <c r="K1068" s="486" t="s">
        <v>125</v>
      </c>
      <c r="L1068" s="479"/>
    </row>
    <row r="1069" spans="2:12" s="459" customFormat="1" ht="19.95" customHeight="1" x14ac:dyDescent="0.3">
      <c r="B1069" s="476">
        <v>1071</v>
      </c>
      <c r="C1069" s="474" t="s">
        <v>5822</v>
      </c>
      <c r="D1069" s="475">
        <v>20509723304</v>
      </c>
      <c r="E1069" s="478"/>
      <c r="F1069" s="477" t="s">
        <v>5823</v>
      </c>
      <c r="G1069" s="478" t="s">
        <v>5578</v>
      </c>
      <c r="H1069" s="478">
        <v>997395189</v>
      </c>
      <c r="I1069" s="569" t="s">
        <v>5824</v>
      </c>
      <c r="J1069" s="486" t="s">
        <v>5825</v>
      </c>
      <c r="K1069" s="486" t="s">
        <v>5826</v>
      </c>
      <c r="L1069" s="479"/>
    </row>
    <row r="1070" spans="2:12" s="459" customFormat="1" ht="19.95" customHeight="1" x14ac:dyDescent="0.3">
      <c r="B1070" s="476">
        <v>1072</v>
      </c>
      <c r="C1070" s="474" t="s">
        <v>5555</v>
      </c>
      <c r="D1070" s="475">
        <v>20554579567</v>
      </c>
      <c r="E1070" s="478"/>
      <c r="F1070" s="477" t="s">
        <v>5827</v>
      </c>
      <c r="G1070" s="478" t="s">
        <v>5828</v>
      </c>
      <c r="H1070" s="478">
        <v>950905917</v>
      </c>
      <c r="I1070" s="569" t="s">
        <v>5829</v>
      </c>
      <c r="J1070" s="486" t="s">
        <v>5558</v>
      </c>
      <c r="K1070" s="486" t="s">
        <v>5557</v>
      </c>
      <c r="L1070" s="479"/>
    </row>
    <row r="1071" spans="2:12" s="459" customFormat="1" ht="19.95" customHeight="1" x14ac:dyDescent="0.3">
      <c r="B1071" s="476">
        <v>1073</v>
      </c>
      <c r="C1071" s="474" t="s">
        <v>5830</v>
      </c>
      <c r="D1071" s="475">
        <v>20546482511</v>
      </c>
      <c r="E1071" s="478"/>
      <c r="F1071" s="477" t="s">
        <v>5831</v>
      </c>
      <c r="G1071" s="478" t="s">
        <v>5832</v>
      </c>
      <c r="H1071" s="478">
        <v>998341895</v>
      </c>
      <c r="I1071" s="569" t="s">
        <v>5833</v>
      </c>
      <c r="J1071" s="486" t="s">
        <v>5834</v>
      </c>
      <c r="K1071" s="486" t="s">
        <v>5835</v>
      </c>
      <c r="L1071" s="479"/>
    </row>
    <row r="1072" spans="2:12" s="459" customFormat="1" ht="19.95" customHeight="1" x14ac:dyDescent="0.3">
      <c r="B1072" s="476">
        <v>1074</v>
      </c>
      <c r="C1072" s="474" t="s">
        <v>256</v>
      </c>
      <c r="D1072" s="475">
        <v>20516862506</v>
      </c>
      <c r="E1072" s="478"/>
      <c r="F1072" s="477" t="s">
        <v>5838</v>
      </c>
      <c r="G1072" s="478" t="s">
        <v>125</v>
      </c>
      <c r="H1072" s="478">
        <v>920363294</v>
      </c>
      <c r="I1072" s="569" t="s">
        <v>861</v>
      </c>
      <c r="J1072" s="486" t="s">
        <v>5840</v>
      </c>
      <c r="K1072" s="486" t="s">
        <v>5839</v>
      </c>
      <c r="L1072" s="479"/>
    </row>
    <row r="1073" spans="2:12" s="459" customFormat="1" ht="19.95" customHeight="1" x14ac:dyDescent="0.3">
      <c r="B1073" s="476">
        <v>1075</v>
      </c>
      <c r="C1073" s="474" t="s">
        <v>5841</v>
      </c>
      <c r="D1073" s="475">
        <v>20608386760</v>
      </c>
      <c r="E1073" s="478"/>
      <c r="F1073" s="477" t="s">
        <v>5842</v>
      </c>
      <c r="G1073" s="478" t="s">
        <v>125</v>
      </c>
      <c r="H1073" s="478">
        <v>908846411</v>
      </c>
      <c r="I1073" s="569" t="s">
        <v>5843</v>
      </c>
      <c r="J1073" s="486" t="s">
        <v>5844</v>
      </c>
      <c r="K1073" s="486" t="s">
        <v>5845</v>
      </c>
      <c r="L1073" s="479"/>
    </row>
    <row r="1074" spans="2:12" s="459" customFormat="1" ht="19.95" customHeight="1" x14ac:dyDescent="0.3">
      <c r="B1074" s="476">
        <v>1076</v>
      </c>
      <c r="C1074" s="474" t="s">
        <v>5846</v>
      </c>
      <c r="D1074" s="475">
        <v>20601187761</v>
      </c>
      <c r="E1074" s="478"/>
      <c r="F1074" s="477" t="s">
        <v>5847</v>
      </c>
      <c r="G1074" s="478" t="s">
        <v>125</v>
      </c>
      <c r="H1074" s="478">
        <v>940371967</v>
      </c>
      <c r="I1074" s="569" t="s">
        <v>5848</v>
      </c>
      <c r="J1074" s="486" t="s">
        <v>125</v>
      </c>
      <c r="K1074" s="486" t="s">
        <v>125</v>
      </c>
      <c r="L1074" s="479"/>
    </row>
    <row r="1075" spans="2:12" s="459" customFormat="1" ht="19.95" customHeight="1" x14ac:dyDescent="0.3">
      <c r="B1075" s="476">
        <v>1077</v>
      </c>
      <c r="C1075" s="474" t="s">
        <v>5849</v>
      </c>
      <c r="D1075" s="475">
        <v>20614200686</v>
      </c>
      <c r="E1075" s="478"/>
      <c r="F1075" s="477" t="s">
        <v>5850</v>
      </c>
      <c r="G1075" s="478" t="s">
        <v>5851</v>
      </c>
      <c r="H1075" s="478">
        <v>962734784</v>
      </c>
      <c r="I1075" s="569" t="s">
        <v>5852</v>
      </c>
      <c r="J1075" s="486" t="s">
        <v>125</v>
      </c>
      <c r="K1075" s="486" t="s">
        <v>125</v>
      </c>
      <c r="L1075" s="479"/>
    </row>
    <row r="1076" spans="2:12" s="459" customFormat="1" ht="19.95" customHeight="1" x14ac:dyDescent="0.3">
      <c r="B1076" s="476">
        <v>1078</v>
      </c>
      <c r="C1076" s="474" t="s">
        <v>5853</v>
      </c>
      <c r="D1076" s="475">
        <v>20610384049</v>
      </c>
      <c r="E1076" s="478"/>
      <c r="F1076" s="477" t="s">
        <v>5854</v>
      </c>
      <c r="G1076" s="478" t="s">
        <v>5855</v>
      </c>
      <c r="H1076" s="478">
        <v>987130627</v>
      </c>
      <c r="I1076" s="569" t="s">
        <v>5856</v>
      </c>
      <c r="J1076" s="486" t="s">
        <v>5857</v>
      </c>
      <c r="K1076" s="486" t="s">
        <v>5858</v>
      </c>
      <c r="L1076" s="479"/>
    </row>
    <row r="1077" spans="2:12" s="459" customFormat="1" ht="19.95" customHeight="1" x14ac:dyDescent="0.3">
      <c r="B1077" s="476">
        <v>1079</v>
      </c>
      <c r="C1077" s="474" t="s">
        <v>5656</v>
      </c>
      <c r="D1077" s="475">
        <v>20600053982</v>
      </c>
      <c r="E1077" s="478"/>
      <c r="F1077" s="477" t="s">
        <v>5859</v>
      </c>
      <c r="G1077" s="478" t="s">
        <v>125</v>
      </c>
      <c r="H1077" s="478">
        <v>977820991</v>
      </c>
      <c r="I1077" s="569" t="s">
        <v>5860</v>
      </c>
      <c r="J1077" s="486" t="s">
        <v>125</v>
      </c>
      <c r="K1077" s="486" t="s">
        <v>5861</v>
      </c>
      <c r="L1077" s="479"/>
    </row>
    <row r="1078" spans="2:12" s="459" customFormat="1" ht="19.95" customHeight="1" x14ac:dyDescent="0.3">
      <c r="B1078" s="476">
        <v>1080</v>
      </c>
      <c r="C1078" s="474" t="s">
        <v>5383</v>
      </c>
      <c r="D1078" s="475">
        <v>20606241403</v>
      </c>
      <c r="E1078" s="478"/>
      <c r="F1078" s="477" t="s">
        <v>5865</v>
      </c>
      <c r="G1078" s="478" t="s">
        <v>125</v>
      </c>
      <c r="H1078" s="478">
        <v>960323160</v>
      </c>
      <c r="I1078" s="569" t="s">
        <v>5866</v>
      </c>
      <c r="J1078" s="486" t="s">
        <v>125</v>
      </c>
      <c r="K1078" s="486" t="s">
        <v>125</v>
      </c>
      <c r="L1078" s="479"/>
    </row>
    <row r="1079" spans="2:12" s="459" customFormat="1" ht="19.95" customHeight="1" x14ac:dyDescent="0.3">
      <c r="B1079" s="476">
        <v>1081</v>
      </c>
      <c r="C1079" s="474" t="s">
        <v>5871</v>
      </c>
      <c r="D1079" s="475">
        <v>20515487281</v>
      </c>
      <c r="E1079" s="478"/>
      <c r="F1079" s="477" t="s">
        <v>5872</v>
      </c>
      <c r="G1079" s="478" t="s">
        <v>125</v>
      </c>
      <c r="H1079" s="478">
        <v>986734599</v>
      </c>
      <c r="I1079" s="569" t="s">
        <v>5873</v>
      </c>
      <c r="J1079" s="486" t="s">
        <v>125</v>
      </c>
      <c r="K1079" s="486" t="s">
        <v>125</v>
      </c>
      <c r="L1079" s="479"/>
    </row>
    <row r="1080" spans="2:12" s="459" customFormat="1" ht="19.95" customHeight="1" x14ac:dyDescent="0.3">
      <c r="B1080" s="476">
        <v>1082</v>
      </c>
      <c r="C1080" s="477" t="s">
        <v>267</v>
      </c>
      <c r="D1080" s="478">
        <v>20505212739</v>
      </c>
      <c r="E1080" s="477" t="s">
        <v>3920</v>
      </c>
      <c r="F1080" s="477" t="s">
        <v>3920</v>
      </c>
      <c r="G1080" s="478" t="s">
        <v>125</v>
      </c>
      <c r="H1080" s="478">
        <v>940006249</v>
      </c>
      <c r="I1080" s="496" t="s">
        <v>3386</v>
      </c>
      <c r="J1080" s="486" t="s">
        <v>125</v>
      </c>
      <c r="K1080" s="486" t="s">
        <v>125</v>
      </c>
      <c r="L1080" s="479"/>
    </row>
    <row r="1081" spans="2:12" s="459" customFormat="1" ht="19.95" customHeight="1" x14ac:dyDescent="0.3">
      <c r="B1081" s="476">
        <v>1083</v>
      </c>
      <c r="C1081" s="474" t="s">
        <v>5875</v>
      </c>
      <c r="D1081" s="475">
        <v>20600289544</v>
      </c>
      <c r="E1081" s="478"/>
      <c r="F1081" s="477" t="s">
        <v>5876</v>
      </c>
      <c r="G1081" s="478" t="s">
        <v>125</v>
      </c>
      <c r="H1081" s="478">
        <v>936142315</v>
      </c>
      <c r="I1081" s="499" t="s">
        <v>5877</v>
      </c>
      <c r="J1081" s="486" t="s">
        <v>125</v>
      </c>
      <c r="K1081" s="486" t="s">
        <v>125</v>
      </c>
      <c r="L1081" s="479"/>
    </row>
    <row r="1082" spans="2:12" s="459" customFormat="1" ht="19.95" customHeight="1" x14ac:dyDescent="0.3">
      <c r="B1082" s="476">
        <v>1084</v>
      </c>
      <c r="C1082" s="474" t="s">
        <v>5878</v>
      </c>
      <c r="D1082" s="475">
        <v>20523078306</v>
      </c>
      <c r="E1082" s="478"/>
      <c r="F1082" s="477" t="s">
        <v>5879</v>
      </c>
      <c r="G1082" s="478" t="s">
        <v>5644</v>
      </c>
      <c r="H1082" s="478">
        <v>966640154</v>
      </c>
      <c r="I1082" s="569" t="s">
        <v>5880</v>
      </c>
      <c r="J1082" s="486" t="s">
        <v>125</v>
      </c>
      <c r="K1082" s="486" t="s">
        <v>125</v>
      </c>
      <c r="L1082" s="479"/>
    </row>
    <row r="1083" spans="2:12" s="459" customFormat="1" ht="19.95" customHeight="1" x14ac:dyDescent="0.3">
      <c r="B1083" s="476">
        <v>1085</v>
      </c>
      <c r="C1083" s="474" t="s">
        <v>5881</v>
      </c>
      <c r="D1083" s="475">
        <v>20545036011</v>
      </c>
      <c r="E1083" s="478"/>
      <c r="F1083" s="477" t="s">
        <v>5882</v>
      </c>
      <c r="G1083" s="478" t="s">
        <v>125</v>
      </c>
      <c r="H1083" s="478">
        <v>952338538</v>
      </c>
      <c r="I1083" s="569" t="s">
        <v>5883</v>
      </c>
      <c r="J1083" s="486" t="s">
        <v>125</v>
      </c>
      <c r="K1083" s="486" t="s">
        <v>125</v>
      </c>
      <c r="L1083" s="479"/>
    </row>
    <row r="1084" spans="2:12" s="459" customFormat="1" ht="19.95" customHeight="1" x14ac:dyDescent="0.3">
      <c r="B1084" s="476">
        <v>1086</v>
      </c>
      <c r="C1084" s="474" t="s">
        <v>5884</v>
      </c>
      <c r="D1084" s="475">
        <v>20517490904</v>
      </c>
      <c r="E1084" s="478"/>
      <c r="F1084" s="477" t="s">
        <v>5872</v>
      </c>
      <c r="G1084" s="478" t="s">
        <v>125</v>
      </c>
      <c r="H1084" s="478">
        <v>986734599</v>
      </c>
      <c r="I1084" s="569" t="s">
        <v>5873</v>
      </c>
      <c r="J1084" s="486" t="s">
        <v>125</v>
      </c>
      <c r="K1084" s="486" t="s">
        <v>125</v>
      </c>
      <c r="L1084" s="479"/>
    </row>
    <row r="1085" spans="2:12" s="459" customFormat="1" ht="19.95" customHeight="1" x14ac:dyDescent="0.3">
      <c r="B1085" s="476">
        <v>1087</v>
      </c>
      <c r="C1085" s="474" t="s">
        <v>5885</v>
      </c>
      <c r="D1085" s="475">
        <v>20100045517</v>
      </c>
      <c r="E1085" s="478"/>
      <c r="F1085" s="477" t="s">
        <v>5886</v>
      </c>
      <c r="G1085" s="478" t="s">
        <v>125</v>
      </c>
      <c r="H1085" s="478">
        <v>956344397</v>
      </c>
      <c r="I1085" s="569" t="s">
        <v>5887</v>
      </c>
      <c r="J1085" s="486" t="s">
        <v>125</v>
      </c>
      <c r="K1085" s="486" t="s">
        <v>125</v>
      </c>
      <c r="L1085" s="479"/>
    </row>
    <row r="1086" spans="2:12" s="459" customFormat="1" ht="19.95" customHeight="1" x14ac:dyDescent="0.3">
      <c r="B1086" s="476">
        <v>1088</v>
      </c>
      <c r="C1086" s="474" t="s">
        <v>5890</v>
      </c>
      <c r="D1086" s="475">
        <v>20563485222</v>
      </c>
      <c r="E1086" s="478"/>
      <c r="F1086" s="477" t="s">
        <v>5891</v>
      </c>
      <c r="G1086" s="478" t="s">
        <v>125</v>
      </c>
      <c r="H1086" s="478">
        <v>959162059</v>
      </c>
      <c r="I1086" s="499" t="s">
        <v>125</v>
      </c>
      <c r="J1086" s="486" t="s">
        <v>125</v>
      </c>
      <c r="K1086" s="486" t="s">
        <v>5892</v>
      </c>
      <c r="L1086" s="479"/>
    </row>
    <row r="1087" spans="2:12" s="459" customFormat="1" ht="19.95" customHeight="1" x14ac:dyDescent="0.3">
      <c r="B1087" s="476">
        <v>1089</v>
      </c>
      <c r="C1087" s="477" t="s">
        <v>5893</v>
      </c>
      <c r="D1087" s="478">
        <v>20602993443</v>
      </c>
      <c r="E1087" s="478"/>
      <c r="F1087" s="477" t="s">
        <v>5894</v>
      </c>
      <c r="G1087" s="478" t="s">
        <v>125</v>
      </c>
      <c r="H1087" s="478">
        <v>987975408</v>
      </c>
      <c r="I1087" s="499" t="s">
        <v>5895</v>
      </c>
      <c r="J1087" s="486" t="s">
        <v>125</v>
      </c>
      <c r="K1087" s="486" t="s">
        <v>5896</v>
      </c>
      <c r="L1087" s="479"/>
    </row>
    <row r="1088" spans="2:12" s="459" customFormat="1" ht="19.95" customHeight="1" x14ac:dyDescent="0.3">
      <c r="B1088" s="476">
        <v>1090</v>
      </c>
      <c r="C1088" s="474" t="s">
        <v>5412</v>
      </c>
      <c r="D1088" s="475">
        <v>20611390000</v>
      </c>
      <c r="E1088" s="478"/>
      <c r="F1088" s="477" t="s">
        <v>5898</v>
      </c>
      <c r="G1088" s="478" t="s">
        <v>125</v>
      </c>
      <c r="H1088" s="478">
        <v>974504857</v>
      </c>
      <c r="I1088" s="569" t="s">
        <v>5897</v>
      </c>
      <c r="J1088" s="486" t="s">
        <v>5899</v>
      </c>
      <c r="K1088" s="486" t="s">
        <v>3712</v>
      </c>
      <c r="L1088" s="479"/>
    </row>
    <row r="1089" spans="2:12" s="459" customFormat="1" ht="19.95" customHeight="1" x14ac:dyDescent="0.3">
      <c r="B1089" s="476">
        <v>1091</v>
      </c>
      <c r="C1089" s="474" t="s">
        <v>5904</v>
      </c>
      <c r="D1089" s="475">
        <v>20511685347</v>
      </c>
      <c r="E1089" s="478"/>
      <c r="F1089" s="477" t="s">
        <v>5905</v>
      </c>
      <c r="G1089" s="478" t="s">
        <v>125</v>
      </c>
      <c r="H1089" s="478">
        <v>944612919</v>
      </c>
      <c r="I1089" s="569" t="s">
        <v>5906</v>
      </c>
      <c r="J1089" s="486" t="s">
        <v>125</v>
      </c>
      <c r="K1089" s="486" t="s">
        <v>125</v>
      </c>
      <c r="L1089" s="479"/>
    </row>
    <row r="1090" spans="2:12" s="459" customFormat="1" ht="19.95" customHeight="1" x14ac:dyDescent="0.3">
      <c r="B1090" s="476">
        <v>1092</v>
      </c>
      <c r="C1090" s="474" t="s">
        <v>5509</v>
      </c>
      <c r="D1090" s="475">
        <v>20603657862</v>
      </c>
      <c r="E1090" s="478"/>
      <c r="F1090" s="477" t="s">
        <v>5907</v>
      </c>
      <c r="G1090" s="478" t="s">
        <v>5908</v>
      </c>
      <c r="H1090" s="478">
        <v>964312212</v>
      </c>
      <c r="I1090" s="569" t="s">
        <v>5909</v>
      </c>
      <c r="J1090" s="486" t="s">
        <v>5910</v>
      </c>
      <c r="K1090" s="486" t="s">
        <v>5911</v>
      </c>
      <c r="L1090" s="479"/>
    </row>
    <row r="1091" spans="2:12" s="459" customFormat="1" ht="19.95" customHeight="1" x14ac:dyDescent="0.3">
      <c r="B1091" s="476">
        <v>1093</v>
      </c>
      <c r="C1091" s="474" t="s">
        <v>5456</v>
      </c>
      <c r="D1091" s="475">
        <v>20206018411</v>
      </c>
      <c r="E1091" s="477" t="s">
        <v>5544</v>
      </c>
      <c r="F1091" s="477" t="s">
        <v>5914</v>
      </c>
      <c r="G1091" s="478" t="s">
        <v>125</v>
      </c>
      <c r="H1091" s="478">
        <v>985655011</v>
      </c>
      <c r="I1091" s="569" t="s">
        <v>5915</v>
      </c>
      <c r="J1091" s="486" t="s">
        <v>125</v>
      </c>
      <c r="K1091" s="486" t="s">
        <v>125</v>
      </c>
      <c r="L1091" s="479"/>
    </row>
    <row r="1092" spans="2:12" s="459" customFormat="1" ht="19.95" customHeight="1" x14ac:dyDescent="0.3">
      <c r="B1092" s="476">
        <v>1094</v>
      </c>
      <c r="C1092" s="474" t="s">
        <v>5916</v>
      </c>
      <c r="D1092" s="475">
        <v>20501519481</v>
      </c>
      <c r="E1092" s="478"/>
      <c r="F1092" s="477" t="s">
        <v>5918</v>
      </c>
      <c r="G1092" s="478" t="s">
        <v>125</v>
      </c>
      <c r="H1092" s="478">
        <v>961564899</v>
      </c>
      <c r="I1092" s="569" t="s">
        <v>5917</v>
      </c>
      <c r="J1092" s="486" t="s">
        <v>5899</v>
      </c>
      <c r="K1092" s="486" t="s">
        <v>3712</v>
      </c>
      <c r="L1092" s="479"/>
    </row>
    <row r="1093" spans="2:12" s="459" customFormat="1" ht="19.95" customHeight="1" x14ac:dyDescent="0.3">
      <c r="B1093" s="476">
        <v>1095</v>
      </c>
      <c r="C1093" s="474" t="s">
        <v>5919</v>
      </c>
      <c r="D1093" s="475">
        <v>20613913735</v>
      </c>
      <c r="E1093" s="478"/>
      <c r="F1093" s="477" t="s">
        <v>5920</v>
      </c>
      <c r="G1093" s="478" t="s">
        <v>125</v>
      </c>
      <c r="H1093" s="478">
        <v>947481303</v>
      </c>
      <c r="I1093" s="569" t="s">
        <v>5921</v>
      </c>
      <c r="J1093" s="486" t="s">
        <v>125</v>
      </c>
      <c r="K1093" s="486" t="s">
        <v>125</v>
      </c>
      <c r="L1093" s="479"/>
    </row>
    <row r="1094" spans="2:12" s="459" customFormat="1" ht="19.95" customHeight="1" x14ac:dyDescent="0.3">
      <c r="B1094" s="476">
        <v>1096</v>
      </c>
      <c r="C1094" s="474" t="s">
        <v>5923</v>
      </c>
      <c r="D1094" s="475">
        <v>20603184336</v>
      </c>
      <c r="E1094" s="478"/>
      <c r="F1094" s="477" t="s">
        <v>5925</v>
      </c>
      <c r="G1094" s="478" t="s">
        <v>125</v>
      </c>
      <c r="H1094" s="478">
        <v>993280076</v>
      </c>
      <c r="I1094" s="499" t="s">
        <v>5924</v>
      </c>
      <c r="J1094" s="486" t="s">
        <v>125</v>
      </c>
      <c r="K1094" s="486" t="s">
        <v>125</v>
      </c>
      <c r="L1094" s="479"/>
    </row>
    <row r="1095" spans="2:12" s="459" customFormat="1" ht="19.95" customHeight="1" x14ac:dyDescent="0.3">
      <c r="B1095" s="476">
        <v>1097</v>
      </c>
      <c r="C1095" s="474" t="s">
        <v>5926</v>
      </c>
      <c r="D1095" s="475">
        <v>10105305244</v>
      </c>
      <c r="E1095" s="478"/>
      <c r="F1095" s="477" t="s">
        <v>5927</v>
      </c>
      <c r="G1095" s="478" t="s">
        <v>125</v>
      </c>
      <c r="H1095" s="478">
        <v>957893665</v>
      </c>
      <c r="I1095" s="499" t="s">
        <v>5933</v>
      </c>
      <c r="J1095" s="486" t="s">
        <v>125</v>
      </c>
      <c r="K1095" s="486" t="s">
        <v>125</v>
      </c>
      <c r="L1095" s="479"/>
    </row>
    <row r="1096" spans="2:12" s="459" customFormat="1" ht="19.95" customHeight="1" x14ac:dyDescent="0.3">
      <c r="B1096" s="476">
        <v>1098</v>
      </c>
      <c r="C1096" s="474" t="s">
        <v>5930</v>
      </c>
      <c r="D1096" s="475">
        <v>20612588911</v>
      </c>
      <c r="E1096" s="478"/>
      <c r="F1096" s="477" t="s">
        <v>5931</v>
      </c>
      <c r="G1096" s="478" t="s">
        <v>125</v>
      </c>
      <c r="H1096" s="478">
        <v>987248915</v>
      </c>
      <c r="I1096" s="569" t="s">
        <v>5932</v>
      </c>
      <c r="J1096" s="486" t="s">
        <v>125</v>
      </c>
      <c r="K1096" s="486" t="s">
        <v>125</v>
      </c>
      <c r="L1096" s="479"/>
    </row>
    <row r="1097" spans="2:12" s="459" customFormat="1" ht="19.95" customHeight="1" x14ac:dyDescent="0.3">
      <c r="B1097" s="476">
        <v>1099</v>
      </c>
      <c r="C1097" s="474" t="s">
        <v>5937</v>
      </c>
      <c r="D1097" s="475">
        <v>20602992421</v>
      </c>
      <c r="E1097" s="478"/>
      <c r="F1097" s="477" t="s">
        <v>5938</v>
      </c>
      <c r="G1097" s="478" t="s">
        <v>125</v>
      </c>
      <c r="H1097" s="478">
        <v>924991811</v>
      </c>
      <c r="I1097" s="569" t="s">
        <v>5939</v>
      </c>
      <c r="J1097" s="486" t="s">
        <v>125</v>
      </c>
      <c r="K1097" s="486" t="s">
        <v>125</v>
      </c>
      <c r="L1097" s="479"/>
    </row>
    <row r="1098" spans="2:12" s="459" customFormat="1" ht="19.95" customHeight="1" x14ac:dyDescent="0.3">
      <c r="B1098" s="476">
        <v>1100</v>
      </c>
      <c r="C1098" s="474" t="s">
        <v>5412</v>
      </c>
      <c r="D1098" s="475">
        <v>20611390000</v>
      </c>
      <c r="E1098" s="478"/>
      <c r="F1098" s="477" t="s">
        <v>5949</v>
      </c>
      <c r="G1098" s="478" t="s">
        <v>5940</v>
      </c>
      <c r="H1098" s="478" t="s">
        <v>5950</v>
      </c>
      <c r="I1098" s="569" t="s">
        <v>5951</v>
      </c>
      <c r="J1098" s="486" t="s">
        <v>5941</v>
      </c>
      <c r="K1098" s="486" t="s">
        <v>5942</v>
      </c>
      <c r="L1098" s="479"/>
    </row>
    <row r="1099" spans="2:12" s="459" customFormat="1" ht="19.95" customHeight="1" x14ac:dyDescent="0.3">
      <c r="B1099" s="476">
        <v>1101</v>
      </c>
      <c r="C1099" s="474" t="s">
        <v>5456</v>
      </c>
      <c r="D1099" s="475">
        <v>20206018411</v>
      </c>
      <c r="E1099" s="478"/>
      <c r="F1099" s="477" t="s">
        <v>5943</v>
      </c>
      <c r="G1099" s="478" t="s">
        <v>5944</v>
      </c>
      <c r="H1099" s="478">
        <v>924094572</v>
      </c>
      <c r="I1099" s="569" t="s">
        <v>5945</v>
      </c>
      <c r="J1099" s="486" t="s">
        <v>125</v>
      </c>
      <c r="K1099" s="486" t="s">
        <v>125</v>
      </c>
      <c r="L1099" s="479"/>
    </row>
    <row r="1100" spans="2:12" s="459" customFormat="1" ht="19.95" customHeight="1" x14ac:dyDescent="0.3">
      <c r="B1100" s="476">
        <v>1102</v>
      </c>
      <c r="C1100" s="474" t="s">
        <v>4271</v>
      </c>
      <c r="D1100" s="475">
        <v>20537471248</v>
      </c>
      <c r="E1100" s="478"/>
      <c r="F1100" s="477" t="s">
        <v>5953</v>
      </c>
      <c r="G1100" s="478" t="s">
        <v>5954</v>
      </c>
      <c r="H1100" s="478">
        <v>979702825</v>
      </c>
      <c r="I1100" s="569" t="s">
        <v>5955</v>
      </c>
      <c r="J1100" s="486" t="s">
        <v>125</v>
      </c>
      <c r="K1100" s="486" t="s">
        <v>125</v>
      </c>
      <c r="L1100" s="479"/>
    </row>
    <row r="1101" spans="2:12" s="459" customFormat="1" ht="19.95" customHeight="1" x14ac:dyDescent="0.3">
      <c r="B1101" s="476">
        <v>1103</v>
      </c>
      <c r="C1101" s="474" t="s">
        <v>5956</v>
      </c>
      <c r="D1101" s="475">
        <v>20605171941</v>
      </c>
      <c r="E1101" s="478"/>
      <c r="F1101" s="477" t="s">
        <v>5957</v>
      </c>
      <c r="G1101" s="478" t="s">
        <v>125</v>
      </c>
      <c r="H1101" s="478">
        <v>994198563</v>
      </c>
      <c r="I1101" s="569" t="s">
        <v>5958</v>
      </c>
      <c r="J1101" s="486" t="s">
        <v>5959</v>
      </c>
      <c r="K1101" s="486" t="s">
        <v>5960</v>
      </c>
      <c r="L1101" s="479"/>
    </row>
    <row r="1102" spans="2:12" s="459" customFormat="1" ht="19.95" customHeight="1" x14ac:dyDescent="0.3">
      <c r="B1102" s="476">
        <v>1104</v>
      </c>
      <c r="C1102" s="474" t="s">
        <v>5506</v>
      </c>
      <c r="D1102" s="475" t="s">
        <v>5507</v>
      </c>
      <c r="E1102" s="478"/>
      <c r="F1102" s="477" t="s">
        <v>5961</v>
      </c>
      <c r="G1102" s="478" t="s">
        <v>125</v>
      </c>
      <c r="H1102" s="478">
        <v>980043656</v>
      </c>
      <c r="I1102" s="569" t="s">
        <v>5962</v>
      </c>
      <c r="J1102" s="486" t="s">
        <v>5963</v>
      </c>
      <c r="K1102" s="486" t="s">
        <v>5963</v>
      </c>
      <c r="L1102" s="479"/>
    </row>
    <row r="1103" spans="2:12" s="459" customFormat="1" ht="19.95" customHeight="1" x14ac:dyDescent="0.3">
      <c r="B1103" s="476">
        <v>1105</v>
      </c>
      <c r="C1103" s="474" t="s">
        <v>5456</v>
      </c>
      <c r="D1103" s="475">
        <v>20206018411</v>
      </c>
      <c r="E1103" s="478"/>
      <c r="F1103" s="477" t="s">
        <v>5964</v>
      </c>
      <c r="G1103" s="478" t="s">
        <v>125</v>
      </c>
      <c r="H1103" s="478">
        <v>926704882</v>
      </c>
      <c r="I1103" s="569" t="s">
        <v>5991</v>
      </c>
      <c r="J1103" s="486" t="s">
        <v>5965</v>
      </c>
      <c r="K1103" s="486" t="s">
        <v>5966</v>
      </c>
      <c r="L1103" s="479"/>
    </row>
    <row r="1104" spans="2:12" s="459" customFormat="1" ht="19.95" customHeight="1" x14ac:dyDescent="0.3">
      <c r="B1104" s="476">
        <v>1106</v>
      </c>
      <c r="C1104" s="474" t="s">
        <v>5970</v>
      </c>
      <c r="D1104" s="475">
        <v>20550259321</v>
      </c>
      <c r="E1104" s="478"/>
      <c r="F1104" s="477" t="s">
        <v>6151</v>
      </c>
      <c r="G1104" s="478" t="s">
        <v>5971</v>
      </c>
      <c r="H1104" s="478">
        <v>990124060</v>
      </c>
      <c r="I1104" s="569" t="s">
        <v>6150</v>
      </c>
      <c r="J1104" s="486" t="s">
        <v>5972</v>
      </c>
      <c r="K1104" s="486" t="s">
        <v>5973</v>
      </c>
      <c r="L1104" s="479"/>
    </row>
    <row r="1105" spans="2:12" s="459" customFormat="1" ht="19.95" customHeight="1" x14ac:dyDescent="0.3">
      <c r="B1105" s="476">
        <v>1107</v>
      </c>
      <c r="C1105" s="474" t="s">
        <v>5979</v>
      </c>
      <c r="D1105" s="475">
        <v>20543329984</v>
      </c>
      <c r="E1105" s="478"/>
      <c r="F1105" s="477" t="s">
        <v>5974</v>
      </c>
      <c r="G1105" s="478" t="s">
        <v>5975</v>
      </c>
      <c r="H1105" s="478">
        <v>946373595</v>
      </c>
      <c r="I1105" s="569" t="s">
        <v>5976</v>
      </c>
      <c r="J1105" s="486" t="s">
        <v>5977</v>
      </c>
      <c r="K1105" s="486" t="s">
        <v>5978</v>
      </c>
      <c r="L1105" s="479"/>
    </row>
    <row r="1106" spans="2:12" s="459" customFormat="1" ht="19.95" customHeight="1" x14ac:dyDescent="0.3">
      <c r="B1106" s="476">
        <v>1108</v>
      </c>
      <c r="C1106" s="474" t="s">
        <v>5980</v>
      </c>
      <c r="D1106" s="475">
        <v>10470480179</v>
      </c>
      <c r="E1106" s="478"/>
      <c r="F1106" s="477" t="s">
        <v>5980</v>
      </c>
      <c r="G1106" s="478" t="s">
        <v>125</v>
      </c>
      <c r="H1106" s="478" t="s">
        <v>125</v>
      </c>
      <c r="I1106" s="499" t="s">
        <v>5981</v>
      </c>
      <c r="J1106" s="486" t="s">
        <v>125</v>
      </c>
      <c r="K1106" s="486" t="s">
        <v>125</v>
      </c>
      <c r="L1106" s="479"/>
    </row>
    <row r="1107" spans="2:12" s="459" customFormat="1" ht="19.95" customHeight="1" x14ac:dyDescent="0.3">
      <c r="B1107" s="476">
        <v>1109</v>
      </c>
      <c r="C1107" s="474" t="s">
        <v>5982</v>
      </c>
      <c r="D1107" s="475">
        <v>2038041924</v>
      </c>
      <c r="E1107" s="478"/>
      <c r="F1107" s="474" t="s">
        <v>5982</v>
      </c>
      <c r="G1107" s="478" t="s">
        <v>125</v>
      </c>
      <c r="H1107" s="478">
        <v>933500384</v>
      </c>
      <c r="I1107" s="569" t="s">
        <v>5983</v>
      </c>
      <c r="J1107" s="630" t="s">
        <v>5984</v>
      </c>
      <c r="K1107" s="486" t="s">
        <v>5985</v>
      </c>
      <c r="L1107" s="479"/>
    </row>
    <row r="1108" spans="2:12" s="459" customFormat="1" ht="19.95" customHeight="1" x14ac:dyDescent="0.3">
      <c r="B1108" s="476">
        <v>1110</v>
      </c>
      <c r="C1108" s="474" t="s">
        <v>5986</v>
      </c>
      <c r="D1108" s="475">
        <v>20492518311</v>
      </c>
      <c r="E1108" s="478"/>
      <c r="F1108" s="477" t="s">
        <v>5989</v>
      </c>
      <c r="G1108" s="478" t="s">
        <v>125</v>
      </c>
      <c r="H1108" s="631" t="s">
        <v>5988</v>
      </c>
      <c r="I1108" s="499" t="s">
        <v>5987</v>
      </c>
      <c r="J1108" s="486" t="s">
        <v>125</v>
      </c>
      <c r="K1108" s="486" t="s">
        <v>125</v>
      </c>
      <c r="L1108" s="479"/>
    </row>
    <row r="1109" spans="2:12" s="459" customFormat="1" ht="19.95" customHeight="1" x14ac:dyDescent="0.3">
      <c r="B1109" s="476">
        <v>1111</v>
      </c>
      <c r="C1109" s="474" t="s">
        <v>5993</v>
      </c>
      <c r="D1109" s="475">
        <v>20517490904</v>
      </c>
      <c r="E1109" s="478"/>
      <c r="F1109" s="477" t="s">
        <v>5994</v>
      </c>
      <c r="G1109" s="478" t="s">
        <v>5995</v>
      </c>
      <c r="H1109" s="478">
        <v>986734599</v>
      </c>
      <c r="I1109" s="569" t="s">
        <v>5873</v>
      </c>
      <c r="J1109" s="486" t="s">
        <v>5996</v>
      </c>
      <c r="K1109" s="486" t="s">
        <v>5997</v>
      </c>
      <c r="L1109" s="479"/>
    </row>
    <row r="1110" spans="2:12" s="459" customFormat="1" ht="19.95" customHeight="1" x14ac:dyDescent="0.3">
      <c r="B1110" s="476">
        <v>1112</v>
      </c>
      <c r="C1110" s="474" t="s">
        <v>5979</v>
      </c>
      <c r="D1110" s="475">
        <v>20543329984</v>
      </c>
      <c r="E1110" s="478"/>
      <c r="F1110" s="477" t="s">
        <v>5974</v>
      </c>
      <c r="G1110" s="478" t="s">
        <v>5975</v>
      </c>
      <c r="H1110" s="478">
        <v>946373595</v>
      </c>
      <c r="I1110" s="569" t="s">
        <v>5976</v>
      </c>
      <c r="J1110" s="478" t="s">
        <v>5998</v>
      </c>
      <c r="K1110" s="479" t="s">
        <v>5999</v>
      </c>
      <c r="L1110" s="479"/>
    </row>
    <row r="1111" spans="2:12" s="459" customFormat="1" ht="19.95" customHeight="1" x14ac:dyDescent="0.3">
      <c r="B1111" s="476">
        <v>1113</v>
      </c>
      <c r="C1111" s="474" t="s">
        <v>6000</v>
      </c>
      <c r="D1111" s="475">
        <v>10424140924</v>
      </c>
      <c r="E1111" s="478"/>
      <c r="F1111" s="474" t="s">
        <v>6001</v>
      </c>
      <c r="G1111" s="478" t="s">
        <v>125</v>
      </c>
      <c r="H1111" s="478">
        <v>917133943</v>
      </c>
      <c r="I1111" s="569" t="s">
        <v>6002</v>
      </c>
      <c r="J1111" s="486" t="s">
        <v>125</v>
      </c>
      <c r="K1111" s="486" t="s">
        <v>125</v>
      </c>
      <c r="L1111" s="479"/>
    </row>
    <row r="1112" spans="2:12" s="459" customFormat="1" ht="19.95" customHeight="1" x14ac:dyDescent="0.3">
      <c r="B1112" s="476">
        <v>1114</v>
      </c>
      <c r="C1112" s="474" t="s">
        <v>6004</v>
      </c>
      <c r="D1112" s="475">
        <v>20611955929</v>
      </c>
      <c r="E1112" s="478"/>
      <c r="F1112" s="477" t="s">
        <v>6005</v>
      </c>
      <c r="G1112" s="478" t="s">
        <v>125</v>
      </c>
      <c r="H1112" s="478">
        <v>988507709</v>
      </c>
      <c r="I1112" s="569" t="s">
        <v>4255</v>
      </c>
      <c r="J1112" s="486" t="s">
        <v>6006</v>
      </c>
      <c r="K1112" s="486" t="s">
        <v>125</v>
      </c>
      <c r="L1112" s="479"/>
    </row>
    <row r="1113" spans="2:12" s="459" customFormat="1" ht="19.95" customHeight="1" x14ac:dyDescent="0.3">
      <c r="B1113" s="476">
        <v>1115</v>
      </c>
      <c r="C1113" s="474" t="s">
        <v>6004</v>
      </c>
      <c r="D1113" s="475">
        <v>20611955929</v>
      </c>
      <c r="E1113" s="478"/>
      <c r="F1113" s="477" t="s">
        <v>6005</v>
      </c>
      <c r="G1113" s="478" t="s">
        <v>125</v>
      </c>
      <c r="H1113" s="478">
        <v>988507709</v>
      </c>
      <c r="I1113" s="569" t="s">
        <v>4255</v>
      </c>
      <c r="J1113" s="486" t="s">
        <v>6007</v>
      </c>
      <c r="K1113" s="486" t="s">
        <v>125</v>
      </c>
      <c r="L1113" s="479"/>
    </row>
    <row r="1114" spans="2:12" s="459" customFormat="1" ht="19.95" customHeight="1" x14ac:dyDescent="0.3">
      <c r="B1114" s="476">
        <v>1116</v>
      </c>
      <c r="C1114" s="474" t="s">
        <v>5830</v>
      </c>
      <c r="D1114" s="475">
        <v>20546482511</v>
      </c>
      <c r="E1114" s="477" t="s">
        <v>5831</v>
      </c>
      <c r="F1114" s="477" t="s">
        <v>5831</v>
      </c>
      <c r="G1114" s="478" t="s">
        <v>5832</v>
      </c>
      <c r="H1114" s="478">
        <v>998341895</v>
      </c>
      <c r="I1114" s="569" t="s">
        <v>5833</v>
      </c>
      <c r="J1114" s="486" t="s">
        <v>6011</v>
      </c>
      <c r="K1114" s="486" t="s">
        <v>6012</v>
      </c>
      <c r="L1114" s="479"/>
    </row>
    <row r="1115" spans="2:12" s="459" customFormat="1" ht="19.95" customHeight="1" x14ac:dyDescent="0.3">
      <c r="B1115" s="476">
        <v>1117</v>
      </c>
      <c r="C1115" s="474" t="s">
        <v>6013</v>
      </c>
      <c r="D1115" s="475">
        <v>20602939571</v>
      </c>
      <c r="E1115" s="478"/>
      <c r="F1115" s="477" t="s">
        <v>6014</v>
      </c>
      <c r="G1115" s="478" t="s">
        <v>6015</v>
      </c>
      <c r="H1115" s="478">
        <v>946118127</v>
      </c>
      <c r="I1115" s="569" t="s">
        <v>6016</v>
      </c>
      <c r="J1115" s="486" t="s">
        <v>6017</v>
      </c>
      <c r="K1115" s="486" t="s">
        <v>6018</v>
      </c>
      <c r="L1115" s="479"/>
    </row>
    <row r="1116" spans="2:12" s="459" customFormat="1" ht="19.95" customHeight="1" x14ac:dyDescent="0.3">
      <c r="B1116" s="476">
        <v>1118</v>
      </c>
      <c r="C1116" s="474" t="s">
        <v>6023</v>
      </c>
      <c r="D1116" s="475">
        <v>20537471248</v>
      </c>
      <c r="E1116" s="478"/>
      <c r="F1116" s="477" t="s">
        <v>6024</v>
      </c>
      <c r="G1116" s="478" t="s">
        <v>4272</v>
      </c>
      <c r="H1116" s="478">
        <v>970400320</v>
      </c>
      <c r="I1116" s="569" t="s">
        <v>6025</v>
      </c>
      <c r="J1116" s="486" t="s">
        <v>6026</v>
      </c>
      <c r="K1116" s="486" t="s">
        <v>6027</v>
      </c>
      <c r="L1116" s="479"/>
    </row>
    <row r="1117" spans="2:12" s="459" customFormat="1" ht="19.95" customHeight="1" x14ac:dyDescent="0.3">
      <c r="B1117" s="476">
        <v>1119</v>
      </c>
      <c r="C1117" s="474" t="s">
        <v>6028</v>
      </c>
      <c r="D1117" s="475">
        <v>20608498207</v>
      </c>
      <c r="E1117" s="478"/>
      <c r="F1117" s="477" t="s">
        <v>6029</v>
      </c>
      <c r="G1117" s="478" t="s">
        <v>125</v>
      </c>
      <c r="H1117" s="478">
        <v>923535164</v>
      </c>
      <c r="I1117" s="569" t="s">
        <v>6030</v>
      </c>
      <c r="J1117" s="486" t="s">
        <v>125</v>
      </c>
      <c r="K1117" s="486" t="s">
        <v>125</v>
      </c>
      <c r="L1117" s="479"/>
    </row>
    <row r="1118" spans="2:12" s="459" customFormat="1" ht="19.95" customHeight="1" x14ac:dyDescent="0.3">
      <c r="B1118" s="476">
        <v>1120</v>
      </c>
      <c r="C1118" s="474" t="s">
        <v>6034</v>
      </c>
      <c r="D1118" s="475">
        <v>20602256872</v>
      </c>
      <c r="E1118" s="478"/>
      <c r="F1118" s="477" t="s">
        <v>6035</v>
      </c>
      <c r="G1118" s="478" t="s">
        <v>5644</v>
      </c>
      <c r="H1118" s="478">
        <v>981230316</v>
      </c>
      <c r="I1118" s="569" t="s">
        <v>6036</v>
      </c>
      <c r="J1118" s="486" t="s">
        <v>6037</v>
      </c>
      <c r="K1118" s="486" t="s">
        <v>6038</v>
      </c>
      <c r="L1118" s="479"/>
    </row>
    <row r="1119" spans="2:12" s="459" customFormat="1" ht="19.95" customHeight="1" x14ac:dyDescent="0.3">
      <c r="B1119" s="476">
        <v>1121</v>
      </c>
      <c r="C1119" s="474" t="s">
        <v>1897</v>
      </c>
      <c r="D1119" s="475">
        <v>20502574109</v>
      </c>
      <c r="E1119" s="478"/>
      <c r="F1119" s="477" t="s">
        <v>6040</v>
      </c>
      <c r="G1119" s="478" t="s">
        <v>6041</v>
      </c>
      <c r="H1119" s="478">
        <v>985881969</v>
      </c>
      <c r="I1119" s="569" t="s">
        <v>6042</v>
      </c>
      <c r="J1119" s="486" t="s">
        <v>6043</v>
      </c>
      <c r="K1119" s="486" t="s">
        <v>6044</v>
      </c>
      <c r="L1119" s="479"/>
    </row>
    <row r="1120" spans="2:12" s="459" customFormat="1" ht="19.95" customHeight="1" x14ac:dyDescent="0.3">
      <c r="B1120" s="476">
        <v>1122</v>
      </c>
      <c r="C1120" s="474" t="s">
        <v>5555</v>
      </c>
      <c r="D1120" s="475">
        <v>20554579567</v>
      </c>
      <c r="E1120" s="478"/>
      <c r="F1120" s="477" t="s">
        <v>6201</v>
      </c>
      <c r="G1120" s="478" t="s">
        <v>6046</v>
      </c>
      <c r="H1120" s="478" t="s">
        <v>6202</v>
      </c>
      <c r="I1120" s="569" t="s">
        <v>6203</v>
      </c>
      <c r="J1120" s="486" t="s">
        <v>6047</v>
      </c>
      <c r="K1120" s="486" t="s">
        <v>4282</v>
      </c>
      <c r="L1120" s="479"/>
    </row>
    <row r="1121" spans="2:12" s="459" customFormat="1" ht="19.95" customHeight="1" x14ac:dyDescent="0.3">
      <c r="B1121" s="476">
        <v>1123</v>
      </c>
      <c r="C1121" s="474" t="s">
        <v>6052</v>
      </c>
      <c r="D1121" s="475" t="s">
        <v>125</v>
      </c>
      <c r="E1121" s="478"/>
      <c r="F1121" s="477" t="s">
        <v>6052</v>
      </c>
      <c r="G1121" s="478" t="s">
        <v>125</v>
      </c>
      <c r="H1121" s="478">
        <v>944245799</v>
      </c>
      <c r="I1121" s="569" t="s">
        <v>6053</v>
      </c>
      <c r="J1121" s="486" t="s">
        <v>125</v>
      </c>
      <c r="K1121" s="486" t="s">
        <v>125</v>
      </c>
      <c r="L1121" s="479"/>
    </row>
    <row r="1122" spans="2:12" s="459" customFormat="1" ht="19.95" customHeight="1" x14ac:dyDescent="0.3">
      <c r="B1122" s="476">
        <v>1124</v>
      </c>
      <c r="C1122" s="474" t="s">
        <v>6060</v>
      </c>
      <c r="D1122" s="475">
        <v>20603280475</v>
      </c>
      <c r="E1122" s="478"/>
      <c r="F1122" s="477" t="s">
        <v>6061</v>
      </c>
      <c r="G1122" s="478" t="s">
        <v>125</v>
      </c>
      <c r="H1122" s="478">
        <v>972874185</v>
      </c>
      <c r="I1122" s="569" t="s">
        <v>6062</v>
      </c>
      <c r="J1122" s="486" t="s">
        <v>6063</v>
      </c>
      <c r="K1122" s="486" t="s">
        <v>6064</v>
      </c>
      <c r="L1122" s="479"/>
    </row>
    <row r="1123" spans="2:12" s="459" customFormat="1" ht="19.95" customHeight="1" x14ac:dyDescent="0.3">
      <c r="B1123" s="476">
        <v>1125</v>
      </c>
      <c r="C1123" s="474" t="s">
        <v>6078</v>
      </c>
      <c r="D1123" s="475">
        <v>20605743570</v>
      </c>
      <c r="E1123" s="478"/>
      <c r="F1123" s="477" t="s">
        <v>6079</v>
      </c>
      <c r="G1123" s="478" t="s">
        <v>6080</v>
      </c>
      <c r="H1123" s="478">
        <v>982275925</v>
      </c>
      <c r="I1123" s="569" t="s">
        <v>6081</v>
      </c>
      <c r="J1123" s="486" t="s">
        <v>6082</v>
      </c>
      <c r="K1123" s="486" t="s">
        <v>6083</v>
      </c>
      <c r="L1123" s="479"/>
    </row>
    <row r="1124" spans="2:12" s="459" customFormat="1" ht="19.95" customHeight="1" x14ac:dyDescent="0.3">
      <c r="B1124" s="476">
        <v>1126</v>
      </c>
      <c r="C1124" s="474" t="s">
        <v>6084</v>
      </c>
      <c r="D1124" s="475">
        <v>20556993999</v>
      </c>
      <c r="E1124" s="478"/>
      <c r="F1124" s="477" t="s">
        <v>6085</v>
      </c>
      <c r="G1124" s="478" t="s">
        <v>125</v>
      </c>
      <c r="H1124" s="478">
        <v>952604732</v>
      </c>
      <c r="I1124" s="569" t="s">
        <v>6086</v>
      </c>
      <c r="J1124" s="486" t="s">
        <v>125</v>
      </c>
      <c r="K1124" s="486" t="s">
        <v>125</v>
      </c>
      <c r="L1124" s="479"/>
    </row>
    <row r="1125" spans="2:12" s="459" customFormat="1" ht="19.95" customHeight="1" x14ac:dyDescent="0.3">
      <c r="B1125" s="476">
        <v>1127</v>
      </c>
      <c r="C1125" s="474" t="s">
        <v>6090</v>
      </c>
      <c r="D1125" s="475">
        <v>20610105620</v>
      </c>
      <c r="E1125" s="478"/>
      <c r="F1125" s="477" t="s">
        <v>6091</v>
      </c>
      <c r="G1125" s="478" t="s">
        <v>6092</v>
      </c>
      <c r="H1125" s="478">
        <v>948338413</v>
      </c>
      <c r="I1125" s="569" t="s">
        <v>6093</v>
      </c>
      <c r="J1125" s="486" t="s">
        <v>6094</v>
      </c>
      <c r="K1125" s="486" t="s">
        <v>125</v>
      </c>
      <c r="L1125" s="479"/>
    </row>
    <row r="1126" spans="2:12" s="459" customFormat="1" ht="19.95" customHeight="1" x14ac:dyDescent="0.3">
      <c r="B1126" s="476">
        <v>1128</v>
      </c>
      <c r="C1126" s="474" t="s">
        <v>6096</v>
      </c>
      <c r="D1126" s="475" t="s">
        <v>125</v>
      </c>
      <c r="E1126" s="478"/>
      <c r="F1126" s="477" t="s">
        <v>6096</v>
      </c>
      <c r="G1126" s="478" t="s">
        <v>125</v>
      </c>
      <c r="H1126" s="478">
        <v>924115385</v>
      </c>
      <c r="I1126" s="569" t="s">
        <v>6097</v>
      </c>
      <c r="J1126" s="486" t="s">
        <v>125</v>
      </c>
      <c r="K1126" s="486" t="s">
        <v>125</v>
      </c>
      <c r="L1126" s="479"/>
    </row>
    <row r="1127" spans="2:12" s="459" customFormat="1" ht="19.95" customHeight="1" x14ac:dyDescent="0.3">
      <c r="B1127" s="476">
        <v>1129</v>
      </c>
      <c r="C1127" s="474" t="s">
        <v>4148</v>
      </c>
      <c r="D1127" s="475">
        <v>20550488192</v>
      </c>
      <c r="E1127" s="477" t="s">
        <v>5967</v>
      </c>
      <c r="F1127" s="478" t="s">
        <v>5682</v>
      </c>
      <c r="G1127" s="478" t="s">
        <v>125</v>
      </c>
      <c r="H1127" s="478" t="s">
        <v>5968</v>
      </c>
      <c r="I1127" s="569" t="s">
        <v>5969</v>
      </c>
      <c r="J1127" s="486" t="s">
        <v>5803</v>
      </c>
      <c r="K1127" s="486" t="s">
        <v>5802</v>
      </c>
      <c r="L1127" s="479"/>
    </row>
    <row r="1128" spans="2:12" s="459" customFormat="1" ht="19.95" customHeight="1" x14ac:dyDescent="0.3">
      <c r="B1128" s="476">
        <v>1130</v>
      </c>
      <c r="C1128" s="474" t="s">
        <v>6114</v>
      </c>
      <c r="D1128" s="475">
        <v>20614164833</v>
      </c>
      <c r="E1128" s="478"/>
      <c r="F1128" s="477" t="s">
        <v>6120</v>
      </c>
      <c r="G1128" s="478" t="s">
        <v>125</v>
      </c>
      <c r="H1128" s="478">
        <v>969934305</v>
      </c>
      <c r="I1128" s="499" t="s">
        <v>6119</v>
      </c>
      <c r="J1128" s="486" t="s">
        <v>125</v>
      </c>
      <c r="K1128" s="486" t="s">
        <v>125</v>
      </c>
      <c r="L1128" s="479"/>
    </row>
    <row r="1129" spans="2:12" s="459" customFormat="1" ht="19.95" customHeight="1" x14ac:dyDescent="0.2">
      <c r="B1129" s="476">
        <v>1131</v>
      </c>
      <c r="C1129" s="474" t="s">
        <v>6116</v>
      </c>
      <c r="D1129" s="647" t="s">
        <v>6117</v>
      </c>
      <c r="E1129" s="478"/>
      <c r="F1129" s="477" t="s">
        <v>6158</v>
      </c>
      <c r="G1129" s="478" t="s">
        <v>125</v>
      </c>
      <c r="H1129" s="478" t="s">
        <v>6118</v>
      </c>
      <c r="I1129" s="569" t="s">
        <v>6200</v>
      </c>
      <c r="J1129" s="486" t="s">
        <v>5972</v>
      </c>
      <c r="K1129" s="486" t="s">
        <v>5973</v>
      </c>
      <c r="L1129" s="479"/>
    </row>
    <row r="1130" spans="2:12" s="459" customFormat="1" ht="19.95" customHeight="1" x14ac:dyDescent="0.3">
      <c r="B1130" s="476">
        <v>1132</v>
      </c>
      <c r="C1130" s="474" t="s">
        <v>6129</v>
      </c>
      <c r="D1130" s="475">
        <v>20600570189</v>
      </c>
      <c r="E1130" s="478"/>
      <c r="F1130" s="477" t="s">
        <v>6130</v>
      </c>
      <c r="G1130" s="478" t="s">
        <v>125</v>
      </c>
      <c r="H1130" s="478">
        <v>930867648</v>
      </c>
      <c r="I1130" s="569" t="s">
        <v>6132</v>
      </c>
      <c r="J1130" s="486" t="s">
        <v>125</v>
      </c>
      <c r="K1130" s="486" t="s">
        <v>6131</v>
      </c>
      <c r="L1130" s="479"/>
    </row>
    <row r="1131" spans="2:12" s="459" customFormat="1" ht="19.95" customHeight="1" x14ac:dyDescent="0.3">
      <c r="B1131" s="476">
        <v>1133</v>
      </c>
      <c r="C1131" s="474" t="s">
        <v>6133</v>
      </c>
      <c r="D1131" s="478">
        <v>20605743570</v>
      </c>
      <c r="E1131" s="478"/>
      <c r="F1131" s="477" t="s">
        <v>6079</v>
      </c>
      <c r="G1131" s="478" t="s">
        <v>6134</v>
      </c>
      <c r="H1131" s="478">
        <v>982275925</v>
      </c>
      <c r="I1131" s="569" t="s">
        <v>6081</v>
      </c>
      <c r="J1131" s="486" t="s">
        <v>6082</v>
      </c>
      <c r="K1131" s="486" t="s">
        <v>6135</v>
      </c>
      <c r="L1131" s="479"/>
    </row>
    <row r="1132" spans="2:12" s="459" customFormat="1" ht="19.95" customHeight="1" x14ac:dyDescent="0.3">
      <c r="B1132" s="476">
        <v>1134</v>
      </c>
      <c r="C1132" s="477" t="s">
        <v>267</v>
      </c>
      <c r="D1132" s="478">
        <v>20505212739</v>
      </c>
      <c r="E1132" s="477" t="s">
        <v>3920</v>
      </c>
      <c r="F1132" s="477" t="s">
        <v>3920</v>
      </c>
      <c r="G1132" s="478" t="s">
        <v>125</v>
      </c>
      <c r="H1132" s="478">
        <v>940006249</v>
      </c>
      <c r="I1132" s="496" t="s">
        <v>3386</v>
      </c>
      <c r="J1132" s="486" t="s">
        <v>6137</v>
      </c>
      <c r="K1132" s="486" t="s">
        <v>6143</v>
      </c>
      <c r="L1132" s="479"/>
    </row>
    <row r="1133" spans="2:12" s="459" customFormat="1" ht="19.95" customHeight="1" x14ac:dyDescent="0.3">
      <c r="B1133" s="476">
        <v>1135</v>
      </c>
      <c r="C1133" s="474" t="s">
        <v>6138</v>
      </c>
      <c r="D1133" s="475">
        <v>20556434311</v>
      </c>
      <c r="E1133" s="478"/>
      <c r="F1133" s="477" t="s">
        <v>6139</v>
      </c>
      <c r="G1133" s="478" t="s">
        <v>125</v>
      </c>
      <c r="H1133" s="478">
        <v>975578787</v>
      </c>
      <c r="I1133" s="569" t="s">
        <v>6140</v>
      </c>
      <c r="J1133" s="486" t="s">
        <v>125</v>
      </c>
      <c r="K1133" s="486" t="s">
        <v>125</v>
      </c>
      <c r="L1133" s="479"/>
    </row>
    <row r="1134" spans="2:12" s="459" customFormat="1" ht="19.95" customHeight="1" x14ac:dyDescent="0.3">
      <c r="B1134" s="476">
        <v>1136</v>
      </c>
      <c r="C1134" s="474" t="s">
        <v>6148</v>
      </c>
      <c r="D1134" s="475">
        <v>20602586571</v>
      </c>
      <c r="E1134" s="478"/>
      <c r="F1134" s="477" t="s">
        <v>6146</v>
      </c>
      <c r="G1134" s="478" t="s">
        <v>125</v>
      </c>
      <c r="H1134" s="478">
        <v>972545905</v>
      </c>
      <c r="I1134" s="583" t="s">
        <v>6147</v>
      </c>
      <c r="J1134" s="486" t="s">
        <v>125</v>
      </c>
      <c r="K1134" s="486" t="s">
        <v>125</v>
      </c>
      <c r="L1134" s="479"/>
    </row>
    <row r="1135" spans="2:12" s="459" customFormat="1" ht="19.95" customHeight="1" x14ac:dyDescent="0.3">
      <c r="B1135" s="476">
        <v>1137</v>
      </c>
      <c r="C1135" s="474" t="s">
        <v>6152</v>
      </c>
      <c r="D1135" s="475" t="s">
        <v>125</v>
      </c>
      <c r="E1135" s="478"/>
      <c r="F1135" s="477" t="s">
        <v>6153</v>
      </c>
      <c r="G1135" s="478" t="s">
        <v>125</v>
      </c>
      <c r="H1135" s="478">
        <v>991101327</v>
      </c>
      <c r="I1135" s="569" t="s">
        <v>6154</v>
      </c>
      <c r="J1135" s="486" t="s">
        <v>125</v>
      </c>
      <c r="K1135" s="486" t="s">
        <v>6155</v>
      </c>
      <c r="L1135" s="479"/>
    </row>
    <row r="1136" spans="2:12" s="459" customFormat="1" ht="19.95" customHeight="1" x14ac:dyDescent="0.3">
      <c r="B1136" s="476">
        <v>1138</v>
      </c>
      <c r="C1136" s="474" t="s">
        <v>6174</v>
      </c>
      <c r="D1136" s="475" t="s">
        <v>125</v>
      </c>
      <c r="E1136" s="478"/>
      <c r="F1136" s="477" t="s">
        <v>6176</v>
      </c>
      <c r="G1136" s="478" t="s">
        <v>125</v>
      </c>
      <c r="H1136" s="478">
        <v>955672983</v>
      </c>
      <c r="I1136" s="499" t="s">
        <v>125</v>
      </c>
      <c r="J1136" s="486" t="s">
        <v>125</v>
      </c>
      <c r="K1136" s="486" t="s">
        <v>125</v>
      </c>
      <c r="L1136" s="479"/>
    </row>
    <row r="1137" spans="2:12" s="459" customFormat="1" ht="19.95" customHeight="1" x14ac:dyDescent="0.3">
      <c r="B1137" s="476">
        <v>1139</v>
      </c>
      <c r="C1137" s="474" t="s">
        <v>6193</v>
      </c>
      <c r="D1137" s="475">
        <v>20517092763</v>
      </c>
      <c r="F1137" s="477" t="s">
        <v>6194</v>
      </c>
      <c r="G1137" s="478" t="s">
        <v>125</v>
      </c>
      <c r="H1137" s="478">
        <v>945593829</v>
      </c>
      <c r="I1137" s="499" t="s">
        <v>6195</v>
      </c>
      <c r="J1137" s="486" t="s">
        <v>6243</v>
      </c>
      <c r="K1137" s="486" t="s">
        <v>6244</v>
      </c>
      <c r="L1137" s="479"/>
    </row>
    <row r="1138" spans="2:12" s="459" customFormat="1" ht="19.95" customHeight="1" x14ac:dyDescent="0.3">
      <c r="B1138" s="476">
        <v>1140</v>
      </c>
      <c r="C1138" s="474" t="s">
        <v>6181</v>
      </c>
      <c r="D1138" s="475">
        <v>20565241347</v>
      </c>
      <c r="E1138" s="478"/>
      <c r="F1138" s="477" t="s">
        <v>6182</v>
      </c>
      <c r="G1138" s="478" t="s">
        <v>6183</v>
      </c>
      <c r="H1138" s="478">
        <v>954186492</v>
      </c>
      <c r="I1138" s="569" t="s">
        <v>6184</v>
      </c>
      <c r="J1138" s="486" t="s">
        <v>125</v>
      </c>
      <c r="K1138" s="486" t="s">
        <v>6185</v>
      </c>
      <c r="L1138" s="479"/>
    </row>
    <row r="1139" spans="2:12" s="459" customFormat="1" ht="19.95" customHeight="1" x14ac:dyDescent="0.3">
      <c r="B1139" s="476">
        <v>1141</v>
      </c>
      <c r="C1139" s="474" t="s">
        <v>6187</v>
      </c>
      <c r="D1139" s="475">
        <v>20525637639</v>
      </c>
      <c r="E1139" s="478"/>
      <c r="F1139" s="477" t="s">
        <v>6188</v>
      </c>
      <c r="G1139" s="478" t="s">
        <v>125</v>
      </c>
      <c r="H1139" s="478">
        <v>967340916</v>
      </c>
      <c r="I1139" s="569" t="s">
        <v>6189</v>
      </c>
      <c r="J1139" s="486" t="s">
        <v>125</v>
      </c>
      <c r="K1139" s="486" t="s">
        <v>6190</v>
      </c>
      <c r="L1139" s="479"/>
    </row>
    <row r="1140" spans="2:12" s="459" customFormat="1" ht="19.95" customHeight="1" x14ac:dyDescent="0.3">
      <c r="B1140" s="476">
        <v>1142</v>
      </c>
      <c r="C1140" s="474" t="s">
        <v>6207</v>
      </c>
      <c r="D1140" s="475">
        <v>20602960995</v>
      </c>
      <c r="E1140" s="478"/>
      <c r="F1140" s="477" t="s">
        <v>6208</v>
      </c>
      <c r="G1140" s="478" t="s">
        <v>125</v>
      </c>
      <c r="H1140" s="478">
        <v>917270635</v>
      </c>
      <c r="I1140" s="569" t="s">
        <v>6209</v>
      </c>
      <c r="J1140" s="486" t="s">
        <v>6210</v>
      </c>
      <c r="K1140" s="486" t="s">
        <v>1284</v>
      </c>
      <c r="L1140" s="479"/>
    </row>
    <row r="1141" spans="2:12" s="459" customFormat="1" ht="19.95" customHeight="1" x14ac:dyDescent="0.3">
      <c r="B1141" s="476">
        <v>1143</v>
      </c>
      <c r="C1141" s="474" t="s">
        <v>6212</v>
      </c>
      <c r="D1141" s="475" t="s">
        <v>125</v>
      </c>
      <c r="E1141" s="478"/>
      <c r="F1141" s="474" t="s">
        <v>6212</v>
      </c>
      <c r="G1141" s="478" t="s">
        <v>6213</v>
      </c>
      <c r="H1141" s="478">
        <v>999200395</v>
      </c>
      <c r="I1141" s="569" t="s">
        <v>6214</v>
      </c>
      <c r="J1141" s="486" t="s">
        <v>6216</v>
      </c>
      <c r="K1141" s="486" t="s">
        <v>6215</v>
      </c>
      <c r="L1141" s="479"/>
    </row>
    <row r="1142" spans="2:12" s="459" customFormat="1" ht="19.95" customHeight="1" x14ac:dyDescent="0.3">
      <c r="B1142" s="476">
        <v>1144</v>
      </c>
      <c r="C1142" s="474" t="s">
        <v>6225</v>
      </c>
      <c r="D1142" s="475">
        <v>20602220827</v>
      </c>
      <c r="E1142" s="478"/>
      <c r="F1142" s="477" t="s">
        <v>6226</v>
      </c>
      <c r="G1142" s="478" t="s">
        <v>3680</v>
      </c>
      <c r="H1142" s="478">
        <v>944238026</v>
      </c>
      <c r="I1142" s="569" t="s">
        <v>6227</v>
      </c>
      <c r="J1142" s="486" t="s">
        <v>6228</v>
      </c>
      <c r="K1142" s="486" t="s">
        <v>6229</v>
      </c>
      <c r="L1142" s="479"/>
    </row>
    <row r="1143" spans="2:12" s="459" customFormat="1" ht="19.95" customHeight="1" x14ac:dyDescent="0.3">
      <c r="B1143" s="476">
        <v>1145</v>
      </c>
      <c r="C1143" s="474" t="s">
        <v>6233</v>
      </c>
      <c r="D1143" s="475">
        <v>20497062781</v>
      </c>
      <c r="E1143" s="478"/>
      <c r="F1143" s="474" t="s">
        <v>6250</v>
      </c>
      <c r="G1143" s="478" t="s">
        <v>125</v>
      </c>
      <c r="H1143" s="478">
        <v>978125462</v>
      </c>
      <c r="I1143" s="569" t="s">
        <v>6251</v>
      </c>
      <c r="J1143" s="611" t="s">
        <v>6234</v>
      </c>
      <c r="K1143" s="486" t="s">
        <v>4099</v>
      </c>
      <c r="L1143" s="479"/>
    </row>
    <row r="1144" spans="2:12" s="459" customFormat="1" ht="19.95" customHeight="1" x14ac:dyDescent="0.3">
      <c r="B1144" s="476">
        <v>1146</v>
      </c>
      <c r="C1144" s="474" t="s">
        <v>6268</v>
      </c>
      <c r="D1144" s="475" t="s">
        <v>125</v>
      </c>
      <c r="E1144" s="477" t="s">
        <v>6122</v>
      </c>
      <c r="F1144" s="477" t="s">
        <v>6268</v>
      </c>
      <c r="G1144" s="478" t="s">
        <v>125</v>
      </c>
      <c r="H1144" s="478">
        <v>978563821</v>
      </c>
      <c r="I1144" s="569" t="s">
        <v>6269</v>
      </c>
      <c r="J1144" s="486" t="s">
        <v>6270</v>
      </c>
      <c r="K1144" s="486" t="s">
        <v>6271</v>
      </c>
      <c r="L1144" s="479"/>
    </row>
    <row r="1145" spans="2:12" s="459" customFormat="1" ht="19.95" customHeight="1" x14ac:dyDescent="0.3">
      <c r="B1145" s="476">
        <v>1147</v>
      </c>
      <c r="C1145" s="474" t="s">
        <v>6277</v>
      </c>
      <c r="D1145" s="475">
        <v>20604286451</v>
      </c>
      <c r="E1145" s="478"/>
      <c r="F1145" s="477" t="s">
        <v>6278</v>
      </c>
      <c r="G1145" s="478" t="s">
        <v>6279</v>
      </c>
      <c r="H1145" s="478">
        <v>980677375</v>
      </c>
      <c r="I1145" s="569" t="s">
        <v>6280</v>
      </c>
      <c r="J1145" s="486" t="s">
        <v>4394</v>
      </c>
      <c r="K1145" s="486" t="s">
        <v>6281</v>
      </c>
      <c r="L1145" s="479"/>
    </row>
    <row r="1146" spans="2:12" s="459" customFormat="1" ht="19.95" customHeight="1" x14ac:dyDescent="0.3">
      <c r="B1146" s="476">
        <v>1148</v>
      </c>
      <c r="C1146" s="474" t="s">
        <v>6288</v>
      </c>
      <c r="D1146" s="475">
        <v>20492221571</v>
      </c>
      <c r="E1146" s="478"/>
      <c r="F1146" s="477" t="s">
        <v>6292</v>
      </c>
      <c r="G1146" s="478"/>
      <c r="H1146" s="478">
        <v>948974038</v>
      </c>
      <c r="I1146" s="499" t="s">
        <v>6289</v>
      </c>
      <c r="J1146" s="486" t="s">
        <v>6290</v>
      </c>
      <c r="K1146" s="486" t="s">
        <v>6291</v>
      </c>
      <c r="L1146" s="479"/>
    </row>
    <row r="1147" spans="2:12" s="459" customFormat="1" ht="19.95" customHeight="1" x14ac:dyDescent="0.3">
      <c r="B1147" s="476">
        <v>1149</v>
      </c>
      <c r="C1147" s="474" t="s">
        <v>6293</v>
      </c>
      <c r="D1147" s="475">
        <v>2222222222</v>
      </c>
      <c r="E1147" s="478"/>
      <c r="F1147" s="477" t="s">
        <v>6293</v>
      </c>
      <c r="G1147" s="478" t="s">
        <v>6294</v>
      </c>
      <c r="H1147" s="478">
        <v>988888888</v>
      </c>
      <c r="I1147" s="499"/>
      <c r="J1147" s="486"/>
      <c r="K1147" s="486"/>
      <c r="L1147" s="479"/>
    </row>
    <row r="1148" spans="2:12" s="459" customFormat="1" ht="19.95" customHeight="1" x14ac:dyDescent="0.3">
      <c r="B1148" s="476"/>
      <c r="C1148" s="474"/>
      <c r="D1148" s="475"/>
      <c r="E1148" s="478"/>
      <c r="F1148" s="477"/>
      <c r="G1148" s="478"/>
      <c r="H1148" s="478"/>
      <c r="I1148" s="499"/>
      <c r="J1148" s="486"/>
      <c r="K1148" s="486"/>
      <c r="L1148" s="479"/>
    </row>
    <row r="1149" spans="2:12" s="459" customFormat="1" ht="19.95" customHeight="1" x14ac:dyDescent="0.3">
      <c r="B1149" s="476"/>
      <c r="C1149" s="474"/>
      <c r="D1149" s="475"/>
      <c r="E1149" s="478"/>
      <c r="F1149" s="477"/>
      <c r="G1149" s="478"/>
      <c r="H1149" s="478"/>
      <c r="I1149" s="499"/>
      <c r="J1149" s="486"/>
      <c r="K1149" s="486"/>
      <c r="L1149" s="479"/>
    </row>
    <row r="1150" spans="2:12" s="459" customFormat="1" ht="19.95" customHeight="1" x14ac:dyDescent="0.3">
      <c r="B1150" s="476"/>
      <c r="C1150" s="474"/>
      <c r="D1150" s="475"/>
      <c r="E1150" s="478"/>
      <c r="F1150" s="477"/>
      <c r="G1150" s="478"/>
      <c r="H1150" s="478"/>
      <c r="I1150" s="499"/>
      <c r="J1150" s="486"/>
      <c r="K1150" s="486"/>
      <c r="L1150" s="479"/>
    </row>
    <row r="1151" spans="2:12" s="459" customFormat="1" ht="19.95" customHeight="1" x14ac:dyDescent="0.3">
      <c r="B1151" s="476"/>
      <c r="C1151" s="474"/>
      <c r="D1151" s="475"/>
      <c r="E1151" s="478"/>
      <c r="F1151" s="477"/>
      <c r="G1151" s="478"/>
      <c r="H1151" s="478"/>
      <c r="I1151" s="499"/>
      <c r="J1151" s="486"/>
      <c r="K1151" s="486"/>
      <c r="L1151" s="479"/>
    </row>
    <row r="1152" spans="2:12" s="459" customFormat="1" ht="19.95" customHeight="1" x14ac:dyDescent="0.3">
      <c r="B1152" s="476"/>
      <c r="C1152" s="474"/>
      <c r="D1152" s="475"/>
      <c r="E1152" s="478"/>
      <c r="F1152" s="477"/>
      <c r="G1152" s="478"/>
      <c r="H1152" s="478"/>
      <c r="I1152" s="499"/>
      <c r="J1152" s="486"/>
      <c r="K1152" s="486"/>
      <c r="L1152" s="479"/>
    </row>
    <row r="1153" spans="2:12" s="459" customFormat="1" ht="19.95" customHeight="1" x14ac:dyDescent="0.3">
      <c r="B1153" s="476"/>
      <c r="C1153" s="474"/>
      <c r="D1153" s="475"/>
      <c r="E1153" s="478"/>
      <c r="F1153" s="477"/>
      <c r="G1153" s="478"/>
      <c r="H1153" s="478"/>
      <c r="I1153" s="499"/>
      <c r="J1153" s="486"/>
      <c r="K1153" s="486"/>
      <c r="L1153" s="479"/>
    </row>
    <row r="1154" spans="2:12" s="459" customFormat="1" ht="19.95" customHeight="1" x14ac:dyDescent="0.3">
      <c r="B1154" s="476"/>
      <c r="C1154" s="474"/>
      <c r="D1154" s="475"/>
      <c r="E1154" s="478"/>
      <c r="F1154" s="477"/>
      <c r="G1154" s="478"/>
      <c r="H1154" s="478"/>
      <c r="I1154" s="499"/>
      <c r="J1154" s="486"/>
      <c r="K1154" s="486"/>
      <c r="L1154" s="479"/>
    </row>
    <row r="1155" spans="2:12" s="459" customFormat="1" ht="19.95" customHeight="1" x14ac:dyDescent="0.3">
      <c r="B1155" s="476"/>
      <c r="C1155" s="474"/>
      <c r="D1155" s="475"/>
      <c r="E1155" s="478"/>
      <c r="F1155" s="477"/>
      <c r="G1155" s="478"/>
      <c r="H1155" s="478"/>
      <c r="I1155" s="499"/>
      <c r="J1155" s="486"/>
      <c r="K1155" s="486"/>
      <c r="L1155" s="479"/>
    </row>
    <row r="1156" spans="2:12" s="459" customFormat="1" ht="19.95" customHeight="1" x14ac:dyDescent="0.3">
      <c r="B1156" s="476"/>
      <c r="C1156" s="474"/>
      <c r="D1156" s="475"/>
      <c r="E1156" s="478"/>
      <c r="F1156" s="477"/>
      <c r="G1156" s="478"/>
      <c r="H1156" s="478"/>
      <c r="I1156" s="499"/>
      <c r="J1156" s="486"/>
      <c r="K1156" s="486"/>
      <c r="L1156" s="479"/>
    </row>
    <row r="1157" spans="2:12" s="459" customFormat="1" ht="19.95" customHeight="1" x14ac:dyDescent="0.3">
      <c r="B1157" s="476"/>
      <c r="C1157" s="474"/>
      <c r="D1157" s="475"/>
      <c r="E1157" s="478"/>
      <c r="F1157" s="477"/>
      <c r="G1157" s="478"/>
      <c r="H1157" s="478"/>
      <c r="I1157" s="499"/>
      <c r="J1157" s="486"/>
      <c r="K1157" s="486"/>
      <c r="L1157" s="479"/>
    </row>
    <row r="1158" spans="2:12" s="459" customFormat="1" ht="19.95" customHeight="1" x14ac:dyDescent="0.3">
      <c r="B1158" s="476"/>
      <c r="C1158" s="474"/>
      <c r="D1158" s="475"/>
      <c r="E1158" s="478"/>
      <c r="F1158" s="477"/>
      <c r="G1158" s="478"/>
      <c r="H1158" s="478"/>
      <c r="I1158" s="499"/>
      <c r="J1158" s="486"/>
      <c r="K1158" s="486"/>
      <c r="L1158" s="479"/>
    </row>
    <row r="1159" spans="2:12" s="459" customFormat="1" ht="19.95" customHeight="1" x14ac:dyDescent="0.3">
      <c r="B1159" s="476"/>
      <c r="C1159" s="474"/>
      <c r="D1159" s="475"/>
      <c r="E1159" s="478"/>
      <c r="F1159" s="477"/>
      <c r="G1159" s="478"/>
      <c r="H1159" s="478"/>
      <c r="I1159" s="499"/>
      <c r="J1159" s="486"/>
      <c r="K1159" s="486"/>
      <c r="L1159" s="479"/>
    </row>
    <row r="1160" spans="2:12" s="459" customFormat="1" ht="19.95" customHeight="1" x14ac:dyDescent="0.3">
      <c r="B1160" s="476"/>
      <c r="C1160" s="474"/>
      <c r="D1160" s="475"/>
      <c r="E1160" s="478"/>
      <c r="F1160" s="477"/>
      <c r="G1160" s="478"/>
      <c r="H1160" s="478"/>
      <c r="I1160" s="499"/>
      <c r="J1160" s="486"/>
      <c r="K1160" s="486"/>
      <c r="L1160" s="479"/>
    </row>
    <row r="1161" spans="2:12" s="459" customFormat="1" ht="19.95" customHeight="1" x14ac:dyDescent="0.3">
      <c r="B1161" s="476"/>
      <c r="C1161" s="474"/>
      <c r="D1161" s="475"/>
      <c r="E1161" s="478"/>
      <c r="F1161" s="477"/>
      <c r="G1161" s="478"/>
      <c r="H1161" s="478"/>
      <c r="I1161" s="499"/>
      <c r="J1161" s="486"/>
      <c r="K1161" s="486"/>
      <c r="L1161" s="479"/>
    </row>
    <row r="1162" spans="2:12" s="459" customFormat="1" ht="19.95" customHeight="1" x14ac:dyDescent="0.3">
      <c r="B1162" s="476"/>
      <c r="C1162" s="474"/>
      <c r="D1162" s="475"/>
      <c r="E1162" s="478"/>
      <c r="F1162" s="477"/>
      <c r="G1162" s="478"/>
      <c r="H1162" s="478"/>
      <c r="I1162" s="499"/>
      <c r="J1162" s="486"/>
      <c r="K1162" s="486"/>
      <c r="L1162" s="479"/>
    </row>
    <row r="1163" spans="2:12" s="459" customFormat="1" ht="19.95" customHeight="1" x14ac:dyDescent="0.3">
      <c r="B1163" s="476"/>
      <c r="C1163" s="474"/>
      <c r="D1163" s="475"/>
      <c r="E1163" s="478"/>
      <c r="F1163" s="477"/>
      <c r="G1163" s="478"/>
      <c r="H1163" s="478"/>
      <c r="I1163" s="499"/>
      <c r="J1163" s="486"/>
      <c r="K1163" s="486"/>
      <c r="L1163" s="479"/>
    </row>
    <row r="1164" spans="2:12" s="459" customFormat="1" ht="19.95" customHeight="1" x14ac:dyDescent="0.3">
      <c r="B1164" s="476"/>
      <c r="C1164" s="474"/>
      <c r="D1164" s="475"/>
      <c r="E1164" s="478"/>
      <c r="F1164" s="477"/>
      <c r="G1164" s="478"/>
      <c r="H1164" s="478"/>
      <c r="I1164" s="499"/>
      <c r="J1164" s="486"/>
      <c r="K1164" s="486"/>
      <c r="L1164" s="479"/>
    </row>
    <row r="1165" spans="2:12" s="459" customFormat="1" ht="19.95" customHeight="1" x14ac:dyDescent="0.3">
      <c r="B1165" s="476"/>
      <c r="C1165" s="474"/>
      <c r="D1165" s="475"/>
      <c r="E1165" s="478"/>
      <c r="F1165" s="477"/>
      <c r="G1165" s="478"/>
      <c r="H1165" s="478"/>
      <c r="I1165" s="499"/>
      <c r="J1165" s="486"/>
      <c r="K1165" s="486"/>
      <c r="L1165" s="479"/>
    </row>
    <row r="1166" spans="2:12" s="459" customFormat="1" ht="19.95" customHeight="1" x14ac:dyDescent="0.3">
      <c r="B1166" s="476"/>
      <c r="C1166" s="474"/>
      <c r="D1166" s="475"/>
      <c r="E1166" s="478"/>
      <c r="F1166" s="477"/>
      <c r="G1166" s="478"/>
      <c r="H1166" s="478"/>
      <c r="I1166" s="499"/>
      <c r="J1166" s="486"/>
      <c r="K1166" s="486"/>
      <c r="L1166" s="479"/>
    </row>
    <row r="1167" spans="2:12" s="459" customFormat="1" ht="19.95" customHeight="1" x14ac:dyDescent="0.3">
      <c r="B1167" s="476"/>
      <c r="C1167" s="474"/>
      <c r="D1167" s="475"/>
      <c r="E1167" s="478"/>
      <c r="F1167" s="477"/>
      <c r="G1167" s="478"/>
      <c r="H1167" s="478"/>
      <c r="I1167" s="499"/>
      <c r="J1167" s="486"/>
      <c r="K1167" s="486"/>
      <c r="L1167" s="479"/>
    </row>
    <row r="1168" spans="2:12" s="459" customFormat="1" ht="19.95" customHeight="1" x14ac:dyDescent="0.3">
      <c r="B1168" s="476"/>
      <c r="C1168" s="474"/>
      <c r="D1168" s="475"/>
      <c r="E1168" s="478"/>
      <c r="F1168" s="477"/>
      <c r="G1168" s="478"/>
      <c r="H1168" s="478"/>
      <c r="I1168" s="499"/>
      <c r="J1168" s="486"/>
      <c r="K1168" s="486"/>
      <c r="L1168" s="479"/>
    </row>
    <row r="1169" spans="2:12" s="459" customFormat="1" ht="19.95" customHeight="1" x14ac:dyDescent="0.3">
      <c r="B1169" s="476"/>
      <c r="C1169" s="474"/>
      <c r="D1169" s="475"/>
      <c r="E1169" s="478"/>
      <c r="F1169" s="477"/>
      <c r="G1169" s="478"/>
      <c r="H1169" s="478"/>
      <c r="I1169" s="499"/>
      <c r="J1169" s="486"/>
      <c r="K1169" s="486"/>
      <c r="L1169" s="479"/>
    </row>
    <row r="1170" spans="2:12" s="459" customFormat="1" ht="19.95" customHeight="1" x14ac:dyDescent="0.3">
      <c r="B1170" s="476"/>
      <c r="C1170" s="474"/>
      <c r="D1170" s="475"/>
      <c r="E1170" s="478"/>
      <c r="F1170" s="477"/>
      <c r="G1170" s="478"/>
      <c r="H1170" s="478"/>
      <c r="I1170" s="499"/>
      <c r="J1170" s="486"/>
      <c r="K1170" s="486"/>
      <c r="L1170" s="479"/>
    </row>
    <row r="1171" spans="2:12" s="459" customFormat="1" ht="19.95" customHeight="1" x14ac:dyDescent="0.3">
      <c r="B1171" s="476"/>
      <c r="C1171" s="474"/>
      <c r="D1171" s="475"/>
      <c r="E1171" s="478"/>
      <c r="F1171" s="477"/>
      <c r="G1171" s="478"/>
      <c r="H1171" s="478"/>
      <c r="I1171" s="499"/>
      <c r="J1171" s="486"/>
      <c r="K1171" s="486"/>
      <c r="L1171" s="479"/>
    </row>
    <row r="1172" spans="2:12" s="459" customFormat="1" ht="19.95" customHeight="1" x14ac:dyDescent="0.3">
      <c r="B1172" s="476"/>
      <c r="C1172" s="474"/>
      <c r="D1172" s="475"/>
      <c r="E1172" s="478"/>
      <c r="F1172" s="477"/>
      <c r="G1172" s="478"/>
      <c r="H1172" s="478"/>
      <c r="I1172" s="499"/>
      <c r="J1172" s="486"/>
      <c r="K1172" s="486"/>
      <c r="L1172" s="479"/>
    </row>
    <row r="1173" spans="2:12" s="459" customFormat="1" ht="19.95" customHeight="1" x14ac:dyDescent="0.3">
      <c r="B1173" s="476"/>
      <c r="C1173" s="474"/>
      <c r="D1173" s="475"/>
      <c r="E1173" s="478"/>
      <c r="F1173" s="477"/>
      <c r="G1173" s="478"/>
      <c r="H1173" s="478"/>
      <c r="I1173" s="499"/>
      <c r="J1173" s="486"/>
      <c r="K1173" s="486"/>
      <c r="L1173" s="479"/>
    </row>
    <row r="1174" spans="2:12" s="459" customFormat="1" ht="19.95" customHeight="1" x14ac:dyDescent="0.3">
      <c r="B1174" s="476"/>
      <c r="C1174" s="474"/>
      <c r="D1174" s="475"/>
      <c r="E1174" s="478"/>
      <c r="F1174" s="477"/>
      <c r="G1174" s="478"/>
      <c r="H1174" s="478"/>
      <c r="I1174" s="499"/>
      <c r="J1174" s="486"/>
      <c r="K1174" s="486"/>
      <c r="L1174" s="479"/>
    </row>
    <row r="1175" spans="2:12" s="459" customFormat="1" ht="19.95" customHeight="1" x14ac:dyDescent="0.3">
      <c r="B1175" s="476"/>
      <c r="C1175" s="474"/>
      <c r="D1175" s="475"/>
      <c r="E1175" s="478"/>
      <c r="F1175" s="477"/>
      <c r="G1175" s="478"/>
      <c r="H1175" s="478"/>
      <c r="I1175" s="499"/>
      <c r="J1175" s="486"/>
      <c r="K1175" s="486"/>
      <c r="L1175" s="479"/>
    </row>
    <row r="1176" spans="2:12" s="459" customFormat="1" ht="19.95" customHeight="1" x14ac:dyDescent="0.3">
      <c r="B1176" s="476"/>
      <c r="C1176" s="474"/>
      <c r="D1176" s="475"/>
      <c r="E1176" s="478"/>
      <c r="F1176" s="477"/>
      <c r="G1176" s="478"/>
      <c r="H1176" s="478"/>
      <c r="I1176" s="499"/>
      <c r="J1176" s="486"/>
      <c r="K1176" s="486"/>
      <c r="L1176" s="479"/>
    </row>
    <row r="1177" spans="2:12" s="459" customFormat="1" ht="19.95" customHeight="1" x14ac:dyDescent="0.3">
      <c r="B1177" s="476"/>
      <c r="C1177" s="474"/>
      <c r="D1177" s="475"/>
      <c r="E1177" s="478"/>
      <c r="F1177" s="477"/>
      <c r="G1177" s="478"/>
      <c r="H1177" s="478"/>
      <c r="I1177" s="499"/>
      <c r="J1177" s="486"/>
      <c r="K1177" s="486"/>
      <c r="L1177" s="479"/>
    </row>
    <row r="1178" spans="2:12" s="459" customFormat="1" ht="19.95" customHeight="1" x14ac:dyDescent="0.3">
      <c r="B1178" s="476"/>
      <c r="C1178" s="474"/>
      <c r="D1178" s="475"/>
      <c r="E1178" s="478"/>
      <c r="F1178" s="477"/>
      <c r="G1178" s="478"/>
      <c r="H1178" s="478"/>
      <c r="I1178" s="499"/>
      <c r="J1178" s="486"/>
      <c r="K1178" s="486"/>
      <c r="L1178" s="479"/>
    </row>
    <row r="1179" spans="2:12" s="459" customFormat="1" ht="19.95" customHeight="1" x14ac:dyDescent="0.3">
      <c r="B1179" s="476"/>
      <c r="C1179" s="474"/>
      <c r="D1179" s="475"/>
      <c r="E1179" s="478"/>
      <c r="F1179" s="477"/>
      <c r="G1179" s="478"/>
      <c r="H1179" s="478"/>
      <c r="I1179" s="499"/>
      <c r="J1179" s="486"/>
      <c r="K1179" s="486"/>
      <c r="L1179" s="479"/>
    </row>
    <row r="1180" spans="2:12" s="459" customFormat="1" ht="19.95" customHeight="1" x14ac:dyDescent="0.3">
      <c r="B1180" s="476"/>
      <c r="C1180" s="474"/>
      <c r="D1180" s="475"/>
      <c r="E1180" s="478"/>
      <c r="F1180" s="477"/>
      <c r="G1180" s="478"/>
      <c r="H1180" s="478"/>
      <c r="I1180" s="499"/>
      <c r="J1180" s="486"/>
      <c r="K1180" s="486"/>
      <c r="L1180" s="479"/>
    </row>
    <row r="1181" spans="2:12" s="459" customFormat="1" ht="19.95" customHeight="1" x14ac:dyDescent="0.3">
      <c r="B1181" s="476"/>
      <c r="C1181" s="474"/>
      <c r="D1181" s="475"/>
      <c r="E1181" s="478"/>
      <c r="F1181" s="477"/>
      <c r="G1181" s="478"/>
      <c r="H1181" s="478"/>
      <c r="I1181" s="499"/>
      <c r="J1181" s="486"/>
      <c r="K1181" s="486"/>
      <c r="L1181" s="479"/>
    </row>
    <row r="1182" spans="2:12" s="459" customFormat="1" ht="19.95" customHeight="1" x14ac:dyDescent="0.3">
      <c r="B1182" s="476"/>
      <c r="C1182" s="474"/>
      <c r="D1182" s="475"/>
      <c r="E1182" s="478"/>
      <c r="F1182" s="477"/>
      <c r="G1182" s="478"/>
      <c r="H1182" s="478"/>
      <c r="I1182" s="499"/>
      <c r="J1182" s="486"/>
      <c r="K1182" s="486"/>
      <c r="L1182" s="479"/>
    </row>
    <row r="1183" spans="2:12" s="459" customFormat="1" ht="19.95" customHeight="1" x14ac:dyDescent="0.3">
      <c r="B1183" s="476"/>
      <c r="C1183" s="474"/>
      <c r="D1183" s="475"/>
      <c r="E1183" s="478"/>
      <c r="F1183" s="477"/>
      <c r="G1183" s="478"/>
      <c r="H1183" s="478"/>
      <c r="I1183" s="499"/>
      <c r="J1183" s="486"/>
      <c r="K1183" s="486"/>
      <c r="L1183" s="479"/>
    </row>
    <row r="1184" spans="2:12" s="459" customFormat="1" ht="19.95" customHeight="1" x14ac:dyDescent="0.3">
      <c r="B1184" s="476"/>
      <c r="C1184" s="474"/>
      <c r="D1184" s="475"/>
      <c r="E1184" s="478"/>
      <c r="F1184" s="477"/>
      <c r="G1184" s="478"/>
      <c r="H1184" s="478"/>
      <c r="I1184" s="499"/>
      <c r="J1184" s="486"/>
      <c r="K1184" s="486"/>
      <c r="L1184" s="479"/>
    </row>
    <row r="1185" spans="2:12" s="459" customFormat="1" ht="19.95" customHeight="1" x14ac:dyDescent="0.3">
      <c r="B1185" s="476"/>
      <c r="C1185" s="474"/>
      <c r="D1185" s="475"/>
      <c r="E1185" s="478"/>
      <c r="F1185" s="477"/>
      <c r="G1185" s="478"/>
      <c r="H1185" s="478"/>
      <c r="I1185" s="499"/>
      <c r="J1185" s="486"/>
      <c r="K1185" s="486"/>
      <c r="L1185" s="479"/>
    </row>
    <row r="1186" spans="2:12" s="459" customFormat="1" ht="19.95" customHeight="1" x14ac:dyDescent="0.3">
      <c r="B1186" s="476"/>
      <c r="C1186" s="474"/>
      <c r="D1186" s="475"/>
      <c r="E1186" s="478"/>
      <c r="F1186" s="477"/>
      <c r="G1186" s="478"/>
      <c r="H1186" s="478"/>
      <c r="I1186" s="499"/>
      <c r="J1186" s="486"/>
      <c r="K1186" s="486"/>
      <c r="L1186" s="479"/>
    </row>
    <row r="1187" spans="2:12" s="459" customFormat="1" ht="19.95" customHeight="1" x14ac:dyDescent="0.3">
      <c r="B1187" s="476"/>
      <c r="C1187" s="474"/>
      <c r="D1187" s="475"/>
      <c r="E1187" s="478"/>
      <c r="F1187" s="477"/>
      <c r="G1187" s="478"/>
      <c r="H1187" s="478"/>
      <c r="I1187" s="499"/>
      <c r="J1187" s="486"/>
      <c r="K1187" s="486"/>
      <c r="L1187" s="479"/>
    </row>
    <row r="1188" spans="2:12" s="459" customFormat="1" ht="19.95" customHeight="1" x14ac:dyDescent="0.3">
      <c r="B1188" s="476"/>
      <c r="C1188" s="474"/>
      <c r="D1188" s="475"/>
      <c r="E1188" s="478"/>
      <c r="F1188" s="477"/>
      <c r="G1188" s="478"/>
      <c r="H1188" s="478"/>
      <c r="I1188" s="499"/>
      <c r="J1188" s="486"/>
      <c r="K1188" s="486"/>
      <c r="L1188" s="479"/>
    </row>
    <row r="1189" spans="2:12" s="459" customFormat="1" ht="19.95" customHeight="1" x14ac:dyDescent="0.3">
      <c r="B1189" s="476"/>
      <c r="C1189" s="474"/>
      <c r="D1189" s="475"/>
      <c r="E1189" s="478"/>
      <c r="F1189" s="477"/>
      <c r="G1189" s="478"/>
      <c r="H1189" s="478"/>
      <c r="I1189" s="499"/>
      <c r="J1189" s="486"/>
      <c r="K1189" s="486"/>
      <c r="L1189" s="479"/>
    </row>
    <row r="1190" spans="2:12" s="459" customFormat="1" ht="19.95" customHeight="1" x14ac:dyDescent="0.3">
      <c r="B1190" s="476"/>
      <c r="C1190" s="474"/>
      <c r="D1190" s="475"/>
      <c r="E1190" s="478"/>
      <c r="F1190" s="477"/>
      <c r="G1190" s="478"/>
      <c r="H1190" s="478"/>
      <c r="I1190" s="499"/>
      <c r="J1190" s="486"/>
      <c r="K1190" s="486"/>
      <c r="L1190" s="479"/>
    </row>
    <row r="1191" spans="2:12" s="459" customFormat="1" ht="19.95" customHeight="1" x14ac:dyDescent="0.3">
      <c r="B1191" s="476"/>
      <c r="C1191" s="474"/>
      <c r="D1191" s="475"/>
      <c r="E1191" s="478"/>
      <c r="F1191" s="477"/>
      <c r="G1191" s="478"/>
      <c r="H1191" s="478"/>
      <c r="I1191" s="499"/>
      <c r="J1191" s="486"/>
      <c r="K1191" s="486"/>
      <c r="L1191" s="479"/>
    </row>
    <row r="1192" spans="2:12" s="459" customFormat="1" ht="19.95" customHeight="1" x14ac:dyDescent="0.3">
      <c r="B1192" s="476"/>
      <c r="C1192" s="474"/>
      <c r="D1192" s="475"/>
      <c r="E1192" s="478"/>
      <c r="F1192" s="477"/>
      <c r="G1192" s="478"/>
      <c r="H1192" s="478"/>
      <c r="I1192" s="499"/>
      <c r="J1192" s="486"/>
      <c r="K1192" s="486"/>
      <c r="L1192" s="479"/>
    </row>
    <row r="1193" spans="2:12" s="459" customFormat="1" ht="19.95" customHeight="1" x14ac:dyDescent="0.3">
      <c r="B1193" s="476"/>
      <c r="C1193" s="474"/>
      <c r="D1193" s="475"/>
      <c r="E1193" s="478"/>
      <c r="F1193" s="477"/>
      <c r="G1193" s="478"/>
      <c r="H1193" s="478"/>
      <c r="I1193" s="499"/>
      <c r="J1193" s="486"/>
      <c r="K1193" s="486"/>
      <c r="L1193" s="479"/>
    </row>
    <row r="1194" spans="2:12" s="459" customFormat="1" ht="19.95" customHeight="1" x14ac:dyDescent="0.3">
      <c r="B1194" s="476"/>
      <c r="C1194" s="474"/>
      <c r="D1194" s="475"/>
      <c r="E1194" s="478"/>
      <c r="F1194" s="477"/>
      <c r="G1194" s="478"/>
      <c r="H1194" s="478"/>
      <c r="I1194" s="499"/>
      <c r="J1194" s="486"/>
      <c r="K1194" s="486"/>
      <c r="L1194" s="479"/>
    </row>
    <row r="1195" spans="2:12" s="459" customFormat="1" ht="19.95" customHeight="1" x14ac:dyDescent="0.3">
      <c r="B1195" s="476"/>
      <c r="C1195" s="474"/>
      <c r="D1195" s="475"/>
      <c r="E1195" s="478"/>
      <c r="F1195" s="477"/>
      <c r="G1195" s="478"/>
      <c r="H1195" s="478"/>
      <c r="I1195" s="499"/>
      <c r="J1195" s="486"/>
      <c r="K1195" s="486"/>
      <c r="L1195" s="479"/>
    </row>
    <row r="1196" spans="2:12" s="459" customFormat="1" ht="19.95" customHeight="1" x14ac:dyDescent="0.3">
      <c r="B1196" s="476"/>
      <c r="C1196" s="474"/>
      <c r="D1196" s="475"/>
      <c r="E1196" s="478"/>
      <c r="F1196" s="477"/>
      <c r="G1196" s="478"/>
      <c r="H1196" s="478"/>
      <c r="I1196" s="499"/>
      <c r="J1196" s="486"/>
      <c r="K1196" s="486"/>
      <c r="L1196" s="479"/>
    </row>
    <row r="1197" spans="2:12" s="459" customFormat="1" ht="19.95" customHeight="1" x14ac:dyDescent="0.3">
      <c r="B1197" s="476"/>
      <c r="C1197" s="474"/>
      <c r="D1197" s="475"/>
      <c r="E1197" s="478"/>
      <c r="F1197" s="477"/>
      <c r="G1197" s="478"/>
      <c r="H1197" s="478"/>
      <c r="I1197" s="499"/>
      <c r="J1197" s="486"/>
      <c r="K1197" s="486"/>
      <c r="L1197" s="479"/>
    </row>
    <row r="1198" spans="2:12" s="459" customFormat="1" ht="19.95" customHeight="1" x14ac:dyDescent="0.3">
      <c r="B1198" s="476"/>
      <c r="C1198" s="474"/>
      <c r="D1198" s="475"/>
      <c r="E1198" s="478"/>
      <c r="F1198" s="477"/>
      <c r="G1198" s="478"/>
      <c r="H1198" s="478"/>
      <c r="I1198" s="499"/>
      <c r="J1198" s="486"/>
      <c r="K1198" s="486"/>
      <c r="L1198" s="479"/>
    </row>
    <row r="1199" spans="2:12" s="459" customFormat="1" ht="19.95" customHeight="1" x14ac:dyDescent="0.3">
      <c r="B1199" s="476"/>
      <c r="C1199" s="474"/>
      <c r="D1199" s="475"/>
      <c r="E1199" s="478"/>
      <c r="F1199" s="477"/>
      <c r="G1199" s="478"/>
      <c r="H1199" s="478"/>
      <c r="I1199" s="499"/>
      <c r="J1199" s="486"/>
      <c r="K1199" s="486"/>
      <c r="L1199" s="479"/>
    </row>
    <row r="1200" spans="2:12" s="459" customFormat="1" ht="19.95" customHeight="1" x14ac:dyDescent="0.3">
      <c r="B1200" s="476"/>
      <c r="C1200" s="474"/>
      <c r="D1200" s="475"/>
      <c r="E1200" s="478"/>
      <c r="F1200" s="477"/>
      <c r="G1200" s="478"/>
      <c r="H1200" s="478"/>
      <c r="I1200" s="499"/>
      <c r="J1200" s="486"/>
      <c r="K1200" s="486"/>
      <c r="L1200" s="479"/>
    </row>
    <row r="1201" spans="2:12" s="459" customFormat="1" ht="19.95" customHeight="1" x14ac:dyDescent="0.3">
      <c r="B1201" s="476"/>
      <c r="C1201" s="474"/>
      <c r="D1201" s="475"/>
      <c r="E1201" s="478"/>
      <c r="F1201" s="477"/>
      <c r="G1201" s="478"/>
      <c r="H1201" s="478"/>
      <c r="I1201" s="499"/>
      <c r="J1201" s="486"/>
      <c r="K1201" s="486"/>
      <c r="L1201" s="479"/>
    </row>
    <row r="1202" spans="2:12" s="459" customFormat="1" ht="19.95" customHeight="1" x14ac:dyDescent="0.3">
      <c r="B1202" s="476"/>
      <c r="C1202" s="474"/>
      <c r="D1202" s="475"/>
      <c r="E1202" s="478"/>
      <c r="F1202" s="477"/>
      <c r="G1202" s="478"/>
      <c r="H1202" s="478"/>
      <c r="I1202" s="499"/>
      <c r="J1202" s="486"/>
      <c r="K1202" s="486"/>
      <c r="L1202" s="479"/>
    </row>
    <row r="1203" spans="2:12" s="459" customFormat="1" ht="19.95" customHeight="1" x14ac:dyDescent="0.3">
      <c r="B1203" s="476"/>
      <c r="C1203" s="474"/>
      <c r="D1203" s="475"/>
      <c r="E1203" s="478"/>
      <c r="F1203" s="477"/>
      <c r="G1203" s="478"/>
      <c r="H1203" s="478"/>
      <c r="I1203" s="499"/>
      <c r="J1203" s="486"/>
      <c r="K1203" s="486"/>
      <c r="L1203" s="479"/>
    </row>
    <row r="1204" spans="2:12" s="459" customFormat="1" ht="19.95" customHeight="1" x14ac:dyDescent="0.3">
      <c r="B1204" s="476"/>
      <c r="C1204" s="474"/>
      <c r="D1204" s="475"/>
      <c r="E1204" s="478"/>
      <c r="F1204" s="477"/>
      <c r="G1204" s="478"/>
      <c r="H1204" s="478"/>
      <c r="I1204" s="499"/>
      <c r="J1204" s="486"/>
      <c r="K1204" s="486"/>
      <c r="L1204" s="479"/>
    </row>
    <row r="1205" spans="2:12" s="459" customFormat="1" ht="19.95" customHeight="1" x14ac:dyDescent="0.3">
      <c r="B1205" s="476"/>
      <c r="C1205" s="474"/>
      <c r="D1205" s="475"/>
      <c r="E1205" s="478"/>
      <c r="F1205" s="477"/>
      <c r="G1205" s="478"/>
      <c r="H1205" s="478"/>
      <c r="I1205" s="499"/>
      <c r="J1205" s="486"/>
      <c r="K1205" s="486"/>
      <c r="L1205" s="479"/>
    </row>
    <row r="1206" spans="2:12" s="459" customFormat="1" ht="19.95" customHeight="1" x14ac:dyDescent="0.3">
      <c r="B1206" s="476"/>
      <c r="C1206" s="474"/>
      <c r="D1206" s="475"/>
      <c r="E1206" s="478"/>
      <c r="F1206" s="477"/>
      <c r="G1206" s="478"/>
      <c r="H1206" s="478"/>
      <c r="I1206" s="499"/>
      <c r="J1206" s="486"/>
      <c r="K1206" s="486"/>
      <c r="L1206" s="479"/>
    </row>
    <row r="1207" spans="2:12" s="459" customFormat="1" ht="19.95" customHeight="1" x14ac:dyDescent="0.3">
      <c r="B1207" s="476"/>
      <c r="C1207" s="474"/>
      <c r="D1207" s="475"/>
      <c r="E1207" s="478"/>
      <c r="F1207" s="477"/>
      <c r="G1207" s="478"/>
      <c r="H1207" s="478"/>
      <c r="I1207" s="499"/>
      <c r="J1207" s="486"/>
      <c r="K1207" s="486"/>
      <c r="L1207" s="479"/>
    </row>
    <row r="1208" spans="2:12" s="459" customFormat="1" ht="19.95" customHeight="1" x14ac:dyDescent="0.3">
      <c r="B1208" s="476"/>
      <c r="C1208" s="474"/>
      <c r="D1208" s="475"/>
      <c r="E1208" s="478"/>
      <c r="F1208" s="477"/>
      <c r="G1208" s="478"/>
      <c r="H1208" s="478"/>
      <c r="I1208" s="499"/>
      <c r="J1208" s="486"/>
      <c r="K1208" s="486"/>
      <c r="L1208" s="479"/>
    </row>
    <row r="1209" spans="2:12" s="459" customFormat="1" ht="19.95" customHeight="1" x14ac:dyDescent="0.3">
      <c r="B1209" s="476"/>
      <c r="C1209" s="474"/>
      <c r="D1209" s="475"/>
      <c r="E1209" s="478"/>
      <c r="F1209" s="477"/>
      <c r="G1209" s="478"/>
      <c r="H1209" s="478"/>
      <c r="I1209" s="499"/>
      <c r="J1209" s="486"/>
      <c r="K1209" s="486"/>
      <c r="L1209" s="479"/>
    </row>
    <row r="1210" spans="2:12" s="459" customFormat="1" ht="19.95" customHeight="1" x14ac:dyDescent="0.3">
      <c r="B1210" s="476"/>
      <c r="C1210" s="474"/>
      <c r="D1210" s="475"/>
      <c r="E1210" s="478"/>
      <c r="F1210" s="477"/>
      <c r="G1210" s="478"/>
      <c r="H1210" s="478"/>
      <c r="I1210" s="499"/>
      <c r="J1210" s="486"/>
      <c r="K1210" s="486"/>
      <c r="L1210" s="479"/>
    </row>
    <row r="1211" spans="2:12" s="459" customFormat="1" ht="19.95" customHeight="1" x14ac:dyDescent="0.3">
      <c r="B1211" s="476"/>
      <c r="C1211" s="474"/>
      <c r="D1211" s="475"/>
      <c r="E1211" s="478"/>
      <c r="F1211" s="477"/>
      <c r="G1211" s="478"/>
      <c r="H1211" s="478"/>
      <c r="I1211" s="499"/>
      <c r="J1211" s="486"/>
      <c r="K1211" s="486"/>
      <c r="L1211" s="479"/>
    </row>
    <row r="1212" spans="2:12" s="459" customFormat="1" ht="19.95" customHeight="1" x14ac:dyDescent="0.3">
      <c r="B1212" s="476"/>
      <c r="C1212" s="474"/>
      <c r="D1212" s="475"/>
      <c r="E1212" s="478"/>
      <c r="F1212" s="477"/>
      <c r="G1212" s="478"/>
      <c r="H1212" s="478"/>
      <c r="I1212" s="499"/>
      <c r="J1212" s="486"/>
      <c r="K1212" s="486"/>
      <c r="L1212" s="479"/>
    </row>
    <row r="1213" spans="2:12" s="459" customFormat="1" ht="19.95" customHeight="1" x14ac:dyDescent="0.3">
      <c r="B1213" s="476"/>
      <c r="C1213" s="474"/>
      <c r="D1213" s="475"/>
      <c r="E1213" s="478"/>
      <c r="F1213" s="477"/>
      <c r="G1213" s="478"/>
      <c r="H1213" s="478"/>
      <c r="I1213" s="499"/>
      <c r="J1213" s="486"/>
      <c r="K1213" s="486"/>
      <c r="L1213" s="479"/>
    </row>
    <row r="1214" spans="2:12" s="459" customFormat="1" ht="19.95" customHeight="1" x14ac:dyDescent="0.3">
      <c r="B1214" s="476"/>
      <c r="C1214" s="474"/>
      <c r="D1214" s="475"/>
      <c r="E1214" s="478"/>
      <c r="F1214" s="477"/>
      <c r="G1214" s="478"/>
      <c r="H1214" s="478"/>
      <c r="I1214" s="499"/>
      <c r="J1214" s="486"/>
      <c r="K1214" s="486"/>
      <c r="L1214" s="479"/>
    </row>
    <row r="1215" spans="2:12" s="459" customFormat="1" ht="19.95" customHeight="1" x14ac:dyDescent="0.3">
      <c r="B1215" s="476"/>
      <c r="C1215" s="474"/>
      <c r="D1215" s="475"/>
      <c r="E1215" s="478"/>
      <c r="F1215" s="477"/>
      <c r="G1215" s="478"/>
      <c r="H1215" s="478"/>
      <c r="I1215" s="499"/>
      <c r="J1215" s="486"/>
      <c r="K1215" s="486"/>
      <c r="L1215" s="479"/>
    </row>
    <row r="1216" spans="2:12" s="459" customFormat="1" ht="19.95" customHeight="1" x14ac:dyDescent="0.3">
      <c r="B1216" s="476"/>
      <c r="C1216" s="474"/>
      <c r="D1216" s="475"/>
      <c r="E1216" s="478"/>
      <c r="F1216" s="477"/>
      <c r="G1216" s="478"/>
      <c r="H1216" s="478"/>
      <c r="I1216" s="499"/>
      <c r="J1216" s="486"/>
      <c r="K1216" s="486"/>
      <c r="L1216" s="479"/>
    </row>
    <row r="1217" spans="2:12" s="459" customFormat="1" ht="19.95" customHeight="1" x14ac:dyDescent="0.3">
      <c r="B1217" s="476"/>
      <c r="C1217" s="474"/>
      <c r="D1217" s="475"/>
      <c r="E1217" s="478"/>
      <c r="F1217" s="477"/>
      <c r="G1217" s="478"/>
      <c r="H1217" s="478"/>
      <c r="I1217" s="499"/>
      <c r="J1217" s="486"/>
      <c r="K1217" s="486"/>
      <c r="L1217" s="479"/>
    </row>
    <row r="1218" spans="2:12" s="459" customFormat="1" ht="19.95" customHeight="1" x14ac:dyDescent="0.3">
      <c r="B1218" s="476"/>
      <c r="C1218" s="474"/>
      <c r="D1218" s="475"/>
      <c r="E1218" s="478"/>
      <c r="F1218" s="477"/>
      <c r="G1218" s="478"/>
      <c r="H1218" s="478"/>
      <c r="I1218" s="499"/>
      <c r="J1218" s="486"/>
      <c r="K1218" s="486"/>
      <c r="L1218" s="479"/>
    </row>
    <row r="1219" spans="2:12" s="459" customFormat="1" ht="19.95" customHeight="1" x14ac:dyDescent="0.3">
      <c r="B1219" s="476"/>
      <c r="C1219" s="474"/>
      <c r="D1219" s="475"/>
      <c r="E1219" s="478"/>
      <c r="F1219" s="477"/>
      <c r="G1219" s="478"/>
      <c r="H1219" s="478"/>
      <c r="I1219" s="499"/>
      <c r="J1219" s="486"/>
      <c r="K1219" s="486"/>
      <c r="L1219" s="479"/>
    </row>
    <row r="1220" spans="2:12" s="459" customFormat="1" ht="19.95" customHeight="1" x14ac:dyDescent="0.3">
      <c r="B1220" s="476"/>
      <c r="C1220" s="474"/>
      <c r="D1220" s="475"/>
      <c r="E1220" s="478"/>
      <c r="F1220" s="477"/>
      <c r="G1220" s="478"/>
      <c r="H1220" s="478"/>
      <c r="I1220" s="499"/>
      <c r="J1220" s="486"/>
      <c r="K1220" s="486"/>
      <c r="L1220" s="479"/>
    </row>
    <row r="1221" spans="2:12" s="459" customFormat="1" ht="19.95" customHeight="1" x14ac:dyDescent="0.3">
      <c r="B1221" s="476"/>
      <c r="C1221" s="474"/>
      <c r="D1221" s="475"/>
      <c r="E1221" s="478"/>
      <c r="F1221" s="477"/>
      <c r="G1221" s="478"/>
      <c r="H1221" s="478"/>
      <c r="I1221" s="499"/>
      <c r="J1221" s="486"/>
      <c r="K1221" s="486"/>
      <c r="L1221" s="479"/>
    </row>
    <row r="1222" spans="2:12" s="459" customFormat="1" ht="19.95" customHeight="1" x14ac:dyDescent="0.3">
      <c r="B1222" s="476"/>
      <c r="C1222" s="474"/>
      <c r="D1222" s="475"/>
      <c r="E1222" s="478"/>
      <c r="F1222" s="477"/>
      <c r="G1222" s="478"/>
      <c r="H1222" s="478"/>
      <c r="I1222" s="499"/>
      <c r="J1222" s="486"/>
      <c r="K1222" s="486"/>
      <c r="L1222" s="479"/>
    </row>
    <row r="1223" spans="2:12" s="459" customFormat="1" ht="19.95" customHeight="1" x14ac:dyDescent="0.3">
      <c r="B1223" s="476"/>
      <c r="C1223" s="474"/>
      <c r="D1223" s="475"/>
      <c r="E1223" s="478"/>
      <c r="F1223" s="477"/>
      <c r="G1223" s="478"/>
      <c r="H1223" s="478"/>
      <c r="I1223" s="499"/>
      <c r="J1223" s="486"/>
      <c r="K1223" s="486"/>
      <c r="L1223" s="479"/>
    </row>
    <row r="1224" spans="2:12" s="459" customFormat="1" ht="19.95" customHeight="1" x14ac:dyDescent="0.3">
      <c r="B1224" s="476"/>
      <c r="C1224" s="474"/>
      <c r="D1224" s="475"/>
      <c r="E1224" s="478"/>
      <c r="F1224" s="477"/>
      <c r="G1224" s="478"/>
      <c r="H1224" s="478"/>
      <c r="I1224" s="499"/>
      <c r="J1224" s="486"/>
      <c r="K1224" s="486"/>
      <c r="L1224" s="479"/>
    </row>
    <row r="1225" spans="2:12" s="459" customFormat="1" ht="19.95" customHeight="1" x14ac:dyDescent="0.3">
      <c r="B1225" s="476"/>
      <c r="C1225" s="474"/>
      <c r="D1225" s="475"/>
      <c r="E1225" s="478"/>
      <c r="F1225" s="477"/>
      <c r="G1225" s="478"/>
      <c r="H1225" s="478"/>
      <c r="I1225" s="499"/>
      <c r="J1225" s="486"/>
      <c r="K1225" s="486"/>
      <c r="L1225" s="479"/>
    </row>
    <row r="1226" spans="2:12" s="459" customFormat="1" ht="19.95" customHeight="1" x14ac:dyDescent="0.3">
      <c r="B1226" s="476"/>
      <c r="C1226" s="474"/>
      <c r="D1226" s="475"/>
      <c r="E1226" s="478"/>
      <c r="F1226" s="477"/>
      <c r="G1226" s="478"/>
      <c r="H1226" s="478"/>
      <c r="I1226" s="499"/>
      <c r="J1226" s="486"/>
      <c r="K1226" s="486"/>
      <c r="L1226" s="479"/>
    </row>
    <row r="1227" spans="2:12" s="459" customFormat="1" ht="19.95" customHeight="1" x14ac:dyDescent="0.3">
      <c r="B1227" s="476"/>
      <c r="C1227" s="474"/>
      <c r="D1227" s="475"/>
      <c r="E1227" s="478"/>
      <c r="F1227" s="477"/>
      <c r="G1227" s="478"/>
      <c r="H1227" s="478"/>
      <c r="I1227" s="499"/>
      <c r="J1227" s="486"/>
      <c r="K1227" s="486"/>
      <c r="L1227" s="479"/>
    </row>
    <row r="1228" spans="2:12" s="459" customFormat="1" ht="19.95" customHeight="1" x14ac:dyDescent="0.3">
      <c r="B1228" s="476"/>
      <c r="C1228" s="474"/>
      <c r="D1228" s="475"/>
      <c r="E1228" s="478"/>
      <c r="F1228" s="477"/>
      <c r="G1228" s="478"/>
      <c r="H1228" s="478"/>
      <c r="I1228" s="499"/>
      <c r="J1228" s="486"/>
      <c r="K1228" s="486"/>
      <c r="L1228" s="479"/>
    </row>
    <row r="1229" spans="2:12" s="459" customFormat="1" ht="19.95" customHeight="1" x14ac:dyDescent="0.3">
      <c r="B1229" s="476"/>
      <c r="C1229" s="474"/>
      <c r="D1229" s="475"/>
      <c r="E1229" s="478"/>
      <c r="F1229" s="477"/>
      <c r="G1229" s="478"/>
      <c r="H1229" s="478"/>
      <c r="I1229" s="499"/>
      <c r="J1229" s="486"/>
      <c r="K1229" s="486"/>
      <c r="L1229" s="479"/>
    </row>
    <row r="1230" spans="2:12" s="459" customFormat="1" ht="19.95" customHeight="1" x14ac:dyDescent="0.3">
      <c r="B1230" s="476"/>
      <c r="C1230" s="474"/>
      <c r="D1230" s="475"/>
      <c r="E1230" s="478"/>
      <c r="F1230" s="477"/>
      <c r="G1230" s="478"/>
      <c r="H1230" s="478"/>
      <c r="I1230" s="499"/>
      <c r="J1230" s="486"/>
      <c r="K1230" s="486"/>
      <c r="L1230" s="479"/>
    </row>
    <row r="1231" spans="2:12" s="459" customFormat="1" ht="19.95" customHeight="1" x14ac:dyDescent="0.3">
      <c r="B1231" s="476"/>
      <c r="C1231" s="474"/>
      <c r="D1231" s="475"/>
      <c r="E1231" s="478"/>
      <c r="F1231" s="477"/>
      <c r="G1231" s="478"/>
      <c r="H1231" s="478"/>
      <c r="I1231" s="499"/>
      <c r="J1231" s="486"/>
      <c r="K1231" s="486"/>
      <c r="L1231" s="479"/>
    </row>
    <row r="1232" spans="2:12" s="459" customFormat="1" ht="19.95" customHeight="1" x14ac:dyDescent="0.3">
      <c r="B1232" s="476"/>
      <c r="C1232" s="474"/>
      <c r="D1232" s="475"/>
      <c r="E1232" s="478"/>
      <c r="F1232" s="477"/>
      <c r="G1232" s="478"/>
      <c r="H1232" s="478"/>
      <c r="I1232" s="499"/>
      <c r="J1232" s="486"/>
      <c r="K1232" s="486"/>
      <c r="L1232" s="479"/>
    </row>
    <row r="1233" spans="2:12" s="459" customFormat="1" ht="19.95" customHeight="1" x14ac:dyDescent="0.3">
      <c r="B1233" s="476"/>
      <c r="C1233" s="474"/>
      <c r="D1233" s="475"/>
      <c r="E1233" s="478"/>
      <c r="F1233" s="477"/>
      <c r="G1233" s="478"/>
      <c r="H1233" s="478"/>
      <c r="I1233" s="499"/>
      <c r="J1233" s="486"/>
      <c r="K1233" s="486"/>
      <c r="L1233" s="479"/>
    </row>
    <row r="1234" spans="2:12" s="459" customFormat="1" ht="19.95" customHeight="1" x14ac:dyDescent="0.3">
      <c r="B1234" s="476"/>
      <c r="C1234" s="474"/>
      <c r="D1234" s="475"/>
      <c r="E1234" s="478"/>
      <c r="F1234" s="477"/>
      <c r="G1234" s="478"/>
      <c r="H1234" s="478"/>
      <c r="I1234" s="499"/>
      <c r="J1234" s="486"/>
      <c r="K1234" s="486"/>
      <c r="L1234" s="479"/>
    </row>
    <row r="1235" spans="2:12" s="459" customFormat="1" ht="19.95" customHeight="1" x14ac:dyDescent="0.3">
      <c r="B1235" s="476"/>
      <c r="C1235" s="474"/>
      <c r="D1235" s="475"/>
      <c r="E1235" s="478"/>
      <c r="F1235" s="477"/>
      <c r="G1235" s="478"/>
      <c r="H1235" s="478"/>
      <c r="I1235" s="499"/>
      <c r="J1235" s="486"/>
      <c r="K1235" s="486"/>
      <c r="L1235" s="479"/>
    </row>
    <row r="1236" spans="2:12" s="459" customFormat="1" ht="19.95" customHeight="1" x14ac:dyDescent="0.3">
      <c r="B1236" s="476"/>
      <c r="C1236" s="474"/>
      <c r="D1236" s="475"/>
      <c r="E1236" s="478"/>
      <c r="F1236" s="477"/>
      <c r="G1236" s="478"/>
      <c r="H1236" s="478"/>
      <c r="I1236" s="499"/>
      <c r="J1236" s="486"/>
      <c r="K1236" s="486"/>
      <c r="L1236" s="479"/>
    </row>
    <row r="1237" spans="2:12" s="459" customFormat="1" ht="19.95" customHeight="1" x14ac:dyDescent="0.3">
      <c r="B1237" s="476"/>
      <c r="C1237" s="474"/>
      <c r="D1237" s="475"/>
      <c r="E1237" s="478"/>
      <c r="F1237" s="477"/>
      <c r="G1237" s="478"/>
      <c r="H1237" s="478"/>
      <c r="I1237" s="499"/>
      <c r="J1237" s="486"/>
      <c r="K1237" s="486"/>
      <c r="L1237" s="479"/>
    </row>
    <row r="1238" spans="2:12" s="459" customFormat="1" ht="19.95" customHeight="1" x14ac:dyDescent="0.3">
      <c r="B1238" s="476"/>
      <c r="C1238" s="474"/>
      <c r="D1238" s="475"/>
      <c r="E1238" s="478"/>
      <c r="F1238" s="477"/>
      <c r="G1238" s="478"/>
      <c r="H1238" s="478"/>
      <c r="I1238" s="499"/>
      <c r="J1238" s="486"/>
      <c r="K1238" s="486"/>
      <c r="L1238" s="479"/>
    </row>
    <row r="1239" spans="2:12" s="459" customFormat="1" ht="19.95" customHeight="1" x14ac:dyDescent="0.3">
      <c r="B1239" s="476"/>
      <c r="C1239" s="474"/>
      <c r="D1239" s="475"/>
      <c r="E1239" s="478"/>
      <c r="F1239" s="477"/>
      <c r="G1239" s="478"/>
      <c r="H1239" s="478"/>
      <c r="I1239" s="499"/>
      <c r="J1239" s="486"/>
      <c r="K1239" s="486"/>
      <c r="L1239" s="479"/>
    </row>
    <row r="1240" spans="2:12" s="459" customFormat="1" ht="19.95" customHeight="1" x14ac:dyDescent="0.3">
      <c r="B1240" s="476"/>
      <c r="C1240" s="474"/>
      <c r="D1240" s="475"/>
      <c r="E1240" s="478"/>
      <c r="F1240" s="477"/>
      <c r="G1240" s="478"/>
      <c r="H1240" s="478"/>
      <c r="I1240" s="499"/>
      <c r="J1240" s="486"/>
      <c r="K1240" s="486"/>
      <c r="L1240" s="479"/>
    </row>
    <row r="1241" spans="2:12" s="459" customFormat="1" ht="19.95" customHeight="1" x14ac:dyDescent="0.3">
      <c r="B1241" s="476"/>
      <c r="C1241" s="474"/>
      <c r="D1241" s="475"/>
      <c r="E1241" s="478"/>
      <c r="F1241" s="477"/>
      <c r="G1241" s="478"/>
      <c r="H1241" s="478"/>
      <c r="I1241" s="499"/>
      <c r="J1241" s="486"/>
      <c r="K1241" s="486"/>
      <c r="L1241" s="479"/>
    </row>
    <row r="1242" spans="2:12" s="459" customFormat="1" ht="19.95" customHeight="1" x14ac:dyDescent="0.3">
      <c r="B1242" s="476"/>
      <c r="C1242" s="474"/>
      <c r="D1242" s="475"/>
      <c r="E1242" s="478"/>
      <c r="F1242" s="477"/>
      <c r="G1242" s="478"/>
      <c r="H1242" s="478"/>
      <c r="I1242" s="499"/>
      <c r="J1242" s="486"/>
      <c r="K1242" s="486"/>
      <c r="L1242" s="479"/>
    </row>
    <row r="1243" spans="2:12" s="459" customFormat="1" ht="19.95" customHeight="1" x14ac:dyDescent="0.3">
      <c r="B1243" s="476"/>
      <c r="C1243" s="474"/>
      <c r="D1243" s="475"/>
      <c r="E1243" s="478"/>
      <c r="F1243" s="477"/>
      <c r="G1243" s="478"/>
      <c r="H1243" s="478"/>
      <c r="I1243" s="499"/>
      <c r="J1243" s="486"/>
      <c r="K1243" s="486"/>
      <c r="L1243" s="479"/>
    </row>
    <row r="1244" spans="2:12" s="459" customFormat="1" ht="19.95" customHeight="1" x14ac:dyDescent="0.3">
      <c r="B1244" s="476"/>
      <c r="C1244" s="474"/>
      <c r="D1244" s="475"/>
      <c r="E1244" s="478"/>
      <c r="F1244" s="477"/>
      <c r="G1244" s="478"/>
      <c r="H1244" s="478"/>
      <c r="I1244" s="499"/>
      <c r="J1244" s="486"/>
      <c r="K1244" s="486"/>
      <c r="L1244" s="479"/>
    </row>
    <row r="1245" spans="2:12" s="459" customFormat="1" ht="19.95" customHeight="1" x14ac:dyDescent="0.3">
      <c r="B1245" s="476"/>
      <c r="C1245" s="474"/>
      <c r="D1245" s="475"/>
      <c r="E1245" s="478"/>
      <c r="F1245" s="477"/>
      <c r="G1245" s="478"/>
      <c r="H1245" s="478"/>
      <c r="I1245" s="499"/>
      <c r="J1245" s="486"/>
      <c r="K1245" s="486"/>
      <c r="L1245" s="479"/>
    </row>
    <row r="1246" spans="2:12" s="459" customFormat="1" ht="19.95" customHeight="1" x14ac:dyDescent="0.3">
      <c r="B1246" s="476"/>
      <c r="C1246" s="474"/>
      <c r="D1246" s="475"/>
      <c r="E1246" s="478"/>
      <c r="F1246" s="477"/>
      <c r="G1246" s="478"/>
      <c r="H1246" s="478"/>
      <c r="I1246" s="499"/>
      <c r="J1246" s="486"/>
      <c r="K1246" s="486"/>
      <c r="L1246" s="479"/>
    </row>
    <row r="1247" spans="2:12" s="459" customFormat="1" ht="19.95" customHeight="1" x14ac:dyDescent="0.3">
      <c r="B1247" s="476"/>
      <c r="C1247" s="474"/>
      <c r="D1247" s="475"/>
      <c r="E1247" s="478"/>
      <c r="F1247" s="477"/>
      <c r="G1247" s="478"/>
      <c r="H1247" s="478"/>
      <c r="I1247" s="499"/>
      <c r="J1247" s="486"/>
      <c r="K1247" s="486"/>
      <c r="L1247" s="479"/>
    </row>
    <row r="1248" spans="2:12" s="459" customFormat="1" ht="19.95" customHeight="1" x14ac:dyDescent="0.3">
      <c r="B1248" s="476"/>
      <c r="C1248" s="474"/>
      <c r="D1248" s="475"/>
      <c r="E1248" s="478"/>
      <c r="F1248" s="477"/>
      <c r="G1248" s="478"/>
      <c r="H1248" s="478"/>
      <c r="I1248" s="499"/>
      <c r="J1248" s="486"/>
      <c r="K1248" s="486"/>
      <c r="L1248" s="479"/>
    </row>
    <row r="1249" spans="2:12" s="459" customFormat="1" ht="19.95" customHeight="1" x14ac:dyDescent="0.3">
      <c r="B1249" s="476"/>
      <c r="C1249" s="474"/>
      <c r="D1249" s="475"/>
      <c r="E1249" s="478"/>
      <c r="F1249" s="477"/>
      <c r="G1249" s="478"/>
      <c r="H1249" s="478"/>
      <c r="I1249" s="499"/>
      <c r="J1249" s="486"/>
      <c r="K1249" s="486"/>
      <c r="L1249" s="479"/>
    </row>
    <row r="1250" spans="2:12" s="459" customFormat="1" ht="19.95" customHeight="1" x14ac:dyDescent="0.3">
      <c r="B1250" s="476"/>
      <c r="C1250" s="474"/>
      <c r="D1250" s="475"/>
      <c r="E1250" s="478"/>
      <c r="F1250" s="477"/>
      <c r="G1250" s="478"/>
      <c r="H1250" s="478"/>
      <c r="I1250" s="499"/>
      <c r="J1250" s="486"/>
      <c r="K1250" s="486"/>
      <c r="L1250" s="479"/>
    </row>
    <row r="1251" spans="2:12" s="459" customFormat="1" ht="19.95" customHeight="1" x14ac:dyDescent="0.3">
      <c r="B1251" s="476"/>
      <c r="C1251" s="474"/>
      <c r="D1251" s="475"/>
      <c r="E1251" s="478"/>
      <c r="F1251" s="477"/>
      <c r="G1251" s="478"/>
      <c r="H1251" s="478"/>
      <c r="I1251" s="499"/>
      <c r="J1251" s="486"/>
      <c r="K1251" s="486"/>
      <c r="L1251" s="479"/>
    </row>
    <row r="1252" spans="2:12" s="459" customFormat="1" ht="19.95" customHeight="1" x14ac:dyDescent="0.3">
      <c r="B1252" s="476"/>
      <c r="C1252" s="474"/>
      <c r="D1252" s="475"/>
      <c r="E1252" s="478"/>
      <c r="F1252" s="477"/>
      <c r="G1252" s="478"/>
      <c r="H1252" s="478"/>
      <c r="I1252" s="499"/>
      <c r="J1252" s="486"/>
      <c r="K1252" s="486"/>
      <c r="L1252" s="479"/>
    </row>
    <row r="1253" spans="2:12" s="459" customFormat="1" ht="19.95" customHeight="1" x14ac:dyDescent="0.3">
      <c r="B1253" s="476"/>
      <c r="C1253" s="474"/>
      <c r="D1253" s="475"/>
      <c r="E1253" s="478"/>
      <c r="F1253" s="477"/>
      <c r="G1253" s="478"/>
      <c r="H1253" s="478"/>
      <c r="I1253" s="499"/>
      <c r="J1253" s="486"/>
      <c r="K1253" s="486"/>
      <c r="L1253" s="479"/>
    </row>
    <row r="1254" spans="2:12" s="459" customFormat="1" ht="19.95" customHeight="1" x14ac:dyDescent="0.3">
      <c r="B1254" s="476"/>
      <c r="C1254" s="474"/>
      <c r="D1254" s="475"/>
      <c r="E1254" s="478"/>
      <c r="F1254" s="477"/>
      <c r="G1254" s="478"/>
      <c r="H1254" s="478"/>
      <c r="I1254" s="499"/>
      <c r="J1254" s="486"/>
      <c r="K1254" s="486"/>
      <c r="L1254" s="479"/>
    </row>
    <row r="1255" spans="2:12" s="459" customFormat="1" ht="19.95" customHeight="1" x14ac:dyDescent="0.3">
      <c r="B1255" s="476"/>
      <c r="C1255" s="474"/>
      <c r="D1255" s="475"/>
      <c r="E1255" s="478"/>
      <c r="F1255" s="477"/>
      <c r="G1255" s="478"/>
      <c r="H1255" s="478"/>
      <c r="I1255" s="499"/>
      <c r="J1255" s="486"/>
      <c r="K1255" s="486"/>
      <c r="L1255" s="479"/>
    </row>
    <row r="1256" spans="2:12" s="459" customFormat="1" ht="19.95" customHeight="1" x14ac:dyDescent="0.3">
      <c r="B1256" s="476"/>
      <c r="C1256" s="474"/>
      <c r="D1256" s="475"/>
      <c r="E1256" s="478"/>
      <c r="F1256" s="477"/>
      <c r="G1256" s="478"/>
      <c r="H1256" s="478"/>
      <c r="I1256" s="499"/>
      <c r="J1256" s="486"/>
      <c r="K1256" s="486"/>
      <c r="L1256" s="479"/>
    </row>
    <row r="1257" spans="2:12" s="459" customFormat="1" ht="19.95" customHeight="1" x14ac:dyDescent="0.3">
      <c r="B1257" s="476"/>
      <c r="C1257" s="474"/>
      <c r="D1257" s="475"/>
      <c r="E1257" s="478"/>
      <c r="F1257" s="477"/>
      <c r="G1257" s="478"/>
      <c r="H1257" s="478"/>
      <c r="I1257" s="499"/>
      <c r="J1257" s="486"/>
      <c r="K1257" s="486"/>
      <c r="L1257" s="479"/>
    </row>
    <row r="1258" spans="2:12" s="459" customFormat="1" ht="19.95" customHeight="1" x14ac:dyDescent="0.3">
      <c r="B1258" s="476"/>
      <c r="C1258" s="474"/>
      <c r="D1258" s="475"/>
      <c r="E1258" s="478"/>
      <c r="F1258" s="477"/>
      <c r="G1258" s="478"/>
      <c r="H1258" s="478"/>
      <c r="I1258" s="499"/>
      <c r="J1258" s="486"/>
      <c r="K1258" s="486"/>
      <c r="L1258" s="479"/>
    </row>
    <row r="1259" spans="2:12" s="459" customFormat="1" ht="19.95" customHeight="1" x14ac:dyDescent="0.3">
      <c r="B1259" s="476"/>
      <c r="C1259" s="474"/>
      <c r="D1259" s="475"/>
      <c r="E1259" s="478"/>
      <c r="F1259" s="477"/>
      <c r="G1259" s="478"/>
      <c r="H1259" s="478"/>
      <c r="I1259" s="499"/>
      <c r="J1259" s="486"/>
      <c r="K1259" s="486"/>
      <c r="L1259" s="479"/>
    </row>
    <row r="1260" spans="2:12" s="459" customFormat="1" ht="19.95" customHeight="1" x14ac:dyDescent="0.3">
      <c r="B1260" s="476"/>
      <c r="C1260" s="474"/>
      <c r="D1260" s="475"/>
      <c r="E1260" s="478"/>
      <c r="F1260" s="477"/>
      <c r="G1260" s="478"/>
      <c r="H1260" s="478"/>
      <c r="I1260" s="499"/>
      <c r="J1260" s="486"/>
      <c r="K1260" s="486"/>
      <c r="L1260" s="479"/>
    </row>
    <row r="1261" spans="2:12" s="459" customFormat="1" ht="19.95" customHeight="1" x14ac:dyDescent="0.3">
      <c r="B1261" s="476"/>
      <c r="C1261" s="474"/>
      <c r="D1261" s="475"/>
      <c r="E1261" s="478"/>
      <c r="F1261" s="477"/>
      <c r="G1261" s="478"/>
      <c r="H1261" s="478"/>
      <c r="I1261" s="499"/>
      <c r="J1261" s="486"/>
      <c r="K1261" s="486"/>
      <c r="L1261" s="479"/>
    </row>
    <row r="1262" spans="2:12" s="459" customFormat="1" ht="19.95" customHeight="1" x14ac:dyDescent="0.3">
      <c r="B1262" s="476"/>
      <c r="C1262" s="474"/>
      <c r="D1262" s="475"/>
      <c r="E1262" s="478"/>
      <c r="F1262" s="477"/>
      <c r="G1262" s="478"/>
      <c r="H1262" s="478"/>
      <c r="I1262" s="499"/>
      <c r="J1262" s="486"/>
      <c r="K1262" s="486"/>
      <c r="L1262" s="479"/>
    </row>
    <row r="1263" spans="2:12" s="459" customFormat="1" ht="19.95" customHeight="1" x14ac:dyDescent="0.3">
      <c r="B1263" s="476"/>
      <c r="C1263" s="474"/>
      <c r="D1263" s="475"/>
      <c r="E1263" s="478"/>
      <c r="F1263" s="477"/>
      <c r="G1263" s="478"/>
      <c r="H1263" s="478"/>
      <c r="I1263" s="499"/>
      <c r="J1263" s="486"/>
      <c r="K1263" s="486"/>
      <c r="L1263" s="479"/>
    </row>
    <row r="1264" spans="2:12" s="459" customFormat="1" ht="19.95" customHeight="1" x14ac:dyDescent="0.3">
      <c r="B1264" s="476"/>
      <c r="C1264" s="474"/>
      <c r="D1264" s="475"/>
      <c r="E1264" s="478"/>
      <c r="F1264" s="477"/>
      <c r="G1264" s="478"/>
      <c r="H1264" s="478"/>
      <c r="I1264" s="499"/>
      <c r="J1264" s="486"/>
      <c r="K1264" s="486"/>
      <c r="L1264" s="479"/>
    </row>
    <row r="1265" spans="2:12" s="459" customFormat="1" ht="19.95" customHeight="1" x14ac:dyDescent="0.3">
      <c r="B1265" s="476"/>
      <c r="C1265" s="474"/>
      <c r="D1265" s="475"/>
      <c r="E1265" s="478"/>
      <c r="F1265" s="477"/>
      <c r="G1265" s="478"/>
      <c r="H1265" s="478"/>
      <c r="I1265" s="499"/>
      <c r="J1265" s="486"/>
      <c r="K1265" s="486"/>
      <c r="L1265" s="479"/>
    </row>
    <row r="1266" spans="2:12" s="459" customFormat="1" ht="19.95" customHeight="1" x14ac:dyDescent="0.3">
      <c r="B1266" s="476"/>
      <c r="C1266" s="474"/>
      <c r="D1266" s="475"/>
      <c r="E1266" s="478"/>
      <c r="F1266" s="477"/>
      <c r="G1266" s="478"/>
      <c r="H1266" s="478"/>
      <c r="I1266" s="499"/>
      <c r="J1266" s="486"/>
      <c r="K1266" s="486"/>
      <c r="L1266" s="479"/>
    </row>
    <row r="1267" spans="2:12" s="459" customFormat="1" ht="19.95" customHeight="1" x14ac:dyDescent="0.3">
      <c r="B1267" s="476"/>
      <c r="C1267" s="474"/>
      <c r="D1267" s="475"/>
      <c r="E1267" s="478"/>
      <c r="F1267" s="477"/>
      <c r="G1267" s="478"/>
      <c r="H1267" s="478"/>
      <c r="I1267" s="499"/>
      <c r="J1267" s="486"/>
      <c r="K1267" s="486"/>
      <c r="L1267" s="479"/>
    </row>
    <row r="1268" spans="2:12" s="459" customFormat="1" ht="19.95" customHeight="1" x14ac:dyDescent="0.3">
      <c r="B1268" s="476"/>
      <c r="C1268" s="474"/>
      <c r="D1268" s="475"/>
      <c r="E1268" s="478"/>
      <c r="F1268" s="477"/>
      <c r="G1268" s="478"/>
      <c r="H1268" s="478"/>
      <c r="I1268" s="499"/>
      <c r="J1268" s="486"/>
      <c r="K1268" s="486"/>
      <c r="L1268" s="479"/>
    </row>
    <row r="1269" spans="2:12" s="459" customFormat="1" ht="19.95" customHeight="1" x14ac:dyDescent="0.3">
      <c r="B1269" s="476"/>
      <c r="C1269" s="474"/>
      <c r="D1269" s="475"/>
      <c r="E1269" s="478"/>
      <c r="F1269" s="477"/>
      <c r="G1269" s="478"/>
      <c r="H1269" s="478"/>
      <c r="I1269" s="499"/>
      <c r="J1269" s="486"/>
      <c r="K1269" s="486"/>
      <c r="L1269" s="479"/>
    </row>
    <row r="1270" spans="2:12" s="459" customFormat="1" ht="19.95" customHeight="1" x14ac:dyDescent="0.3">
      <c r="B1270" s="476"/>
      <c r="C1270" s="474"/>
      <c r="D1270" s="475"/>
      <c r="E1270" s="478"/>
      <c r="F1270" s="477"/>
      <c r="G1270" s="478"/>
      <c r="H1270" s="478"/>
      <c r="I1270" s="499"/>
      <c r="J1270" s="486"/>
      <c r="K1270" s="486"/>
      <c r="L1270" s="479"/>
    </row>
    <row r="1271" spans="2:12" s="459" customFormat="1" ht="19.95" customHeight="1" x14ac:dyDescent="0.3">
      <c r="B1271" s="476"/>
      <c r="C1271" s="474"/>
      <c r="D1271" s="475"/>
      <c r="E1271" s="478"/>
      <c r="F1271" s="477"/>
      <c r="G1271" s="478"/>
      <c r="H1271" s="478"/>
      <c r="I1271" s="499"/>
      <c r="J1271" s="486"/>
      <c r="K1271" s="486"/>
      <c r="L1271" s="479"/>
    </row>
    <row r="1272" spans="2:12" s="459" customFormat="1" ht="19.95" customHeight="1" x14ac:dyDescent="0.3">
      <c r="B1272" s="476"/>
      <c r="C1272" s="474"/>
      <c r="D1272" s="475"/>
      <c r="E1272" s="478"/>
      <c r="F1272" s="477"/>
      <c r="G1272" s="478"/>
      <c r="H1272" s="478"/>
      <c r="I1272" s="499"/>
      <c r="J1272" s="486"/>
      <c r="K1272" s="486"/>
      <c r="L1272" s="479"/>
    </row>
    <row r="1273" spans="2:12" s="459" customFormat="1" ht="19.95" customHeight="1" x14ac:dyDescent="0.3">
      <c r="B1273" s="476"/>
      <c r="C1273" s="474"/>
      <c r="D1273" s="475"/>
      <c r="E1273" s="478"/>
      <c r="F1273" s="477"/>
      <c r="G1273" s="478"/>
      <c r="H1273" s="478"/>
      <c r="I1273" s="499"/>
      <c r="J1273" s="486"/>
      <c r="K1273" s="486"/>
      <c r="L1273" s="479"/>
    </row>
    <row r="1274" spans="2:12" s="459" customFormat="1" ht="19.95" customHeight="1" x14ac:dyDescent="0.3">
      <c r="B1274" s="476"/>
      <c r="C1274" s="474"/>
      <c r="D1274" s="475"/>
      <c r="E1274" s="478"/>
      <c r="F1274" s="477"/>
      <c r="G1274" s="478"/>
      <c r="H1274" s="478"/>
      <c r="I1274" s="499"/>
      <c r="J1274" s="486"/>
      <c r="K1274" s="486"/>
      <c r="L1274" s="479"/>
    </row>
    <row r="1275" spans="2:12" s="459" customFormat="1" ht="19.95" customHeight="1" x14ac:dyDescent="0.3">
      <c r="B1275" s="476"/>
      <c r="C1275" s="474"/>
      <c r="D1275" s="475"/>
      <c r="E1275" s="478"/>
      <c r="F1275" s="477"/>
      <c r="G1275" s="478"/>
      <c r="H1275" s="478"/>
      <c r="I1275" s="499"/>
      <c r="J1275" s="486"/>
      <c r="K1275" s="486"/>
      <c r="L1275" s="479"/>
    </row>
    <row r="1276" spans="2:12" s="459" customFormat="1" ht="19.95" customHeight="1" x14ac:dyDescent="0.3">
      <c r="B1276" s="476"/>
      <c r="C1276" s="474"/>
      <c r="D1276" s="475"/>
      <c r="E1276" s="478"/>
      <c r="F1276" s="477"/>
      <c r="G1276" s="478"/>
      <c r="H1276" s="478"/>
      <c r="I1276" s="499"/>
      <c r="J1276" s="486"/>
      <c r="K1276" s="486"/>
      <c r="L1276" s="479"/>
    </row>
    <row r="1277" spans="2:12" s="459" customFormat="1" ht="19.95" customHeight="1" x14ac:dyDescent="0.3">
      <c r="B1277" s="476"/>
      <c r="C1277" s="474"/>
      <c r="D1277" s="475"/>
      <c r="E1277" s="478"/>
      <c r="F1277" s="477"/>
      <c r="G1277" s="478"/>
      <c r="H1277" s="478"/>
      <c r="I1277" s="499"/>
      <c r="J1277" s="486"/>
      <c r="K1277" s="486"/>
      <c r="L1277" s="479"/>
    </row>
    <row r="1278" spans="2:12" s="459" customFormat="1" ht="19.95" customHeight="1" x14ac:dyDescent="0.3">
      <c r="B1278" s="476"/>
      <c r="C1278" s="474"/>
      <c r="D1278" s="475"/>
      <c r="E1278" s="478"/>
      <c r="F1278" s="477"/>
      <c r="G1278" s="478"/>
      <c r="H1278" s="478"/>
      <c r="I1278" s="499"/>
      <c r="J1278" s="486"/>
      <c r="K1278" s="486"/>
      <c r="L1278" s="479"/>
    </row>
    <row r="1279" spans="2:12" s="459" customFormat="1" ht="19.95" customHeight="1" x14ac:dyDescent="0.3">
      <c r="B1279" s="476"/>
      <c r="C1279" s="474"/>
      <c r="D1279" s="475"/>
      <c r="E1279" s="478"/>
      <c r="F1279" s="477"/>
      <c r="G1279" s="478"/>
      <c r="H1279" s="478"/>
      <c r="I1279" s="499"/>
      <c r="J1279" s="486"/>
      <c r="K1279" s="486"/>
      <c r="L1279" s="479"/>
    </row>
    <row r="1280" spans="2:12" s="459" customFormat="1" ht="19.95" customHeight="1" x14ac:dyDescent="0.3">
      <c r="B1280" s="476"/>
      <c r="C1280" s="474"/>
      <c r="D1280" s="475"/>
      <c r="E1280" s="478"/>
      <c r="F1280" s="477"/>
      <c r="G1280" s="478"/>
      <c r="H1280" s="478"/>
      <c r="I1280" s="499"/>
      <c r="J1280" s="486"/>
      <c r="K1280" s="486"/>
      <c r="L1280" s="479"/>
    </row>
    <row r="1281" spans="2:12" s="459" customFormat="1" ht="19.95" customHeight="1" x14ac:dyDescent="0.3">
      <c r="B1281" s="476"/>
      <c r="C1281" s="474"/>
      <c r="D1281" s="475"/>
      <c r="E1281" s="478"/>
      <c r="F1281" s="477"/>
      <c r="G1281" s="478"/>
      <c r="H1281" s="478"/>
      <c r="I1281" s="499"/>
      <c r="J1281" s="486"/>
      <c r="K1281" s="486"/>
      <c r="L1281" s="479"/>
    </row>
    <row r="1282" spans="2:12" s="459" customFormat="1" ht="19.95" customHeight="1" x14ac:dyDescent="0.3">
      <c r="B1282" s="476"/>
      <c r="C1282" s="474"/>
      <c r="D1282" s="475"/>
      <c r="E1282" s="478"/>
      <c r="F1282" s="477"/>
      <c r="G1282" s="478"/>
      <c r="H1282" s="478"/>
      <c r="I1282" s="499"/>
      <c r="J1282" s="486"/>
      <c r="K1282" s="486"/>
      <c r="L1282" s="479"/>
    </row>
    <row r="1283" spans="2:12" s="459" customFormat="1" ht="19.95" customHeight="1" x14ac:dyDescent="0.3">
      <c r="B1283" s="476"/>
      <c r="C1283" s="474"/>
      <c r="D1283" s="475"/>
      <c r="E1283" s="478"/>
      <c r="F1283" s="477"/>
      <c r="G1283" s="478"/>
      <c r="H1283" s="478"/>
      <c r="I1283" s="499"/>
      <c r="J1283" s="486"/>
      <c r="K1283" s="486"/>
      <c r="L1283" s="479"/>
    </row>
    <row r="1284" spans="2:12" s="459" customFormat="1" ht="19.95" customHeight="1" x14ac:dyDescent="0.3">
      <c r="B1284" s="476"/>
      <c r="C1284" s="474"/>
      <c r="D1284" s="475"/>
      <c r="E1284" s="478"/>
      <c r="F1284" s="477"/>
      <c r="G1284" s="478"/>
      <c r="H1284" s="478"/>
      <c r="I1284" s="499"/>
      <c r="J1284" s="486"/>
      <c r="K1284" s="486"/>
      <c r="L1284" s="479"/>
    </row>
    <row r="1285" spans="2:12" s="459" customFormat="1" ht="19.95" customHeight="1" x14ac:dyDescent="0.3">
      <c r="B1285" s="476"/>
      <c r="C1285" s="474"/>
      <c r="D1285" s="475"/>
      <c r="E1285" s="478"/>
      <c r="F1285" s="477"/>
      <c r="G1285" s="478"/>
      <c r="H1285" s="478"/>
      <c r="I1285" s="499"/>
      <c r="J1285" s="486"/>
      <c r="K1285" s="486"/>
      <c r="L1285" s="479"/>
    </row>
    <row r="1286" spans="2:12" s="459" customFormat="1" ht="19.95" customHeight="1" x14ac:dyDescent="0.3">
      <c r="B1286" s="476"/>
      <c r="C1286" s="474"/>
      <c r="D1286" s="475"/>
      <c r="E1286" s="478"/>
      <c r="F1286" s="477"/>
      <c r="G1286" s="478"/>
      <c r="H1286" s="478"/>
      <c r="I1286" s="499"/>
      <c r="J1286" s="486"/>
      <c r="K1286" s="486"/>
      <c r="L1286" s="479"/>
    </row>
    <row r="1287" spans="2:12" s="459" customFormat="1" ht="19.95" customHeight="1" x14ac:dyDescent="0.3">
      <c r="B1287" s="476"/>
      <c r="C1287" s="474"/>
      <c r="D1287" s="475"/>
      <c r="E1287" s="478"/>
      <c r="F1287" s="477"/>
      <c r="G1287" s="478"/>
      <c r="H1287" s="478"/>
      <c r="I1287" s="499"/>
      <c r="J1287" s="486"/>
      <c r="K1287" s="486"/>
      <c r="L1287" s="479"/>
    </row>
    <row r="1288" spans="2:12" s="459" customFormat="1" ht="19.95" customHeight="1" x14ac:dyDescent="0.3">
      <c r="B1288" s="476"/>
      <c r="C1288" s="474"/>
      <c r="D1288" s="475"/>
      <c r="E1288" s="478"/>
      <c r="F1288" s="477"/>
      <c r="G1288" s="478"/>
      <c r="H1288" s="478"/>
      <c r="I1288" s="499"/>
      <c r="J1288" s="486"/>
      <c r="K1288" s="486"/>
      <c r="L1288" s="479"/>
    </row>
    <row r="1289" spans="2:12" s="459" customFormat="1" ht="19.95" customHeight="1" x14ac:dyDescent="0.3">
      <c r="B1289" s="476"/>
      <c r="C1289" s="474"/>
      <c r="D1289" s="475"/>
      <c r="E1289" s="478"/>
      <c r="F1289" s="477"/>
      <c r="G1289" s="478"/>
      <c r="H1289" s="478"/>
      <c r="I1289" s="499"/>
      <c r="J1289" s="486"/>
      <c r="K1289" s="486"/>
      <c r="L1289" s="479"/>
    </row>
    <row r="1290" spans="2:12" s="459" customFormat="1" ht="19.95" customHeight="1" x14ac:dyDescent="0.3">
      <c r="B1290" s="476"/>
      <c r="C1290" s="474"/>
      <c r="D1290" s="475"/>
      <c r="E1290" s="478"/>
      <c r="F1290" s="477"/>
      <c r="G1290" s="478"/>
      <c r="H1290" s="478"/>
      <c r="I1290" s="499"/>
      <c r="J1290" s="486"/>
      <c r="K1290" s="486"/>
      <c r="L1290" s="479"/>
    </row>
    <row r="1291" spans="2:12" s="459" customFormat="1" ht="19.95" customHeight="1" x14ac:dyDescent="0.3">
      <c r="B1291" s="476"/>
      <c r="C1291" s="474"/>
      <c r="D1291" s="475"/>
      <c r="E1291" s="478"/>
      <c r="F1291" s="477"/>
      <c r="G1291" s="478"/>
      <c r="H1291" s="478"/>
      <c r="I1291" s="499"/>
      <c r="J1291" s="486"/>
      <c r="K1291" s="486"/>
      <c r="L1291" s="479"/>
    </row>
    <row r="1292" spans="2:12" s="459" customFormat="1" ht="19.95" customHeight="1" x14ac:dyDescent="0.3">
      <c r="B1292" s="476"/>
      <c r="C1292" s="474"/>
      <c r="D1292" s="475"/>
      <c r="E1292" s="478"/>
      <c r="F1292" s="477"/>
      <c r="G1292" s="478"/>
      <c r="H1292" s="478"/>
      <c r="I1292" s="499"/>
      <c r="J1292" s="486"/>
      <c r="K1292" s="486"/>
      <c r="L1292" s="479"/>
    </row>
    <row r="1293" spans="2:12" s="459" customFormat="1" ht="19.95" customHeight="1" x14ac:dyDescent="0.3">
      <c r="B1293" s="476"/>
      <c r="C1293" s="474"/>
      <c r="D1293" s="475"/>
      <c r="E1293" s="478"/>
      <c r="F1293" s="477"/>
      <c r="G1293" s="478"/>
      <c r="H1293" s="478"/>
      <c r="I1293" s="499"/>
      <c r="J1293" s="486"/>
      <c r="K1293" s="486"/>
      <c r="L1293" s="479"/>
    </row>
    <row r="1294" spans="2:12" s="459" customFormat="1" ht="19.95" customHeight="1" x14ac:dyDescent="0.3">
      <c r="B1294" s="476"/>
      <c r="C1294" s="474"/>
      <c r="D1294" s="475"/>
      <c r="E1294" s="478"/>
      <c r="F1294" s="477"/>
      <c r="G1294" s="478"/>
      <c r="H1294" s="478"/>
      <c r="I1294" s="499"/>
      <c r="J1294" s="486"/>
      <c r="K1294" s="486"/>
      <c r="L1294" s="479"/>
    </row>
    <row r="1295" spans="2:12" s="459" customFormat="1" ht="19.95" customHeight="1" x14ac:dyDescent="0.3">
      <c r="B1295" s="476"/>
      <c r="C1295" s="474"/>
      <c r="D1295" s="475"/>
      <c r="E1295" s="478"/>
      <c r="F1295" s="477"/>
      <c r="G1295" s="478"/>
      <c r="H1295" s="478"/>
      <c r="I1295" s="499"/>
      <c r="J1295" s="486"/>
      <c r="K1295" s="486"/>
      <c r="L1295" s="479"/>
    </row>
    <row r="1296" spans="2:12" s="459" customFormat="1" ht="19.95" customHeight="1" x14ac:dyDescent="0.3">
      <c r="B1296" s="476"/>
      <c r="C1296" s="474"/>
      <c r="D1296" s="475"/>
      <c r="E1296" s="478"/>
      <c r="F1296" s="477"/>
      <c r="G1296" s="478"/>
      <c r="H1296" s="478"/>
      <c r="I1296" s="499"/>
      <c r="J1296" s="486"/>
      <c r="K1296" s="486"/>
      <c r="L1296" s="479"/>
    </row>
    <row r="1297" spans="2:12" s="459" customFormat="1" ht="19.95" customHeight="1" x14ac:dyDescent="0.3">
      <c r="B1297" s="476"/>
      <c r="C1297" s="474"/>
      <c r="D1297" s="475"/>
      <c r="E1297" s="478"/>
      <c r="F1297" s="477"/>
      <c r="G1297" s="478"/>
      <c r="H1297" s="478"/>
      <c r="I1297" s="499"/>
      <c r="J1297" s="486"/>
      <c r="K1297" s="486"/>
      <c r="L1297" s="479"/>
    </row>
    <row r="1298" spans="2:12" s="459" customFormat="1" ht="19.95" customHeight="1" x14ac:dyDescent="0.3">
      <c r="B1298" s="476"/>
      <c r="C1298" s="474"/>
      <c r="D1298" s="475"/>
      <c r="E1298" s="478"/>
      <c r="F1298" s="477"/>
      <c r="G1298" s="478"/>
      <c r="H1298" s="478"/>
      <c r="I1298" s="499"/>
      <c r="J1298" s="486"/>
      <c r="K1298" s="486"/>
      <c r="L1298" s="479"/>
    </row>
    <row r="1299" spans="2:12" s="459" customFormat="1" ht="19.95" customHeight="1" x14ac:dyDescent="0.3">
      <c r="B1299" s="476"/>
      <c r="C1299" s="474"/>
      <c r="D1299" s="475"/>
      <c r="E1299" s="478"/>
      <c r="F1299" s="477"/>
      <c r="G1299" s="478"/>
      <c r="H1299" s="478"/>
      <c r="I1299" s="499"/>
      <c r="J1299" s="486"/>
      <c r="K1299" s="486"/>
      <c r="L1299" s="479"/>
    </row>
    <row r="1300" spans="2:12" s="459" customFormat="1" ht="19.95" customHeight="1" x14ac:dyDescent="0.3">
      <c r="B1300" s="476"/>
      <c r="C1300" s="474"/>
      <c r="D1300" s="475"/>
      <c r="E1300" s="478"/>
      <c r="F1300" s="477"/>
      <c r="G1300" s="478"/>
      <c r="H1300" s="478"/>
      <c r="I1300" s="499"/>
      <c r="J1300" s="486"/>
      <c r="K1300" s="486"/>
      <c r="L1300" s="479"/>
    </row>
    <row r="1301" spans="2:12" s="459" customFormat="1" ht="19.95" customHeight="1" x14ac:dyDescent="0.3">
      <c r="B1301" s="476"/>
      <c r="C1301" s="474"/>
      <c r="D1301" s="475"/>
      <c r="E1301" s="478"/>
      <c r="F1301" s="477"/>
      <c r="G1301" s="478"/>
      <c r="H1301" s="478"/>
      <c r="I1301" s="499"/>
      <c r="J1301" s="486"/>
      <c r="K1301" s="486"/>
      <c r="L1301" s="479"/>
    </row>
    <row r="1302" spans="2:12" s="459" customFormat="1" ht="19.95" customHeight="1" x14ac:dyDescent="0.3">
      <c r="B1302" s="476"/>
      <c r="C1302" s="474"/>
      <c r="D1302" s="475"/>
      <c r="E1302" s="478"/>
      <c r="F1302" s="477"/>
      <c r="G1302" s="478"/>
      <c r="H1302" s="478"/>
      <c r="I1302" s="499"/>
      <c r="J1302" s="486"/>
      <c r="K1302" s="486"/>
      <c r="L1302" s="479"/>
    </row>
    <row r="1303" spans="2:12" s="459" customFormat="1" ht="19.95" customHeight="1" x14ac:dyDescent="0.3">
      <c r="B1303" s="476"/>
      <c r="C1303" s="474"/>
      <c r="D1303" s="475"/>
      <c r="E1303" s="478"/>
      <c r="F1303" s="477"/>
      <c r="G1303" s="478"/>
      <c r="H1303" s="478"/>
      <c r="I1303" s="499"/>
      <c r="J1303" s="486"/>
      <c r="K1303" s="486"/>
      <c r="L1303" s="479"/>
    </row>
    <row r="1304" spans="2:12" s="459" customFormat="1" ht="19.95" customHeight="1" x14ac:dyDescent="0.3">
      <c r="B1304" s="476"/>
      <c r="C1304" s="474"/>
      <c r="D1304" s="475"/>
      <c r="E1304" s="478"/>
      <c r="F1304" s="477"/>
      <c r="G1304" s="478"/>
      <c r="H1304" s="478"/>
      <c r="I1304" s="499"/>
      <c r="J1304" s="486"/>
      <c r="K1304" s="486"/>
      <c r="L1304" s="479"/>
    </row>
    <row r="1305" spans="2:12" s="459" customFormat="1" ht="19.95" customHeight="1" x14ac:dyDescent="0.3">
      <c r="B1305" s="476"/>
      <c r="C1305" s="474"/>
      <c r="D1305" s="475"/>
      <c r="E1305" s="478"/>
      <c r="F1305" s="477"/>
      <c r="G1305" s="478"/>
      <c r="H1305" s="478"/>
      <c r="I1305" s="499"/>
      <c r="J1305" s="486"/>
      <c r="K1305" s="486"/>
      <c r="L1305" s="479"/>
    </row>
    <row r="1306" spans="2:12" s="459" customFormat="1" ht="19.95" customHeight="1" x14ac:dyDescent="0.3">
      <c r="B1306" s="476"/>
      <c r="C1306" s="474"/>
      <c r="D1306" s="475"/>
      <c r="E1306" s="478"/>
      <c r="F1306" s="477"/>
      <c r="G1306" s="478"/>
      <c r="H1306" s="478"/>
      <c r="I1306" s="499"/>
      <c r="J1306" s="486"/>
      <c r="K1306" s="486"/>
      <c r="L1306" s="479"/>
    </row>
    <row r="1307" spans="2:12" s="459" customFormat="1" ht="19.95" customHeight="1" x14ac:dyDescent="0.3">
      <c r="B1307" s="476"/>
      <c r="C1307" s="474"/>
      <c r="D1307" s="475"/>
      <c r="E1307" s="478"/>
      <c r="F1307" s="477"/>
      <c r="G1307" s="478"/>
      <c r="H1307" s="478"/>
      <c r="I1307" s="499"/>
      <c r="J1307" s="486"/>
      <c r="K1307" s="486"/>
      <c r="L1307" s="479"/>
    </row>
    <row r="1308" spans="2:12" s="459" customFormat="1" ht="19.95" customHeight="1" x14ac:dyDescent="0.3">
      <c r="B1308" s="476"/>
      <c r="C1308" s="474"/>
      <c r="D1308" s="475"/>
      <c r="E1308" s="478"/>
      <c r="F1308" s="477"/>
      <c r="G1308" s="478"/>
      <c r="H1308" s="478"/>
      <c r="I1308" s="499"/>
      <c r="J1308" s="486"/>
      <c r="K1308" s="486"/>
      <c r="L1308" s="479"/>
    </row>
    <row r="1309" spans="2:12" s="459" customFormat="1" ht="19.95" customHeight="1" x14ac:dyDescent="0.3">
      <c r="B1309" s="476"/>
      <c r="C1309" s="474"/>
      <c r="D1309" s="475"/>
      <c r="E1309" s="478"/>
      <c r="F1309" s="477"/>
      <c r="G1309" s="478"/>
      <c r="H1309" s="478"/>
      <c r="I1309" s="499"/>
      <c r="J1309" s="486"/>
      <c r="K1309" s="486"/>
      <c r="L1309" s="479"/>
    </row>
    <row r="1310" spans="2:12" s="459" customFormat="1" ht="19.95" customHeight="1" x14ac:dyDescent="0.3">
      <c r="B1310" s="476"/>
      <c r="C1310" s="474"/>
      <c r="D1310" s="475"/>
      <c r="E1310" s="478"/>
      <c r="F1310" s="477"/>
      <c r="G1310" s="478"/>
      <c r="H1310" s="478"/>
      <c r="I1310" s="499"/>
      <c r="J1310" s="486"/>
      <c r="K1310" s="486"/>
      <c r="L1310" s="479"/>
    </row>
    <row r="1311" spans="2:12" s="459" customFormat="1" ht="19.95" customHeight="1" x14ac:dyDescent="0.3">
      <c r="B1311" s="476"/>
      <c r="C1311" s="474"/>
      <c r="D1311" s="475"/>
      <c r="E1311" s="478"/>
      <c r="F1311" s="477"/>
      <c r="G1311" s="478"/>
      <c r="H1311" s="478"/>
      <c r="I1311" s="499"/>
      <c r="J1311" s="486"/>
      <c r="K1311" s="486"/>
      <c r="L1311" s="479"/>
    </row>
    <row r="1312" spans="2:12" s="459" customFormat="1" ht="19.95" customHeight="1" x14ac:dyDescent="0.3">
      <c r="B1312" s="476"/>
      <c r="C1312" s="474"/>
      <c r="D1312" s="475"/>
      <c r="E1312" s="478"/>
      <c r="F1312" s="477"/>
      <c r="G1312" s="478"/>
      <c r="H1312" s="478"/>
      <c r="I1312" s="499"/>
      <c r="J1312" s="486"/>
      <c r="K1312" s="486"/>
      <c r="L1312" s="479"/>
    </row>
    <row r="1313" spans="2:12" s="459" customFormat="1" ht="19.95" customHeight="1" x14ac:dyDescent="0.3">
      <c r="B1313" s="476"/>
      <c r="C1313" s="474"/>
      <c r="D1313" s="475"/>
      <c r="E1313" s="478"/>
      <c r="F1313" s="477"/>
      <c r="G1313" s="478"/>
      <c r="H1313" s="478"/>
      <c r="I1313" s="499"/>
      <c r="J1313" s="486"/>
      <c r="K1313" s="486"/>
      <c r="L1313" s="479"/>
    </row>
    <row r="1314" spans="2:12" s="459" customFormat="1" ht="19.95" customHeight="1" x14ac:dyDescent="0.3">
      <c r="B1314" s="476"/>
      <c r="C1314" s="474"/>
      <c r="D1314" s="475"/>
      <c r="E1314" s="478"/>
      <c r="F1314" s="477"/>
      <c r="G1314" s="478"/>
      <c r="H1314" s="478"/>
      <c r="I1314" s="499"/>
      <c r="J1314" s="486"/>
      <c r="K1314" s="486"/>
      <c r="L1314" s="479"/>
    </row>
    <row r="1315" spans="2:12" s="459" customFormat="1" ht="19.95" customHeight="1" x14ac:dyDescent="0.3">
      <c r="B1315" s="476"/>
      <c r="C1315" s="474"/>
      <c r="D1315" s="475"/>
      <c r="E1315" s="478"/>
      <c r="F1315" s="477"/>
      <c r="G1315" s="478"/>
      <c r="H1315" s="478"/>
      <c r="I1315" s="499"/>
      <c r="J1315" s="486"/>
      <c r="K1315" s="486"/>
      <c r="L1315" s="479"/>
    </row>
    <row r="1316" spans="2:12" s="459" customFormat="1" ht="19.95" customHeight="1" x14ac:dyDescent="0.3">
      <c r="B1316" s="476"/>
      <c r="C1316" s="474"/>
      <c r="D1316" s="475"/>
      <c r="E1316" s="478"/>
      <c r="F1316" s="477"/>
      <c r="G1316" s="478"/>
      <c r="H1316" s="478"/>
      <c r="I1316" s="499"/>
      <c r="J1316" s="486"/>
      <c r="K1316" s="486"/>
      <c r="L1316" s="479"/>
    </row>
    <row r="1317" spans="2:12" s="459" customFormat="1" ht="19.95" customHeight="1" x14ac:dyDescent="0.3">
      <c r="B1317" s="476"/>
      <c r="C1317" s="474"/>
      <c r="D1317" s="475"/>
      <c r="E1317" s="478"/>
      <c r="F1317" s="477"/>
      <c r="G1317" s="478"/>
      <c r="H1317" s="478"/>
      <c r="I1317" s="499"/>
      <c r="J1317" s="486"/>
      <c r="K1317" s="486"/>
      <c r="L1317" s="479"/>
    </row>
    <row r="1318" spans="2:12" s="459" customFormat="1" ht="19.95" customHeight="1" x14ac:dyDescent="0.3">
      <c r="B1318" s="476"/>
      <c r="C1318" s="474"/>
      <c r="D1318" s="475"/>
      <c r="E1318" s="478"/>
      <c r="F1318" s="477"/>
      <c r="G1318" s="478"/>
      <c r="H1318" s="478"/>
      <c r="I1318" s="499"/>
      <c r="J1318" s="486"/>
      <c r="K1318" s="486"/>
      <c r="L1318" s="479"/>
    </row>
    <row r="1319" spans="2:12" s="459" customFormat="1" ht="19.95" customHeight="1" x14ac:dyDescent="0.3">
      <c r="B1319" s="476"/>
      <c r="C1319" s="474"/>
      <c r="D1319" s="475"/>
      <c r="E1319" s="478"/>
      <c r="F1319" s="477"/>
      <c r="G1319" s="478"/>
      <c r="H1319" s="478"/>
      <c r="I1319" s="499"/>
      <c r="J1319" s="486"/>
      <c r="K1319" s="486"/>
      <c r="L1319" s="479"/>
    </row>
    <row r="1320" spans="2:12" s="459" customFormat="1" ht="19.95" customHeight="1" x14ac:dyDescent="0.3">
      <c r="B1320" s="476"/>
      <c r="C1320" s="474"/>
      <c r="D1320" s="475"/>
      <c r="E1320" s="478"/>
      <c r="F1320" s="477"/>
      <c r="G1320" s="478"/>
      <c r="H1320" s="478"/>
      <c r="I1320" s="499"/>
      <c r="J1320" s="486"/>
      <c r="K1320" s="486"/>
      <c r="L1320" s="479"/>
    </row>
    <row r="1321" spans="2:12" s="459" customFormat="1" ht="19.95" customHeight="1" x14ac:dyDescent="0.3">
      <c r="B1321" s="476"/>
      <c r="C1321" s="474"/>
      <c r="D1321" s="475"/>
      <c r="E1321" s="478"/>
      <c r="F1321" s="477"/>
      <c r="G1321" s="478"/>
      <c r="H1321" s="478"/>
      <c r="I1321" s="499"/>
      <c r="J1321" s="486"/>
      <c r="K1321" s="486"/>
      <c r="L1321" s="479"/>
    </row>
    <row r="1322" spans="2:12" s="459" customFormat="1" ht="19.95" customHeight="1" x14ac:dyDescent="0.3">
      <c r="B1322" s="476"/>
      <c r="C1322" s="474"/>
      <c r="D1322" s="475"/>
      <c r="E1322" s="478"/>
      <c r="F1322" s="477"/>
      <c r="G1322" s="478"/>
      <c r="H1322" s="478"/>
      <c r="I1322" s="499"/>
      <c r="J1322" s="486"/>
      <c r="K1322" s="486"/>
      <c r="L1322" s="479"/>
    </row>
    <row r="1323" spans="2:12" s="459" customFormat="1" ht="19.95" customHeight="1" x14ac:dyDescent="0.3">
      <c r="B1323" s="476"/>
      <c r="C1323" s="474"/>
      <c r="D1323" s="475"/>
      <c r="E1323" s="478"/>
      <c r="F1323" s="477"/>
      <c r="G1323" s="478"/>
      <c r="H1323" s="478"/>
      <c r="I1323" s="499"/>
      <c r="J1323" s="486"/>
      <c r="K1323" s="486"/>
      <c r="L1323" s="479"/>
    </row>
    <row r="1324" spans="2:12" s="459" customFormat="1" ht="19.95" customHeight="1" x14ac:dyDescent="0.3">
      <c r="B1324" s="476"/>
      <c r="C1324" s="474"/>
      <c r="D1324" s="475"/>
      <c r="E1324" s="478"/>
      <c r="F1324" s="477"/>
      <c r="G1324" s="478"/>
      <c r="H1324" s="478"/>
      <c r="I1324" s="499"/>
      <c r="J1324" s="486"/>
      <c r="K1324" s="486"/>
      <c r="L1324" s="479"/>
    </row>
    <row r="1325" spans="2:12" s="459" customFormat="1" ht="19.95" customHeight="1" x14ac:dyDescent="0.3">
      <c r="B1325" s="476"/>
      <c r="C1325" s="474"/>
      <c r="D1325" s="475"/>
      <c r="E1325" s="478"/>
      <c r="F1325" s="477"/>
      <c r="G1325" s="478"/>
      <c r="H1325" s="478"/>
      <c r="I1325" s="499"/>
      <c r="J1325" s="486"/>
      <c r="K1325" s="486"/>
      <c r="L1325" s="479"/>
    </row>
    <row r="1326" spans="2:12" s="459" customFormat="1" ht="19.95" customHeight="1" x14ac:dyDescent="0.3">
      <c r="B1326" s="476"/>
      <c r="C1326" s="474"/>
      <c r="D1326" s="475"/>
      <c r="E1326" s="478"/>
      <c r="F1326" s="477"/>
      <c r="G1326" s="478"/>
      <c r="H1326" s="478"/>
      <c r="I1326" s="499"/>
      <c r="J1326" s="486"/>
      <c r="K1326" s="486"/>
      <c r="L1326" s="479"/>
    </row>
    <row r="1327" spans="2:12" s="459" customFormat="1" ht="19.95" customHeight="1" x14ac:dyDescent="0.3">
      <c r="B1327" s="476"/>
      <c r="C1327" s="474"/>
      <c r="D1327" s="475"/>
      <c r="E1327" s="478"/>
      <c r="F1327" s="477"/>
      <c r="G1327" s="478"/>
      <c r="H1327" s="478"/>
      <c r="I1327" s="499"/>
      <c r="J1327" s="486"/>
      <c r="K1327" s="486"/>
      <c r="L1327" s="479"/>
    </row>
    <row r="1328" spans="2:12" s="459" customFormat="1" ht="19.95" customHeight="1" x14ac:dyDescent="0.3">
      <c r="B1328" s="476"/>
      <c r="C1328" s="474"/>
      <c r="D1328" s="475"/>
      <c r="E1328" s="478"/>
      <c r="F1328" s="477"/>
      <c r="G1328" s="478"/>
      <c r="H1328" s="478"/>
      <c r="I1328" s="499"/>
      <c r="J1328" s="486"/>
      <c r="K1328" s="486"/>
      <c r="L1328" s="479"/>
    </row>
    <row r="1329" spans="2:12" s="459" customFormat="1" ht="19.95" customHeight="1" x14ac:dyDescent="0.3">
      <c r="B1329" s="476"/>
      <c r="C1329" s="474"/>
      <c r="D1329" s="475"/>
      <c r="E1329" s="478"/>
      <c r="F1329" s="477"/>
      <c r="G1329" s="478"/>
      <c r="H1329" s="478"/>
      <c r="I1329" s="499"/>
      <c r="J1329" s="486"/>
      <c r="K1329" s="486"/>
      <c r="L1329" s="479"/>
    </row>
    <row r="1330" spans="2:12" s="459" customFormat="1" ht="19.95" customHeight="1" x14ac:dyDescent="0.3">
      <c r="B1330" s="476"/>
      <c r="C1330" s="474"/>
      <c r="D1330" s="475"/>
      <c r="E1330" s="478"/>
      <c r="F1330" s="477"/>
      <c r="G1330" s="478"/>
      <c r="H1330" s="478"/>
      <c r="I1330" s="499"/>
      <c r="J1330" s="486"/>
      <c r="K1330" s="486"/>
      <c r="L1330" s="479"/>
    </row>
    <row r="1331" spans="2:12" s="459" customFormat="1" ht="19.95" customHeight="1" x14ac:dyDescent="0.3">
      <c r="B1331" s="476"/>
      <c r="C1331" s="474"/>
      <c r="D1331" s="475"/>
      <c r="E1331" s="478"/>
      <c r="F1331" s="477"/>
      <c r="G1331" s="478"/>
      <c r="H1331" s="478"/>
      <c r="I1331" s="499"/>
      <c r="J1331" s="486"/>
      <c r="K1331" s="486"/>
      <c r="L1331" s="479"/>
    </row>
    <row r="1332" spans="2:12" s="459" customFormat="1" ht="19.95" customHeight="1" x14ac:dyDescent="0.3">
      <c r="B1332" s="476"/>
      <c r="C1332" s="474"/>
      <c r="D1332" s="475"/>
      <c r="E1332" s="478"/>
      <c r="F1332" s="477"/>
      <c r="G1332" s="478"/>
      <c r="H1332" s="478"/>
      <c r="I1332" s="499"/>
      <c r="J1332" s="486"/>
      <c r="K1332" s="486"/>
      <c r="L1332" s="479"/>
    </row>
    <row r="1333" spans="2:12" s="459" customFormat="1" ht="19.95" customHeight="1" x14ac:dyDescent="0.3">
      <c r="B1333" s="476"/>
      <c r="C1333" s="474"/>
      <c r="D1333" s="475"/>
      <c r="E1333" s="478"/>
      <c r="F1333" s="477"/>
      <c r="G1333" s="478"/>
      <c r="H1333" s="478"/>
      <c r="I1333" s="499"/>
      <c r="J1333" s="486"/>
      <c r="K1333" s="486"/>
      <c r="L1333" s="479"/>
    </row>
    <row r="1334" spans="2:12" s="459" customFormat="1" ht="19.95" customHeight="1" x14ac:dyDescent="0.3">
      <c r="B1334" s="476"/>
      <c r="C1334" s="474"/>
      <c r="D1334" s="475"/>
      <c r="E1334" s="478"/>
      <c r="F1334" s="477"/>
      <c r="G1334" s="478"/>
      <c r="H1334" s="478"/>
      <c r="I1334" s="499"/>
      <c r="J1334" s="486"/>
      <c r="K1334" s="486"/>
      <c r="L1334" s="479"/>
    </row>
    <row r="1335" spans="2:12" s="459" customFormat="1" ht="19.95" customHeight="1" x14ac:dyDescent="0.3">
      <c r="B1335" s="476"/>
      <c r="C1335" s="474"/>
      <c r="D1335" s="475"/>
      <c r="E1335" s="478"/>
      <c r="F1335" s="477"/>
      <c r="G1335" s="478"/>
      <c r="H1335" s="478"/>
      <c r="I1335" s="499"/>
      <c r="J1335" s="486"/>
      <c r="K1335" s="486"/>
      <c r="L1335" s="479"/>
    </row>
    <row r="1336" spans="2:12" s="459" customFormat="1" ht="19.95" customHeight="1" x14ac:dyDescent="0.3">
      <c r="B1336" s="476"/>
      <c r="C1336" s="474"/>
      <c r="D1336" s="475"/>
      <c r="E1336" s="478"/>
      <c r="F1336" s="477"/>
      <c r="G1336" s="478"/>
      <c r="H1336" s="478"/>
      <c r="I1336" s="499"/>
      <c r="J1336" s="486"/>
      <c r="K1336" s="486"/>
      <c r="L1336" s="479"/>
    </row>
    <row r="1337" spans="2:12" s="459" customFormat="1" ht="19.95" customHeight="1" x14ac:dyDescent="0.3">
      <c r="B1337" s="476"/>
      <c r="C1337" s="474"/>
      <c r="D1337" s="475"/>
      <c r="E1337" s="478"/>
      <c r="F1337" s="477"/>
      <c r="G1337" s="478"/>
      <c r="H1337" s="478"/>
      <c r="I1337" s="499"/>
      <c r="J1337" s="486"/>
      <c r="K1337" s="486"/>
      <c r="L1337" s="479"/>
    </row>
    <row r="1338" spans="2:12" s="459" customFormat="1" ht="19.95" customHeight="1" x14ac:dyDescent="0.3">
      <c r="B1338" s="476"/>
      <c r="C1338" s="474"/>
      <c r="D1338" s="475"/>
      <c r="E1338" s="478"/>
      <c r="F1338" s="477"/>
      <c r="G1338" s="478"/>
      <c r="H1338" s="478"/>
      <c r="I1338" s="499"/>
      <c r="J1338" s="486"/>
      <c r="K1338" s="486"/>
      <c r="L1338" s="479"/>
    </row>
    <row r="1339" spans="2:12" s="459" customFormat="1" ht="19.95" customHeight="1" x14ac:dyDescent="0.3">
      <c r="B1339" s="476"/>
      <c r="C1339" s="474"/>
      <c r="D1339" s="475"/>
      <c r="E1339" s="478"/>
      <c r="F1339" s="477"/>
      <c r="G1339" s="478"/>
      <c r="H1339" s="478"/>
      <c r="I1339" s="499"/>
      <c r="J1339" s="486"/>
      <c r="K1339" s="486"/>
      <c r="L1339" s="479"/>
    </row>
    <row r="1340" spans="2:12" s="459" customFormat="1" ht="19.95" customHeight="1" x14ac:dyDescent="0.3">
      <c r="B1340" s="476"/>
      <c r="C1340" s="474"/>
      <c r="D1340" s="475"/>
      <c r="E1340" s="478"/>
      <c r="F1340" s="477"/>
      <c r="G1340" s="478"/>
      <c r="H1340" s="478"/>
      <c r="I1340" s="499"/>
      <c r="J1340" s="486"/>
      <c r="K1340" s="486"/>
      <c r="L1340" s="479"/>
    </row>
    <row r="1341" spans="2:12" s="459" customFormat="1" ht="19.95" customHeight="1" x14ac:dyDescent="0.3">
      <c r="B1341" s="476"/>
      <c r="C1341" s="474"/>
      <c r="D1341" s="475"/>
      <c r="E1341" s="478"/>
      <c r="F1341" s="477"/>
      <c r="G1341" s="478"/>
      <c r="H1341" s="478"/>
      <c r="I1341" s="499"/>
      <c r="J1341" s="486"/>
      <c r="K1341" s="486"/>
      <c r="L1341" s="479"/>
    </row>
    <row r="1342" spans="2:12" s="459" customFormat="1" ht="19.95" customHeight="1" x14ac:dyDescent="0.3">
      <c r="B1342" s="476"/>
      <c r="C1342" s="474"/>
      <c r="D1342" s="475"/>
      <c r="E1342" s="478"/>
      <c r="F1342" s="477"/>
      <c r="G1342" s="478"/>
      <c r="H1342" s="478"/>
      <c r="I1342" s="499"/>
      <c r="J1342" s="486"/>
      <c r="K1342" s="486"/>
      <c r="L1342" s="479"/>
    </row>
    <row r="1343" spans="2:12" s="459" customFormat="1" ht="19.95" customHeight="1" x14ac:dyDescent="0.3">
      <c r="B1343" s="476"/>
      <c r="C1343" s="474"/>
      <c r="D1343" s="475"/>
      <c r="E1343" s="478"/>
      <c r="F1343" s="477"/>
      <c r="G1343" s="478"/>
      <c r="H1343" s="478"/>
      <c r="I1343" s="499"/>
      <c r="J1343" s="486"/>
      <c r="K1343" s="486"/>
      <c r="L1343" s="479"/>
    </row>
    <row r="1344" spans="2:12" s="459" customFormat="1" ht="19.95" customHeight="1" x14ac:dyDescent="0.3">
      <c r="B1344" s="476"/>
      <c r="C1344" s="474"/>
      <c r="D1344" s="475"/>
      <c r="E1344" s="478"/>
      <c r="F1344" s="477"/>
      <c r="G1344" s="478"/>
      <c r="H1344" s="478"/>
      <c r="I1344" s="499"/>
      <c r="J1344" s="486"/>
      <c r="K1344" s="486"/>
      <c r="L1344" s="479"/>
    </row>
    <row r="1345" spans="2:12" s="459" customFormat="1" ht="19.95" customHeight="1" x14ac:dyDescent="0.3">
      <c r="B1345" s="476"/>
      <c r="C1345" s="474"/>
      <c r="D1345" s="475"/>
      <c r="E1345" s="478"/>
      <c r="F1345" s="477"/>
      <c r="G1345" s="478"/>
      <c r="H1345" s="478"/>
      <c r="I1345" s="499"/>
      <c r="J1345" s="486"/>
      <c r="K1345" s="486"/>
      <c r="L1345" s="479"/>
    </row>
    <row r="1346" spans="2:12" s="459" customFormat="1" ht="19.95" customHeight="1" x14ac:dyDescent="0.3">
      <c r="B1346" s="476"/>
      <c r="C1346" s="474"/>
      <c r="D1346" s="475"/>
      <c r="E1346" s="478"/>
      <c r="F1346" s="477"/>
      <c r="G1346" s="478"/>
      <c r="H1346" s="478"/>
      <c r="I1346" s="499"/>
      <c r="J1346" s="486"/>
      <c r="K1346" s="486"/>
      <c r="L1346" s="479"/>
    </row>
    <row r="1347" spans="2:12" s="459" customFormat="1" ht="19.95" customHeight="1" x14ac:dyDescent="0.3">
      <c r="B1347" s="476"/>
      <c r="C1347" s="474"/>
      <c r="D1347" s="475"/>
      <c r="E1347" s="478"/>
      <c r="F1347" s="477"/>
      <c r="G1347" s="478"/>
      <c r="H1347" s="478"/>
      <c r="I1347" s="499"/>
      <c r="J1347" s="486"/>
      <c r="K1347" s="486"/>
      <c r="L1347" s="479"/>
    </row>
    <row r="1348" spans="2:12" s="459" customFormat="1" ht="19.95" customHeight="1" x14ac:dyDescent="0.3">
      <c r="B1348" s="476"/>
      <c r="C1348" s="474"/>
      <c r="D1348" s="475"/>
      <c r="E1348" s="478"/>
      <c r="F1348" s="477"/>
      <c r="G1348" s="478"/>
      <c r="H1348" s="478"/>
      <c r="I1348" s="499"/>
      <c r="J1348" s="486"/>
      <c r="K1348" s="486"/>
      <c r="L1348" s="479"/>
    </row>
    <row r="1349" spans="2:12" s="459" customFormat="1" ht="19.95" customHeight="1" x14ac:dyDescent="0.3">
      <c r="B1349" s="476"/>
      <c r="C1349" s="474"/>
      <c r="D1349" s="475"/>
      <c r="E1349" s="478"/>
      <c r="F1349" s="477"/>
      <c r="G1349" s="478"/>
      <c r="H1349" s="478"/>
      <c r="I1349" s="499"/>
      <c r="J1349" s="486"/>
      <c r="K1349" s="486"/>
      <c r="L1349" s="479"/>
    </row>
    <row r="1350" spans="2:12" s="459" customFormat="1" ht="19.95" customHeight="1" x14ac:dyDescent="0.3">
      <c r="B1350" s="476"/>
      <c r="C1350" s="474"/>
      <c r="D1350" s="475"/>
      <c r="E1350" s="478"/>
      <c r="F1350" s="477"/>
      <c r="G1350" s="478"/>
      <c r="H1350" s="478"/>
      <c r="I1350" s="499"/>
      <c r="J1350" s="486"/>
      <c r="K1350" s="486"/>
      <c r="L1350" s="479"/>
    </row>
    <row r="1351" spans="2:12" s="459" customFormat="1" ht="19.95" customHeight="1" x14ac:dyDescent="0.3">
      <c r="B1351" s="476"/>
      <c r="C1351" s="474"/>
      <c r="D1351" s="475"/>
      <c r="E1351" s="478"/>
      <c r="F1351" s="477"/>
      <c r="G1351" s="478"/>
      <c r="H1351" s="478"/>
      <c r="I1351" s="499"/>
      <c r="J1351" s="486"/>
      <c r="K1351" s="486"/>
      <c r="L1351" s="479"/>
    </row>
    <row r="1352" spans="2:12" s="459" customFormat="1" ht="19.95" customHeight="1" x14ac:dyDescent="0.3">
      <c r="B1352" s="476"/>
      <c r="C1352" s="474"/>
      <c r="D1352" s="475"/>
      <c r="E1352" s="478"/>
      <c r="F1352" s="477"/>
      <c r="G1352" s="478"/>
      <c r="H1352" s="478"/>
      <c r="I1352" s="499"/>
      <c r="J1352" s="486"/>
      <c r="K1352" s="486"/>
      <c r="L1352" s="479"/>
    </row>
    <row r="1353" spans="2:12" s="459" customFormat="1" ht="19.95" customHeight="1" x14ac:dyDescent="0.3">
      <c r="B1353" s="476"/>
      <c r="C1353" s="474"/>
      <c r="D1353" s="475"/>
      <c r="E1353" s="478"/>
      <c r="F1353" s="477"/>
      <c r="G1353" s="478"/>
      <c r="H1353" s="478"/>
      <c r="I1353" s="499"/>
      <c r="J1353" s="486"/>
      <c r="K1353" s="486"/>
      <c r="L1353" s="479"/>
    </row>
    <row r="1354" spans="2:12" s="459" customFormat="1" ht="19.95" customHeight="1" x14ac:dyDescent="0.3">
      <c r="B1354" s="476"/>
      <c r="C1354" s="474"/>
      <c r="D1354" s="475"/>
      <c r="E1354" s="478"/>
      <c r="F1354" s="477"/>
      <c r="G1354" s="478"/>
      <c r="H1354" s="478"/>
      <c r="I1354" s="499"/>
      <c r="J1354" s="486"/>
      <c r="K1354" s="486"/>
      <c r="L1354" s="479"/>
    </row>
    <row r="1355" spans="2:12" s="459" customFormat="1" ht="19.95" customHeight="1" x14ac:dyDescent="0.3">
      <c r="B1355" s="476"/>
      <c r="C1355" s="474"/>
      <c r="D1355" s="475"/>
      <c r="E1355" s="478"/>
      <c r="F1355" s="477"/>
      <c r="G1355" s="478"/>
      <c r="H1355" s="478"/>
      <c r="I1355" s="499"/>
      <c r="J1355" s="486"/>
      <c r="K1355" s="486"/>
      <c r="L1355" s="479"/>
    </row>
    <row r="1356" spans="2:12" s="459" customFormat="1" ht="19.95" customHeight="1" x14ac:dyDescent="0.3">
      <c r="B1356" s="476"/>
      <c r="C1356" s="474"/>
      <c r="D1356" s="475"/>
      <c r="E1356" s="478"/>
      <c r="F1356" s="477"/>
      <c r="G1356" s="478"/>
      <c r="H1356" s="478"/>
      <c r="I1356" s="499"/>
      <c r="J1356" s="486"/>
      <c r="K1356" s="486"/>
      <c r="L1356" s="479"/>
    </row>
    <row r="1357" spans="2:12" s="459" customFormat="1" ht="19.95" customHeight="1" x14ac:dyDescent="0.3">
      <c r="B1357" s="476"/>
      <c r="C1357" s="474"/>
      <c r="D1357" s="475"/>
      <c r="E1357" s="478"/>
      <c r="F1357" s="477"/>
      <c r="G1357" s="478"/>
      <c r="H1357" s="478"/>
      <c r="I1357" s="499"/>
      <c r="J1357" s="486"/>
      <c r="K1357" s="486"/>
      <c r="L1357" s="479"/>
    </row>
    <row r="1358" spans="2:12" s="459" customFormat="1" ht="19.95" customHeight="1" x14ac:dyDescent="0.3">
      <c r="B1358" s="476"/>
      <c r="C1358" s="474"/>
      <c r="D1358" s="475"/>
      <c r="E1358" s="478"/>
      <c r="F1358" s="477"/>
      <c r="G1358" s="478"/>
      <c r="H1358" s="478"/>
      <c r="I1358" s="499"/>
      <c r="J1358" s="486"/>
      <c r="K1358" s="486"/>
      <c r="L1358" s="479"/>
    </row>
    <row r="1359" spans="2:12" s="459" customFormat="1" ht="19.95" customHeight="1" x14ac:dyDescent="0.3">
      <c r="B1359" s="476"/>
      <c r="C1359" s="474"/>
      <c r="D1359" s="475"/>
      <c r="E1359" s="478"/>
      <c r="F1359" s="477"/>
      <c r="G1359" s="478"/>
      <c r="H1359" s="478"/>
      <c r="I1359" s="499"/>
      <c r="J1359" s="486"/>
      <c r="K1359" s="486"/>
      <c r="L1359" s="479"/>
    </row>
    <row r="1360" spans="2:12" s="459" customFormat="1" ht="19.95" customHeight="1" x14ac:dyDescent="0.3">
      <c r="B1360" s="476"/>
      <c r="C1360" s="474"/>
      <c r="D1360" s="475"/>
      <c r="E1360" s="478"/>
      <c r="F1360" s="477"/>
      <c r="G1360" s="478"/>
      <c r="H1360" s="478"/>
      <c r="I1360" s="499"/>
      <c r="J1360" s="486"/>
      <c r="K1360" s="486"/>
      <c r="L1360" s="479"/>
    </row>
    <row r="1361" spans="2:12" s="459" customFormat="1" ht="19.95" customHeight="1" x14ac:dyDescent="0.3">
      <c r="B1361" s="476"/>
      <c r="C1361" s="474"/>
      <c r="D1361" s="475"/>
      <c r="E1361" s="478"/>
      <c r="F1361" s="477"/>
      <c r="G1361" s="478"/>
      <c r="H1361" s="478"/>
      <c r="I1361" s="499"/>
      <c r="J1361" s="486"/>
      <c r="K1361" s="486"/>
      <c r="L1361" s="479"/>
    </row>
    <row r="1362" spans="2:12" s="459" customFormat="1" ht="19.95" customHeight="1" x14ac:dyDescent="0.3">
      <c r="B1362" s="476"/>
      <c r="C1362" s="474"/>
      <c r="D1362" s="475"/>
      <c r="E1362" s="478"/>
      <c r="F1362" s="477"/>
      <c r="G1362" s="478"/>
      <c r="H1362" s="478"/>
      <c r="I1362" s="499"/>
      <c r="J1362" s="486"/>
      <c r="K1362" s="486"/>
      <c r="L1362" s="479"/>
    </row>
    <row r="1363" spans="2:12" s="459" customFormat="1" ht="19.95" customHeight="1" x14ac:dyDescent="0.3">
      <c r="B1363" s="476"/>
      <c r="C1363" s="474"/>
      <c r="D1363" s="475"/>
      <c r="E1363" s="478"/>
      <c r="F1363" s="477"/>
      <c r="G1363" s="478"/>
      <c r="H1363" s="478"/>
      <c r="I1363" s="499"/>
      <c r="J1363" s="486"/>
      <c r="K1363" s="486"/>
      <c r="L1363" s="479"/>
    </row>
    <row r="1364" spans="2:12" s="459" customFormat="1" ht="19.95" customHeight="1" x14ac:dyDescent="0.3">
      <c r="B1364" s="476"/>
      <c r="C1364" s="474"/>
      <c r="D1364" s="475"/>
      <c r="E1364" s="478"/>
      <c r="F1364" s="477"/>
      <c r="G1364" s="478"/>
      <c r="H1364" s="478"/>
      <c r="I1364" s="499"/>
      <c r="J1364" s="486"/>
      <c r="K1364" s="486"/>
      <c r="L1364" s="479"/>
    </row>
    <row r="1365" spans="2:12" s="459" customFormat="1" ht="19.95" customHeight="1" x14ac:dyDescent="0.3">
      <c r="B1365" s="476"/>
      <c r="C1365" s="474"/>
      <c r="D1365" s="475"/>
      <c r="E1365" s="478"/>
      <c r="F1365" s="477"/>
      <c r="G1365" s="478"/>
      <c r="H1365" s="478"/>
      <c r="I1365" s="499"/>
      <c r="J1365" s="486"/>
      <c r="K1365" s="486"/>
      <c r="L1365" s="479"/>
    </row>
    <row r="1366" spans="2:12" s="459" customFormat="1" ht="19.95" customHeight="1" x14ac:dyDescent="0.3">
      <c r="B1366" s="476"/>
      <c r="C1366" s="474"/>
      <c r="D1366" s="475"/>
      <c r="E1366" s="478"/>
      <c r="F1366" s="477"/>
      <c r="G1366" s="478"/>
      <c r="H1366" s="478"/>
      <c r="I1366" s="499"/>
      <c r="J1366" s="486"/>
      <c r="K1366" s="486"/>
      <c r="L1366" s="479"/>
    </row>
    <row r="1367" spans="2:12" s="459" customFormat="1" ht="19.95" customHeight="1" x14ac:dyDescent="0.3">
      <c r="B1367" s="476"/>
      <c r="C1367" s="474"/>
      <c r="D1367" s="475"/>
      <c r="E1367" s="478"/>
      <c r="F1367" s="477"/>
      <c r="G1367" s="478"/>
      <c r="H1367" s="478"/>
      <c r="I1367" s="499"/>
      <c r="J1367" s="486"/>
      <c r="K1367" s="486"/>
      <c r="L1367" s="479"/>
    </row>
    <row r="1368" spans="2:12" s="459" customFormat="1" ht="19.95" customHeight="1" x14ac:dyDescent="0.3">
      <c r="B1368" s="476"/>
      <c r="C1368" s="474"/>
      <c r="D1368" s="475"/>
      <c r="E1368" s="478"/>
      <c r="F1368" s="477"/>
      <c r="G1368" s="478"/>
      <c r="H1368" s="478"/>
      <c r="I1368" s="499"/>
      <c r="J1368" s="486"/>
      <c r="K1368" s="486"/>
      <c r="L1368" s="479"/>
    </row>
    <row r="1369" spans="2:12" s="459" customFormat="1" ht="19.95" customHeight="1" x14ac:dyDescent="0.3">
      <c r="B1369" s="476"/>
      <c r="C1369" s="474"/>
      <c r="D1369" s="475"/>
      <c r="E1369" s="478"/>
      <c r="F1369" s="477"/>
      <c r="G1369" s="478"/>
      <c r="H1369" s="478"/>
      <c r="I1369" s="499"/>
      <c r="J1369" s="486"/>
      <c r="K1369" s="486"/>
      <c r="L1369" s="479"/>
    </row>
    <row r="1370" spans="2:12" s="459" customFormat="1" ht="19.95" customHeight="1" x14ac:dyDescent="0.3">
      <c r="B1370" s="476"/>
      <c r="C1370" s="474"/>
      <c r="D1370" s="475"/>
      <c r="E1370" s="478"/>
      <c r="F1370" s="477"/>
      <c r="G1370" s="478"/>
      <c r="H1370" s="478"/>
      <c r="I1370" s="499"/>
      <c r="J1370" s="486"/>
      <c r="K1370" s="486"/>
      <c r="L1370" s="479"/>
    </row>
    <row r="1371" spans="2:12" s="459" customFormat="1" ht="19.95" customHeight="1" x14ac:dyDescent="0.3">
      <c r="B1371" s="476"/>
      <c r="C1371" s="474"/>
      <c r="D1371" s="475"/>
      <c r="E1371" s="478"/>
      <c r="F1371" s="477"/>
      <c r="G1371" s="478"/>
      <c r="H1371" s="478"/>
      <c r="I1371" s="499"/>
      <c r="J1371" s="486"/>
      <c r="K1371" s="486"/>
      <c r="L1371" s="479"/>
    </row>
    <row r="1372" spans="2:12" s="459" customFormat="1" ht="19.95" customHeight="1" x14ac:dyDescent="0.3">
      <c r="B1372" s="476"/>
      <c r="C1372" s="474"/>
      <c r="D1372" s="475"/>
      <c r="E1372" s="478"/>
      <c r="F1372" s="477"/>
      <c r="G1372" s="478"/>
      <c r="H1372" s="478"/>
      <c r="I1372" s="499"/>
      <c r="J1372" s="486"/>
      <c r="K1372" s="486"/>
      <c r="L1372" s="479"/>
    </row>
    <row r="1373" spans="2:12" s="459" customFormat="1" ht="19.95" customHeight="1" x14ac:dyDescent="0.3">
      <c r="B1373" s="476"/>
      <c r="C1373" s="474"/>
      <c r="D1373" s="475"/>
      <c r="E1373" s="478"/>
      <c r="F1373" s="477"/>
      <c r="G1373" s="478"/>
      <c r="H1373" s="478"/>
      <c r="I1373" s="499"/>
      <c r="J1373" s="486"/>
      <c r="K1373" s="486"/>
      <c r="L1373" s="479"/>
    </row>
    <row r="1374" spans="2:12" s="459" customFormat="1" ht="19.95" customHeight="1" x14ac:dyDescent="0.3">
      <c r="B1374" s="476"/>
      <c r="C1374" s="474"/>
      <c r="D1374" s="475"/>
      <c r="E1374" s="478"/>
      <c r="F1374" s="477"/>
      <c r="G1374" s="478"/>
      <c r="H1374" s="478"/>
      <c r="I1374" s="499"/>
      <c r="J1374" s="486"/>
      <c r="K1374" s="486"/>
      <c r="L1374" s="479"/>
    </row>
    <row r="1375" spans="2:12" s="459" customFormat="1" ht="19.95" customHeight="1" x14ac:dyDescent="0.3">
      <c r="B1375" s="476"/>
      <c r="C1375" s="474"/>
      <c r="D1375" s="475"/>
      <c r="E1375" s="478"/>
      <c r="F1375" s="477"/>
      <c r="G1375" s="478"/>
      <c r="H1375" s="478"/>
      <c r="I1375" s="499"/>
      <c r="J1375" s="486"/>
      <c r="K1375" s="486"/>
      <c r="L1375" s="479"/>
    </row>
    <row r="1376" spans="2:12" s="459" customFormat="1" ht="19.95" customHeight="1" x14ac:dyDescent="0.3">
      <c r="B1376" s="476"/>
      <c r="C1376" s="474"/>
      <c r="D1376" s="475"/>
      <c r="E1376" s="478"/>
      <c r="F1376" s="477"/>
      <c r="G1376" s="478"/>
      <c r="H1376" s="478"/>
      <c r="I1376" s="499"/>
      <c r="J1376" s="486"/>
      <c r="K1376" s="486"/>
      <c r="L1376" s="479"/>
    </row>
    <row r="1377" spans="2:12" s="459" customFormat="1" ht="19.95" customHeight="1" x14ac:dyDescent="0.3">
      <c r="B1377" s="476"/>
      <c r="C1377" s="474"/>
      <c r="D1377" s="475"/>
      <c r="E1377" s="478"/>
      <c r="F1377" s="477"/>
      <c r="G1377" s="478"/>
      <c r="H1377" s="478"/>
      <c r="I1377" s="499"/>
      <c r="J1377" s="486"/>
      <c r="K1377" s="486"/>
      <c r="L1377" s="479"/>
    </row>
    <row r="1378" spans="2:12" s="459" customFormat="1" ht="19.95" customHeight="1" x14ac:dyDescent="0.3">
      <c r="B1378" s="476"/>
      <c r="C1378" s="474"/>
      <c r="D1378" s="475"/>
      <c r="E1378" s="478"/>
      <c r="F1378" s="477"/>
      <c r="G1378" s="478"/>
      <c r="H1378" s="478"/>
      <c r="I1378" s="499"/>
      <c r="J1378" s="486"/>
      <c r="K1378" s="486"/>
      <c r="L1378" s="479"/>
    </row>
    <row r="1379" spans="2:12" s="459" customFormat="1" ht="19.95" customHeight="1" x14ac:dyDescent="0.3">
      <c r="B1379" s="476"/>
      <c r="C1379" s="474"/>
      <c r="D1379" s="475"/>
      <c r="E1379" s="478"/>
      <c r="F1379" s="477"/>
      <c r="G1379" s="478"/>
      <c r="H1379" s="478"/>
      <c r="I1379" s="499"/>
      <c r="J1379" s="486"/>
      <c r="K1379" s="486"/>
      <c r="L1379" s="479"/>
    </row>
    <row r="1380" spans="2:12" s="459" customFormat="1" ht="19.95" customHeight="1" x14ac:dyDescent="0.3">
      <c r="B1380" s="476"/>
      <c r="C1380" s="474"/>
      <c r="D1380" s="475"/>
      <c r="E1380" s="478"/>
      <c r="F1380" s="477"/>
      <c r="G1380" s="478"/>
      <c r="H1380" s="478"/>
      <c r="I1380" s="499"/>
      <c r="J1380" s="486"/>
      <c r="K1380" s="486"/>
      <c r="L1380" s="479"/>
    </row>
    <row r="1381" spans="2:12" s="459" customFormat="1" ht="19.95" customHeight="1" x14ac:dyDescent="0.3">
      <c r="B1381" s="476"/>
      <c r="C1381" s="474"/>
      <c r="D1381" s="475"/>
      <c r="E1381" s="478"/>
      <c r="F1381" s="477"/>
      <c r="G1381" s="478"/>
      <c r="H1381" s="478"/>
      <c r="I1381" s="499"/>
      <c r="J1381" s="486"/>
      <c r="K1381" s="486"/>
      <c r="L1381" s="479"/>
    </row>
    <row r="1382" spans="2:12" s="459" customFormat="1" ht="19.95" customHeight="1" x14ac:dyDescent="0.3">
      <c r="B1382" s="476"/>
      <c r="C1382" s="474"/>
      <c r="D1382" s="475"/>
      <c r="E1382" s="478"/>
      <c r="F1382" s="477"/>
      <c r="G1382" s="478"/>
      <c r="H1382" s="478"/>
      <c r="I1382" s="499"/>
      <c r="J1382" s="486"/>
      <c r="K1382" s="486"/>
      <c r="L1382" s="479"/>
    </row>
    <row r="1383" spans="2:12" s="459" customFormat="1" ht="19.95" customHeight="1" x14ac:dyDescent="0.3">
      <c r="B1383" s="476"/>
      <c r="C1383" s="474"/>
      <c r="D1383" s="475"/>
      <c r="E1383" s="478"/>
      <c r="F1383" s="477"/>
      <c r="G1383" s="478"/>
      <c r="H1383" s="478"/>
      <c r="I1383" s="499"/>
      <c r="J1383" s="486"/>
      <c r="K1383" s="486"/>
      <c r="L1383" s="479"/>
    </row>
    <row r="1384" spans="2:12" s="459" customFormat="1" ht="19.95" customHeight="1" x14ac:dyDescent="0.3">
      <c r="B1384" s="476"/>
      <c r="C1384" s="474"/>
      <c r="D1384" s="475"/>
      <c r="E1384" s="478"/>
      <c r="F1384" s="477"/>
      <c r="G1384" s="478"/>
      <c r="H1384" s="478"/>
      <c r="I1384" s="499"/>
      <c r="J1384" s="486"/>
      <c r="K1384" s="486"/>
      <c r="L1384" s="479"/>
    </row>
    <row r="1385" spans="2:12" s="459" customFormat="1" ht="19.95" customHeight="1" x14ac:dyDescent="0.3">
      <c r="B1385" s="476"/>
      <c r="C1385" s="474"/>
      <c r="D1385" s="475"/>
      <c r="E1385" s="478"/>
      <c r="F1385" s="477"/>
      <c r="G1385" s="478"/>
      <c r="H1385" s="478"/>
      <c r="I1385" s="499"/>
      <c r="J1385" s="486"/>
      <c r="K1385" s="486"/>
      <c r="L1385" s="479"/>
    </row>
    <row r="1386" spans="2:12" s="459" customFormat="1" ht="19.95" customHeight="1" x14ac:dyDescent="0.3">
      <c r="B1386" s="476"/>
      <c r="C1386" s="474"/>
      <c r="D1386" s="475"/>
      <c r="E1386" s="478"/>
      <c r="F1386" s="477"/>
      <c r="G1386" s="478"/>
      <c r="H1386" s="478"/>
      <c r="I1386" s="499"/>
      <c r="J1386" s="486"/>
      <c r="K1386" s="486"/>
      <c r="L1386" s="479"/>
    </row>
    <row r="1387" spans="2:12" s="459" customFormat="1" ht="19.95" customHeight="1" x14ac:dyDescent="0.3">
      <c r="B1387" s="476"/>
      <c r="C1387" s="474"/>
      <c r="D1387" s="475"/>
      <c r="E1387" s="478"/>
      <c r="F1387" s="477"/>
      <c r="G1387" s="478"/>
      <c r="H1387" s="478"/>
      <c r="I1387" s="499"/>
      <c r="J1387" s="486"/>
      <c r="K1387" s="486"/>
      <c r="L1387" s="479"/>
    </row>
    <row r="1388" spans="2:12" s="459" customFormat="1" ht="19.95" customHeight="1" x14ac:dyDescent="0.3">
      <c r="B1388" s="476"/>
      <c r="C1388" s="474"/>
      <c r="D1388" s="475"/>
      <c r="E1388" s="478"/>
      <c r="F1388" s="477"/>
      <c r="G1388" s="478"/>
      <c r="H1388" s="478"/>
      <c r="I1388" s="499"/>
      <c r="J1388" s="486"/>
      <c r="K1388" s="486"/>
      <c r="L1388" s="479"/>
    </row>
    <row r="1389" spans="2:12" s="459" customFormat="1" ht="19.95" customHeight="1" x14ac:dyDescent="0.3">
      <c r="B1389" s="476"/>
      <c r="C1389" s="474"/>
      <c r="D1389" s="475"/>
      <c r="E1389" s="478"/>
      <c r="F1389" s="477"/>
      <c r="G1389" s="478"/>
      <c r="H1389" s="478"/>
      <c r="I1389" s="499"/>
      <c r="J1389" s="486"/>
      <c r="K1389" s="486"/>
      <c r="L1389" s="479"/>
    </row>
    <row r="1390" spans="2:12" s="459" customFormat="1" ht="19.95" customHeight="1" x14ac:dyDescent="0.3">
      <c r="B1390" s="476"/>
      <c r="C1390" s="474"/>
      <c r="D1390" s="475"/>
      <c r="E1390" s="478"/>
      <c r="F1390" s="477"/>
      <c r="G1390" s="478"/>
      <c r="H1390" s="478"/>
      <c r="I1390" s="499"/>
      <c r="J1390" s="486"/>
      <c r="K1390" s="486"/>
      <c r="L1390" s="479"/>
    </row>
    <row r="1391" spans="2:12" s="459" customFormat="1" ht="19.95" customHeight="1" x14ac:dyDescent="0.3">
      <c r="B1391" s="476"/>
      <c r="C1391" s="474"/>
      <c r="D1391" s="475"/>
      <c r="E1391" s="478"/>
      <c r="F1391" s="477"/>
      <c r="G1391" s="478"/>
      <c r="H1391" s="478"/>
      <c r="I1391" s="499"/>
      <c r="J1391" s="486"/>
      <c r="K1391" s="486"/>
      <c r="L1391" s="479"/>
    </row>
    <row r="1392" spans="2:12" s="459" customFormat="1" ht="19.95" customHeight="1" x14ac:dyDescent="0.3">
      <c r="B1392" s="476"/>
      <c r="C1392" s="474"/>
      <c r="D1392" s="475"/>
      <c r="E1392" s="478"/>
      <c r="F1392" s="477"/>
      <c r="G1392" s="478"/>
      <c r="H1392" s="478"/>
      <c r="I1392" s="499"/>
      <c r="J1392" s="486"/>
      <c r="K1392" s="486"/>
      <c r="L1392" s="479"/>
    </row>
    <row r="1393" spans="2:12" s="459" customFormat="1" ht="19.95" customHeight="1" x14ac:dyDescent="0.3">
      <c r="B1393" s="476"/>
      <c r="C1393" s="474"/>
      <c r="D1393" s="475"/>
      <c r="E1393" s="478"/>
      <c r="F1393" s="477"/>
      <c r="G1393" s="478"/>
      <c r="H1393" s="478"/>
      <c r="I1393" s="499"/>
      <c r="J1393" s="486"/>
      <c r="K1393" s="486"/>
      <c r="L1393" s="479"/>
    </row>
    <row r="1394" spans="2:12" s="459" customFormat="1" ht="19.95" customHeight="1" x14ac:dyDescent="0.3">
      <c r="B1394" s="476"/>
      <c r="C1394" s="474"/>
      <c r="D1394" s="475"/>
      <c r="E1394" s="478"/>
      <c r="F1394" s="477"/>
      <c r="G1394" s="478"/>
      <c r="H1394" s="478"/>
      <c r="I1394" s="499"/>
      <c r="J1394" s="486"/>
      <c r="K1394" s="486"/>
      <c r="L1394" s="479"/>
    </row>
    <row r="1395" spans="2:12" s="459" customFormat="1" ht="19.95" customHeight="1" x14ac:dyDescent="0.3">
      <c r="B1395" s="476"/>
      <c r="C1395" s="474"/>
      <c r="D1395" s="475"/>
      <c r="E1395" s="478"/>
      <c r="F1395" s="477"/>
      <c r="G1395" s="478"/>
      <c r="H1395" s="478"/>
      <c r="I1395" s="499"/>
      <c r="J1395" s="486"/>
      <c r="K1395" s="486"/>
      <c r="L1395" s="479"/>
    </row>
    <row r="1396" spans="2:12" s="459" customFormat="1" ht="19.95" customHeight="1" x14ac:dyDescent="0.3">
      <c r="B1396" s="476"/>
      <c r="C1396" s="474"/>
      <c r="D1396" s="475"/>
      <c r="E1396" s="478"/>
      <c r="F1396" s="477"/>
      <c r="G1396" s="478"/>
      <c r="H1396" s="478"/>
      <c r="I1396" s="499"/>
      <c r="J1396" s="486"/>
      <c r="K1396" s="486"/>
      <c r="L1396" s="479"/>
    </row>
    <row r="1397" spans="2:12" s="459" customFormat="1" ht="19.95" customHeight="1" x14ac:dyDescent="0.3">
      <c r="B1397" s="476"/>
      <c r="C1397" s="474"/>
      <c r="D1397" s="475"/>
      <c r="E1397" s="478"/>
      <c r="F1397" s="477"/>
      <c r="G1397" s="478"/>
      <c r="H1397" s="478"/>
      <c r="I1397" s="499"/>
      <c r="J1397" s="486"/>
      <c r="K1397" s="486"/>
      <c r="L1397" s="479"/>
    </row>
    <row r="1398" spans="2:12" s="459" customFormat="1" ht="19.95" customHeight="1" x14ac:dyDescent="0.3">
      <c r="B1398" s="476"/>
      <c r="C1398" s="474"/>
      <c r="D1398" s="475"/>
      <c r="E1398" s="478"/>
      <c r="F1398" s="477"/>
      <c r="G1398" s="478"/>
      <c r="H1398" s="478"/>
      <c r="I1398" s="499"/>
      <c r="J1398" s="486"/>
      <c r="K1398" s="486"/>
      <c r="L1398" s="479"/>
    </row>
    <row r="1399" spans="2:12" s="459" customFormat="1" ht="19.95" customHeight="1" x14ac:dyDescent="0.3">
      <c r="B1399" s="476"/>
      <c r="C1399" s="474"/>
      <c r="D1399" s="475"/>
      <c r="E1399" s="478"/>
      <c r="F1399" s="477"/>
      <c r="G1399" s="478"/>
      <c r="H1399" s="478"/>
      <c r="I1399" s="499"/>
      <c r="J1399" s="486"/>
      <c r="K1399" s="486"/>
      <c r="L1399" s="479"/>
    </row>
    <row r="1400" spans="2:12" s="459" customFormat="1" ht="19.95" customHeight="1" x14ac:dyDescent="0.3">
      <c r="B1400" s="476"/>
      <c r="C1400" s="474"/>
      <c r="D1400" s="475"/>
      <c r="E1400" s="478"/>
      <c r="F1400" s="477"/>
      <c r="G1400" s="478"/>
      <c r="H1400" s="478"/>
      <c r="I1400" s="499"/>
      <c r="J1400" s="486"/>
      <c r="K1400" s="486"/>
      <c r="L1400" s="479"/>
    </row>
    <row r="1401" spans="2:12" s="459" customFormat="1" ht="19.95" customHeight="1" x14ac:dyDescent="0.3">
      <c r="B1401" s="476"/>
      <c r="C1401" s="474"/>
      <c r="D1401" s="475"/>
      <c r="E1401" s="478"/>
      <c r="F1401" s="477"/>
      <c r="G1401" s="478"/>
      <c r="H1401" s="478"/>
      <c r="I1401" s="499"/>
      <c r="J1401" s="486"/>
      <c r="K1401" s="486"/>
      <c r="L1401" s="479"/>
    </row>
    <row r="1402" spans="2:12" s="459" customFormat="1" ht="19.95" customHeight="1" x14ac:dyDescent="0.3">
      <c r="B1402" s="476"/>
      <c r="C1402" s="474"/>
      <c r="D1402" s="475"/>
      <c r="E1402" s="478"/>
      <c r="F1402" s="477"/>
      <c r="G1402" s="478"/>
      <c r="H1402" s="478"/>
      <c r="I1402" s="499"/>
      <c r="J1402" s="486"/>
      <c r="K1402" s="486"/>
      <c r="L1402" s="479"/>
    </row>
    <row r="1403" spans="2:12" s="459" customFormat="1" ht="19.95" customHeight="1" x14ac:dyDescent="0.3">
      <c r="B1403" s="476"/>
      <c r="C1403" s="474"/>
      <c r="D1403" s="475"/>
      <c r="E1403" s="478"/>
      <c r="F1403" s="477"/>
      <c r="G1403" s="478"/>
      <c r="H1403" s="478"/>
      <c r="I1403" s="499"/>
      <c r="J1403" s="486"/>
      <c r="K1403" s="486"/>
      <c r="L1403" s="479"/>
    </row>
    <row r="1404" spans="2:12" s="459" customFormat="1" ht="19.95" customHeight="1" x14ac:dyDescent="0.3">
      <c r="B1404" s="476"/>
      <c r="C1404" s="474"/>
      <c r="D1404" s="475"/>
      <c r="E1404" s="478"/>
      <c r="F1404" s="477"/>
      <c r="G1404" s="478"/>
      <c r="H1404" s="478"/>
      <c r="I1404" s="499"/>
      <c r="J1404" s="486"/>
      <c r="K1404" s="486"/>
      <c r="L1404" s="479"/>
    </row>
    <row r="1405" spans="2:12" s="459" customFormat="1" ht="19.95" customHeight="1" x14ac:dyDescent="0.3">
      <c r="B1405" s="476"/>
      <c r="C1405" s="474"/>
      <c r="D1405" s="475"/>
      <c r="E1405" s="478"/>
      <c r="F1405" s="477"/>
      <c r="G1405" s="478"/>
      <c r="H1405" s="478"/>
      <c r="I1405" s="499"/>
      <c r="J1405" s="486"/>
      <c r="K1405" s="486"/>
      <c r="L1405" s="479"/>
    </row>
    <row r="1406" spans="2:12" s="459" customFormat="1" ht="19.95" customHeight="1" x14ac:dyDescent="0.3">
      <c r="B1406" s="476"/>
      <c r="C1406" s="474"/>
      <c r="D1406" s="475"/>
      <c r="E1406" s="478"/>
      <c r="F1406" s="477"/>
      <c r="G1406" s="478"/>
      <c r="H1406" s="478"/>
      <c r="I1406" s="499"/>
      <c r="J1406" s="486"/>
      <c r="K1406" s="486"/>
      <c r="L1406" s="479"/>
    </row>
    <row r="1407" spans="2:12" s="459" customFormat="1" ht="19.95" customHeight="1" x14ac:dyDescent="0.3">
      <c r="B1407" s="476"/>
      <c r="C1407" s="474"/>
      <c r="D1407" s="475"/>
      <c r="E1407" s="478"/>
      <c r="F1407" s="477"/>
      <c r="G1407" s="478"/>
      <c r="H1407" s="478"/>
      <c r="I1407" s="499"/>
      <c r="J1407" s="486"/>
      <c r="K1407" s="486"/>
      <c r="L1407" s="479"/>
    </row>
    <row r="1408" spans="2:12" s="459" customFormat="1" ht="19.95" customHeight="1" x14ac:dyDescent="0.3">
      <c r="B1408" s="476"/>
      <c r="C1408" s="474"/>
      <c r="D1408" s="475"/>
      <c r="E1408" s="478"/>
      <c r="F1408" s="477"/>
      <c r="G1408" s="478"/>
      <c r="H1408" s="478"/>
      <c r="I1408" s="499"/>
      <c r="J1408" s="486"/>
      <c r="K1408" s="486"/>
      <c r="L1408" s="479"/>
    </row>
    <row r="1409" spans="2:12" s="459" customFormat="1" ht="19.95" customHeight="1" x14ac:dyDescent="0.3">
      <c r="B1409" s="476"/>
      <c r="C1409" s="474"/>
      <c r="D1409" s="475"/>
      <c r="E1409" s="478"/>
      <c r="F1409" s="477"/>
      <c r="G1409" s="478"/>
      <c r="H1409" s="478"/>
      <c r="I1409" s="499"/>
      <c r="J1409" s="486"/>
      <c r="K1409" s="486"/>
      <c r="L1409" s="479"/>
    </row>
    <row r="1410" spans="2:12" s="459" customFormat="1" ht="19.95" customHeight="1" x14ac:dyDescent="0.3">
      <c r="B1410" s="476"/>
      <c r="C1410" s="474"/>
      <c r="D1410" s="475"/>
      <c r="E1410" s="478"/>
      <c r="F1410" s="477"/>
      <c r="G1410" s="478"/>
      <c r="H1410" s="478"/>
      <c r="I1410" s="499"/>
      <c r="J1410" s="486"/>
      <c r="K1410" s="486"/>
      <c r="L1410" s="479"/>
    </row>
    <row r="1411" spans="2:12" s="459" customFormat="1" ht="19.95" customHeight="1" x14ac:dyDescent="0.3">
      <c r="B1411" s="476"/>
      <c r="C1411" s="474"/>
      <c r="D1411" s="475"/>
      <c r="E1411" s="478"/>
      <c r="F1411" s="477"/>
      <c r="G1411" s="478"/>
      <c r="H1411" s="478"/>
      <c r="I1411" s="499"/>
      <c r="J1411" s="486"/>
      <c r="K1411" s="486"/>
      <c r="L1411" s="479"/>
    </row>
    <row r="1412" spans="2:12" s="459" customFormat="1" ht="19.95" customHeight="1" x14ac:dyDescent="0.3">
      <c r="B1412" s="476"/>
      <c r="C1412" s="474"/>
      <c r="D1412" s="475"/>
      <c r="E1412" s="478"/>
      <c r="F1412" s="477"/>
      <c r="G1412" s="478"/>
      <c r="H1412" s="478"/>
      <c r="I1412" s="499"/>
      <c r="J1412" s="486"/>
      <c r="K1412" s="486"/>
      <c r="L1412" s="479"/>
    </row>
    <row r="1413" spans="2:12" s="459" customFormat="1" ht="19.95" customHeight="1" x14ac:dyDescent="0.3">
      <c r="B1413" s="476"/>
      <c r="C1413" s="474"/>
      <c r="D1413" s="475"/>
      <c r="E1413" s="478"/>
      <c r="F1413" s="477"/>
      <c r="G1413" s="478"/>
      <c r="H1413" s="478"/>
      <c r="I1413" s="499"/>
      <c r="J1413" s="486"/>
      <c r="K1413" s="486"/>
      <c r="L1413" s="479"/>
    </row>
    <row r="1414" spans="2:12" s="459" customFormat="1" ht="19.95" customHeight="1" x14ac:dyDescent="0.3">
      <c r="B1414" s="476"/>
      <c r="C1414" s="474"/>
      <c r="D1414" s="475"/>
      <c r="E1414" s="478"/>
      <c r="F1414" s="477"/>
      <c r="G1414" s="478"/>
      <c r="H1414" s="478"/>
      <c r="I1414" s="499"/>
      <c r="J1414" s="486"/>
      <c r="K1414" s="486"/>
      <c r="L1414" s="479"/>
    </row>
    <row r="1415" spans="2:12" s="459" customFormat="1" ht="19.95" customHeight="1" x14ac:dyDescent="0.3">
      <c r="B1415" s="476"/>
      <c r="C1415" s="474"/>
      <c r="D1415" s="475"/>
      <c r="E1415" s="478"/>
      <c r="F1415" s="477"/>
      <c r="G1415" s="478"/>
      <c r="H1415" s="478"/>
      <c r="I1415" s="499"/>
      <c r="J1415" s="486"/>
      <c r="K1415" s="486"/>
      <c r="L1415" s="479"/>
    </row>
    <row r="1416" spans="2:12" s="459" customFormat="1" ht="19.95" customHeight="1" x14ac:dyDescent="0.3">
      <c r="B1416" s="476"/>
      <c r="C1416" s="474"/>
      <c r="D1416" s="475"/>
      <c r="E1416" s="478"/>
      <c r="F1416" s="477"/>
      <c r="G1416" s="478"/>
      <c r="H1416" s="478"/>
      <c r="I1416" s="499"/>
      <c r="J1416" s="486"/>
      <c r="K1416" s="486"/>
      <c r="L1416" s="479"/>
    </row>
    <row r="1417" spans="2:12" s="459" customFormat="1" ht="19.95" customHeight="1" x14ac:dyDescent="0.3">
      <c r="B1417" s="476"/>
      <c r="C1417" s="474"/>
      <c r="D1417" s="475"/>
      <c r="E1417" s="478"/>
      <c r="F1417" s="477"/>
      <c r="G1417" s="478"/>
      <c r="H1417" s="478"/>
      <c r="I1417" s="499"/>
      <c r="J1417" s="486"/>
      <c r="K1417" s="486"/>
      <c r="L1417" s="479"/>
    </row>
    <row r="1418" spans="2:12" s="459" customFormat="1" ht="19.95" customHeight="1" x14ac:dyDescent="0.3">
      <c r="B1418" s="476"/>
      <c r="C1418" s="474"/>
      <c r="D1418" s="475"/>
      <c r="E1418" s="478"/>
      <c r="F1418" s="477"/>
      <c r="G1418" s="478"/>
      <c r="H1418" s="478"/>
      <c r="I1418" s="499"/>
      <c r="J1418" s="486"/>
      <c r="K1418" s="486"/>
      <c r="L1418" s="479"/>
    </row>
    <row r="1419" spans="2:12" s="459" customFormat="1" ht="19.95" customHeight="1" x14ac:dyDescent="0.3">
      <c r="B1419" s="476"/>
      <c r="C1419" s="474"/>
      <c r="D1419" s="475"/>
      <c r="E1419" s="478"/>
      <c r="F1419" s="477"/>
      <c r="G1419" s="478"/>
      <c r="H1419" s="478"/>
      <c r="I1419" s="499"/>
      <c r="J1419" s="486"/>
      <c r="K1419" s="486"/>
      <c r="L1419" s="479"/>
    </row>
    <row r="1420" spans="2:12" s="459" customFormat="1" ht="19.95" customHeight="1" x14ac:dyDescent="0.3">
      <c r="B1420" s="476"/>
      <c r="C1420" s="474"/>
      <c r="D1420" s="475"/>
      <c r="E1420" s="478"/>
      <c r="F1420" s="477"/>
      <c r="G1420" s="478"/>
      <c r="H1420" s="478"/>
      <c r="I1420" s="499"/>
      <c r="J1420" s="486"/>
      <c r="K1420" s="486"/>
      <c r="L1420" s="479"/>
    </row>
    <row r="1421" spans="2:12" s="459" customFormat="1" ht="19.95" customHeight="1" x14ac:dyDescent="0.3">
      <c r="B1421" s="476"/>
      <c r="C1421" s="474"/>
      <c r="D1421" s="475"/>
      <c r="E1421" s="478"/>
      <c r="F1421" s="477"/>
      <c r="G1421" s="478"/>
      <c r="H1421" s="478"/>
      <c r="I1421" s="499"/>
      <c r="J1421" s="486"/>
      <c r="K1421" s="486"/>
      <c r="L1421" s="479"/>
    </row>
    <row r="1422" spans="2:12" s="459" customFormat="1" ht="19.95" customHeight="1" x14ac:dyDescent="0.3">
      <c r="B1422" s="476"/>
      <c r="C1422" s="474"/>
      <c r="D1422" s="475"/>
      <c r="E1422" s="478"/>
      <c r="F1422" s="477"/>
      <c r="G1422" s="478"/>
      <c r="H1422" s="478"/>
      <c r="I1422" s="499"/>
      <c r="J1422" s="486"/>
      <c r="K1422" s="486"/>
      <c r="L1422" s="479"/>
    </row>
    <row r="1423" spans="2:12" s="459" customFormat="1" ht="19.95" customHeight="1" x14ac:dyDescent="0.3">
      <c r="B1423" s="476"/>
      <c r="C1423" s="474"/>
      <c r="D1423" s="475"/>
      <c r="E1423" s="478"/>
      <c r="F1423" s="477"/>
      <c r="G1423" s="478"/>
      <c r="H1423" s="478"/>
      <c r="I1423" s="499"/>
      <c r="J1423" s="486"/>
      <c r="K1423" s="486"/>
      <c r="L1423" s="479"/>
    </row>
    <row r="1424" spans="2:12" s="459" customFormat="1" ht="19.95" customHeight="1" x14ac:dyDescent="0.3">
      <c r="B1424" s="476"/>
      <c r="C1424" s="474"/>
      <c r="D1424" s="475"/>
      <c r="E1424" s="478"/>
      <c r="F1424" s="477"/>
      <c r="G1424" s="478"/>
      <c r="H1424" s="478"/>
      <c r="I1424" s="499"/>
      <c r="J1424" s="486"/>
      <c r="K1424" s="486"/>
      <c r="L1424" s="479"/>
    </row>
    <row r="1425" spans="2:12" s="459" customFormat="1" ht="19.95" customHeight="1" x14ac:dyDescent="0.3">
      <c r="B1425" s="476"/>
      <c r="C1425" s="474"/>
      <c r="D1425" s="475"/>
      <c r="E1425" s="478"/>
      <c r="F1425" s="477"/>
      <c r="G1425" s="478"/>
      <c r="H1425" s="478"/>
      <c r="I1425" s="499"/>
      <c r="J1425" s="486"/>
      <c r="K1425" s="486"/>
      <c r="L1425" s="479"/>
    </row>
    <row r="1426" spans="2:12" s="459" customFormat="1" ht="19.95" customHeight="1" x14ac:dyDescent="0.3">
      <c r="B1426" s="476"/>
      <c r="C1426" s="474"/>
      <c r="D1426" s="475"/>
      <c r="E1426" s="478"/>
      <c r="F1426" s="477"/>
      <c r="G1426" s="478"/>
      <c r="H1426" s="478"/>
      <c r="I1426" s="499"/>
      <c r="J1426" s="486"/>
      <c r="K1426" s="486"/>
      <c r="L1426" s="479"/>
    </row>
    <row r="1427" spans="2:12" s="459" customFormat="1" ht="19.95" customHeight="1" x14ac:dyDescent="0.3">
      <c r="B1427" s="476"/>
      <c r="C1427" s="474"/>
      <c r="D1427" s="475"/>
      <c r="E1427" s="478"/>
      <c r="F1427" s="477"/>
      <c r="G1427" s="478"/>
      <c r="H1427" s="478"/>
      <c r="I1427" s="499"/>
      <c r="J1427" s="486"/>
      <c r="K1427" s="486"/>
      <c r="L1427" s="479"/>
    </row>
    <row r="1428" spans="2:12" s="459" customFormat="1" ht="19.95" customHeight="1" x14ac:dyDescent="0.3">
      <c r="B1428" s="476"/>
      <c r="C1428" s="474"/>
      <c r="D1428" s="475"/>
      <c r="E1428" s="478"/>
      <c r="F1428" s="477"/>
      <c r="G1428" s="478"/>
      <c r="H1428" s="478"/>
      <c r="I1428" s="499"/>
      <c r="J1428" s="486"/>
      <c r="K1428" s="486"/>
      <c r="L1428" s="479"/>
    </row>
    <row r="1429" spans="2:12" s="459" customFormat="1" ht="19.95" customHeight="1" x14ac:dyDescent="0.3">
      <c r="B1429" s="476"/>
      <c r="C1429" s="474"/>
      <c r="D1429" s="475"/>
      <c r="E1429" s="478"/>
      <c r="F1429" s="477"/>
      <c r="G1429" s="478"/>
      <c r="H1429" s="478"/>
      <c r="I1429" s="499"/>
      <c r="J1429" s="486"/>
      <c r="K1429" s="486"/>
      <c r="L1429" s="479"/>
    </row>
    <row r="1430" spans="2:12" s="459" customFormat="1" ht="19.95" customHeight="1" x14ac:dyDescent="0.3">
      <c r="B1430" s="476"/>
      <c r="C1430" s="474"/>
      <c r="D1430" s="475"/>
      <c r="E1430" s="478"/>
      <c r="F1430" s="477"/>
      <c r="G1430" s="478"/>
      <c r="H1430" s="478"/>
      <c r="I1430" s="499"/>
      <c r="J1430" s="486"/>
      <c r="K1430" s="486"/>
      <c r="L1430" s="479"/>
    </row>
    <row r="1431" spans="2:12" s="459" customFormat="1" ht="19.95" customHeight="1" x14ac:dyDescent="0.3">
      <c r="B1431" s="476"/>
      <c r="C1431" s="474"/>
      <c r="D1431" s="475"/>
      <c r="E1431" s="478"/>
      <c r="F1431" s="477"/>
      <c r="G1431" s="478"/>
      <c r="H1431" s="478"/>
      <c r="I1431" s="499"/>
      <c r="J1431" s="486"/>
      <c r="K1431" s="486"/>
      <c r="L1431" s="479"/>
    </row>
    <row r="1432" spans="2:12" s="459" customFormat="1" ht="19.95" customHeight="1" x14ac:dyDescent="0.3">
      <c r="B1432" s="476"/>
      <c r="C1432" s="474"/>
      <c r="D1432" s="475"/>
      <c r="E1432" s="478"/>
      <c r="F1432" s="477"/>
      <c r="G1432" s="478"/>
      <c r="H1432" s="478"/>
      <c r="I1432" s="499"/>
      <c r="J1432" s="486"/>
      <c r="K1432" s="486"/>
      <c r="L1432" s="479"/>
    </row>
    <row r="1433" spans="2:12" s="459" customFormat="1" ht="19.95" customHeight="1" x14ac:dyDescent="0.3">
      <c r="B1433" s="476"/>
      <c r="C1433" s="474"/>
      <c r="D1433" s="475"/>
      <c r="E1433" s="478"/>
      <c r="F1433" s="477"/>
      <c r="G1433" s="478"/>
      <c r="H1433" s="478"/>
      <c r="I1433" s="499"/>
      <c r="J1433" s="486"/>
      <c r="K1433" s="486"/>
      <c r="L1433" s="479"/>
    </row>
    <row r="1434" spans="2:12" s="459" customFormat="1" ht="19.95" customHeight="1" x14ac:dyDescent="0.3">
      <c r="B1434" s="476"/>
      <c r="C1434" s="474"/>
      <c r="D1434" s="475"/>
      <c r="E1434" s="478"/>
      <c r="F1434" s="477"/>
      <c r="G1434" s="478"/>
      <c r="H1434" s="478"/>
      <c r="I1434" s="499"/>
      <c r="J1434" s="486"/>
      <c r="K1434" s="486"/>
      <c r="L1434" s="479"/>
    </row>
    <row r="1435" spans="2:12" s="459" customFormat="1" ht="19.95" customHeight="1" x14ac:dyDescent="0.3">
      <c r="B1435" s="476"/>
      <c r="C1435" s="474"/>
      <c r="D1435" s="475"/>
      <c r="E1435" s="478"/>
      <c r="F1435" s="477"/>
      <c r="G1435" s="478"/>
      <c r="H1435" s="478"/>
      <c r="I1435" s="499"/>
      <c r="J1435" s="486"/>
      <c r="K1435" s="486"/>
      <c r="L1435" s="479"/>
    </row>
    <row r="1436" spans="2:12" s="459" customFormat="1" ht="19.95" customHeight="1" x14ac:dyDescent="0.3">
      <c r="B1436" s="476"/>
      <c r="C1436" s="474"/>
      <c r="D1436" s="475"/>
      <c r="E1436" s="478"/>
      <c r="F1436" s="477"/>
      <c r="G1436" s="478"/>
      <c r="H1436" s="478"/>
      <c r="I1436" s="499"/>
      <c r="J1436" s="486"/>
      <c r="K1436" s="486"/>
      <c r="L1436" s="479"/>
    </row>
    <row r="1437" spans="2:12" s="459" customFormat="1" ht="19.95" customHeight="1" x14ac:dyDescent="0.3">
      <c r="B1437" s="476"/>
      <c r="C1437" s="474"/>
      <c r="D1437" s="475"/>
      <c r="E1437" s="478"/>
      <c r="F1437" s="477"/>
      <c r="G1437" s="478"/>
      <c r="H1437" s="478"/>
      <c r="I1437" s="499"/>
      <c r="J1437" s="486"/>
      <c r="K1437" s="486"/>
      <c r="L1437" s="479"/>
    </row>
    <row r="1438" spans="2:12" s="459" customFormat="1" ht="19.95" customHeight="1" x14ac:dyDescent="0.3">
      <c r="B1438" s="476"/>
      <c r="C1438" s="474"/>
      <c r="D1438" s="475"/>
      <c r="E1438" s="478"/>
      <c r="F1438" s="477"/>
      <c r="G1438" s="478"/>
      <c r="H1438" s="478"/>
      <c r="I1438" s="499"/>
      <c r="J1438" s="486"/>
      <c r="K1438" s="486"/>
      <c r="L1438" s="479"/>
    </row>
    <row r="1439" spans="2:12" s="459" customFormat="1" ht="19.95" customHeight="1" x14ac:dyDescent="0.3">
      <c r="B1439" s="476"/>
      <c r="C1439" s="474"/>
      <c r="D1439" s="475"/>
      <c r="E1439" s="478"/>
      <c r="F1439" s="477"/>
      <c r="G1439" s="478"/>
      <c r="H1439" s="478"/>
      <c r="I1439" s="499"/>
      <c r="J1439" s="486"/>
      <c r="K1439" s="486"/>
      <c r="L1439" s="479"/>
    </row>
    <row r="1440" spans="2:12" s="459" customFormat="1" ht="19.95" customHeight="1" x14ac:dyDescent="0.3">
      <c r="B1440" s="476"/>
      <c r="C1440" s="474"/>
      <c r="D1440" s="475"/>
      <c r="E1440" s="478"/>
      <c r="F1440" s="477"/>
      <c r="G1440" s="478"/>
      <c r="H1440" s="478"/>
      <c r="I1440" s="499"/>
      <c r="J1440" s="486"/>
      <c r="K1440" s="486"/>
      <c r="L1440" s="479"/>
    </row>
    <row r="1441" spans="2:12" s="459" customFormat="1" ht="19.95" customHeight="1" x14ac:dyDescent="0.3">
      <c r="B1441" s="476"/>
      <c r="C1441" s="474"/>
      <c r="D1441" s="475"/>
      <c r="E1441" s="478"/>
      <c r="F1441" s="477"/>
      <c r="G1441" s="478"/>
      <c r="H1441" s="478"/>
      <c r="I1441" s="499"/>
      <c r="J1441" s="486"/>
      <c r="K1441" s="486"/>
      <c r="L1441" s="479"/>
    </row>
    <row r="1442" spans="2:12" s="459" customFormat="1" ht="19.95" customHeight="1" x14ac:dyDescent="0.3">
      <c r="B1442" s="476"/>
      <c r="C1442" s="474"/>
      <c r="D1442" s="475"/>
      <c r="E1442" s="478"/>
      <c r="F1442" s="477"/>
      <c r="G1442" s="478"/>
      <c r="H1442" s="478"/>
      <c r="I1442" s="499"/>
      <c r="J1442" s="486"/>
      <c r="K1442" s="486"/>
      <c r="L1442" s="479"/>
    </row>
    <row r="1443" spans="2:12" s="459" customFormat="1" ht="19.95" customHeight="1" x14ac:dyDescent="0.3">
      <c r="B1443" s="476"/>
      <c r="C1443" s="474"/>
      <c r="D1443" s="475"/>
      <c r="E1443" s="478"/>
      <c r="F1443" s="477"/>
      <c r="G1443" s="478"/>
      <c r="H1443" s="478"/>
      <c r="I1443" s="499"/>
      <c r="J1443" s="486"/>
      <c r="K1443" s="486"/>
      <c r="L1443" s="479"/>
    </row>
    <row r="1444" spans="2:12" s="459" customFormat="1" ht="19.95" customHeight="1" x14ac:dyDescent="0.3">
      <c r="B1444" s="476"/>
      <c r="C1444" s="474"/>
      <c r="D1444" s="475"/>
      <c r="E1444" s="478"/>
      <c r="F1444" s="477"/>
      <c r="G1444" s="478"/>
      <c r="H1444" s="478"/>
      <c r="I1444" s="499"/>
      <c r="J1444" s="486"/>
      <c r="K1444" s="486"/>
      <c r="L1444" s="479"/>
    </row>
    <row r="1445" spans="2:12" s="459" customFormat="1" ht="19.95" customHeight="1" x14ac:dyDescent="0.3">
      <c r="B1445" s="476"/>
      <c r="C1445" s="474"/>
      <c r="D1445" s="475"/>
      <c r="E1445" s="478"/>
      <c r="F1445" s="477"/>
      <c r="G1445" s="478"/>
      <c r="H1445" s="478"/>
      <c r="I1445" s="499"/>
      <c r="J1445" s="486"/>
      <c r="K1445" s="486"/>
      <c r="L1445" s="479"/>
    </row>
    <row r="1446" spans="2:12" s="459" customFormat="1" ht="19.95" customHeight="1" x14ac:dyDescent="0.3">
      <c r="B1446" s="476"/>
      <c r="C1446" s="474"/>
      <c r="D1446" s="475"/>
      <c r="E1446" s="478"/>
      <c r="F1446" s="477"/>
      <c r="G1446" s="478"/>
      <c r="H1446" s="478"/>
      <c r="I1446" s="499"/>
      <c r="J1446" s="486"/>
      <c r="K1446" s="486"/>
      <c r="L1446" s="479"/>
    </row>
    <row r="1447" spans="2:12" s="459" customFormat="1" ht="19.95" customHeight="1" x14ac:dyDescent="0.3">
      <c r="B1447" s="476"/>
      <c r="C1447" s="474"/>
      <c r="D1447" s="475"/>
      <c r="E1447" s="478"/>
      <c r="F1447" s="477"/>
      <c r="G1447" s="478"/>
      <c r="H1447" s="478"/>
      <c r="I1447" s="499"/>
      <c r="J1447" s="486"/>
      <c r="K1447" s="486"/>
      <c r="L1447" s="479"/>
    </row>
    <row r="1448" spans="2:12" s="459" customFormat="1" ht="19.95" customHeight="1" x14ac:dyDescent="0.3">
      <c r="B1448" s="476"/>
      <c r="C1448" s="474"/>
      <c r="D1448" s="475"/>
      <c r="E1448" s="478"/>
      <c r="F1448" s="477"/>
      <c r="G1448" s="478"/>
      <c r="H1448" s="478"/>
      <c r="I1448" s="499"/>
      <c r="J1448" s="486"/>
      <c r="K1448" s="486"/>
      <c r="L1448" s="479"/>
    </row>
    <row r="1449" spans="2:12" s="459" customFormat="1" ht="19.95" customHeight="1" x14ac:dyDescent="0.3">
      <c r="B1449" s="476"/>
      <c r="C1449" s="474"/>
      <c r="D1449" s="475"/>
      <c r="E1449" s="478"/>
      <c r="F1449" s="477"/>
      <c r="G1449" s="478"/>
      <c r="H1449" s="478"/>
      <c r="I1449" s="499"/>
      <c r="J1449" s="486"/>
      <c r="K1449" s="486"/>
      <c r="L1449" s="479"/>
    </row>
    <row r="1450" spans="2:12" s="459" customFormat="1" ht="19.95" customHeight="1" x14ac:dyDescent="0.3">
      <c r="B1450" s="476"/>
      <c r="C1450" s="474"/>
      <c r="D1450" s="475"/>
      <c r="E1450" s="478"/>
      <c r="F1450" s="477"/>
      <c r="G1450" s="478"/>
      <c r="H1450" s="478"/>
      <c r="I1450" s="499"/>
      <c r="J1450" s="486"/>
      <c r="K1450" s="486"/>
      <c r="L1450" s="479"/>
    </row>
    <row r="1451" spans="2:12" s="459" customFormat="1" ht="19.95" customHeight="1" x14ac:dyDescent="0.3">
      <c r="B1451" s="476"/>
      <c r="C1451" s="474"/>
      <c r="D1451" s="475"/>
      <c r="E1451" s="478"/>
      <c r="F1451" s="477"/>
      <c r="G1451" s="478"/>
      <c r="H1451" s="478"/>
      <c r="I1451" s="499"/>
      <c r="J1451" s="486"/>
      <c r="K1451" s="486"/>
      <c r="L1451" s="479"/>
    </row>
    <row r="1452" spans="2:12" s="459" customFormat="1" ht="19.95" customHeight="1" x14ac:dyDescent="0.3">
      <c r="B1452" s="476"/>
      <c r="C1452" s="474"/>
      <c r="D1452" s="475"/>
      <c r="E1452" s="478"/>
      <c r="F1452" s="477"/>
      <c r="G1452" s="478"/>
      <c r="H1452" s="478"/>
      <c r="I1452" s="499"/>
      <c r="J1452" s="486"/>
      <c r="K1452" s="486"/>
      <c r="L1452" s="479"/>
    </row>
    <row r="1453" spans="2:12" s="459" customFormat="1" ht="19.95" customHeight="1" x14ac:dyDescent="0.3">
      <c r="B1453" s="476"/>
      <c r="C1453" s="474"/>
      <c r="D1453" s="475"/>
      <c r="E1453" s="478"/>
      <c r="F1453" s="477"/>
      <c r="G1453" s="478"/>
      <c r="H1453" s="478"/>
      <c r="I1453" s="499"/>
      <c r="J1453" s="486"/>
      <c r="K1453" s="486"/>
      <c r="L1453" s="479"/>
    </row>
    <row r="1454" spans="2:12" s="459" customFormat="1" ht="19.95" customHeight="1" x14ac:dyDescent="0.3">
      <c r="B1454" s="476"/>
      <c r="C1454" s="474"/>
      <c r="D1454" s="475"/>
      <c r="E1454" s="478"/>
      <c r="F1454" s="477"/>
      <c r="G1454" s="478"/>
      <c r="H1454" s="478"/>
      <c r="I1454" s="499"/>
      <c r="J1454" s="486"/>
      <c r="K1454" s="486"/>
      <c r="L1454" s="479"/>
    </row>
    <row r="1455" spans="2:12" s="459" customFormat="1" ht="19.95" customHeight="1" x14ac:dyDescent="0.3">
      <c r="B1455" s="476"/>
      <c r="C1455" s="474"/>
      <c r="D1455" s="475"/>
      <c r="E1455" s="478"/>
      <c r="F1455" s="477"/>
      <c r="G1455" s="478"/>
      <c r="H1455" s="478"/>
      <c r="I1455" s="499"/>
      <c r="J1455" s="486"/>
      <c r="K1455" s="486"/>
      <c r="L1455" s="479"/>
    </row>
    <row r="1456" spans="2:12" s="459" customFormat="1" ht="19.95" customHeight="1" x14ac:dyDescent="0.3">
      <c r="B1456" s="476"/>
      <c r="C1456" s="474"/>
      <c r="D1456" s="475"/>
      <c r="E1456" s="478"/>
      <c r="F1456" s="477"/>
      <c r="G1456" s="478"/>
      <c r="H1456" s="478"/>
      <c r="I1456" s="499"/>
      <c r="J1456" s="486"/>
      <c r="K1456" s="486"/>
      <c r="L1456" s="479"/>
    </row>
    <row r="1457" spans="2:12" s="459" customFormat="1" ht="19.95" customHeight="1" x14ac:dyDescent="0.3">
      <c r="B1457" s="476"/>
      <c r="C1457" s="474"/>
      <c r="D1457" s="475"/>
      <c r="E1457" s="478"/>
      <c r="F1457" s="477"/>
      <c r="G1457" s="478"/>
      <c r="H1457" s="478"/>
      <c r="I1457" s="499"/>
      <c r="J1457" s="486"/>
      <c r="K1457" s="486"/>
      <c r="L1457" s="479"/>
    </row>
    <row r="1458" spans="2:12" s="459" customFormat="1" ht="19.95" customHeight="1" x14ac:dyDescent="0.3">
      <c r="B1458" s="476"/>
      <c r="C1458" s="474"/>
      <c r="D1458" s="475"/>
      <c r="E1458" s="478"/>
      <c r="F1458" s="477"/>
      <c r="G1458" s="478"/>
      <c r="H1458" s="478"/>
      <c r="I1458" s="499"/>
      <c r="J1458" s="486"/>
      <c r="K1458" s="486"/>
      <c r="L1458" s="479"/>
    </row>
    <row r="1459" spans="2:12" s="459" customFormat="1" ht="19.95" customHeight="1" x14ac:dyDescent="0.3">
      <c r="B1459" s="476"/>
      <c r="C1459" s="474"/>
      <c r="D1459" s="475"/>
      <c r="E1459" s="478"/>
      <c r="F1459" s="477"/>
      <c r="G1459" s="478"/>
      <c r="H1459" s="478"/>
      <c r="I1459" s="499"/>
      <c r="J1459" s="486"/>
      <c r="K1459" s="486"/>
      <c r="L1459" s="479"/>
    </row>
    <row r="1460" spans="2:12" s="459" customFormat="1" ht="19.95" customHeight="1" x14ac:dyDescent="0.3">
      <c r="B1460" s="476"/>
      <c r="C1460" s="474"/>
      <c r="D1460" s="475"/>
      <c r="E1460" s="478"/>
      <c r="F1460" s="477"/>
      <c r="G1460" s="478"/>
      <c r="H1460" s="478"/>
      <c r="I1460" s="499"/>
      <c r="J1460" s="486"/>
      <c r="K1460" s="486"/>
      <c r="L1460" s="479"/>
    </row>
    <row r="1461" spans="2:12" s="459" customFormat="1" ht="19.95" customHeight="1" x14ac:dyDescent="0.3">
      <c r="B1461" s="476"/>
      <c r="C1461" s="474"/>
      <c r="D1461" s="475"/>
      <c r="E1461" s="478"/>
      <c r="F1461" s="477"/>
      <c r="G1461" s="478"/>
      <c r="H1461" s="478"/>
      <c r="I1461" s="499"/>
      <c r="J1461" s="486"/>
      <c r="K1461" s="486"/>
      <c r="L1461" s="479"/>
    </row>
    <row r="1462" spans="2:12" s="459" customFormat="1" ht="19.95" customHeight="1" x14ac:dyDescent="0.3">
      <c r="B1462" s="476"/>
      <c r="C1462" s="474"/>
      <c r="D1462" s="475"/>
      <c r="E1462" s="478"/>
      <c r="F1462" s="477"/>
      <c r="G1462" s="478"/>
      <c r="H1462" s="478"/>
      <c r="I1462" s="499"/>
      <c r="J1462" s="486"/>
      <c r="K1462" s="486"/>
      <c r="L1462" s="479"/>
    </row>
    <row r="1463" spans="2:12" s="459" customFormat="1" ht="19.95" customHeight="1" x14ac:dyDescent="0.3">
      <c r="B1463" s="476"/>
      <c r="C1463" s="474"/>
      <c r="D1463" s="475"/>
      <c r="E1463" s="478"/>
      <c r="F1463" s="477"/>
      <c r="G1463" s="478"/>
      <c r="H1463" s="478"/>
      <c r="I1463" s="499"/>
      <c r="J1463" s="486"/>
      <c r="K1463" s="486"/>
      <c r="L1463" s="479"/>
    </row>
    <row r="1464" spans="2:12" s="459" customFormat="1" ht="19.95" customHeight="1" x14ac:dyDescent="0.3">
      <c r="B1464" s="476"/>
      <c r="C1464" s="474"/>
      <c r="D1464" s="475"/>
      <c r="E1464" s="478"/>
      <c r="F1464" s="477"/>
      <c r="G1464" s="478"/>
      <c r="H1464" s="478"/>
      <c r="I1464" s="499"/>
      <c r="J1464" s="486"/>
      <c r="K1464" s="486"/>
      <c r="L1464" s="479"/>
    </row>
    <row r="1465" spans="2:12" s="459" customFormat="1" ht="19.95" customHeight="1" x14ac:dyDescent="0.3">
      <c r="B1465" s="476"/>
      <c r="C1465" s="474"/>
      <c r="D1465" s="475"/>
      <c r="E1465" s="478"/>
      <c r="F1465" s="477"/>
      <c r="G1465" s="478"/>
      <c r="H1465" s="478"/>
      <c r="I1465" s="499"/>
      <c r="J1465" s="486"/>
      <c r="K1465" s="486"/>
      <c r="L1465" s="479"/>
    </row>
    <row r="1466" spans="2:12" s="459" customFormat="1" ht="19.95" customHeight="1" x14ac:dyDescent="0.3">
      <c r="B1466" s="476"/>
      <c r="C1466" s="474"/>
      <c r="D1466" s="475"/>
      <c r="E1466" s="478"/>
      <c r="F1466" s="477"/>
      <c r="G1466" s="478"/>
      <c r="H1466" s="478"/>
      <c r="I1466" s="499"/>
      <c r="J1466" s="486"/>
      <c r="K1466" s="486"/>
      <c r="L1466" s="479"/>
    </row>
    <row r="1467" spans="2:12" s="459" customFormat="1" ht="19.95" customHeight="1" x14ac:dyDescent="0.3">
      <c r="B1467" s="476"/>
      <c r="C1467" s="474"/>
      <c r="D1467" s="475"/>
      <c r="E1467" s="478"/>
      <c r="F1467" s="477"/>
      <c r="G1467" s="478"/>
      <c r="H1467" s="478"/>
      <c r="I1467" s="499"/>
      <c r="J1467" s="486"/>
      <c r="K1467" s="486"/>
      <c r="L1467" s="479"/>
    </row>
    <row r="1468" spans="2:12" s="459" customFormat="1" ht="19.95" customHeight="1" x14ac:dyDescent="0.3">
      <c r="B1468" s="476"/>
      <c r="C1468" s="474"/>
      <c r="D1468" s="475"/>
      <c r="E1468" s="478"/>
      <c r="F1468" s="477"/>
      <c r="G1468" s="478"/>
      <c r="H1468" s="478"/>
      <c r="I1468" s="499"/>
      <c r="J1468" s="486"/>
      <c r="K1468" s="486"/>
      <c r="L1468" s="479"/>
    </row>
    <row r="1469" spans="2:12" s="459" customFormat="1" ht="19.95" customHeight="1" x14ac:dyDescent="0.3">
      <c r="B1469" s="476"/>
      <c r="C1469" s="474"/>
      <c r="D1469" s="475"/>
      <c r="E1469" s="478"/>
      <c r="F1469" s="477"/>
      <c r="G1469" s="478"/>
      <c r="H1469" s="478"/>
      <c r="I1469" s="499"/>
      <c r="J1469" s="486"/>
      <c r="K1469" s="486"/>
      <c r="L1469" s="479"/>
    </row>
    <row r="1470" spans="2:12" s="459" customFormat="1" ht="19.95" customHeight="1" x14ac:dyDescent="0.3">
      <c r="B1470" s="476"/>
      <c r="C1470" s="474"/>
      <c r="D1470" s="475"/>
      <c r="E1470" s="478"/>
      <c r="F1470" s="477"/>
      <c r="G1470" s="478"/>
      <c r="H1470" s="478"/>
      <c r="I1470" s="499"/>
      <c r="J1470" s="486"/>
      <c r="K1470" s="486"/>
      <c r="L1470" s="479"/>
    </row>
    <row r="1471" spans="2:12" s="459" customFormat="1" ht="19.95" customHeight="1" x14ac:dyDescent="0.3">
      <c r="B1471" s="476"/>
      <c r="C1471" s="474"/>
      <c r="D1471" s="475"/>
      <c r="E1471" s="478"/>
      <c r="F1471" s="477"/>
      <c r="G1471" s="478"/>
      <c r="H1471" s="478"/>
      <c r="I1471" s="499"/>
      <c r="J1471" s="486"/>
      <c r="K1471" s="486"/>
      <c r="L1471" s="479"/>
    </row>
    <row r="1472" spans="2:12" s="459" customFormat="1" ht="19.95" customHeight="1" x14ac:dyDescent="0.3">
      <c r="B1472" s="476"/>
      <c r="C1472" s="474"/>
      <c r="D1472" s="475"/>
      <c r="E1472" s="478"/>
      <c r="F1472" s="477"/>
      <c r="G1472" s="478"/>
      <c r="H1472" s="478"/>
      <c r="I1472" s="499"/>
      <c r="J1472" s="486"/>
      <c r="K1472" s="486"/>
      <c r="L1472" s="479"/>
    </row>
    <row r="1473" spans="2:12" s="459" customFormat="1" ht="19.95" customHeight="1" x14ac:dyDescent="0.3">
      <c r="B1473" s="476"/>
      <c r="C1473" s="474"/>
      <c r="D1473" s="475"/>
      <c r="E1473" s="478"/>
      <c r="F1473" s="477"/>
      <c r="G1473" s="478"/>
      <c r="H1473" s="478"/>
      <c r="I1473" s="499"/>
      <c r="J1473" s="486"/>
      <c r="K1473" s="486"/>
      <c r="L1473" s="479"/>
    </row>
    <row r="1474" spans="2:12" s="459" customFormat="1" ht="19.95" customHeight="1" x14ac:dyDescent="0.3">
      <c r="B1474" s="476"/>
      <c r="C1474" s="474"/>
      <c r="D1474" s="475"/>
      <c r="E1474" s="478"/>
      <c r="F1474" s="477"/>
      <c r="G1474" s="478"/>
      <c r="H1474" s="478"/>
      <c r="I1474" s="499"/>
      <c r="J1474" s="486"/>
      <c r="K1474" s="486"/>
      <c r="L1474" s="479"/>
    </row>
    <row r="1475" spans="2:12" s="459" customFormat="1" ht="19.95" customHeight="1" x14ac:dyDescent="0.3">
      <c r="B1475" s="476"/>
      <c r="C1475" s="474"/>
      <c r="D1475" s="475"/>
      <c r="E1475" s="478"/>
      <c r="F1475" s="477"/>
      <c r="G1475" s="478"/>
      <c r="H1475" s="478"/>
      <c r="I1475" s="499"/>
      <c r="J1475" s="486"/>
      <c r="K1475" s="486"/>
      <c r="L1475" s="479"/>
    </row>
    <row r="1476" spans="2:12" s="459" customFormat="1" ht="19.95" customHeight="1" x14ac:dyDescent="0.3">
      <c r="B1476" s="476"/>
      <c r="C1476" s="474"/>
      <c r="D1476" s="475"/>
      <c r="E1476" s="478"/>
      <c r="F1476" s="477"/>
      <c r="G1476" s="478"/>
      <c r="H1476" s="478"/>
      <c r="I1476" s="499"/>
      <c r="J1476" s="486"/>
      <c r="K1476" s="486"/>
      <c r="L1476" s="479"/>
    </row>
    <row r="1477" spans="2:12" s="459" customFormat="1" ht="19.95" customHeight="1" x14ac:dyDescent="0.3">
      <c r="B1477" s="476"/>
      <c r="C1477" s="474"/>
      <c r="D1477" s="475"/>
      <c r="E1477" s="478"/>
      <c r="F1477" s="477"/>
      <c r="G1477" s="478"/>
      <c r="H1477" s="478"/>
      <c r="I1477" s="499"/>
      <c r="J1477" s="486"/>
      <c r="K1477" s="486"/>
      <c r="L1477" s="479"/>
    </row>
    <row r="1478" spans="2:12" s="459" customFormat="1" ht="19.95" customHeight="1" x14ac:dyDescent="0.3">
      <c r="B1478" s="476"/>
      <c r="C1478" s="474"/>
      <c r="D1478" s="475"/>
      <c r="E1478" s="478"/>
      <c r="F1478" s="477"/>
      <c r="G1478" s="478"/>
      <c r="H1478" s="478"/>
      <c r="I1478" s="499"/>
      <c r="J1478" s="486"/>
      <c r="K1478" s="486"/>
      <c r="L1478" s="479"/>
    </row>
    <row r="1479" spans="2:12" s="459" customFormat="1" ht="19.95" customHeight="1" x14ac:dyDescent="0.3">
      <c r="B1479" s="476"/>
      <c r="C1479" s="474"/>
      <c r="D1479" s="475"/>
      <c r="E1479" s="478"/>
      <c r="F1479" s="477"/>
      <c r="G1479" s="478"/>
      <c r="H1479" s="478"/>
      <c r="I1479" s="499"/>
      <c r="J1479" s="486"/>
      <c r="K1479" s="486"/>
      <c r="L1479" s="479"/>
    </row>
    <row r="1480" spans="2:12" s="459" customFormat="1" ht="19.95" customHeight="1" x14ac:dyDescent="0.3">
      <c r="B1480" s="476"/>
      <c r="C1480" s="474"/>
      <c r="D1480" s="475"/>
      <c r="E1480" s="478"/>
      <c r="F1480" s="477"/>
      <c r="G1480" s="478"/>
      <c r="H1480" s="478"/>
      <c r="I1480" s="499"/>
      <c r="J1480" s="486"/>
      <c r="K1480" s="486"/>
      <c r="L1480" s="479"/>
    </row>
    <row r="1481" spans="2:12" s="459" customFormat="1" ht="19.95" customHeight="1" x14ac:dyDescent="0.3">
      <c r="B1481" s="476"/>
      <c r="C1481" s="474"/>
      <c r="D1481" s="475"/>
      <c r="E1481" s="478"/>
      <c r="F1481" s="477"/>
      <c r="G1481" s="478"/>
      <c r="H1481" s="478"/>
      <c r="I1481" s="499"/>
      <c r="J1481" s="486"/>
      <c r="K1481" s="486"/>
      <c r="L1481" s="479"/>
    </row>
    <row r="1482" spans="2:12" s="459" customFormat="1" ht="19.95" customHeight="1" x14ac:dyDescent="0.3">
      <c r="B1482" s="476"/>
      <c r="C1482" s="474"/>
      <c r="D1482" s="475"/>
      <c r="E1482" s="478"/>
      <c r="F1482" s="477"/>
      <c r="G1482" s="478"/>
      <c r="H1482" s="478"/>
      <c r="I1482" s="499"/>
      <c r="J1482" s="486"/>
      <c r="K1482" s="486"/>
      <c r="L1482" s="479"/>
    </row>
    <row r="1483" spans="2:12" s="459" customFormat="1" ht="19.95" customHeight="1" x14ac:dyDescent="0.3">
      <c r="B1483" s="476"/>
      <c r="C1483" s="474"/>
      <c r="D1483" s="475"/>
      <c r="E1483" s="478"/>
      <c r="F1483" s="477"/>
      <c r="G1483" s="478"/>
      <c r="H1483" s="478"/>
      <c r="I1483" s="499"/>
      <c r="J1483" s="486"/>
      <c r="K1483" s="486"/>
      <c r="L1483" s="479"/>
    </row>
    <row r="1484" spans="2:12" s="459" customFormat="1" ht="19.95" customHeight="1" x14ac:dyDescent="0.3">
      <c r="B1484" s="476"/>
      <c r="C1484" s="474"/>
      <c r="D1484" s="475"/>
      <c r="E1484" s="478"/>
      <c r="F1484" s="477"/>
      <c r="G1484" s="478"/>
      <c r="H1484" s="478"/>
      <c r="I1484" s="499"/>
      <c r="J1484" s="486"/>
      <c r="K1484" s="486"/>
      <c r="L1484" s="479"/>
    </row>
    <row r="1485" spans="2:12" s="459" customFormat="1" ht="19.95" customHeight="1" x14ac:dyDescent="0.3">
      <c r="B1485" s="476"/>
      <c r="C1485" s="474"/>
      <c r="D1485" s="475"/>
      <c r="E1485" s="478"/>
      <c r="F1485" s="477"/>
      <c r="G1485" s="478"/>
      <c r="H1485" s="478"/>
      <c r="I1485" s="499"/>
      <c r="J1485" s="486"/>
      <c r="K1485" s="486"/>
      <c r="L1485" s="479"/>
    </row>
    <row r="1486" spans="2:12" s="459" customFormat="1" ht="19.95" customHeight="1" x14ac:dyDescent="0.3">
      <c r="B1486" s="476"/>
      <c r="C1486" s="474"/>
      <c r="D1486" s="475"/>
      <c r="E1486" s="478"/>
      <c r="F1486" s="477"/>
      <c r="G1486" s="478"/>
      <c r="H1486" s="478"/>
      <c r="I1486" s="499"/>
      <c r="J1486" s="486"/>
      <c r="K1486" s="486"/>
      <c r="L1486" s="479"/>
    </row>
    <row r="1487" spans="2:12" s="459" customFormat="1" ht="19.95" customHeight="1" x14ac:dyDescent="0.3">
      <c r="B1487" s="476"/>
      <c r="C1487" s="474"/>
      <c r="D1487" s="475"/>
      <c r="E1487" s="478"/>
      <c r="F1487" s="477"/>
      <c r="G1487" s="478"/>
      <c r="H1487" s="478"/>
      <c r="I1487" s="499"/>
      <c r="J1487" s="486"/>
      <c r="K1487" s="486"/>
      <c r="L1487" s="479"/>
    </row>
    <row r="1488" spans="2:12" s="459" customFormat="1" ht="19.95" customHeight="1" x14ac:dyDescent="0.3">
      <c r="B1488" s="476"/>
      <c r="C1488" s="474"/>
      <c r="D1488" s="475"/>
      <c r="E1488" s="478"/>
      <c r="F1488" s="477"/>
      <c r="G1488" s="478"/>
      <c r="H1488" s="478"/>
      <c r="I1488" s="499"/>
      <c r="J1488" s="486"/>
      <c r="K1488" s="486"/>
      <c r="L1488" s="479"/>
    </row>
    <row r="1489" spans="2:12" s="459" customFormat="1" ht="19.95" customHeight="1" x14ac:dyDescent="0.3">
      <c r="B1489" s="476"/>
      <c r="C1489" s="474"/>
      <c r="D1489" s="475"/>
      <c r="E1489" s="478"/>
      <c r="F1489" s="477"/>
      <c r="G1489" s="478"/>
      <c r="H1489" s="478"/>
      <c r="I1489" s="499"/>
      <c r="J1489" s="486"/>
      <c r="K1489" s="486"/>
      <c r="L1489" s="479"/>
    </row>
    <row r="1490" spans="2:12" s="459" customFormat="1" ht="19.95" customHeight="1" x14ac:dyDescent="0.3">
      <c r="B1490" s="476"/>
      <c r="C1490" s="474"/>
      <c r="D1490" s="475"/>
      <c r="E1490" s="478"/>
      <c r="F1490" s="477"/>
      <c r="G1490" s="478"/>
      <c r="H1490" s="478"/>
      <c r="I1490" s="499"/>
      <c r="J1490" s="486"/>
      <c r="K1490" s="486"/>
      <c r="L1490" s="479"/>
    </row>
    <row r="1491" spans="2:12" s="459" customFormat="1" ht="19.95" customHeight="1" x14ac:dyDescent="0.3">
      <c r="B1491" s="476"/>
      <c r="C1491" s="474"/>
      <c r="D1491" s="475"/>
      <c r="E1491" s="478"/>
      <c r="F1491" s="477"/>
      <c r="G1491" s="478"/>
      <c r="H1491" s="478"/>
      <c r="I1491" s="499"/>
      <c r="J1491" s="486"/>
      <c r="K1491" s="486"/>
      <c r="L1491" s="479"/>
    </row>
    <row r="1492" spans="2:12" s="459" customFormat="1" ht="19.95" customHeight="1" x14ac:dyDescent="0.3">
      <c r="B1492" s="476"/>
      <c r="C1492" s="474"/>
      <c r="D1492" s="475"/>
      <c r="E1492" s="478"/>
      <c r="F1492" s="477"/>
      <c r="G1492" s="478"/>
      <c r="H1492" s="478"/>
      <c r="I1492" s="499"/>
      <c r="J1492" s="486"/>
      <c r="K1492" s="486"/>
      <c r="L1492" s="479"/>
    </row>
    <row r="1493" spans="2:12" s="459" customFormat="1" ht="19.95" customHeight="1" x14ac:dyDescent="0.3">
      <c r="B1493" s="476"/>
      <c r="C1493" s="474"/>
      <c r="D1493" s="475"/>
      <c r="E1493" s="478"/>
      <c r="F1493" s="477"/>
      <c r="G1493" s="478"/>
      <c r="H1493" s="478"/>
      <c r="I1493" s="499"/>
      <c r="J1493" s="486"/>
      <c r="K1493" s="486"/>
      <c r="L1493" s="479"/>
    </row>
    <row r="1494" spans="2:12" s="459" customFormat="1" ht="19.95" customHeight="1" x14ac:dyDescent="0.3">
      <c r="B1494" s="476"/>
      <c r="C1494" s="474"/>
      <c r="D1494" s="475"/>
      <c r="E1494" s="478"/>
      <c r="F1494" s="477"/>
      <c r="G1494" s="478"/>
      <c r="H1494" s="478"/>
      <c r="I1494" s="499"/>
      <c r="J1494" s="486"/>
      <c r="K1494" s="486"/>
      <c r="L1494" s="479"/>
    </row>
    <row r="1495" spans="2:12" s="459" customFormat="1" ht="19.95" customHeight="1" x14ac:dyDescent="0.3">
      <c r="B1495" s="476"/>
      <c r="C1495" s="474"/>
      <c r="D1495" s="475"/>
      <c r="E1495" s="478"/>
      <c r="F1495" s="477"/>
      <c r="G1495" s="478"/>
      <c r="H1495" s="478"/>
      <c r="I1495" s="499"/>
      <c r="J1495" s="486"/>
      <c r="K1495" s="486"/>
      <c r="L1495" s="479"/>
    </row>
    <row r="1496" spans="2:12" s="459" customFormat="1" ht="19.95" customHeight="1" x14ac:dyDescent="0.3">
      <c r="B1496" s="476"/>
      <c r="C1496" s="474"/>
      <c r="D1496" s="475"/>
      <c r="E1496" s="478"/>
      <c r="F1496" s="477"/>
      <c r="G1496" s="478"/>
      <c r="H1496" s="478"/>
      <c r="I1496" s="499"/>
      <c r="J1496" s="486"/>
      <c r="K1496" s="486"/>
      <c r="L1496" s="479"/>
    </row>
    <row r="1497" spans="2:12" s="459" customFormat="1" ht="19.95" customHeight="1" x14ac:dyDescent="0.3">
      <c r="B1497" s="476"/>
      <c r="C1497" s="474"/>
      <c r="D1497" s="475"/>
      <c r="E1497" s="478"/>
      <c r="F1497" s="477"/>
      <c r="G1497" s="478"/>
      <c r="H1497" s="478"/>
      <c r="I1497" s="499"/>
      <c r="J1497" s="486"/>
      <c r="K1497" s="486"/>
      <c r="L1497" s="479"/>
    </row>
    <row r="1498" spans="2:12" s="459" customFormat="1" ht="19.95" customHeight="1" x14ac:dyDescent="0.3">
      <c r="B1498" s="476"/>
      <c r="C1498" s="474"/>
      <c r="D1498" s="475"/>
      <c r="E1498" s="478"/>
      <c r="F1498" s="477"/>
      <c r="G1498" s="478"/>
      <c r="H1498" s="478"/>
      <c r="I1498" s="499"/>
      <c r="J1498" s="486"/>
      <c r="K1498" s="486"/>
      <c r="L1498" s="479"/>
    </row>
    <row r="1499" spans="2:12" s="459" customFormat="1" ht="19.95" customHeight="1" x14ac:dyDescent="0.3">
      <c r="B1499" s="476"/>
      <c r="C1499" s="474"/>
      <c r="D1499" s="475"/>
      <c r="E1499" s="478"/>
      <c r="F1499" s="477"/>
      <c r="G1499" s="478"/>
      <c r="H1499" s="478"/>
      <c r="I1499" s="499"/>
      <c r="J1499" s="486"/>
      <c r="K1499" s="486"/>
      <c r="L1499" s="479"/>
    </row>
    <row r="1500" spans="2:12" s="459" customFormat="1" ht="19.95" customHeight="1" x14ac:dyDescent="0.3">
      <c r="B1500" s="476"/>
      <c r="C1500" s="474"/>
      <c r="D1500" s="475"/>
      <c r="E1500" s="478"/>
      <c r="F1500" s="477"/>
      <c r="G1500" s="478"/>
      <c r="H1500" s="478"/>
      <c r="I1500" s="499"/>
      <c r="J1500" s="486"/>
      <c r="K1500" s="486"/>
      <c r="L1500" s="479"/>
    </row>
    <row r="1501" spans="2:12" s="459" customFormat="1" ht="19.95" customHeight="1" x14ac:dyDescent="0.3">
      <c r="B1501" s="476"/>
      <c r="C1501" s="474"/>
      <c r="D1501" s="475"/>
      <c r="E1501" s="478"/>
      <c r="F1501" s="477"/>
      <c r="G1501" s="478"/>
      <c r="H1501" s="478"/>
      <c r="I1501" s="499"/>
      <c r="J1501" s="486"/>
      <c r="K1501" s="486"/>
      <c r="L1501" s="479"/>
    </row>
    <row r="1502" spans="2:12" s="459" customFormat="1" ht="19.95" customHeight="1" x14ac:dyDescent="0.3">
      <c r="B1502" s="476"/>
      <c r="C1502" s="474"/>
      <c r="D1502" s="475"/>
      <c r="E1502" s="478"/>
      <c r="F1502" s="477"/>
      <c r="G1502" s="478"/>
      <c r="H1502" s="478"/>
      <c r="I1502" s="499"/>
      <c r="J1502" s="486"/>
      <c r="K1502" s="486"/>
      <c r="L1502" s="479"/>
    </row>
    <row r="1503" spans="2:12" s="459" customFormat="1" ht="19.95" customHeight="1" x14ac:dyDescent="0.3">
      <c r="B1503" s="476"/>
      <c r="C1503" s="474"/>
      <c r="D1503" s="475"/>
      <c r="E1503" s="478"/>
      <c r="F1503" s="477"/>
      <c r="G1503" s="478"/>
      <c r="H1503" s="478"/>
      <c r="I1503" s="499"/>
      <c r="J1503" s="486"/>
      <c r="K1503" s="486"/>
      <c r="L1503" s="479"/>
    </row>
    <row r="1504" spans="2:12" s="459" customFormat="1" ht="19.95" customHeight="1" x14ac:dyDescent="0.3">
      <c r="B1504" s="476"/>
      <c r="C1504" s="474"/>
      <c r="D1504" s="475"/>
      <c r="E1504" s="478"/>
      <c r="F1504" s="477"/>
      <c r="G1504" s="478"/>
      <c r="H1504" s="478"/>
      <c r="I1504" s="499"/>
      <c r="J1504" s="486"/>
      <c r="K1504" s="486"/>
      <c r="L1504" s="479"/>
    </row>
    <row r="1505" spans="2:12" s="459" customFormat="1" ht="19.95" customHeight="1" x14ac:dyDescent="0.3">
      <c r="B1505" s="476"/>
      <c r="C1505" s="474"/>
      <c r="D1505" s="475"/>
      <c r="E1505" s="478"/>
      <c r="F1505" s="477"/>
      <c r="G1505" s="478"/>
      <c r="H1505" s="478"/>
      <c r="I1505" s="499"/>
      <c r="J1505" s="486"/>
      <c r="K1505" s="486"/>
      <c r="L1505" s="479"/>
    </row>
    <row r="1506" spans="2:12" s="459" customFormat="1" ht="19.95" customHeight="1" x14ac:dyDescent="0.3">
      <c r="B1506" s="476"/>
      <c r="C1506" s="474"/>
      <c r="D1506" s="475"/>
      <c r="E1506" s="478"/>
      <c r="F1506" s="477"/>
      <c r="G1506" s="478"/>
      <c r="H1506" s="478"/>
      <c r="I1506" s="499"/>
      <c r="J1506" s="486"/>
      <c r="K1506" s="486"/>
      <c r="L1506" s="479"/>
    </row>
    <row r="1507" spans="2:12" s="459" customFormat="1" ht="19.95" customHeight="1" x14ac:dyDescent="0.3">
      <c r="B1507" s="476"/>
      <c r="C1507" s="474"/>
      <c r="D1507" s="475"/>
      <c r="E1507" s="478"/>
      <c r="F1507" s="477"/>
      <c r="G1507" s="478"/>
      <c r="H1507" s="478"/>
      <c r="I1507" s="499"/>
      <c r="J1507" s="486"/>
      <c r="K1507" s="486"/>
      <c r="L1507" s="479"/>
    </row>
    <row r="1508" spans="2:12" s="459" customFormat="1" ht="19.95" customHeight="1" x14ac:dyDescent="0.3">
      <c r="B1508" s="476"/>
      <c r="C1508" s="474"/>
      <c r="D1508" s="475"/>
      <c r="E1508" s="478"/>
      <c r="F1508" s="477"/>
      <c r="G1508" s="478"/>
      <c r="H1508" s="478"/>
      <c r="I1508" s="499"/>
      <c r="J1508" s="486"/>
      <c r="K1508" s="486"/>
      <c r="L1508" s="479"/>
    </row>
    <row r="1509" spans="2:12" s="459" customFormat="1" ht="19.95" customHeight="1" x14ac:dyDescent="0.3">
      <c r="B1509" s="476"/>
      <c r="C1509" s="474"/>
      <c r="D1509" s="475"/>
      <c r="E1509" s="478"/>
      <c r="F1509" s="477"/>
      <c r="G1509" s="478"/>
      <c r="H1509" s="478"/>
      <c r="I1509" s="499"/>
      <c r="J1509" s="486"/>
      <c r="K1509" s="486"/>
      <c r="L1509" s="479"/>
    </row>
    <row r="1510" spans="2:12" s="459" customFormat="1" ht="19.95" customHeight="1" x14ac:dyDescent="0.3">
      <c r="B1510" s="476"/>
      <c r="C1510" s="474"/>
      <c r="D1510" s="475"/>
      <c r="E1510" s="478"/>
      <c r="F1510" s="477"/>
      <c r="G1510" s="478"/>
      <c r="H1510" s="478"/>
      <c r="I1510" s="499"/>
      <c r="J1510" s="486"/>
      <c r="K1510" s="486"/>
      <c r="L1510" s="479"/>
    </row>
    <row r="1511" spans="2:12" s="459" customFormat="1" ht="19.95" customHeight="1" x14ac:dyDescent="0.3">
      <c r="B1511" s="476"/>
      <c r="C1511" s="474"/>
      <c r="D1511" s="475"/>
      <c r="E1511" s="478"/>
      <c r="F1511" s="477"/>
      <c r="G1511" s="478"/>
      <c r="H1511" s="478"/>
      <c r="I1511" s="499"/>
      <c r="J1511" s="486"/>
      <c r="K1511" s="486"/>
      <c r="L1511" s="479"/>
    </row>
    <row r="1512" spans="2:12" s="459" customFormat="1" ht="19.95" customHeight="1" x14ac:dyDescent="0.3">
      <c r="B1512" s="476"/>
      <c r="C1512" s="474"/>
      <c r="D1512" s="475"/>
      <c r="E1512" s="478"/>
      <c r="F1512" s="477"/>
      <c r="G1512" s="478"/>
      <c r="H1512" s="478"/>
      <c r="I1512" s="499"/>
      <c r="J1512" s="486"/>
      <c r="K1512" s="486"/>
      <c r="L1512" s="479"/>
    </row>
    <row r="1513" spans="2:12" s="459" customFormat="1" ht="19.95" customHeight="1" x14ac:dyDescent="0.3">
      <c r="B1513" s="476"/>
      <c r="C1513" s="474"/>
      <c r="D1513" s="475"/>
      <c r="E1513" s="478"/>
      <c r="F1513" s="477"/>
      <c r="G1513" s="478"/>
      <c r="H1513" s="478"/>
      <c r="I1513" s="499"/>
      <c r="J1513" s="486"/>
      <c r="K1513" s="486"/>
      <c r="L1513" s="479"/>
    </row>
    <row r="1514" spans="2:12" s="459" customFormat="1" ht="19.95" customHeight="1" x14ac:dyDescent="0.3">
      <c r="B1514" s="476"/>
      <c r="C1514" s="474"/>
      <c r="D1514" s="475"/>
      <c r="E1514" s="478"/>
      <c r="F1514" s="477"/>
      <c r="G1514" s="478"/>
      <c r="H1514" s="478"/>
      <c r="I1514" s="499"/>
      <c r="J1514" s="486"/>
      <c r="K1514" s="486"/>
      <c r="L1514" s="479"/>
    </row>
    <row r="1515" spans="2:12" s="459" customFormat="1" ht="19.95" customHeight="1" x14ac:dyDescent="0.3">
      <c r="B1515" s="476"/>
      <c r="C1515" s="474"/>
      <c r="D1515" s="475"/>
      <c r="E1515" s="478"/>
      <c r="F1515" s="477"/>
      <c r="G1515" s="478"/>
      <c r="H1515" s="478"/>
      <c r="I1515" s="499"/>
      <c r="J1515" s="486"/>
      <c r="K1515" s="486"/>
      <c r="L1515" s="479"/>
    </row>
    <row r="1516" spans="2:12" s="459" customFormat="1" ht="19.95" customHeight="1" x14ac:dyDescent="0.3">
      <c r="B1516" s="476"/>
      <c r="C1516" s="474"/>
      <c r="D1516" s="475"/>
      <c r="E1516" s="478"/>
      <c r="F1516" s="477"/>
      <c r="G1516" s="478"/>
      <c r="H1516" s="478"/>
      <c r="I1516" s="499"/>
      <c r="J1516" s="486"/>
      <c r="K1516" s="486"/>
      <c r="L1516" s="479"/>
    </row>
    <row r="1517" spans="2:12" s="459" customFormat="1" ht="19.95" customHeight="1" x14ac:dyDescent="0.3">
      <c r="B1517" s="476"/>
      <c r="C1517" s="474"/>
      <c r="D1517" s="475"/>
      <c r="E1517" s="478"/>
      <c r="F1517" s="477"/>
      <c r="G1517" s="478"/>
      <c r="H1517" s="478"/>
      <c r="I1517" s="499"/>
      <c r="J1517" s="486"/>
      <c r="K1517" s="486"/>
      <c r="L1517" s="479"/>
    </row>
    <row r="1518" spans="2:12" s="459" customFormat="1" ht="19.95" customHeight="1" x14ac:dyDescent="0.3">
      <c r="B1518" s="476"/>
      <c r="C1518" s="474"/>
      <c r="D1518" s="475"/>
      <c r="E1518" s="478"/>
      <c r="F1518" s="477"/>
      <c r="G1518" s="478"/>
      <c r="H1518" s="478"/>
      <c r="I1518" s="499"/>
      <c r="J1518" s="486"/>
      <c r="K1518" s="486"/>
      <c r="L1518" s="479"/>
    </row>
    <row r="1519" spans="2:12" s="459" customFormat="1" ht="19.95" customHeight="1" x14ac:dyDescent="0.3">
      <c r="B1519" s="476"/>
      <c r="C1519" s="474"/>
      <c r="D1519" s="475"/>
      <c r="E1519" s="478"/>
      <c r="F1519" s="477"/>
      <c r="G1519" s="478"/>
      <c r="H1519" s="478"/>
      <c r="I1519" s="499"/>
      <c r="J1519" s="486"/>
      <c r="K1519" s="486"/>
      <c r="L1519" s="479"/>
    </row>
    <row r="1520" spans="2:12" s="459" customFormat="1" ht="19.95" customHeight="1" x14ac:dyDescent="0.3">
      <c r="B1520" s="476"/>
      <c r="C1520" s="474"/>
      <c r="D1520" s="475"/>
      <c r="E1520" s="478"/>
      <c r="F1520" s="477"/>
      <c r="G1520" s="478"/>
      <c r="H1520" s="478"/>
      <c r="I1520" s="499"/>
      <c r="J1520" s="486"/>
      <c r="K1520" s="486"/>
      <c r="L1520" s="479"/>
    </row>
    <row r="1521" spans="2:12" s="459" customFormat="1" ht="19.95" customHeight="1" x14ac:dyDescent="0.3">
      <c r="B1521" s="476"/>
      <c r="C1521" s="474"/>
      <c r="D1521" s="475"/>
      <c r="E1521" s="478"/>
      <c r="F1521" s="477"/>
      <c r="G1521" s="478"/>
      <c r="H1521" s="478"/>
      <c r="I1521" s="499"/>
      <c r="J1521" s="486"/>
      <c r="K1521" s="486"/>
      <c r="L1521" s="479"/>
    </row>
    <row r="1522" spans="2:12" s="459" customFormat="1" ht="19.95" customHeight="1" x14ac:dyDescent="0.3">
      <c r="B1522" s="476"/>
      <c r="C1522" s="474"/>
      <c r="D1522" s="475"/>
      <c r="E1522" s="478"/>
      <c r="F1522" s="477"/>
      <c r="G1522" s="478"/>
      <c r="H1522" s="478"/>
      <c r="I1522" s="499"/>
      <c r="J1522" s="486"/>
      <c r="K1522" s="486"/>
      <c r="L1522" s="479"/>
    </row>
    <row r="1523" spans="2:12" s="459" customFormat="1" ht="19.95" customHeight="1" x14ac:dyDescent="0.3">
      <c r="B1523" s="476"/>
      <c r="C1523" s="474"/>
      <c r="D1523" s="475"/>
      <c r="E1523" s="478"/>
      <c r="F1523" s="477"/>
      <c r="G1523" s="478"/>
      <c r="H1523" s="478"/>
      <c r="I1523" s="499"/>
      <c r="J1523" s="486"/>
      <c r="K1523" s="486"/>
      <c r="L1523" s="479"/>
    </row>
    <row r="1524" spans="2:12" s="459" customFormat="1" ht="19.95" customHeight="1" x14ac:dyDescent="0.3">
      <c r="B1524" s="476"/>
      <c r="C1524" s="474"/>
      <c r="D1524" s="475"/>
      <c r="E1524" s="478"/>
      <c r="F1524" s="477"/>
      <c r="G1524" s="478"/>
      <c r="H1524" s="478"/>
      <c r="I1524" s="499"/>
      <c r="J1524" s="486"/>
      <c r="K1524" s="486"/>
      <c r="L1524" s="479"/>
    </row>
    <row r="1525" spans="2:12" s="459" customFormat="1" ht="19.95" customHeight="1" x14ac:dyDescent="0.3">
      <c r="B1525" s="476"/>
      <c r="C1525" s="474"/>
      <c r="D1525" s="475"/>
      <c r="E1525" s="478"/>
      <c r="F1525" s="477"/>
      <c r="G1525" s="478"/>
      <c r="H1525" s="478"/>
      <c r="I1525" s="499"/>
      <c r="J1525" s="486"/>
      <c r="K1525" s="486"/>
      <c r="L1525" s="479"/>
    </row>
    <row r="1526" spans="2:12" s="459" customFormat="1" ht="19.95" customHeight="1" x14ac:dyDescent="0.3">
      <c r="B1526" s="476"/>
      <c r="C1526" s="474"/>
      <c r="D1526" s="475"/>
      <c r="E1526" s="478"/>
      <c r="F1526" s="477"/>
      <c r="G1526" s="478"/>
      <c r="H1526" s="478"/>
      <c r="I1526" s="499"/>
      <c r="J1526" s="486"/>
      <c r="K1526" s="486"/>
      <c r="L1526" s="479"/>
    </row>
    <row r="1527" spans="2:12" s="459" customFormat="1" ht="19.95" customHeight="1" x14ac:dyDescent="0.3">
      <c r="B1527" s="476"/>
      <c r="C1527" s="474"/>
      <c r="D1527" s="475"/>
      <c r="E1527" s="478"/>
      <c r="F1527" s="477"/>
      <c r="G1527" s="478"/>
      <c r="H1527" s="478"/>
      <c r="I1527" s="499"/>
      <c r="J1527" s="486"/>
      <c r="K1527" s="486"/>
      <c r="L1527" s="479"/>
    </row>
    <row r="1528" spans="2:12" s="459" customFormat="1" ht="19.95" customHeight="1" x14ac:dyDescent="0.3">
      <c r="B1528" s="476"/>
      <c r="C1528" s="474"/>
      <c r="D1528" s="475"/>
      <c r="E1528" s="478"/>
      <c r="F1528" s="477"/>
      <c r="G1528" s="478"/>
      <c r="H1528" s="478"/>
      <c r="I1528" s="499"/>
      <c r="J1528" s="486"/>
      <c r="K1528" s="486"/>
      <c r="L1528" s="479"/>
    </row>
    <row r="1529" spans="2:12" s="459" customFormat="1" ht="19.95" customHeight="1" x14ac:dyDescent="0.3">
      <c r="B1529" s="476"/>
      <c r="C1529" s="474"/>
      <c r="D1529" s="475"/>
      <c r="E1529" s="478"/>
      <c r="F1529" s="477"/>
      <c r="G1529" s="478"/>
      <c r="H1529" s="478"/>
      <c r="I1529" s="499"/>
      <c r="J1529" s="486"/>
      <c r="K1529" s="486"/>
      <c r="L1529" s="479"/>
    </row>
    <row r="1530" spans="2:12" s="459" customFormat="1" ht="19.95" customHeight="1" x14ac:dyDescent="0.3">
      <c r="B1530" s="476"/>
      <c r="C1530" s="474"/>
      <c r="D1530" s="475"/>
      <c r="E1530" s="478"/>
      <c r="F1530" s="477"/>
      <c r="G1530" s="478"/>
      <c r="H1530" s="478"/>
      <c r="I1530" s="499"/>
      <c r="J1530" s="486"/>
      <c r="K1530" s="486"/>
      <c r="L1530" s="479"/>
    </row>
    <row r="1531" spans="2:12" s="459" customFormat="1" ht="19.95" customHeight="1" x14ac:dyDescent="0.3">
      <c r="B1531" s="476"/>
      <c r="C1531" s="474"/>
      <c r="D1531" s="475"/>
      <c r="E1531" s="478"/>
      <c r="F1531" s="477"/>
      <c r="G1531" s="478"/>
      <c r="H1531" s="478"/>
      <c r="I1531" s="499"/>
      <c r="J1531" s="486"/>
      <c r="K1531" s="486"/>
      <c r="L1531" s="479"/>
    </row>
    <row r="1532" spans="2:12" s="459" customFormat="1" ht="19.95" customHeight="1" x14ac:dyDescent="0.3">
      <c r="B1532" s="476"/>
      <c r="C1532" s="474"/>
      <c r="D1532" s="475"/>
      <c r="E1532" s="478"/>
      <c r="F1532" s="477"/>
      <c r="G1532" s="478"/>
      <c r="H1532" s="478"/>
      <c r="I1532" s="499"/>
      <c r="J1532" s="486"/>
      <c r="K1532" s="486"/>
      <c r="L1532" s="479"/>
    </row>
    <row r="1533" spans="2:12" s="459" customFormat="1" ht="19.95" customHeight="1" x14ac:dyDescent="0.3">
      <c r="B1533" s="476"/>
      <c r="C1533" s="474"/>
      <c r="D1533" s="475"/>
      <c r="E1533" s="478"/>
      <c r="F1533" s="477"/>
      <c r="G1533" s="478"/>
      <c r="H1533" s="478"/>
      <c r="I1533" s="499"/>
      <c r="J1533" s="486"/>
      <c r="K1533" s="486"/>
      <c r="L1533" s="479"/>
    </row>
    <row r="1534" spans="2:12" s="459" customFormat="1" ht="19.95" customHeight="1" x14ac:dyDescent="0.3">
      <c r="B1534" s="476"/>
      <c r="C1534" s="474"/>
      <c r="D1534" s="475"/>
      <c r="E1534" s="478"/>
      <c r="F1534" s="477"/>
      <c r="G1534" s="478"/>
      <c r="H1534" s="478"/>
      <c r="I1534" s="499"/>
      <c r="J1534" s="486"/>
      <c r="K1534" s="486"/>
      <c r="L1534" s="479"/>
    </row>
    <row r="1535" spans="2:12" s="459" customFormat="1" ht="19.95" customHeight="1" x14ac:dyDescent="0.3">
      <c r="B1535" s="476"/>
      <c r="C1535" s="474"/>
      <c r="D1535" s="475"/>
      <c r="E1535" s="478"/>
      <c r="F1535" s="477"/>
      <c r="G1535" s="478"/>
      <c r="H1535" s="478"/>
      <c r="I1535" s="499"/>
      <c r="J1535" s="486"/>
      <c r="K1535" s="486"/>
      <c r="L1535" s="479"/>
    </row>
    <row r="1536" spans="2:12" s="459" customFormat="1" ht="19.95" customHeight="1" x14ac:dyDescent="0.3">
      <c r="B1536" s="476"/>
      <c r="C1536" s="474"/>
      <c r="D1536" s="475"/>
      <c r="E1536" s="478"/>
      <c r="F1536" s="477"/>
      <c r="G1536" s="478"/>
      <c r="H1536" s="478"/>
      <c r="I1536" s="499"/>
      <c r="J1536" s="486"/>
      <c r="K1536" s="486"/>
      <c r="L1536" s="479"/>
    </row>
    <row r="1537" spans="2:12" s="459" customFormat="1" ht="19.95" customHeight="1" x14ac:dyDescent="0.3">
      <c r="B1537" s="476"/>
      <c r="C1537" s="474"/>
      <c r="D1537" s="475"/>
      <c r="E1537" s="478"/>
      <c r="F1537" s="477"/>
      <c r="G1537" s="478"/>
      <c r="H1537" s="478"/>
      <c r="I1537" s="499"/>
      <c r="J1537" s="486"/>
      <c r="K1537" s="486"/>
      <c r="L1537" s="479"/>
    </row>
    <row r="1538" spans="2:12" s="459" customFormat="1" ht="19.95" customHeight="1" x14ac:dyDescent="0.3">
      <c r="B1538" s="476"/>
      <c r="C1538" s="474"/>
      <c r="D1538" s="475"/>
      <c r="E1538" s="478"/>
      <c r="F1538" s="477"/>
      <c r="G1538" s="478"/>
      <c r="H1538" s="478"/>
      <c r="I1538" s="499"/>
      <c r="J1538" s="486"/>
      <c r="K1538" s="486"/>
      <c r="L1538" s="479"/>
    </row>
    <row r="1539" spans="2:12" s="459" customFormat="1" ht="19.95" customHeight="1" x14ac:dyDescent="0.3">
      <c r="B1539" s="476"/>
      <c r="C1539" s="474"/>
      <c r="D1539" s="475"/>
      <c r="E1539" s="478"/>
      <c r="F1539" s="477"/>
      <c r="G1539" s="478"/>
      <c r="H1539" s="478"/>
      <c r="I1539" s="499"/>
      <c r="J1539" s="486"/>
      <c r="K1539" s="486"/>
      <c r="L1539" s="479"/>
    </row>
    <row r="1540" spans="2:12" s="459" customFormat="1" ht="19.95" customHeight="1" x14ac:dyDescent="0.3">
      <c r="B1540" s="476"/>
      <c r="C1540" s="474"/>
      <c r="D1540" s="475"/>
      <c r="E1540" s="478"/>
      <c r="F1540" s="477"/>
      <c r="G1540" s="478"/>
      <c r="H1540" s="478"/>
      <c r="I1540" s="499"/>
      <c r="J1540" s="486"/>
      <c r="K1540" s="486"/>
      <c r="L1540" s="479"/>
    </row>
    <row r="1541" spans="2:12" s="459" customFormat="1" ht="19.95" customHeight="1" x14ac:dyDescent="0.3">
      <c r="B1541" s="476"/>
      <c r="C1541" s="474"/>
      <c r="D1541" s="475"/>
      <c r="E1541" s="478"/>
      <c r="F1541" s="477"/>
      <c r="G1541" s="478"/>
      <c r="H1541" s="478"/>
      <c r="I1541" s="499"/>
      <c r="J1541" s="486"/>
      <c r="K1541" s="486"/>
      <c r="L1541" s="479"/>
    </row>
    <row r="1542" spans="2:12" s="459" customFormat="1" ht="19.95" customHeight="1" x14ac:dyDescent="0.3">
      <c r="B1542" s="476"/>
      <c r="C1542" s="474"/>
      <c r="D1542" s="475"/>
      <c r="E1542" s="478"/>
      <c r="F1542" s="477"/>
      <c r="G1542" s="478"/>
      <c r="H1542" s="478"/>
      <c r="I1542" s="499"/>
      <c r="J1542" s="486"/>
      <c r="K1542" s="486"/>
      <c r="L1542" s="479"/>
    </row>
    <row r="1543" spans="2:12" s="459" customFormat="1" ht="19.95" customHeight="1" x14ac:dyDescent="0.3">
      <c r="B1543" s="476"/>
      <c r="C1543" s="474"/>
      <c r="D1543" s="475"/>
      <c r="E1543" s="478"/>
      <c r="F1543" s="477"/>
      <c r="G1543" s="478"/>
      <c r="H1543" s="478"/>
      <c r="I1543" s="499"/>
      <c r="J1543" s="486"/>
      <c r="K1543" s="486"/>
      <c r="L1543" s="479"/>
    </row>
    <row r="1544" spans="2:12" s="459" customFormat="1" ht="19.95" customHeight="1" x14ac:dyDescent="0.3">
      <c r="B1544" s="476"/>
      <c r="C1544" s="474"/>
      <c r="D1544" s="475"/>
      <c r="E1544" s="478"/>
      <c r="F1544" s="477"/>
      <c r="G1544" s="478"/>
      <c r="H1544" s="478"/>
      <c r="I1544" s="499"/>
      <c r="J1544" s="486"/>
      <c r="K1544" s="486"/>
      <c r="L1544" s="479"/>
    </row>
    <row r="1545" spans="2:12" s="459" customFormat="1" ht="19.95" customHeight="1" x14ac:dyDescent="0.3">
      <c r="B1545" s="476"/>
      <c r="C1545" s="474"/>
      <c r="D1545" s="475"/>
      <c r="E1545" s="478"/>
      <c r="F1545" s="477"/>
      <c r="G1545" s="478"/>
      <c r="H1545" s="478"/>
      <c r="I1545" s="499"/>
      <c r="J1545" s="486"/>
      <c r="K1545" s="486"/>
      <c r="L1545" s="479"/>
    </row>
    <row r="1546" spans="2:12" s="459" customFormat="1" ht="19.95" customHeight="1" x14ac:dyDescent="0.3">
      <c r="B1546" s="476"/>
      <c r="C1546" s="474"/>
      <c r="D1546" s="475"/>
      <c r="E1546" s="478"/>
      <c r="F1546" s="477"/>
      <c r="G1546" s="478"/>
      <c r="H1546" s="478"/>
      <c r="I1546" s="499"/>
      <c r="J1546" s="486"/>
      <c r="K1546" s="486"/>
      <c r="L1546" s="479"/>
    </row>
    <row r="1547" spans="2:12" s="459" customFormat="1" ht="19.95" customHeight="1" x14ac:dyDescent="0.3">
      <c r="B1547" s="476"/>
      <c r="C1547" s="474"/>
      <c r="D1547" s="475"/>
      <c r="E1547" s="478"/>
      <c r="F1547" s="477"/>
      <c r="G1547" s="478"/>
      <c r="H1547" s="478"/>
      <c r="I1547" s="499"/>
      <c r="J1547" s="486"/>
      <c r="K1547" s="486"/>
      <c r="L1547" s="479"/>
    </row>
    <row r="1548" spans="2:12" s="459" customFormat="1" ht="19.95" customHeight="1" x14ac:dyDescent="0.3">
      <c r="B1548" s="476"/>
      <c r="C1548" s="474"/>
      <c r="D1548" s="475"/>
      <c r="E1548" s="478"/>
      <c r="F1548" s="477"/>
      <c r="G1548" s="478"/>
      <c r="H1548" s="478"/>
      <c r="I1548" s="499"/>
      <c r="J1548" s="486"/>
      <c r="K1548" s="486"/>
      <c r="L1548" s="479"/>
    </row>
    <row r="1549" spans="2:12" s="459" customFormat="1" ht="19.95" customHeight="1" x14ac:dyDescent="0.3">
      <c r="B1549" s="476"/>
      <c r="C1549" s="474"/>
      <c r="D1549" s="475"/>
      <c r="E1549" s="478"/>
      <c r="F1549" s="477"/>
      <c r="G1549" s="478"/>
      <c r="H1549" s="478"/>
      <c r="I1549" s="499"/>
      <c r="J1549" s="486"/>
      <c r="K1549" s="486"/>
      <c r="L1549" s="479"/>
    </row>
    <row r="1550" spans="2:12" s="459" customFormat="1" ht="19.95" customHeight="1" x14ac:dyDescent="0.3">
      <c r="B1550" s="476"/>
      <c r="C1550" s="474"/>
      <c r="D1550" s="475"/>
      <c r="E1550" s="478"/>
      <c r="F1550" s="477"/>
      <c r="G1550" s="478"/>
      <c r="H1550" s="478"/>
      <c r="I1550" s="499"/>
      <c r="J1550" s="486"/>
      <c r="K1550" s="486"/>
      <c r="L1550" s="479"/>
    </row>
    <row r="1551" spans="2:12" s="459" customFormat="1" ht="19.95" customHeight="1" x14ac:dyDescent="0.3">
      <c r="B1551" s="476"/>
      <c r="C1551" s="474"/>
      <c r="D1551" s="475"/>
      <c r="E1551" s="478"/>
      <c r="F1551" s="477"/>
      <c r="G1551" s="478"/>
      <c r="H1551" s="478"/>
      <c r="I1551" s="499"/>
      <c r="J1551" s="486"/>
      <c r="K1551" s="486"/>
      <c r="L1551" s="479"/>
    </row>
    <row r="1552" spans="2:12" s="459" customFormat="1" ht="19.95" customHeight="1" x14ac:dyDescent="0.3">
      <c r="B1552" s="476"/>
      <c r="C1552" s="474"/>
      <c r="D1552" s="475"/>
      <c r="E1552" s="478"/>
      <c r="F1552" s="477"/>
      <c r="G1552" s="478"/>
      <c r="H1552" s="478"/>
      <c r="I1552" s="499"/>
      <c r="J1552" s="486"/>
      <c r="K1552" s="486"/>
      <c r="L1552" s="479"/>
    </row>
    <row r="1553" spans="2:12" s="459" customFormat="1" ht="19.95" customHeight="1" x14ac:dyDescent="0.3">
      <c r="B1553" s="476"/>
      <c r="C1553" s="474"/>
      <c r="D1553" s="475"/>
      <c r="E1553" s="478"/>
      <c r="F1553" s="477"/>
      <c r="G1553" s="478"/>
      <c r="H1553" s="478"/>
      <c r="I1553" s="499"/>
      <c r="J1553" s="486"/>
      <c r="K1553" s="486"/>
      <c r="L1553" s="479"/>
    </row>
    <row r="1554" spans="2:12" s="459" customFormat="1" ht="19.95" customHeight="1" x14ac:dyDescent="0.3">
      <c r="B1554" s="476"/>
      <c r="C1554" s="474"/>
      <c r="D1554" s="475"/>
      <c r="E1554" s="478"/>
      <c r="F1554" s="477"/>
      <c r="G1554" s="478"/>
      <c r="H1554" s="478"/>
      <c r="I1554" s="499"/>
      <c r="J1554" s="486"/>
      <c r="K1554" s="486"/>
      <c r="L1554" s="479"/>
    </row>
    <row r="1555" spans="2:12" s="459" customFormat="1" ht="19.95" customHeight="1" x14ac:dyDescent="0.3">
      <c r="B1555" s="476"/>
      <c r="C1555" s="474"/>
      <c r="D1555" s="475"/>
      <c r="E1555" s="478"/>
      <c r="F1555" s="477"/>
      <c r="G1555" s="478"/>
      <c r="H1555" s="478"/>
      <c r="I1555" s="499"/>
      <c r="J1555" s="486"/>
      <c r="K1555" s="486"/>
      <c r="L1555" s="479"/>
    </row>
    <row r="1556" spans="2:12" s="459" customFormat="1" ht="19.95" customHeight="1" x14ac:dyDescent="0.3">
      <c r="B1556" s="476"/>
      <c r="C1556" s="474"/>
      <c r="D1556" s="475"/>
      <c r="E1556" s="478"/>
      <c r="F1556" s="477"/>
      <c r="G1556" s="478"/>
      <c r="H1556" s="478"/>
      <c r="I1556" s="499"/>
      <c r="J1556" s="486"/>
      <c r="K1556" s="486"/>
      <c r="L1556" s="479"/>
    </row>
    <row r="1557" spans="2:12" s="459" customFormat="1" ht="19.95" customHeight="1" x14ac:dyDescent="0.3">
      <c r="B1557" s="476"/>
      <c r="C1557" s="474"/>
      <c r="D1557" s="475"/>
      <c r="E1557" s="478"/>
      <c r="F1557" s="477"/>
      <c r="G1557" s="478"/>
      <c r="H1557" s="478"/>
      <c r="I1557" s="499"/>
      <c r="J1557" s="486"/>
      <c r="K1557" s="486"/>
      <c r="L1557" s="479"/>
    </row>
    <row r="1558" spans="2:12" s="459" customFormat="1" ht="19.95" customHeight="1" x14ac:dyDescent="0.3">
      <c r="B1558" s="476"/>
      <c r="C1558" s="474"/>
      <c r="D1558" s="475"/>
      <c r="E1558" s="478"/>
      <c r="F1558" s="477"/>
      <c r="G1558" s="478"/>
      <c r="H1558" s="478"/>
      <c r="I1558" s="499"/>
      <c r="J1558" s="486"/>
      <c r="K1558" s="486"/>
      <c r="L1558" s="479"/>
    </row>
    <row r="1559" spans="2:12" s="459" customFormat="1" ht="19.95" customHeight="1" x14ac:dyDescent="0.3">
      <c r="B1559" s="476"/>
      <c r="C1559" s="474"/>
      <c r="D1559" s="475"/>
      <c r="E1559" s="478"/>
      <c r="F1559" s="477"/>
      <c r="G1559" s="478"/>
      <c r="H1559" s="478"/>
      <c r="I1559" s="499"/>
      <c r="J1559" s="486"/>
      <c r="K1559" s="486"/>
      <c r="L1559" s="479"/>
    </row>
    <row r="1560" spans="2:12" s="459" customFormat="1" ht="19.95" customHeight="1" x14ac:dyDescent="0.3">
      <c r="B1560" s="476"/>
      <c r="C1560" s="474"/>
      <c r="D1560" s="475"/>
      <c r="E1560" s="478"/>
      <c r="F1560" s="477"/>
      <c r="G1560" s="478"/>
      <c r="H1560" s="478"/>
      <c r="I1560" s="499"/>
      <c r="J1560" s="486"/>
      <c r="K1560" s="486"/>
      <c r="L1560" s="479"/>
    </row>
    <row r="1561" spans="2:12" s="459" customFormat="1" ht="19.95" customHeight="1" x14ac:dyDescent="0.3">
      <c r="B1561" s="476"/>
      <c r="C1561" s="474"/>
      <c r="D1561" s="475"/>
      <c r="E1561" s="478"/>
      <c r="F1561" s="477"/>
      <c r="G1561" s="478"/>
      <c r="H1561" s="478"/>
      <c r="I1561" s="499"/>
      <c r="J1561" s="486"/>
      <c r="K1561" s="486"/>
      <c r="L1561" s="479"/>
    </row>
    <row r="1562" spans="2:12" s="459" customFormat="1" ht="19.95" customHeight="1" x14ac:dyDescent="0.3">
      <c r="B1562" s="476"/>
      <c r="C1562" s="474"/>
      <c r="D1562" s="475"/>
      <c r="E1562" s="478"/>
      <c r="F1562" s="477"/>
      <c r="G1562" s="478"/>
      <c r="H1562" s="478"/>
      <c r="I1562" s="499"/>
      <c r="J1562" s="486"/>
      <c r="K1562" s="486"/>
      <c r="L1562" s="479"/>
    </row>
    <row r="1563" spans="2:12" s="459" customFormat="1" ht="19.95" customHeight="1" x14ac:dyDescent="0.3">
      <c r="B1563" s="476"/>
      <c r="C1563" s="474"/>
      <c r="D1563" s="475"/>
      <c r="E1563" s="478"/>
      <c r="F1563" s="477"/>
      <c r="G1563" s="478"/>
      <c r="H1563" s="478"/>
      <c r="I1563" s="499"/>
      <c r="J1563" s="486"/>
      <c r="K1563" s="486"/>
      <c r="L1563" s="479"/>
    </row>
    <row r="1564" spans="2:12" s="459" customFormat="1" ht="19.95" customHeight="1" x14ac:dyDescent="0.3">
      <c r="B1564" s="476"/>
      <c r="C1564" s="474"/>
      <c r="D1564" s="475"/>
      <c r="E1564" s="478"/>
      <c r="F1564" s="477"/>
      <c r="G1564" s="478"/>
      <c r="H1564" s="478"/>
      <c r="I1564" s="499"/>
      <c r="J1564" s="486"/>
      <c r="K1564" s="486"/>
      <c r="L1564" s="479"/>
    </row>
    <row r="1565" spans="2:12" s="459" customFormat="1" ht="19.95" customHeight="1" x14ac:dyDescent="0.3">
      <c r="B1565" s="476"/>
      <c r="C1565" s="474"/>
      <c r="D1565" s="475"/>
      <c r="E1565" s="478"/>
      <c r="F1565" s="477"/>
      <c r="G1565" s="478"/>
      <c r="H1565" s="478"/>
      <c r="I1565" s="499"/>
      <c r="J1565" s="486"/>
      <c r="K1565" s="486"/>
      <c r="L1565" s="479"/>
    </row>
    <row r="1566" spans="2:12" s="459" customFormat="1" ht="19.95" customHeight="1" x14ac:dyDescent="0.3">
      <c r="B1566" s="476"/>
      <c r="C1566" s="474"/>
      <c r="D1566" s="475"/>
      <c r="E1566" s="478"/>
      <c r="F1566" s="477"/>
      <c r="G1566" s="478"/>
      <c r="H1566" s="478"/>
      <c r="I1566" s="499"/>
      <c r="J1566" s="486"/>
      <c r="K1566" s="486"/>
      <c r="L1566" s="479"/>
    </row>
    <row r="1567" spans="2:12" s="459" customFormat="1" ht="19.95" customHeight="1" x14ac:dyDescent="0.3">
      <c r="B1567" s="476"/>
      <c r="C1567" s="474"/>
      <c r="D1567" s="475"/>
      <c r="E1567" s="478"/>
      <c r="F1567" s="477"/>
      <c r="G1567" s="478"/>
      <c r="H1567" s="478"/>
      <c r="I1567" s="499"/>
      <c r="J1567" s="486"/>
      <c r="K1567" s="486"/>
      <c r="L1567" s="479"/>
    </row>
    <row r="1568" spans="2:12" s="459" customFormat="1" ht="19.95" customHeight="1" x14ac:dyDescent="0.3">
      <c r="B1568" s="476"/>
      <c r="C1568" s="474"/>
      <c r="D1568" s="475"/>
      <c r="E1568" s="478"/>
      <c r="F1568" s="477"/>
      <c r="G1568" s="478"/>
      <c r="H1568" s="478"/>
      <c r="I1568" s="499"/>
      <c r="J1568" s="486"/>
      <c r="K1568" s="486"/>
      <c r="L1568" s="479"/>
    </row>
    <row r="1569" spans="2:12" s="459" customFormat="1" ht="19.95" customHeight="1" x14ac:dyDescent="0.3">
      <c r="B1569" s="476"/>
      <c r="C1569" s="474"/>
      <c r="D1569" s="475"/>
      <c r="E1569" s="478"/>
      <c r="F1569" s="477"/>
      <c r="G1569" s="478"/>
      <c r="H1569" s="478"/>
      <c r="I1569" s="499"/>
      <c r="J1569" s="486"/>
      <c r="K1569" s="486"/>
      <c r="L1569" s="479"/>
    </row>
    <row r="1570" spans="2:12" s="459" customFormat="1" ht="19.95" customHeight="1" x14ac:dyDescent="0.3">
      <c r="B1570" s="476"/>
      <c r="C1570" s="474"/>
      <c r="D1570" s="475"/>
      <c r="E1570" s="478"/>
      <c r="F1570" s="477"/>
      <c r="G1570" s="478"/>
      <c r="H1570" s="478"/>
      <c r="I1570" s="499"/>
      <c r="J1570" s="486"/>
      <c r="K1570" s="486"/>
      <c r="L1570" s="479"/>
    </row>
    <row r="1571" spans="2:12" s="459" customFormat="1" ht="19.95" customHeight="1" x14ac:dyDescent="0.3">
      <c r="B1571" s="476"/>
      <c r="C1571" s="474"/>
      <c r="D1571" s="475"/>
      <c r="E1571" s="478"/>
      <c r="F1571" s="477"/>
      <c r="G1571" s="478"/>
      <c r="H1571" s="478"/>
      <c r="I1571" s="499"/>
      <c r="J1571" s="486"/>
      <c r="K1571" s="486"/>
      <c r="L1571" s="479"/>
    </row>
    <row r="1572" spans="2:12" s="459" customFormat="1" ht="19.95" customHeight="1" x14ac:dyDescent="0.3">
      <c r="B1572" s="476"/>
      <c r="C1572" s="474"/>
      <c r="D1572" s="475"/>
      <c r="E1572" s="478"/>
      <c r="F1572" s="477"/>
      <c r="G1572" s="478"/>
      <c r="H1572" s="478"/>
      <c r="I1572" s="499"/>
      <c r="J1572" s="486"/>
      <c r="K1572" s="486"/>
      <c r="L1572" s="479"/>
    </row>
    <row r="1573" spans="2:12" s="459" customFormat="1" ht="19.95" customHeight="1" x14ac:dyDescent="0.3">
      <c r="B1573" s="476"/>
      <c r="C1573" s="474"/>
      <c r="D1573" s="475"/>
      <c r="E1573" s="478"/>
      <c r="F1573" s="477"/>
      <c r="G1573" s="478"/>
      <c r="H1573" s="478"/>
      <c r="I1573" s="499"/>
      <c r="J1573" s="486"/>
      <c r="K1573" s="486"/>
      <c r="L1573" s="479"/>
    </row>
    <row r="1574" spans="2:12" s="459" customFormat="1" ht="19.95" customHeight="1" x14ac:dyDescent="0.3">
      <c r="B1574" s="476"/>
      <c r="C1574" s="474"/>
      <c r="D1574" s="475"/>
      <c r="E1574" s="478"/>
      <c r="F1574" s="477"/>
      <c r="G1574" s="478"/>
      <c r="H1574" s="478"/>
      <c r="I1574" s="499"/>
      <c r="J1574" s="486"/>
      <c r="K1574" s="486"/>
      <c r="L1574" s="479"/>
    </row>
    <row r="1575" spans="2:12" s="459" customFormat="1" ht="19.95" customHeight="1" x14ac:dyDescent="0.3">
      <c r="B1575" s="476"/>
      <c r="C1575" s="474"/>
      <c r="D1575" s="475"/>
      <c r="E1575" s="478"/>
      <c r="F1575" s="477"/>
      <c r="G1575" s="478"/>
      <c r="H1575" s="478"/>
      <c r="I1575" s="499"/>
      <c r="J1575" s="486"/>
      <c r="K1575" s="486"/>
      <c r="L1575" s="479"/>
    </row>
    <row r="1576" spans="2:12" s="459" customFormat="1" ht="19.95" customHeight="1" x14ac:dyDescent="0.3">
      <c r="B1576" s="476"/>
      <c r="C1576" s="474"/>
      <c r="D1576" s="475"/>
      <c r="E1576" s="478"/>
      <c r="F1576" s="477"/>
      <c r="G1576" s="478"/>
      <c r="H1576" s="478"/>
      <c r="I1576" s="499"/>
      <c r="J1576" s="486"/>
      <c r="K1576" s="486"/>
      <c r="L1576" s="479"/>
    </row>
    <row r="1577" spans="2:12" s="459" customFormat="1" ht="19.95" customHeight="1" x14ac:dyDescent="0.3">
      <c r="B1577" s="476"/>
      <c r="C1577" s="474"/>
      <c r="D1577" s="475"/>
      <c r="E1577" s="478"/>
      <c r="F1577" s="477"/>
      <c r="G1577" s="478"/>
      <c r="H1577" s="478"/>
      <c r="I1577" s="499"/>
      <c r="J1577" s="486"/>
      <c r="K1577" s="486"/>
      <c r="L1577" s="479"/>
    </row>
    <row r="1578" spans="2:12" s="459" customFormat="1" ht="19.95" customHeight="1" x14ac:dyDescent="0.3">
      <c r="B1578" s="476"/>
      <c r="C1578" s="474"/>
      <c r="D1578" s="475"/>
      <c r="E1578" s="478"/>
      <c r="F1578" s="477"/>
      <c r="G1578" s="478"/>
      <c r="H1578" s="478"/>
      <c r="I1578" s="499"/>
      <c r="J1578" s="486"/>
      <c r="K1578" s="486"/>
      <c r="L1578" s="479"/>
    </row>
    <row r="1579" spans="2:12" s="459" customFormat="1" ht="19.95" customHeight="1" x14ac:dyDescent="0.3">
      <c r="B1579" s="476"/>
      <c r="C1579" s="474"/>
      <c r="D1579" s="475"/>
      <c r="E1579" s="478"/>
      <c r="F1579" s="477"/>
      <c r="G1579" s="478"/>
      <c r="H1579" s="478"/>
      <c r="I1579" s="499"/>
      <c r="J1579" s="486"/>
      <c r="K1579" s="486"/>
      <c r="L1579" s="479"/>
    </row>
    <row r="1580" spans="2:12" s="459" customFormat="1" ht="19.95" customHeight="1" x14ac:dyDescent="0.3">
      <c r="B1580" s="476"/>
      <c r="C1580" s="474"/>
      <c r="D1580" s="475"/>
      <c r="E1580" s="478"/>
      <c r="F1580" s="477"/>
      <c r="G1580" s="478"/>
      <c r="H1580" s="478"/>
      <c r="I1580" s="499"/>
      <c r="J1580" s="486"/>
      <c r="K1580" s="486"/>
      <c r="L1580" s="479"/>
    </row>
    <row r="1581" spans="2:12" s="459" customFormat="1" ht="19.95" customHeight="1" x14ac:dyDescent="0.3">
      <c r="B1581" s="476"/>
      <c r="C1581" s="474"/>
      <c r="D1581" s="475"/>
      <c r="E1581" s="478"/>
      <c r="F1581" s="477"/>
      <c r="G1581" s="478"/>
      <c r="H1581" s="478"/>
      <c r="I1581" s="499"/>
      <c r="J1581" s="486"/>
      <c r="K1581" s="486"/>
      <c r="L1581" s="479"/>
    </row>
    <row r="1582" spans="2:12" s="459" customFormat="1" ht="19.95" customHeight="1" x14ac:dyDescent="0.3">
      <c r="B1582" s="476"/>
      <c r="C1582" s="474"/>
      <c r="D1582" s="475"/>
      <c r="E1582" s="478"/>
      <c r="F1582" s="477"/>
      <c r="G1582" s="478"/>
      <c r="H1582" s="478"/>
      <c r="I1582" s="499"/>
      <c r="J1582" s="486"/>
      <c r="K1582" s="486"/>
      <c r="L1582" s="479"/>
    </row>
    <row r="1583" spans="2:12" s="459" customFormat="1" ht="19.95" customHeight="1" x14ac:dyDescent="0.3">
      <c r="B1583" s="476"/>
      <c r="C1583" s="474"/>
      <c r="D1583" s="475"/>
      <c r="E1583" s="478"/>
      <c r="F1583" s="477"/>
      <c r="G1583" s="478"/>
      <c r="H1583" s="478"/>
      <c r="I1583" s="499"/>
      <c r="J1583" s="486"/>
      <c r="K1583" s="486"/>
      <c r="L1583" s="479"/>
    </row>
    <row r="1584" spans="2:12" s="459" customFormat="1" ht="19.95" customHeight="1" x14ac:dyDescent="0.3">
      <c r="B1584" s="476"/>
      <c r="C1584" s="474"/>
      <c r="D1584" s="475"/>
      <c r="E1584" s="478"/>
      <c r="F1584" s="477"/>
      <c r="G1584" s="478"/>
      <c r="H1584" s="478"/>
      <c r="I1584" s="499"/>
      <c r="J1584" s="486"/>
      <c r="K1584" s="486"/>
      <c r="L1584" s="479"/>
    </row>
    <row r="1585" spans="2:12" s="459" customFormat="1" ht="19.95" customHeight="1" x14ac:dyDescent="0.3">
      <c r="B1585" s="476"/>
      <c r="C1585" s="474"/>
      <c r="D1585" s="475"/>
      <c r="E1585" s="478"/>
      <c r="F1585" s="477"/>
      <c r="G1585" s="478"/>
      <c r="H1585" s="478"/>
      <c r="I1585" s="499"/>
      <c r="J1585" s="486"/>
      <c r="K1585" s="486"/>
      <c r="L1585" s="479"/>
    </row>
    <row r="1586" spans="2:12" s="459" customFormat="1" ht="19.95" customHeight="1" x14ac:dyDescent="0.3">
      <c r="B1586" s="476"/>
      <c r="C1586" s="474"/>
      <c r="D1586" s="475"/>
      <c r="E1586" s="478"/>
      <c r="F1586" s="477"/>
      <c r="G1586" s="478"/>
      <c r="H1586" s="478"/>
      <c r="I1586" s="499"/>
      <c r="J1586" s="486"/>
      <c r="K1586" s="486"/>
      <c r="L1586" s="479"/>
    </row>
    <row r="1587" spans="2:12" s="459" customFormat="1" ht="19.95" customHeight="1" x14ac:dyDescent="0.3">
      <c r="B1587" s="476"/>
      <c r="C1587" s="474"/>
      <c r="D1587" s="475"/>
      <c r="E1587" s="478"/>
      <c r="F1587" s="477"/>
      <c r="G1587" s="478"/>
      <c r="H1587" s="478"/>
      <c r="I1587" s="499"/>
      <c r="J1587" s="486"/>
      <c r="K1587" s="486"/>
      <c r="L1587" s="479"/>
    </row>
    <row r="1588" spans="2:12" s="459" customFormat="1" ht="19.95" customHeight="1" x14ac:dyDescent="0.3">
      <c r="B1588" s="476"/>
      <c r="C1588" s="474"/>
      <c r="D1588" s="475"/>
      <c r="E1588" s="478"/>
      <c r="F1588" s="477"/>
      <c r="G1588" s="478"/>
      <c r="H1588" s="478"/>
      <c r="I1588" s="499"/>
      <c r="J1588" s="486"/>
      <c r="K1588" s="486"/>
      <c r="L1588" s="479"/>
    </row>
    <row r="1589" spans="2:12" s="459" customFormat="1" ht="19.95" customHeight="1" x14ac:dyDescent="0.3">
      <c r="B1589" s="476"/>
      <c r="C1589" s="474"/>
      <c r="D1589" s="475"/>
      <c r="E1589" s="478"/>
      <c r="F1589" s="477"/>
      <c r="G1589" s="478"/>
      <c r="H1589" s="478"/>
      <c r="I1589" s="499"/>
      <c r="J1589" s="486"/>
      <c r="K1589" s="486"/>
      <c r="L1589" s="479"/>
    </row>
    <row r="1590" spans="2:12" s="459" customFormat="1" ht="19.95" customHeight="1" x14ac:dyDescent="0.3">
      <c r="B1590" s="476"/>
      <c r="C1590" s="474"/>
      <c r="D1590" s="475"/>
      <c r="E1590" s="478"/>
      <c r="F1590" s="477"/>
      <c r="G1590" s="478"/>
      <c r="H1590" s="478"/>
      <c r="I1590" s="499"/>
      <c r="J1590" s="486"/>
      <c r="K1590" s="486"/>
      <c r="L1590" s="479"/>
    </row>
    <row r="1591" spans="2:12" s="459" customFormat="1" ht="19.95" customHeight="1" x14ac:dyDescent="0.3">
      <c r="B1591" s="476"/>
      <c r="C1591" s="474"/>
      <c r="D1591" s="475"/>
      <c r="E1591" s="478"/>
      <c r="F1591" s="477"/>
      <c r="G1591" s="478"/>
      <c r="H1591" s="478"/>
      <c r="I1591" s="499"/>
      <c r="J1591" s="486"/>
      <c r="K1591" s="486"/>
      <c r="L1591" s="479"/>
    </row>
    <row r="1592" spans="2:12" s="459" customFormat="1" ht="19.95" customHeight="1" x14ac:dyDescent="0.3">
      <c r="B1592" s="476"/>
      <c r="C1592" s="474"/>
      <c r="D1592" s="475"/>
      <c r="E1592" s="478"/>
      <c r="F1592" s="477"/>
      <c r="G1592" s="478"/>
      <c r="H1592" s="478"/>
      <c r="I1592" s="499"/>
      <c r="J1592" s="486"/>
      <c r="K1592" s="486"/>
      <c r="L1592" s="479"/>
    </row>
    <row r="1593" spans="2:12" s="459" customFormat="1" ht="19.95" customHeight="1" x14ac:dyDescent="0.3">
      <c r="B1593" s="476"/>
      <c r="C1593" s="474"/>
      <c r="D1593" s="475"/>
      <c r="E1593" s="478"/>
      <c r="F1593" s="477"/>
      <c r="G1593" s="478"/>
      <c r="H1593" s="478"/>
      <c r="I1593" s="499"/>
      <c r="J1593" s="486"/>
      <c r="K1593" s="486"/>
      <c r="L1593" s="479"/>
    </row>
    <row r="1594" spans="2:12" s="459" customFormat="1" ht="19.95" customHeight="1" x14ac:dyDescent="0.3">
      <c r="B1594" s="476"/>
      <c r="C1594" s="474"/>
      <c r="D1594" s="475"/>
      <c r="E1594" s="478"/>
      <c r="F1594" s="477"/>
      <c r="G1594" s="478"/>
      <c r="H1594" s="478"/>
      <c r="I1594" s="499"/>
      <c r="J1594" s="486"/>
      <c r="K1594" s="486"/>
      <c r="L1594" s="479"/>
    </row>
    <row r="1595" spans="2:12" s="459" customFormat="1" ht="19.95" customHeight="1" x14ac:dyDescent="0.3">
      <c r="B1595" s="476"/>
      <c r="C1595" s="474"/>
      <c r="D1595" s="475"/>
      <c r="E1595" s="478"/>
      <c r="F1595" s="477"/>
      <c r="G1595" s="478"/>
      <c r="H1595" s="478"/>
      <c r="I1595" s="499"/>
      <c r="J1595" s="486"/>
      <c r="K1595" s="486"/>
      <c r="L1595" s="479"/>
    </row>
    <row r="1596" spans="2:12" s="459" customFormat="1" ht="19.95" customHeight="1" x14ac:dyDescent="0.3">
      <c r="B1596" s="476"/>
      <c r="C1596" s="474"/>
      <c r="D1596" s="475"/>
      <c r="E1596" s="478"/>
      <c r="F1596" s="477"/>
      <c r="G1596" s="478"/>
      <c r="H1596" s="478"/>
      <c r="I1596" s="499"/>
      <c r="J1596" s="486"/>
      <c r="K1596" s="486"/>
      <c r="L1596" s="479"/>
    </row>
    <row r="1597" spans="2:12" s="459" customFormat="1" ht="19.95" customHeight="1" x14ac:dyDescent="0.3">
      <c r="B1597" s="476"/>
      <c r="C1597" s="474"/>
      <c r="D1597" s="475"/>
      <c r="E1597" s="478"/>
      <c r="F1597" s="477"/>
      <c r="G1597" s="478"/>
      <c r="H1597" s="478"/>
      <c r="I1597" s="499"/>
      <c r="J1597" s="486"/>
      <c r="K1597" s="486"/>
      <c r="L1597" s="479"/>
    </row>
    <row r="1598" spans="2:12" s="459" customFormat="1" ht="19.95" customHeight="1" x14ac:dyDescent="0.3">
      <c r="B1598" s="476"/>
      <c r="C1598" s="474"/>
      <c r="D1598" s="475"/>
      <c r="E1598" s="478"/>
      <c r="F1598" s="477"/>
      <c r="G1598" s="478"/>
      <c r="H1598" s="478"/>
      <c r="I1598" s="499"/>
      <c r="J1598" s="486"/>
      <c r="K1598" s="486"/>
      <c r="L1598" s="479"/>
    </row>
    <row r="1599" spans="2:12" s="459" customFormat="1" ht="19.95" customHeight="1" x14ac:dyDescent="0.3">
      <c r="B1599" s="476"/>
      <c r="C1599" s="474"/>
      <c r="D1599" s="475"/>
      <c r="E1599" s="478"/>
      <c r="F1599" s="477"/>
      <c r="G1599" s="478"/>
      <c r="H1599" s="478"/>
      <c r="I1599" s="499"/>
      <c r="J1599" s="486"/>
      <c r="K1599" s="486"/>
      <c r="L1599" s="479"/>
    </row>
    <row r="1600" spans="2:12" s="459" customFormat="1" ht="19.95" customHeight="1" x14ac:dyDescent="0.3">
      <c r="B1600" s="476"/>
      <c r="C1600" s="474"/>
      <c r="D1600" s="475"/>
      <c r="E1600" s="478"/>
      <c r="F1600" s="477"/>
      <c r="G1600" s="478"/>
      <c r="H1600" s="478"/>
      <c r="I1600" s="499"/>
      <c r="J1600" s="486"/>
      <c r="K1600" s="486"/>
      <c r="L1600" s="479"/>
    </row>
    <row r="1601" spans="2:12" s="459" customFormat="1" ht="19.95" customHeight="1" x14ac:dyDescent="0.3">
      <c r="B1601" s="476"/>
      <c r="C1601" s="474"/>
      <c r="D1601" s="475"/>
      <c r="E1601" s="478"/>
      <c r="F1601" s="477"/>
      <c r="G1601" s="478"/>
      <c r="H1601" s="478"/>
      <c r="I1601" s="499"/>
      <c r="J1601" s="486"/>
      <c r="K1601" s="486"/>
      <c r="L1601" s="479"/>
    </row>
    <row r="1602" spans="2:12" s="459" customFormat="1" ht="19.95" customHeight="1" x14ac:dyDescent="0.3">
      <c r="B1602" s="476"/>
      <c r="C1602" s="474"/>
      <c r="D1602" s="475"/>
      <c r="E1602" s="478"/>
      <c r="F1602" s="477"/>
      <c r="G1602" s="478"/>
      <c r="H1602" s="478"/>
      <c r="I1602" s="499"/>
      <c r="J1602" s="486"/>
      <c r="K1602" s="486"/>
      <c r="L1602" s="479"/>
    </row>
    <row r="1603" spans="2:12" s="459" customFormat="1" ht="19.95" customHeight="1" x14ac:dyDescent="0.3">
      <c r="B1603" s="476"/>
      <c r="C1603" s="474"/>
      <c r="D1603" s="475"/>
      <c r="E1603" s="478"/>
      <c r="F1603" s="477"/>
      <c r="G1603" s="478"/>
      <c r="H1603" s="478"/>
      <c r="I1603" s="499"/>
      <c r="J1603" s="486"/>
      <c r="K1603" s="486"/>
      <c r="L1603" s="479"/>
    </row>
    <row r="1604" spans="2:12" s="459" customFormat="1" ht="19.95" customHeight="1" x14ac:dyDescent="0.3">
      <c r="B1604" s="476"/>
      <c r="C1604" s="474"/>
      <c r="D1604" s="475"/>
      <c r="E1604" s="478"/>
      <c r="F1604" s="477"/>
      <c r="G1604" s="478"/>
      <c r="H1604" s="478"/>
      <c r="I1604" s="499"/>
      <c r="J1604" s="486"/>
      <c r="K1604" s="486"/>
      <c r="L1604" s="479"/>
    </row>
    <row r="1605" spans="2:12" s="459" customFormat="1" ht="19.95" customHeight="1" x14ac:dyDescent="0.3">
      <c r="B1605" s="476"/>
      <c r="C1605" s="474"/>
      <c r="D1605" s="475"/>
      <c r="E1605" s="478"/>
      <c r="F1605" s="477"/>
      <c r="G1605" s="478"/>
      <c r="H1605" s="478"/>
      <c r="I1605" s="499"/>
      <c r="J1605" s="486"/>
      <c r="K1605" s="486"/>
      <c r="L1605" s="479"/>
    </row>
    <row r="1606" spans="2:12" s="459" customFormat="1" ht="19.95" customHeight="1" x14ac:dyDescent="0.3">
      <c r="B1606" s="476"/>
      <c r="C1606" s="474"/>
      <c r="D1606" s="475"/>
      <c r="E1606" s="478"/>
      <c r="F1606" s="477"/>
      <c r="G1606" s="478"/>
      <c r="H1606" s="478"/>
      <c r="I1606" s="499"/>
      <c r="J1606" s="486"/>
      <c r="K1606" s="486"/>
      <c r="L1606" s="479"/>
    </row>
    <row r="1607" spans="2:12" s="459" customFormat="1" ht="19.95" customHeight="1" x14ac:dyDescent="0.3">
      <c r="B1607" s="476"/>
      <c r="C1607" s="474"/>
      <c r="D1607" s="475"/>
      <c r="E1607" s="478"/>
      <c r="F1607" s="477"/>
      <c r="G1607" s="478"/>
      <c r="H1607" s="478"/>
      <c r="I1607" s="499"/>
      <c r="J1607" s="486"/>
      <c r="K1607" s="486"/>
      <c r="L1607" s="479"/>
    </row>
    <row r="1608" spans="2:12" s="459" customFormat="1" ht="19.95" customHeight="1" x14ac:dyDescent="0.3">
      <c r="B1608" s="476"/>
      <c r="C1608" s="474"/>
      <c r="D1608" s="475"/>
      <c r="E1608" s="478"/>
      <c r="F1608" s="477"/>
      <c r="G1608" s="478"/>
      <c r="H1608" s="478"/>
      <c r="I1608" s="499"/>
      <c r="J1608" s="486"/>
      <c r="K1608" s="486"/>
      <c r="L1608" s="479"/>
    </row>
    <row r="1609" spans="2:12" s="459" customFormat="1" ht="19.95" customHeight="1" x14ac:dyDescent="0.3">
      <c r="B1609" s="476"/>
      <c r="C1609" s="474"/>
      <c r="D1609" s="475"/>
      <c r="E1609" s="478"/>
      <c r="F1609" s="477"/>
      <c r="G1609" s="478"/>
      <c r="H1609" s="478"/>
      <c r="I1609" s="499"/>
      <c r="J1609" s="486"/>
      <c r="K1609" s="486"/>
      <c r="L1609" s="479"/>
    </row>
    <row r="1610" spans="2:12" s="459" customFormat="1" ht="19.95" customHeight="1" x14ac:dyDescent="0.3">
      <c r="B1610" s="476"/>
      <c r="C1610" s="474"/>
      <c r="D1610" s="475"/>
      <c r="E1610" s="478"/>
      <c r="F1610" s="477"/>
      <c r="G1610" s="478"/>
      <c r="H1610" s="478"/>
      <c r="I1610" s="499"/>
      <c r="J1610" s="486"/>
      <c r="K1610" s="486"/>
      <c r="L1610" s="479"/>
    </row>
    <row r="1611" spans="2:12" s="459" customFormat="1" ht="19.95" customHeight="1" x14ac:dyDescent="0.3">
      <c r="B1611" s="476"/>
      <c r="C1611" s="474"/>
      <c r="D1611" s="475"/>
      <c r="E1611" s="478"/>
      <c r="F1611" s="477"/>
      <c r="G1611" s="478"/>
      <c r="H1611" s="478"/>
      <c r="I1611" s="499"/>
      <c r="J1611" s="486"/>
      <c r="K1611" s="486"/>
      <c r="L1611" s="479"/>
    </row>
    <row r="1612" spans="2:12" s="459" customFormat="1" ht="19.95" customHeight="1" x14ac:dyDescent="0.3">
      <c r="B1612" s="476"/>
      <c r="C1612" s="474"/>
      <c r="D1612" s="475"/>
      <c r="E1612" s="478"/>
      <c r="F1612" s="477"/>
      <c r="G1612" s="478"/>
      <c r="H1612" s="478"/>
      <c r="I1612" s="499"/>
      <c r="J1612" s="486"/>
      <c r="K1612" s="486"/>
      <c r="L1612" s="479"/>
    </row>
    <row r="1613" spans="2:12" s="459" customFormat="1" ht="19.95" customHeight="1" x14ac:dyDescent="0.3">
      <c r="B1613" s="476"/>
      <c r="C1613" s="474"/>
      <c r="D1613" s="475"/>
      <c r="E1613" s="478"/>
      <c r="F1613" s="477"/>
      <c r="G1613" s="478"/>
      <c r="H1613" s="478"/>
      <c r="I1613" s="499"/>
      <c r="J1613" s="486"/>
      <c r="K1613" s="486"/>
      <c r="L1613" s="479"/>
    </row>
    <row r="1614" spans="2:12" s="459" customFormat="1" ht="19.95" customHeight="1" x14ac:dyDescent="0.3">
      <c r="B1614" s="476"/>
      <c r="C1614" s="474"/>
      <c r="D1614" s="475"/>
      <c r="E1614" s="478"/>
      <c r="F1614" s="477"/>
      <c r="G1614" s="478"/>
      <c r="H1614" s="478"/>
      <c r="I1614" s="499"/>
      <c r="J1614" s="486"/>
      <c r="K1614" s="486"/>
      <c r="L1614" s="479"/>
    </row>
    <row r="1615" spans="2:12" s="459" customFormat="1" ht="19.95" customHeight="1" x14ac:dyDescent="0.3">
      <c r="B1615" s="476"/>
      <c r="C1615" s="474"/>
      <c r="D1615" s="475"/>
      <c r="E1615" s="478"/>
      <c r="F1615" s="477"/>
      <c r="G1615" s="478"/>
      <c r="H1615" s="478"/>
      <c r="I1615" s="499"/>
      <c r="J1615" s="486"/>
      <c r="K1615" s="486"/>
      <c r="L1615" s="479"/>
    </row>
    <row r="1616" spans="2:12" s="459" customFormat="1" ht="19.95" customHeight="1" x14ac:dyDescent="0.3">
      <c r="B1616" s="476"/>
      <c r="C1616" s="474"/>
      <c r="D1616" s="475"/>
      <c r="E1616" s="478"/>
      <c r="F1616" s="477"/>
      <c r="G1616" s="478"/>
      <c r="H1616" s="478"/>
      <c r="I1616" s="499"/>
      <c r="J1616" s="486"/>
      <c r="K1616" s="486"/>
      <c r="L1616" s="479"/>
    </row>
    <row r="1617" spans="2:12" s="459" customFormat="1" ht="19.95" customHeight="1" x14ac:dyDescent="0.3">
      <c r="B1617" s="476"/>
      <c r="C1617" s="474"/>
      <c r="D1617" s="475"/>
      <c r="E1617" s="478"/>
      <c r="F1617" s="477"/>
      <c r="G1617" s="478"/>
      <c r="H1617" s="478"/>
      <c r="I1617" s="499"/>
      <c r="J1617" s="486"/>
      <c r="K1617" s="486"/>
      <c r="L1617" s="479"/>
    </row>
    <row r="1618" spans="2:12" s="459" customFormat="1" ht="19.95" customHeight="1" x14ac:dyDescent="0.3">
      <c r="B1618" s="476"/>
      <c r="C1618" s="474"/>
      <c r="D1618" s="475"/>
      <c r="E1618" s="478"/>
      <c r="F1618" s="477"/>
      <c r="G1618" s="478"/>
      <c r="H1618" s="478"/>
      <c r="I1618" s="499"/>
      <c r="J1618" s="486"/>
      <c r="K1618" s="486"/>
      <c r="L1618" s="479"/>
    </row>
    <row r="1619" spans="2:12" s="459" customFormat="1" ht="19.95" customHeight="1" x14ac:dyDescent="0.3">
      <c r="B1619" s="476"/>
      <c r="C1619" s="474"/>
      <c r="D1619" s="475"/>
      <c r="E1619" s="478"/>
      <c r="F1619" s="477"/>
      <c r="G1619" s="478"/>
      <c r="H1619" s="478"/>
      <c r="I1619" s="499"/>
      <c r="J1619" s="486"/>
      <c r="K1619" s="486"/>
      <c r="L1619" s="479"/>
    </row>
    <row r="1620" spans="2:12" s="459" customFormat="1" ht="19.95" customHeight="1" x14ac:dyDescent="0.3">
      <c r="B1620" s="476"/>
      <c r="C1620" s="474"/>
      <c r="D1620" s="475"/>
      <c r="E1620" s="478"/>
      <c r="F1620" s="477"/>
      <c r="G1620" s="478"/>
      <c r="H1620" s="478"/>
      <c r="I1620" s="499"/>
      <c r="J1620" s="486"/>
      <c r="K1620" s="486"/>
      <c r="L1620" s="479"/>
    </row>
    <row r="1621" spans="2:12" s="459" customFormat="1" ht="19.95" customHeight="1" x14ac:dyDescent="0.3">
      <c r="B1621" s="476"/>
      <c r="C1621" s="474"/>
      <c r="D1621" s="475"/>
      <c r="E1621" s="478"/>
      <c r="F1621" s="477"/>
      <c r="G1621" s="478"/>
      <c r="H1621" s="478"/>
      <c r="I1621" s="499"/>
      <c r="J1621" s="486"/>
      <c r="K1621" s="486"/>
      <c r="L1621" s="479"/>
    </row>
    <row r="1622" spans="2:12" s="459" customFormat="1" ht="19.95" customHeight="1" x14ac:dyDescent="0.3">
      <c r="B1622" s="476"/>
      <c r="C1622" s="474"/>
      <c r="D1622" s="475"/>
      <c r="E1622" s="478"/>
      <c r="F1622" s="477"/>
      <c r="G1622" s="478"/>
      <c r="H1622" s="478"/>
      <c r="I1622" s="499"/>
      <c r="J1622" s="486"/>
      <c r="K1622" s="486"/>
      <c r="L1622" s="479"/>
    </row>
    <row r="1623" spans="2:12" s="459" customFormat="1" ht="19.95" customHeight="1" x14ac:dyDescent="0.3">
      <c r="B1623" s="476"/>
      <c r="C1623" s="474"/>
      <c r="D1623" s="475"/>
      <c r="E1623" s="478"/>
      <c r="F1623" s="477"/>
      <c r="G1623" s="478"/>
      <c r="H1623" s="478"/>
      <c r="I1623" s="499"/>
      <c r="J1623" s="486"/>
      <c r="K1623" s="486"/>
      <c r="L1623" s="479"/>
    </row>
    <row r="1624" spans="2:12" s="459" customFormat="1" ht="19.95" customHeight="1" x14ac:dyDescent="0.3">
      <c r="B1624" s="476"/>
      <c r="C1624" s="474"/>
      <c r="D1624" s="475"/>
      <c r="E1624" s="478"/>
      <c r="F1624" s="477"/>
      <c r="G1624" s="478"/>
      <c r="H1624" s="478"/>
      <c r="I1624" s="499"/>
      <c r="J1624" s="486"/>
      <c r="K1624" s="486"/>
      <c r="L1624" s="479"/>
    </row>
    <row r="1625" spans="2:12" s="459" customFormat="1" ht="19.95" customHeight="1" x14ac:dyDescent="0.3">
      <c r="B1625" s="476"/>
      <c r="C1625" s="474"/>
      <c r="D1625" s="475"/>
      <c r="E1625" s="478"/>
      <c r="F1625" s="477"/>
      <c r="G1625" s="478"/>
      <c r="H1625" s="478"/>
      <c r="I1625" s="499"/>
      <c r="J1625" s="486"/>
      <c r="K1625" s="486"/>
      <c r="L1625" s="479"/>
    </row>
    <row r="1626" spans="2:12" s="459" customFormat="1" ht="19.95" customHeight="1" x14ac:dyDescent="0.3">
      <c r="B1626" s="476"/>
      <c r="C1626" s="474"/>
      <c r="D1626" s="475"/>
      <c r="E1626" s="478"/>
      <c r="F1626" s="477"/>
      <c r="G1626" s="478"/>
      <c r="H1626" s="478"/>
      <c r="I1626" s="499"/>
      <c r="J1626" s="486"/>
      <c r="K1626" s="486"/>
      <c r="L1626" s="479"/>
    </row>
    <row r="1627" spans="2:12" s="459" customFormat="1" ht="19.95" customHeight="1" x14ac:dyDescent="0.3">
      <c r="B1627" s="476"/>
      <c r="C1627" s="474"/>
      <c r="D1627" s="475"/>
      <c r="E1627" s="478"/>
      <c r="F1627" s="477"/>
      <c r="G1627" s="478"/>
      <c r="H1627" s="478"/>
      <c r="I1627" s="499"/>
      <c r="J1627" s="486"/>
      <c r="K1627" s="486"/>
      <c r="L1627" s="479"/>
    </row>
    <row r="1628" spans="2:12" s="459" customFormat="1" ht="19.95" customHeight="1" x14ac:dyDescent="0.3">
      <c r="B1628" s="476"/>
      <c r="C1628" s="474"/>
      <c r="D1628" s="475"/>
      <c r="E1628" s="478"/>
      <c r="F1628" s="477"/>
      <c r="G1628" s="478"/>
      <c r="H1628" s="478"/>
      <c r="I1628" s="499"/>
      <c r="J1628" s="486"/>
      <c r="K1628" s="486"/>
      <c r="L1628" s="479"/>
    </row>
    <row r="1629" spans="2:12" s="459" customFormat="1" ht="19.95" customHeight="1" x14ac:dyDescent="0.3">
      <c r="B1629" s="476"/>
      <c r="C1629" s="474"/>
      <c r="D1629" s="475"/>
      <c r="E1629" s="478"/>
      <c r="F1629" s="477"/>
      <c r="G1629" s="478"/>
      <c r="H1629" s="478"/>
      <c r="I1629" s="499"/>
      <c r="J1629" s="486"/>
      <c r="K1629" s="486"/>
      <c r="L1629" s="479"/>
    </row>
    <row r="1630" spans="2:12" s="459" customFormat="1" ht="19.95" customHeight="1" x14ac:dyDescent="0.3">
      <c r="B1630" s="476"/>
      <c r="C1630" s="474"/>
      <c r="D1630" s="475"/>
      <c r="E1630" s="478"/>
      <c r="F1630" s="477"/>
      <c r="G1630" s="478"/>
      <c r="H1630" s="478"/>
      <c r="I1630" s="499"/>
      <c r="J1630" s="486"/>
      <c r="K1630" s="486"/>
      <c r="L1630" s="479"/>
    </row>
    <row r="1631" spans="2:12" s="459" customFormat="1" ht="19.95" customHeight="1" x14ac:dyDescent="0.3">
      <c r="B1631" s="476"/>
      <c r="C1631" s="474"/>
      <c r="D1631" s="475"/>
      <c r="E1631" s="478"/>
      <c r="F1631" s="477"/>
      <c r="G1631" s="478"/>
      <c r="H1631" s="478"/>
      <c r="I1631" s="499"/>
      <c r="J1631" s="486"/>
      <c r="K1631" s="486"/>
      <c r="L1631" s="479"/>
    </row>
    <row r="1632" spans="2:12" s="459" customFormat="1" ht="19.95" customHeight="1" x14ac:dyDescent="0.3">
      <c r="B1632" s="476"/>
      <c r="C1632" s="474"/>
      <c r="D1632" s="475"/>
      <c r="E1632" s="478"/>
      <c r="F1632" s="477"/>
      <c r="G1632" s="478"/>
      <c r="H1632" s="478"/>
      <c r="I1632" s="499"/>
      <c r="J1632" s="486"/>
      <c r="K1632" s="486"/>
      <c r="L1632" s="479"/>
    </row>
    <row r="1633" spans="2:12" s="459" customFormat="1" ht="19.95" customHeight="1" x14ac:dyDescent="0.3">
      <c r="B1633" s="476"/>
      <c r="C1633" s="474"/>
      <c r="D1633" s="475"/>
      <c r="E1633" s="478"/>
      <c r="F1633" s="477"/>
      <c r="G1633" s="478"/>
      <c r="H1633" s="478"/>
      <c r="I1633" s="499"/>
      <c r="J1633" s="486"/>
      <c r="K1633" s="486"/>
      <c r="L1633" s="479"/>
    </row>
    <row r="1634" spans="2:12" s="459" customFormat="1" ht="19.95" customHeight="1" x14ac:dyDescent="0.3">
      <c r="B1634" s="476"/>
      <c r="C1634" s="474"/>
      <c r="D1634" s="475"/>
      <c r="E1634" s="478"/>
      <c r="F1634" s="477"/>
      <c r="G1634" s="478"/>
      <c r="H1634" s="478"/>
      <c r="I1634" s="499"/>
      <c r="J1634" s="486"/>
      <c r="K1634" s="486"/>
      <c r="L1634" s="479"/>
    </row>
    <row r="1635" spans="2:12" s="459" customFormat="1" ht="19.95" customHeight="1" x14ac:dyDescent="0.3">
      <c r="B1635" s="476"/>
      <c r="C1635" s="474"/>
      <c r="D1635" s="475"/>
      <c r="E1635" s="478"/>
      <c r="F1635" s="477"/>
      <c r="G1635" s="478"/>
      <c r="H1635" s="478"/>
      <c r="I1635" s="499"/>
      <c r="J1635" s="486"/>
      <c r="K1635" s="486"/>
      <c r="L1635" s="479"/>
    </row>
    <row r="1636" spans="2:12" s="459" customFormat="1" ht="19.95" customHeight="1" x14ac:dyDescent="0.3">
      <c r="B1636" s="476"/>
      <c r="C1636" s="474"/>
      <c r="D1636" s="475"/>
      <c r="E1636" s="478"/>
      <c r="F1636" s="477"/>
      <c r="G1636" s="478"/>
      <c r="H1636" s="478"/>
      <c r="I1636" s="499"/>
      <c r="J1636" s="486"/>
      <c r="K1636" s="486"/>
      <c r="L1636" s="479"/>
    </row>
    <row r="1637" spans="2:12" s="459" customFormat="1" ht="19.95" customHeight="1" x14ac:dyDescent="0.3">
      <c r="B1637" s="476"/>
      <c r="C1637" s="474"/>
      <c r="D1637" s="475"/>
      <c r="E1637" s="478"/>
      <c r="F1637" s="477"/>
      <c r="G1637" s="478"/>
      <c r="H1637" s="478"/>
      <c r="I1637" s="499"/>
      <c r="J1637" s="486"/>
      <c r="K1637" s="486"/>
      <c r="L1637" s="479"/>
    </row>
    <row r="1638" spans="2:12" s="459" customFormat="1" ht="19.95" customHeight="1" x14ac:dyDescent="0.3">
      <c r="B1638" s="476"/>
      <c r="C1638" s="474"/>
      <c r="D1638" s="475"/>
      <c r="E1638" s="478"/>
      <c r="F1638" s="477"/>
      <c r="G1638" s="478"/>
      <c r="H1638" s="478"/>
      <c r="I1638" s="499"/>
      <c r="J1638" s="486"/>
      <c r="K1638" s="486"/>
      <c r="L1638" s="479"/>
    </row>
    <row r="1639" spans="2:12" s="459" customFormat="1" ht="19.95" customHeight="1" x14ac:dyDescent="0.3">
      <c r="B1639" s="476"/>
      <c r="C1639" s="474"/>
      <c r="D1639" s="475"/>
      <c r="E1639" s="478"/>
      <c r="F1639" s="477"/>
      <c r="G1639" s="478"/>
      <c r="H1639" s="478"/>
      <c r="I1639" s="499"/>
      <c r="J1639" s="486"/>
      <c r="K1639" s="486"/>
      <c r="L1639" s="479"/>
    </row>
    <row r="1640" spans="2:12" s="459" customFormat="1" ht="19.95" customHeight="1" x14ac:dyDescent="0.3">
      <c r="B1640" s="476"/>
      <c r="C1640" s="474"/>
      <c r="D1640" s="475"/>
      <c r="E1640" s="478"/>
      <c r="F1640" s="477"/>
      <c r="G1640" s="478"/>
      <c r="H1640" s="478"/>
      <c r="I1640" s="499"/>
      <c r="J1640" s="486"/>
      <c r="K1640" s="486"/>
      <c r="L1640" s="479"/>
    </row>
    <row r="1641" spans="2:12" s="459" customFormat="1" ht="19.95" customHeight="1" x14ac:dyDescent="0.3">
      <c r="B1641" s="476"/>
      <c r="C1641" s="474"/>
      <c r="D1641" s="475"/>
      <c r="E1641" s="478"/>
      <c r="F1641" s="477"/>
      <c r="G1641" s="478"/>
      <c r="H1641" s="478"/>
      <c r="I1641" s="499"/>
      <c r="J1641" s="486"/>
      <c r="K1641" s="486"/>
      <c r="L1641" s="479"/>
    </row>
    <row r="1642" spans="2:12" s="459" customFormat="1" ht="19.95" customHeight="1" x14ac:dyDescent="0.3">
      <c r="B1642" s="476"/>
      <c r="C1642" s="474"/>
      <c r="D1642" s="475"/>
      <c r="E1642" s="478"/>
      <c r="F1642" s="477"/>
      <c r="G1642" s="478"/>
      <c r="H1642" s="478"/>
      <c r="I1642" s="499"/>
      <c r="J1642" s="486"/>
      <c r="K1642" s="486"/>
      <c r="L1642" s="479"/>
    </row>
    <row r="1643" spans="2:12" s="459" customFormat="1" ht="19.95" customHeight="1" x14ac:dyDescent="0.3">
      <c r="B1643" s="476"/>
      <c r="C1643" s="474"/>
      <c r="D1643" s="475"/>
      <c r="E1643" s="478"/>
      <c r="F1643" s="477"/>
      <c r="G1643" s="478"/>
      <c r="H1643" s="478"/>
      <c r="I1643" s="499"/>
      <c r="J1643" s="486"/>
      <c r="K1643" s="486"/>
      <c r="L1643" s="479"/>
    </row>
    <row r="1644" spans="2:12" s="459" customFormat="1" ht="19.95" customHeight="1" x14ac:dyDescent="0.3">
      <c r="B1644" s="476"/>
      <c r="C1644" s="474"/>
      <c r="D1644" s="475"/>
      <c r="E1644" s="478"/>
      <c r="F1644" s="477"/>
      <c r="G1644" s="478"/>
      <c r="H1644" s="478"/>
      <c r="I1644" s="499"/>
      <c r="J1644" s="486"/>
      <c r="K1644" s="486"/>
      <c r="L1644" s="479"/>
    </row>
    <row r="1645" spans="2:12" s="459" customFormat="1" ht="19.95" customHeight="1" x14ac:dyDescent="0.3">
      <c r="B1645" s="476"/>
      <c r="C1645" s="474"/>
      <c r="D1645" s="475"/>
      <c r="E1645" s="478"/>
      <c r="F1645" s="477"/>
      <c r="G1645" s="478"/>
      <c r="H1645" s="478"/>
      <c r="I1645" s="499"/>
      <c r="J1645" s="486"/>
      <c r="K1645" s="486"/>
      <c r="L1645" s="479"/>
    </row>
    <row r="1646" spans="2:12" s="459" customFormat="1" ht="19.95" customHeight="1" x14ac:dyDescent="0.3">
      <c r="B1646" s="476"/>
      <c r="C1646" s="474"/>
      <c r="D1646" s="475"/>
      <c r="E1646" s="478"/>
      <c r="F1646" s="477"/>
      <c r="G1646" s="478"/>
      <c r="H1646" s="478"/>
      <c r="I1646" s="499"/>
      <c r="J1646" s="486"/>
      <c r="K1646" s="486"/>
      <c r="L1646" s="479"/>
    </row>
    <row r="1647" spans="2:12" s="459" customFormat="1" ht="19.95" customHeight="1" x14ac:dyDescent="0.3">
      <c r="B1647" s="476"/>
      <c r="C1647" s="474"/>
      <c r="D1647" s="475"/>
      <c r="E1647" s="478"/>
      <c r="F1647" s="477"/>
      <c r="G1647" s="478"/>
      <c r="H1647" s="478"/>
      <c r="I1647" s="499"/>
      <c r="J1647" s="486"/>
      <c r="K1647" s="486"/>
      <c r="L1647" s="479"/>
    </row>
    <row r="1648" spans="2:12" s="459" customFormat="1" ht="19.95" customHeight="1" x14ac:dyDescent="0.3">
      <c r="B1648" s="476"/>
      <c r="C1648" s="474"/>
      <c r="D1648" s="475"/>
      <c r="E1648" s="478"/>
      <c r="F1648" s="477"/>
      <c r="G1648" s="478"/>
      <c r="H1648" s="478"/>
      <c r="I1648" s="499"/>
      <c r="J1648" s="486"/>
      <c r="K1648" s="486"/>
      <c r="L1648" s="479"/>
    </row>
    <row r="1649" spans="2:12" s="459" customFormat="1" ht="19.95" customHeight="1" x14ac:dyDescent="0.3">
      <c r="B1649" s="476"/>
      <c r="C1649" s="474"/>
      <c r="D1649" s="475"/>
      <c r="E1649" s="478"/>
      <c r="F1649" s="477"/>
      <c r="G1649" s="478"/>
      <c r="H1649" s="478"/>
      <c r="I1649" s="499"/>
      <c r="J1649" s="486"/>
      <c r="K1649" s="486"/>
      <c r="L1649" s="479"/>
    </row>
    <row r="1650" spans="2:12" s="459" customFormat="1" ht="19.95" customHeight="1" x14ac:dyDescent="0.3">
      <c r="B1650" s="476"/>
      <c r="C1650" s="474"/>
      <c r="D1650" s="475"/>
      <c r="E1650" s="478"/>
      <c r="F1650" s="477"/>
      <c r="G1650" s="478"/>
      <c r="H1650" s="478"/>
      <c r="I1650" s="499"/>
      <c r="J1650" s="486"/>
      <c r="K1650" s="486"/>
      <c r="L1650" s="479"/>
    </row>
    <row r="1651" spans="2:12" s="459" customFormat="1" ht="19.95" customHeight="1" x14ac:dyDescent="0.3">
      <c r="B1651" s="476"/>
      <c r="C1651" s="474"/>
      <c r="D1651" s="475"/>
      <c r="E1651" s="478"/>
      <c r="F1651" s="477"/>
      <c r="G1651" s="478"/>
      <c r="H1651" s="478"/>
      <c r="I1651" s="499"/>
      <c r="J1651" s="486"/>
      <c r="K1651" s="486"/>
      <c r="L1651" s="479"/>
    </row>
    <row r="1652" spans="2:12" s="459" customFormat="1" ht="19.95" customHeight="1" x14ac:dyDescent="0.3">
      <c r="B1652" s="476"/>
      <c r="C1652" s="474"/>
      <c r="D1652" s="475"/>
      <c r="E1652" s="478"/>
      <c r="F1652" s="477"/>
      <c r="G1652" s="478"/>
      <c r="H1652" s="478"/>
      <c r="I1652" s="499"/>
      <c r="J1652" s="486"/>
      <c r="K1652" s="486"/>
      <c r="L1652" s="479"/>
    </row>
    <row r="1653" spans="2:12" s="459" customFormat="1" ht="19.95" customHeight="1" x14ac:dyDescent="0.3">
      <c r="B1653" s="476"/>
      <c r="C1653" s="474"/>
      <c r="D1653" s="475"/>
      <c r="E1653" s="478"/>
      <c r="F1653" s="477"/>
      <c r="G1653" s="478"/>
      <c r="H1653" s="478"/>
      <c r="I1653" s="499"/>
      <c r="J1653" s="486"/>
      <c r="K1653" s="486"/>
      <c r="L1653" s="479"/>
    </row>
    <row r="1654" spans="2:12" s="459" customFormat="1" ht="19.95" customHeight="1" x14ac:dyDescent="0.3">
      <c r="B1654" s="476"/>
      <c r="C1654" s="474"/>
      <c r="D1654" s="475"/>
      <c r="E1654" s="478"/>
      <c r="F1654" s="477"/>
      <c r="G1654" s="478"/>
      <c r="H1654" s="478"/>
      <c r="I1654" s="499"/>
      <c r="J1654" s="486"/>
      <c r="K1654" s="486"/>
      <c r="L1654" s="479"/>
    </row>
    <row r="1655" spans="2:12" s="459" customFormat="1" ht="19.95" customHeight="1" x14ac:dyDescent="0.3">
      <c r="B1655" s="476"/>
      <c r="C1655" s="474"/>
      <c r="D1655" s="475"/>
      <c r="E1655" s="478"/>
      <c r="F1655" s="477"/>
      <c r="G1655" s="478"/>
      <c r="H1655" s="478"/>
      <c r="I1655" s="499"/>
      <c r="J1655" s="486"/>
      <c r="K1655" s="486"/>
      <c r="L1655" s="479"/>
    </row>
    <row r="1656" spans="2:12" s="459" customFormat="1" ht="19.95" customHeight="1" x14ac:dyDescent="0.3">
      <c r="B1656" s="476"/>
      <c r="C1656" s="474"/>
      <c r="D1656" s="475"/>
      <c r="E1656" s="478"/>
      <c r="F1656" s="477"/>
      <c r="G1656" s="478"/>
      <c r="H1656" s="478"/>
      <c r="I1656" s="499"/>
      <c r="J1656" s="486"/>
      <c r="K1656" s="486"/>
      <c r="L1656" s="479"/>
    </row>
    <row r="1657" spans="2:12" s="459" customFormat="1" ht="19.95" customHeight="1" x14ac:dyDescent="0.3">
      <c r="B1657" s="476"/>
      <c r="C1657" s="474"/>
      <c r="D1657" s="475"/>
      <c r="E1657" s="478"/>
      <c r="F1657" s="477"/>
      <c r="G1657" s="478"/>
      <c r="H1657" s="478"/>
      <c r="I1657" s="499"/>
      <c r="J1657" s="486"/>
      <c r="K1657" s="486"/>
      <c r="L1657" s="479"/>
    </row>
    <row r="1658" spans="2:12" s="459" customFormat="1" ht="19.95" customHeight="1" x14ac:dyDescent="0.3">
      <c r="B1658" s="476"/>
      <c r="C1658" s="474"/>
      <c r="D1658" s="475"/>
      <c r="E1658" s="478"/>
      <c r="F1658" s="477"/>
      <c r="G1658" s="478"/>
      <c r="H1658" s="478"/>
      <c r="I1658" s="499"/>
      <c r="J1658" s="486"/>
      <c r="K1658" s="486"/>
      <c r="L1658" s="479"/>
    </row>
    <row r="1659" spans="2:12" s="459" customFormat="1" ht="19.95" customHeight="1" x14ac:dyDescent="0.3">
      <c r="B1659" s="476"/>
      <c r="C1659" s="474"/>
      <c r="D1659" s="475"/>
      <c r="E1659" s="478"/>
      <c r="F1659" s="477"/>
      <c r="G1659" s="478"/>
      <c r="H1659" s="478"/>
      <c r="I1659" s="499"/>
      <c r="J1659" s="486"/>
      <c r="K1659" s="486"/>
      <c r="L1659" s="479"/>
    </row>
    <row r="1660" spans="2:12" s="459" customFormat="1" ht="19.95" customHeight="1" x14ac:dyDescent="0.3">
      <c r="B1660" s="476"/>
      <c r="C1660" s="474"/>
      <c r="D1660" s="475"/>
      <c r="E1660" s="478"/>
      <c r="F1660" s="477"/>
      <c r="G1660" s="478"/>
      <c r="H1660" s="478"/>
      <c r="I1660" s="499"/>
      <c r="J1660" s="486"/>
      <c r="K1660" s="486"/>
      <c r="L1660" s="479"/>
    </row>
    <row r="1661" spans="2:12" s="459" customFormat="1" ht="19.95" customHeight="1" x14ac:dyDescent="0.3">
      <c r="B1661" s="476"/>
      <c r="C1661" s="474"/>
      <c r="D1661" s="475"/>
      <c r="E1661" s="478"/>
      <c r="F1661" s="477"/>
      <c r="G1661" s="478"/>
      <c r="H1661" s="478"/>
      <c r="I1661" s="499"/>
      <c r="J1661" s="486"/>
      <c r="K1661" s="486"/>
      <c r="L1661" s="479"/>
    </row>
    <row r="1662" spans="2:12" s="459" customFormat="1" ht="19.95" customHeight="1" x14ac:dyDescent="0.3">
      <c r="B1662" s="476"/>
      <c r="C1662" s="474"/>
      <c r="D1662" s="475"/>
      <c r="E1662" s="478"/>
      <c r="F1662" s="477"/>
      <c r="G1662" s="478"/>
      <c r="H1662" s="478"/>
      <c r="I1662" s="499"/>
      <c r="J1662" s="486"/>
      <c r="K1662" s="486"/>
      <c r="L1662" s="479"/>
    </row>
    <row r="1663" spans="2:12" s="459" customFormat="1" ht="19.95" customHeight="1" x14ac:dyDescent="0.3">
      <c r="B1663" s="476"/>
      <c r="C1663" s="474"/>
      <c r="D1663" s="475"/>
      <c r="E1663" s="478"/>
      <c r="F1663" s="477"/>
      <c r="G1663" s="478"/>
      <c r="H1663" s="478"/>
      <c r="I1663" s="499"/>
      <c r="J1663" s="486"/>
      <c r="K1663" s="486"/>
      <c r="L1663" s="479"/>
    </row>
    <row r="1664" spans="2:12" s="459" customFormat="1" ht="19.95" customHeight="1" x14ac:dyDescent="0.3">
      <c r="B1664" s="476"/>
      <c r="C1664" s="474"/>
      <c r="D1664" s="475"/>
      <c r="E1664" s="478"/>
      <c r="F1664" s="477"/>
      <c r="G1664" s="478"/>
      <c r="H1664" s="478"/>
      <c r="I1664" s="499"/>
      <c r="J1664" s="486"/>
      <c r="K1664" s="486"/>
      <c r="L1664" s="479"/>
    </row>
    <row r="1665" spans="2:12" s="459" customFormat="1" ht="19.95" customHeight="1" x14ac:dyDescent="0.3">
      <c r="B1665" s="476"/>
      <c r="C1665" s="474"/>
      <c r="D1665" s="475"/>
      <c r="E1665" s="478"/>
      <c r="F1665" s="477"/>
      <c r="G1665" s="478"/>
      <c r="H1665" s="478"/>
      <c r="I1665" s="499"/>
      <c r="J1665" s="486"/>
      <c r="K1665" s="486"/>
      <c r="L1665" s="479"/>
    </row>
    <row r="1666" spans="2:12" s="459" customFormat="1" ht="19.95" customHeight="1" x14ac:dyDescent="0.3">
      <c r="B1666" s="476"/>
      <c r="C1666" s="474"/>
      <c r="D1666" s="475"/>
      <c r="E1666" s="478"/>
      <c r="F1666" s="477"/>
      <c r="G1666" s="478"/>
      <c r="H1666" s="478"/>
      <c r="I1666" s="499"/>
      <c r="J1666" s="486"/>
      <c r="K1666" s="486"/>
      <c r="L1666" s="479"/>
    </row>
    <row r="1667" spans="2:12" s="459" customFormat="1" ht="19.95" customHeight="1" x14ac:dyDescent="0.3">
      <c r="B1667" s="476"/>
      <c r="C1667" s="474"/>
      <c r="D1667" s="475"/>
      <c r="E1667" s="478"/>
      <c r="F1667" s="477"/>
      <c r="G1667" s="478"/>
      <c r="H1667" s="478"/>
      <c r="I1667" s="499"/>
      <c r="J1667" s="486"/>
      <c r="K1667" s="486"/>
      <c r="L1667" s="479"/>
    </row>
    <row r="1668" spans="2:12" s="459" customFormat="1" ht="19.95" customHeight="1" x14ac:dyDescent="0.3">
      <c r="B1668" s="476"/>
      <c r="C1668" s="474"/>
      <c r="D1668" s="475"/>
      <c r="E1668" s="478"/>
      <c r="F1668" s="477"/>
      <c r="G1668" s="478"/>
      <c r="H1668" s="478"/>
      <c r="I1668" s="499"/>
      <c r="J1668" s="486"/>
      <c r="K1668" s="486"/>
      <c r="L1668" s="479"/>
    </row>
    <row r="1669" spans="2:12" s="459" customFormat="1" ht="19.95" customHeight="1" x14ac:dyDescent="0.3">
      <c r="B1669" s="476"/>
      <c r="C1669" s="474"/>
      <c r="D1669" s="475"/>
      <c r="E1669" s="478"/>
      <c r="F1669" s="477"/>
      <c r="G1669" s="478"/>
      <c r="H1669" s="478"/>
      <c r="I1669" s="499"/>
      <c r="J1669" s="486"/>
      <c r="K1669" s="486"/>
      <c r="L1669" s="479"/>
    </row>
    <row r="1670" spans="2:12" s="459" customFormat="1" ht="19.95" customHeight="1" x14ac:dyDescent="0.3">
      <c r="B1670" s="476"/>
      <c r="C1670" s="474"/>
      <c r="D1670" s="475"/>
      <c r="E1670" s="478"/>
      <c r="F1670" s="477"/>
      <c r="G1670" s="478"/>
      <c r="H1670" s="478"/>
      <c r="I1670" s="499"/>
      <c r="J1670" s="486"/>
      <c r="K1670" s="486"/>
      <c r="L1670" s="479"/>
    </row>
    <row r="1671" spans="2:12" s="459" customFormat="1" ht="19.95" customHeight="1" x14ac:dyDescent="0.3">
      <c r="B1671" s="476"/>
      <c r="C1671" s="474"/>
      <c r="D1671" s="475"/>
      <c r="E1671" s="478"/>
      <c r="F1671" s="477"/>
      <c r="G1671" s="478"/>
      <c r="H1671" s="478"/>
      <c r="I1671" s="499"/>
      <c r="J1671" s="486"/>
      <c r="K1671" s="486"/>
      <c r="L1671" s="479"/>
    </row>
    <row r="1672" spans="2:12" s="459" customFormat="1" ht="19.95" customHeight="1" x14ac:dyDescent="0.3">
      <c r="B1672" s="476"/>
      <c r="C1672" s="474"/>
      <c r="D1672" s="475"/>
      <c r="E1672" s="478"/>
      <c r="F1672" s="477"/>
      <c r="G1672" s="478"/>
      <c r="H1672" s="478"/>
      <c r="I1672" s="499"/>
      <c r="J1672" s="486"/>
      <c r="K1672" s="486"/>
      <c r="L1672" s="479"/>
    </row>
    <row r="1673" spans="2:12" s="459" customFormat="1" ht="19.95" customHeight="1" x14ac:dyDescent="0.3">
      <c r="B1673" s="476"/>
      <c r="C1673" s="474"/>
      <c r="D1673" s="475"/>
      <c r="E1673" s="478"/>
      <c r="F1673" s="477"/>
      <c r="G1673" s="478"/>
      <c r="H1673" s="478"/>
      <c r="I1673" s="499"/>
      <c r="J1673" s="486"/>
      <c r="K1673" s="486"/>
      <c r="L1673" s="479"/>
    </row>
    <row r="1674" spans="2:12" s="459" customFormat="1" ht="19.95" customHeight="1" x14ac:dyDescent="0.3">
      <c r="B1674" s="476"/>
      <c r="C1674" s="474"/>
      <c r="D1674" s="475"/>
      <c r="E1674" s="478"/>
      <c r="F1674" s="477"/>
      <c r="G1674" s="478"/>
      <c r="H1674" s="478"/>
      <c r="I1674" s="499"/>
      <c r="J1674" s="486"/>
      <c r="K1674" s="486"/>
      <c r="L1674" s="479"/>
    </row>
    <row r="1675" spans="2:12" s="459" customFormat="1" ht="19.95" customHeight="1" x14ac:dyDescent="0.3">
      <c r="B1675" s="476"/>
      <c r="C1675" s="474"/>
      <c r="D1675" s="475"/>
      <c r="E1675" s="478"/>
      <c r="F1675" s="477"/>
      <c r="G1675" s="478"/>
      <c r="H1675" s="478"/>
      <c r="I1675" s="499"/>
      <c r="J1675" s="486"/>
      <c r="K1675" s="486"/>
      <c r="L1675" s="479"/>
    </row>
    <row r="1676" spans="2:12" s="459" customFormat="1" ht="19.95" customHeight="1" x14ac:dyDescent="0.3">
      <c r="B1676" s="476"/>
      <c r="C1676" s="474"/>
      <c r="D1676" s="475"/>
      <c r="E1676" s="478"/>
      <c r="F1676" s="477"/>
      <c r="G1676" s="478"/>
      <c r="H1676" s="478"/>
      <c r="I1676" s="499"/>
      <c r="J1676" s="486"/>
      <c r="K1676" s="486"/>
      <c r="L1676" s="479"/>
    </row>
    <row r="1677" spans="2:12" s="459" customFormat="1" ht="19.95" customHeight="1" x14ac:dyDescent="0.3">
      <c r="B1677" s="476"/>
      <c r="C1677" s="474"/>
      <c r="D1677" s="475"/>
      <c r="E1677" s="478"/>
      <c r="F1677" s="477"/>
      <c r="G1677" s="478"/>
      <c r="H1677" s="478"/>
      <c r="I1677" s="499"/>
      <c r="J1677" s="486"/>
      <c r="K1677" s="486"/>
      <c r="L1677" s="479"/>
    </row>
    <row r="1678" spans="2:12" s="459" customFormat="1" ht="19.95" customHeight="1" x14ac:dyDescent="0.3">
      <c r="B1678" s="476"/>
      <c r="C1678" s="474"/>
      <c r="D1678" s="475"/>
      <c r="E1678" s="478"/>
      <c r="F1678" s="477"/>
      <c r="G1678" s="478"/>
      <c r="H1678" s="478"/>
      <c r="I1678" s="499"/>
      <c r="J1678" s="486"/>
      <c r="K1678" s="486"/>
      <c r="L1678" s="479"/>
    </row>
    <row r="1679" spans="2:12" s="459" customFormat="1" ht="19.95" customHeight="1" x14ac:dyDescent="0.3">
      <c r="B1679" s="476"/>
      <c r="C1679" s="474"/>
      <c r="D1679" s="475"/>
      <c r="E1679" s="478"/>
      <c r="F1679" s="477"/>
      <c r="G1679" s="478"/>
      <c r="H1679" s="478"/>
      <c r="I1679" s="499"/>
      <c r="J1679" s="486"/>
      <c r="K1679" s="486"/>
      <c r="L1679" s="479"/>
    </row>
    <row r="1680" spans="2:12" s="459" customFormat="1" ht="19.95" customHeight="1" x14ac:dyDescent="0.3">
      <c r="B1680" s="476"/>
      <c r="C1680" s="474"/>
      <c r="D1680" s="475"/>
      <c r="E1680" s="478"/>
      <c r="F1680" s="477"/>
      <c r="G1680" s="478"/>
      <c r="H1680" s="478"/>
      <c r="I1680" s="499"/>
      <c r="J1680" s="486"/>
      <c r="K1680" s="486"/>
      <c r="L1680" s="479"/>
    </row>
    <row r="1681" spans="2:12" s="459" customFormat="1" ht="19.95" customHeight="1" x14ac:dyDescent="0.3">
      <c r="B1681" s="476"/>
      <c r="C1681" s="474"/>
      <c r="D1681" s="475"/>
      <c r="E1681" s="478"/>
      <c r="F1681" s="477"/>
      <c r="G1681" s="478"/>
      <c r="H1681" s="478"/>
      <c r="I1681" s="499"/>
      <c r="J1681" s="486"/>
      <c r="K1681" s="486"/>
      <c r="L1681" s="479"/>
    </row>
    <row r="1682" spans="2:12" s="459" customFormat="1" ht="19.95" customHeight="1" x14ac:dyDescent="0.3">
      <c r="B1682" s="476"/>
      <c r="C1682" s="474"/>
      <c r="D1682" s="475"/>
      <c r="E1682" s="478"/>
      <c r="F1682" s="477"/>
      <c r="G1682" s="478"/>
      <c r="H1682" s="478"/>
      <c r="I1682" s="499"/>
      <c r="J1682" s="486"/>
      <c r="K1682" s="486"/>
      <c r="L1682" s="479"/>
    </row>
    <row r="1683" spans="2:12" s="459" customFormat="1" ht="19.95" customHeight="1" x14ac:dyDescent="0.3">
      <c r="B1683" s="476"/>
      <c r="C1683" s="474"/>
      <c r="D1683" s="475"/>
      <c r="E1683" s="478"/>
      <c r="F1683" s="477"/>
      <c r="G1683" s="478"/>
      <c r="H1683" s="478"/>
      <c r="I1683" s="499"/>
      <c r="J1683" s="486"/>
      <c r="K1683" s="486"/>
      <c r="L1683" s="479"/>
    </row>
    <row r="1684" spans="2:12" s="459" customFormat="1" ht="19.95" customHeight="1" x14ac:dyDescent="0.3">
      <c r="B1684" s="476"/>
      <c r="C1684" s="474"/>
      <c r="D1684" s="475"/>
      <c r="E1684" s="478"/>
      <c r="F1684" s="477"/>
      <c r="G1684" s="478"/>
      <c r="H1684" s="478"/>
      <c r="I1684" s="499"/>
      <c r="J1684" s="486"/>
      <c r="K1684" s="486"/>
      <c r="L1684" s="479"/>
    </row>
    <row r="1685" spans="2:12" s="459" customFormat="1" ht="19.95" customHeight="1" x14ac:dyDescent="0.3">
      <c r="B1685" s="476"/>
      <c r="C1685" s="474"/>
      <c r="D1685" s="475"/>
      <c r="E1685" s="478"/>
      <c r="F1685" s="477"/>
      <c r="G1685" s="478"/>
      <c r="H1685" s="478"/>
      <c r="I1685" s="499"/>
      <c r="J1685" s="486"/>
      <c r="K1685" s="486"/>
      <c r="L1685" s="479"/>
    </row>
    <row r="1686" spans="2:12" s="459" customFormat="1" ht="19.95" customHeight="1" x14ac:dyDescent="0.3">
      <c r="B1686" s="476"/>
      <c r="C1686" s="474"/>
      <c r="D1686" s="475"/>
      <c r="E1686" s="478"/>
      <c r="F1686" s="477"/>
      <c r="G1686" s="478"/>
      <c r="H1686" s="478"/>
      <c r="I1686" s="499"/>
      <c r="J1686" s="486"/>
      <c r="K1686" s="486"/>
      <c r="L1686" s="479"/>
    </row>
    <row r="1687" spans="2:12" s="459" customFormat="1" ht="19.95" customHeight="1" x14ac:dyDescent="0.3">
      <c r="B1687" s="476"/>
      <c r="C1687" s="474"/>
      <c r="D1687" s="475"/>
      <c r="E1687" s="478"/>
      <c r="F1687" s="477"/>
      <c r="G1687" s="478"/>
      <c r="H1687" s="478"/>
      <c r="I1687" s="499"/>
      <c r="J1687" s="486"/>
      <c r="K1687" s="486"/>
      <c r="L1687" s="479"/>
    </row>
    <row r="1688" spans="2:12" s="459" customFormat="1" ht="19.95" customHeight="1" x14ac:dyDescent="0.3">
      <c r="B1688" s="476"/>
      <c r="C1688" s="474"/>
      <c r="D1688" s="475"/>
      <c r="E1688" s="478"/>
      <c r="F1688" s="477"/>
      <c r="G1688" s="478"/>
      <c r="H1688" s="478"/>
      <c r="I1688" s="499"/>
      <c r="J1688" s="486"/>
      <c r="K1688" s="486"/>
      <c r="L1688" s="479"/>
    </row>
    <row r="1689" spans="2:12" s="459" customFormat="1" ht="19.95" customHeight="1" x14ac:dyDescent="0.3">
      <c r="B1689" s="476"/>
      <c r="C1689" s="474"/>
      <c r="D1689" s="475"/>
      <c r="E1689" s="478"/>
      <c r="F1689" s="477"/>
      <c r="G1689" s="478"/>
      <c r="H1689" s="478"/>
      <c r="I1689" s="499"/>
      <c r="J1689" s="486"/>
      <c r="K1689" s="486"/>
      <c r="L1689" s="479"/>
    </row>
    <row r="1690" spans="2:12" s="459" customFormat="1" ht="19.95" customHeight="1" x14ac:dyDescent="0.3">
      <c r="B1690" s="476"/>
      <c r="C1690" s="474"/>
      <c r="D1690" s="475"/>
      <c r="E1690" s="478"/>
      <c r="F1690" s="477"/>
      <c r="G1690" s="478"/>
      <c r="H1690" s="478"/>
      <c r="I1690" s="499"/>
      <c r="J1690" s="486"/>
      <c r="K1690" s="486"/>
      <c r="L1690" s="479"/>
    </row>
    <row r="1691" spans="2:12" s="459" customFormat="1" ht="19.95" customHeight="1" x14ac:dyDescent="0.3">
      <c r="B1691" s="476"/>
      <c r="C1691" s="474"/>
      <c r="D1691" s="475"/>
      <c r="E1691" s="478"/>
      <c r="F1691" s="477"/>
      <c r="G1691" s="478"/>
      <c r="H1691" s="478"/>
      <c r="I1691" s="499"/>
      <c r="J1691" s="486"/>
      <c r="K1691" s="486"/>
      <c r="L1691" s="479"/>
    </row>
    <row r="1692" spans="2:12" s="459" customFormat="1" ht="19.95" customHeight="1" x14ac:dyDescent="0.3">
      <c r="B1692" s="476"/>
      <c r="C1692" s="474"/>
      <c r="D1692" s="475"/>
      <c r="E1692" s="478"/>
      <c r="F1692" s="477"/>
      <c r="G1692" s="478"/>
      <c r="H1692" s="478"/>
      <c r="I1692" s="499"/>
      <c r="J1692" s="486"/>
      <c r="K1692" s="486"/>
      <c r="L1692" s="479"/>
    </row>
    <row r="1693" spans="2:12" s="459" customFormat="1" ht="19.95" customHeight="1" x14ac:dyDescent="0.3">
      <c r="B1693" s="476"/>
      <c r="C1693" s="474"/>
      <c r="D1693" s="475"/>
      <c r="E1693" s="478"/>
      <c r="F1693" s="477"/>
      <c r="G1693" s="478"/>
      <c r="H1693" s="478"/>
      <c r="I1693" s="499"/>
      <c r="J1693" s="486"/>
      <c r="K1693" s="486"/>
      <c r="L1693" s="479"/>
    </row>
    <row r="1694" spans="2:12" s="459" customFormat="1" ht="19.95" customHeight="1" x14ac:dyDescent="0.3">
      <c r="B1694" s="476"/>
      <c r="C1694" s="474"/>
      <c r="D1694" s="475"/>
      <c r="E1694" s="478"/>
      <c r="F1694" s="477"/>
      <c r="G1694" s="478"/>
      <c r="H1694" s="478"/>
      <c r="I1694" s="499"/>
      <c r="J1694" s="486"/>
      <c r="K1694" s="486"/>
      <c r="L1694" s="479"/>
    </row>
    <row r="1695" spans="2:12" s="459" customFormat="1" ht="19.95" customHeight="1" x14ac:dyDescent="0.3">
      <c r="B1695" s="476"/>
      <c r="C1695" s="474"/>
      <c r="D1695" s="475"/>
      <c r="E1695" s="478"/>
      <c r="F1695" s="477"/>
      <c r="G1695" s="478"/>
      <c r="H1695" s="478"/>
      <c r="I1695" s="499"/>
      <c r="J1695" s="486"/>
      <c r="K1695" s="486"/>
      <c r="L1695" s="479"/>
    </row>
    <row r="1696" spans="2:12" s="459" customFormat="1" ht="19.95" customHeight="1" x14ac:dyDescent="0.3">
      <c r="B1696" s="476"/>
      <c r="C1696" s="474"/>
      <c r="D1696" s="475"/>
      <c r="E1696" s="478"/>
      <c r="F1696" s="477"/>
      <c r="G1696" s="478"/>
      <c r="H1696" s="478"/>
      <c r="I1696" s="499"/>
      <c r="J1696" s="486"/>
      <c r="K1696" s="486"/>
      <c r="L1696" s="479"/>
    </row>
    <row r="1697" spans="2:12" s="459" customFormat="1" ht="19.95" customHeight="1" x14ac:dyDescent="0.3">
      <c r="B1697" s="476"/>
      <c r="C1697" s="474"/>
      <c r="D1697" s="475"/>
      <c r="E1697" s="478"/>
      <c r="F1697" s="477"/>
      <c r="G1697" s="478"/>
      <c r="H1697" s="478"/>
      <c r="I1697" s="499"/>
      <c r="J1697" s="486"/>
      <c r="K1697" s="486"/>
      <c r="L1697" s="479"/>
    </row>
    <row r="1698" spans="2:12" s="459" customFormat="1" ht="19.95" customHeight="1" x14ac:dyDescent="0.3">
      <c r="B1698" s="476"/>
      <c r="C1698" s="474"/>
      <c r="D1698" s="475"/>
      <c r="E1698" s="478"/>
      <c r="F1698" s="477"/>
      <c r="G1698" s="478"/>
      <c r="H1698" s="478"/>
      <c r="I1698" s="499"/>
      <c r="J1698" s="486"/>
      <c r="K1698" s="486"/>
      <c r="L1698" s="479"/>
    </row>
    <row r="1699" spans="2:12" s="459" customFormat="1" ht="19.95" customHeight="1" x14ac:dyDescent="0.3">
      <c r="B1699" s="476"/>
      <c r="C1699" s="474"/>
      <c r="D1699" s="475"/>
      <c r="E1699" s="478"/>
      <c r="F1699" s="477"/>
      <c r="G1699" s="478"/>
      <c r="H1699" s="478"/>
      <c r="I1699" s="499"/>
      <c r="J1699" s="486"/>
      <c r="K1699" s="486"/>
      <c r="L1699" s="479"/>
    </row>
    <row r="1700" spans="2:12" s="459" customFormat="1" ht="19.95" customHeight="1" x14ac:dyDescent="0.3">
      <c r="B1700" s="476"/>
      <c r="C1700" s="474"/>
      <c r="D1700" s="475"/>
      <c r="E1700" s="478"/>
      <c r="F1700" s="477"/>
      <c r="G1700" s="478"/>
      <c r="H1700" s="478"/>
      <c r="I1700" s="499"/>
      <c r="J1700" s="486"/>
      <c r="K1700" s="486"/>
      <c r="L1700" s="479"/>
    </row>
    <row r="1701" spans="2:12" s="459" customFormat="1" ht="19.95" customHeight="1" x14ac:dyDescent="0.3">
      <c r="B1701" s="476"/>
      <c r="C1701" s="474"/>
      <c r="D1701" s="475"/>
      <c r="E1701" s="478"/>
      <c r="F1701" s="477"/>
      <c r="G1701" s="478"/>
      <c r="H1701" s="478"/>
      <c r="I1701" s="499"/>
      <c r="J1701" s="486"/>
      <c r="K1701" s="486"/>
      <c r="L1701" s="479"/>
    </row>
    <row r="1702" spans="2:12" s="459" customFormat="1" ht="19.95" customHeight="1" x14ac:dyDescent="0.3">
      <c r="B1702" s="476"/>
      <c r="C1702" s="474"/>
      <c r="D1702" s="475"/>
      <c r="E1702" s="478"/>
      <c r="F1702" s="477"/>
      <c r="G1702" s="478"/>
      <c r="H1702" s="478"/>
      <c r="I1702" s="499"/>
      <c r="J1702" s="486"/>
      <c r="K1702" s="486"/>
      <c r="L1702" s="479"/>
    </row>
    <row r="1703" spans="2:12" s="459" customFormat="1" ht="19.95" customHeight="1" x14ac:dyDescent="0.3">
      <c r="B1703" s="476"/>
      <c r="C1703" s="474"/>
      <c r="D1703" s="475"/>
      <c r="E1703" s="478"/>
      <c r="F1703" s="477"/>
      <c r="G1703" s="478"/>
      <c r="H1703" s="478"/>
      <c r="I1703" s="499"/>
      <c r="J1703" s="486"/>
      <c r="K1703" s="486"/>
      <c r="L1703" s="479"/>
    </row>
    <row r="1704" spans="2:12" s="459" customFormat="1" ht="19.95" customHeight="1" x14ac:dyDescent="0.3">
      <c r="B1704" s="476"/>
      <c r="C1704" s="474"/>
      <c r="D1704" s="475"/>
      <c r="E1704" s="478"/>
      <c r="F1704" s="477"/>
      <c r="G1704" s="478"/>
      <c r="H1704" s="478"/>
      <c r="I1704" s="499"/>
      <c r="J1704" s="486"/>
      <c r="K1704" s="486"/>
      <c r="L1704" s="479"/>
    </row>
    <row r="1705" spans="2:12" s="459" customFormat="1" ht="19.95" customHeight="1" x14ac:dyDescent="0.3">
      <c r="B1705" s="476"/>
      <c r="C1705" s="474"/>
      <c r="D1705" s="475"/>
      <c r="E1705" s="478"/>
      <c r="F1705" s="477"/>
      <c r="G1705" s="478"/>
      <c r="H1705" s="478"/>
      <c r="I1705" s="499"/>
      <c r="J1705" s="486"/>
      <c r="K1705" s="486"/>
      <c r="L1705" s="479"/>
    </row>
    <row r="1706" spans="2:12" s="459" customFormat="1" ht="19.95" customHeight="1" x14ac:dyDescent="0.3">
      <c r="B1706" s="476"/>
      <c r="C1706" s="474"/>
      <c r="D1706" s="475"/>
      <c r="E1706" s="478"/>
      <c r="F1706" s="477"/>
      <c r="G1706" s="478"/>
      <c r="H1706" s="478"/>
      <c r="I1706" s="499"/>
      <c r="J1706" s="486"/>
      <c r="K1706" s="486"/>
      <c r="L1706" s="479"/>
    </row>
    <row r="1707" spans="2:12" s="459" customFormat="1" ht="19.95" customHeight="1" x14ac:dyDescent="0.3">
      <c r="B1707" s="476"/>
      <c r="C1707" s="474"/>
      <c r="D1707" s="475"/>
      <c r="E1707" s="478"/>
      <c r="F1707" s="477"/>
      <c r="G1707" s="478"/>
      <c r="H1707" s="478"/>
      <c r="I1707" s="499"/>
      <c r="J1707" s="486"/>
      <c r="K1707" s="486"/>
      <c r="L1707" s="479"/>
    </row>
    <row r="1708" spans="2:12" s="459" customFormat="1" ht="19.95" customHeight="1" x14ac:dyDescent="0.3">
      <c r="B1708" s="476"/>
      <c r="C1708" s="474"/>
      <c r="D1708" s="475"/>
      <c r="E1708" s="478"/>
      <c r="F1708" s="477"/>
      <c r="G1708" s="478"/>
      <c r="H1708" s="478"/>
      <c r="I1708" s="499"/>
      <c r="J1708" s="486"/>
      <c r="K1708" s="486"/>
      <c r="L1708" s="479"/>
    </row>
    <row r="1709" spans="2:12" s="459" customFormat="1" ht="19.95" customHeight="1" x14ac:dyDescent="0.3">
      <c r="B1709" s="476"/>
      <c r="C1709" s="474"/>
      <c r="D1709" s="475"/>
      <c r="E1709" s="478"/>
      <c r="F1709" s="477"/>
      <c r="G1709" s="478"/>
      <c r="H1709" s="478"/>
      <c r="I1709" s="499"/>
      <c r="J1709" s="486"/>
      <c r="K1709" s="486"/>
      <c r="L1709" s="479"/>
    </row>
    <row r="1710" spans="2:12" s="459" customFormat="1" ht="19.95" customHeight="1" x14ac:dyDescent="0.3">
      <c r="B1710" s="476"/>
      <c r="C1710" s="474"/>
      <c r="D1710" s="475"/>
      <c r="E1710" s="478"/>
      <c r="F1710" s="477"/>
      <c r="G1710" s="478"/>
      <c r="H1710" s="478"/>
      <c r="I1710" s="499"/>
      <c r="J1710" s="486"/>
      <c r="K1710" s="486"/>
      <c r="L1710" s="479"/>
    </row>
    <row r="1711" spans="2:12" s="459" customFormat="1" ht="19.95" customHeight="1" x14ac:dyDescent="0.3">
      <c r="B1711" s="476"/>
      <c r="C1711" s="474"/>
      <c r="D1711" s="475"/>
      <c r="E1711" s="478"/>
      <c r="F1711" s="477"/>
      <c r="G1711" s="478"/>
      <c r="H1711" s="478"/>
      <c r="I1711" s="499"/>
      <c r="J1711" s="486"/>
      <c r="K1711" s="486"/>
      <c r="L1711" s="479"/>
    </row>
    <row r="1712" spans="2:12" s="459" customFormat="1" ht="19.95" customHeight="1" x14ac:dyDescent="0.3">
      <c r="B1712" s="476"/>
      <c r="C1712" s="474"/>
      <c r="D1712" s="475"/>
      <c r="E1712" s="478"/>
      <c r="F1712" s="477"/>
      <c r="G1712" s="478"/>
      <c r="H1712" s="478"/>
      <c r="I1712" s="499"/>
      <c r="J1712" s="486"/>
      <c r="K1712" s="486"/>
      <c r="L1712" s="479"/>
    </row>
    <row r="1713" spans="2:12" s="459" customFormat="1" ht="19.95" customHeight="1" x14ac:dyDescent="0.3">
      <c r="B1713" s="476"/>
      <c r="C1713" s="474"/>
      <c r="D1713" s="475"/>
      <c r="E1713" s="478"/>
      <c r="F1713" s="477"/>
      <c r="G1713" s="478"/>
      <c r="H1713" s="478"/>
      <c r="I1713" s="499"/>
      <c r="J1713" s="486"/>
      <c r="K1713" s="486"/>
      <c r="L1713" s="479"/>
    </row>
    <row r="1714" spans="2:12" s="459" customFormat="1" ht="19.95" customHeight="1" x14ac:dyDescent="0.3">
      <c r="B1714" s="476"/>
      <c r="C1714" s="474"/>
      <c r="D1714" s="475"/>
      <c r="E1714" s="478"/>
      <c r="F1714" s="477"/>
      <c r="G1714" s="478"/>
      <c r="H1714" s="478"/>
      <c r="I1714" s="499"/>
      <c r="J1714" s="486"/>
      <c r="K1714" s="486"/>
      <c r="L1714" s="479"/>
    </row>
    <row r="1715" spans="2:12" s="459" customFormat="1" ht="19.95" customHeight="1" x14ac:dyDescent="0.3">
      <c r="B1715" s="476"/>
      <c r="C1715" s="474"/>
      <c r="D1715" s="475"/>
      <c r="E1715" s="478"/>
      <c r="F1715" s="477"/>
      <c r="G1715" s="478"/>
      <c r="H1715" s="478"/>
      <c r="I1715" s="499"/>
      <c r="J1715" s="486"/>
      <c r="K1715" s="486"/>
      <c r="L1715" s="479"/>
    </row>
    <row r="1716" spans="2:12" s="459" customFormat="1" ht="19.95" customHeight="1" x14ac:dyDescent="0.3">
      <c r="B1716" s="476"/>
      <c r="C1716" s="474"/>
      <c r="D1716" s="475"/>
      <c r="E1716" s="478"/>
      <c r="F1716" s="477"/>
      <c r="G1716" s="478"/>
      <c r="H1716" s="478"/>
      <c r="I1716" s="499"/>
      <c r="J1716" s="486"/>
      <c r="K1716" s="486"/>
      <c r="L1716" s="479"/>
    </row>
    <row r="1717" spans="2:12" s="459" customFormat="1" ht="19.95" customHeight="1" x14ac:dyDescent="0.3">
      <c r="B1717" s="476"/>
      <c r="C1717" s="474"/>
      <c r="D1717" s="475"/>
      <c r="E1717" s="478"/>
      <c r="F1717" s="477"/>
      <c r="G1717" s="478"/>
      <c r="H1717" s="478"/>
      <c r="I1717" s="499"/>
      <c r="J1717" s="486"/>
      <c r="K1717" s="486"/>
      <c r="L1717" s="479"/>
    </row>
    <row r="1718" spans="2:12" s="459" customFormat="1" ht="19.95" customHeight="1" x14ac:dyDescent="0.3">
      <c r="B1718" s="476"/>
      <c r="C1718" s="474"/>
      <c r="D1718" s="475"/>
      <c r="E1718" s="478"/>
      <c r="F1718" s="477"/>
      <c r="G1718" s="478"/>
      <c r="H1718" s="478"/>
      <c r="I1718" s="499"/>
      <c r="J1718" s="486"/>
      <c r="K1718" s="486"/>
      <c r="L1718" s="479"/>
    </row>
    <row r="1719" spans="2:12" s="459" customFormat="1" ht="19.95" customHeight="1" x14ac:dyDescent="0.3">
      <c r="B1719" s="476"/>
      <c r="C1719" s="474"/>
      <c r="D1719" s="475"/>
      <c r="E1719" s="478"/>
      <c r="F1719" s="477"/>
      <c r="G1719" s="478"/>
      <c r="H1719" s="478"/>
      <c r="I1719" s="499"/>
      <c r="J1719" s="486"/>
      <c r="K1719" s="486"/>
      <c r="L1719" s="479"/>
    </row>
    <row r="1720" spans="2:12" s="459" customFormat="1" ht="19.95" customHeight="1" x14ac:dyDescent="0.3">
      <c r="B1720" s="476"/>
      <c r="C1720" s="474"/>
      <c r="D1720" s="475"/>
      <c r="E1720" s="478"/>
      <c r="F1720" s="477"/>
      <c r="G1720" s="478"/>
      <c r="H1720" s="478"/>
      <c r="I1720" s="499"/>
      <c r="J1720" s="486"/>
      <c r="K1720" s="486"/>
      <c r="L1720" s="479"/>
    </row>
    <row r="1721" spans="2:12" s="459" customFormat="1" ht="19.95" customHeight="1" x14ac:dyDescent="0.3">
      <c r="B1721" s="476"/>
      <c r="C1721" s="474"/>
      <c r="D1721" s="475"/>
      <c r="E1721" s="478"/>
      <c r="F1721" s="477"/>
      <c r="G1721" s="478"/>
      <c r="H1721" s="478"/>
      <c r="I1721" s="499"/>
      <c r="J1721" s="486"/>
      <c r="K1721" s="486"/>
      <c r="L1721" s="479"/>
    </row>
    <row r="1722" spans="2:12" s="459" customFormat="1" ht="19.95" customHeight="1" x14ac:dyDescent="0.3">
      <c r="B1722" s="476"/>
      <c r="C1722" s="474"/>
      <c r="D1722" s="475"/>
      <c r="E1722" s="478"/>
      <c r="F1722" s="477"/>
      <c r="G1722" s="478"/>
      <c r="H1722" s="478"/>
      <c r="I1722" s="499"/>
      <c r="J1722" s="486"/>
      <c r="K1722" s="486"/>
      <c r="L1722" s="479"/>
    </row>
    <row r="1723" spans="2:12" s="459" customFormat="1" ht="19.95" customHeight="1" x14ac:dyDescent="0.3">
      <c r="B1723" s="476"/>
      <c r="C1723" s="474"/>
      <c r="D1723" s="475"/>
      <c r="E1723" s="478"/>
      <c r="F1723" s="477"/>
      <c r="G1723" s="478"/>
      <c r="H1723" s="478"/>
      <c r="I1723" s="499"/>
      <c r="J1723" s="486"/>
      <c r="K1723" s="486"/>
      <c r="L1723" s="479"/>
    </row>
    <row r="1724" spans="2:12" s="459" customFormat="1" ht="19.95" customHeight="1" x14ac:dyDescent="0.3">
      <c r="B1724" s="476"/>
      <c r="C1724" s="474"/>
      <c r="D1724" s="475"/>
      <c r="E1724" s="478"/>
      <c r="F1724" s="477"/>
      <c r="G1724" s="478"/>
      <c r="H1724" s="478"/>
      <c r="I1724" s="499"/>
      <c r="J1724" s="486"/>
      <c r="K1724" s="486"/>
      <c r="L1724" s="479"/>
    </row>
    <row r="1725" spans="2:12" s="459" customFormat="1" ht="19.95" customHeight="1" x14ac:dyDescent="0.3">
      <c r="B1725" s="476"/>
      <c r="C1725" s="474"/>
      <c r="D1725" s="475"/>
      <c r="E1725" s="478"/>
      <c r="F1725" s="477"/>
      <c r="G1725" s="478"/>
      <c r="H1725" s="478"/>
      <c r="I1725" s="499"/>
      <c r="J1725" s="486"/>
      <c r="K1725" s="486"/>
      <c r="L1725" s="479"/>
    </row>
    <row r="1726" spans="2:12" s="459" customFormat="1" ht="19.95" customHeight="1" x14ac:dyDescent="0.3">
      <c r="B1726" s="476"/>
      <c r="C1726" s="474"/>
      <c r="D1726" s="475"/>
      <c r="E1726" s="478"/>
      <c r="F1726" s="477"/>
      <c r="G1726" s="478"/>
      <c r="H1726" s="478"/>
      <c r="I1726" s="499"/>
      <c r="J1726" s="486"/>
      <c r="K1726" s="486"/>
      <c r="L1726" s="479"/>
    </row>
    <row r="1727" spans="2:12" s="459" customFormat="1" ht="19.95" customHeight="1" x14ac:dyDescent="0.3">
      <c r="B1727" s="476"/>
      <c r="C1727" s="474"/>
      <c r="D1727" s="475"/>
      <c r="E1727" s="478"/>
      <c r="F1727" s="477"/>
      <c r="G1727" s="478"/>
      <c r="H1727" s="478"/>
      <c r="I1727" s="499"/>
      <c r="J1727" s="486"/>
      <c r="K1727" s="486"/>
      <c r="L1727" s="479"/>
    </row>
    <row r="1728" spans="2:12" s="459" customFormat="1" ht="19.95" customHeight="1" x14ac:dyDescent="0.3">
      <c r="B1728" s="476"/>
      <c r="C1728" s="474"/>
      <c r="D1728" s="475"/>
      <c r="E1728" s="478"/>
      <c r="F1728" s="477"/>
      <c r="G1728" s="478"/>
      <c r="H1728" s="478"/>
      <c r="I1728" s="499"/>
      <c r="J1728" s="486"/>
      <c r="K1728" s="486"/>
      <c r="L1728" s="479"/>
    </row>
    <row r="1729" spans="2:12" s="459" customFormat="1" ht="19.95" customHeight="1" x14ac:dyDescent="0.3">
      <c r="B1729" s="476"/>
      <c r="C1729" s="474"/>
      <c r="D1729" s="475"/>
      <c r="E1729" s="478"/>
      <c r="F1729" s="477"/>
      <c r="G1729" s="478"/>
      <c r="H1729" s="478"/>
      <c r="I1729" s="499"/>
      <c r="J1729" s="486"/>
      <c r="K1729" s="486"/>
      <c r="L1729" s="479"/>
    </row>
    <row r="1730" spans="2:12" s="459" customFormat="1" ht="19.95" customHeight="1" x14ac:dyDescent="0.3">
      <c r="B1730" s="476"/>
      <c r="C1730" s="474"/>
      <c r="D1730" s="475"/>
      <c r="E1730" s="478"/>
      <c r="F1730" s="477"/>
      <c r="G1730" s="478"/>
      <c r="H1730" s="478"/>
      <c r="I1730" s="499"/>
      <c r="J1730" s="486"/>
      <c r="K1730" s="486"/>
      <c r="L1730" s="479"/>
    </row>
    <row r="1731" spans="2:12" s="459" customFormat="1" ht="19.95" customHeight="1" x14ac:dyDescent="0.3">
      <c r="B1731" s="476"/>
      <c r="C1731" s="474"/>
      <c r="D1731" s="475"/>
      <c r="E1731" s="478"/>
      <c r="F1731" s="477"/>
      <c r="G1731" s="478"/>
      <c r="H1731" s="478"/>
      <c r="I1731" s="499"/>
      <c r="J1731" s="486"/>
      <c r="K1731" s="486"/>
      <c r="L1731" s="479"/>
    </row>
    <row r="1732" spans="2:12" s="459" customFormat="1" ht="19.95" customHeight="1" x14ac:dyDescent="0.3">
      <c r="B1732" s="476"/>
      <c r="C1732" s="474"/>
      <c r="D1732" s="475"/>
      <c r="E1732" s="478"/>
      <c r="F1732" s="477"/>
      <c r="G1732" s="478"/>
      <c r="H1732" s="478"/>
      <c r="I1732" s="499"/>
      <c r="J1732" s="486"/>
      <c r="K1732" s="486"/>
      <c r="L1732" s="479"/>
    </row>
    <row r="1733" spans="2:12" s="459" customFormat="1" ht="19.95" customHeight="1" x14ac:dyDescent="0.3">
      <c r="B1733" s="476"/>
      <c r="C1733" s="474"/>
      <c r="D1733" s="475"/>
      <c r="E1733" s="478"/>
      <c r="F1733" s="477"/>
      <c r="G1733" s="478"/>
      <c r="H1733" s="478"/>
      <c r="I1733" s="499"/>
      <c r="J1733" s="486"/>
      <c r="K1733" s="486"/>
      <c r="L1733" s="479"/>
    </row>
    <row r="1734" spans="2:12" s="459" customFormat="1" ht="19.95" customHeight="1" x14ac:dyDescent="0.3">
      <c r="B1734" s="476"/>
      <c r="C1734" s="474"/>
      <c r="D1734" s="475"/>
      <c r="E1734" s="478"/>
      <c r="F1734" s="477"/>
      <c r="G1734" s="478"/>
      <c r="H1734" s="478"/>
      <c r="I1734" s="499"/>
      <c r="J1734" s="486"/>
      <c r="K1734" s="486"/>
      <c r="L1734" s="479"/>
    </row>
    <row r="1735" spans="2:12" s="459" customFormat="1" ht="19.95" customHeight="1" x14ac:dyDescent="0.3">
      <c r="B1735" s="476"/>
      <c r="C1735" s="474"/>
      <c r="D1735" s="475"/>
      <c r="E1735" s="478"/>
      <c r="F1735" s="477"/>
      <c r="G1735" s="478"/>
      <c r="H1735" s="478"/>
      <c r="I1735" s="499"/>
      <c r="J1735" s="486"/>
      <c r="K1735" s="486"/>
      <c r="L1735" s="479"/>
    </row>
    <row r="1736" spans="2:12" s="459" customFormat="1" ht="19.95" customHeight="1" x14ac:dyDescent="0.3">
      <c r="B1736" s="476"/>
      <c r="C1736" s="474"/>
      <c r="D1736" s="475"/>
      <c r="E1736" s="478"/>
      <c r="F1736" s="477"/>
      <c r="G1736" s="478"/>
      <c r="H1736" s="478"/>
      <c r="I1736" s="499"/>
      <c r="J1736" s="486"/>
      <c r="K1736" s="486"/>
      <c r="L1736" s="479"/>
    </row>
    <row r="1737" spans="2:12" s="459" customFormat="1" ht="19.95" customHeight="1" x14ac:dyDescent="0.3">
      <c r="B1737" s="476"/>
      <c r="C1737" s="474"/>
      <c r="D1737" s="475"/>
      <c r="E1737" s="478"/>
      <c r="F1737" s="477"/>
      <c r="G1737" s="478"/>
      <c r="H1737" s="478"/>
      <c r="I1737" s="499"/>
      <c r="J1737" s="486"/>
      <c r="K1737" s="486"/>
      <c r="L1737" s="479"/>
    </row>
    <row r="1738" spans="2:12" s="459" customFormat="1" ht="19.95" customHeight="1" x14ac:dyDescent="0.3">
      <c r="B1738" s="476"/>
      <c r="C1738" s="474"/>
      <c r="D1738" s="475"/>
      <c r="E1738" s="478"/>
      <c r="F1738" s="477"/>
      <c r="G1738" s="478"/>
      <c r="H1738" s="478"/>
      <c r="I1738" s="499"/>
      <c r="J1738" s="486"/>
      <c r="K1738" s="486"/>
      <c r="L1738" s="479"/>
    </row>
    <row r="1739" spans="2:12" s="459" customFormat="1" ht="19.95" customHeight="1" x14ac:dyDescent="0.3">
      <c r="B1739" s="476"/>
      <c r="C1739" s="474"/>
      <c r="D1739" s="475"/>
      <c r="E1739" s="478"/>
      <c r="F1739" s="477"/>
      <c r="G1739" s="478"/>
      <c r="H1739" s="478"/>
      <c r="I1739" s="499"/>
      <c r="J1739" s="486"/>
      <c r="K1739" s="486"/>
      <c r="L1739" s="479"/>
    </row>
    <row r="1740" spans="2:12" s="459" customFormat="1" ht="19.95" customHeight="1" x14ac:dyDescent="0.3">
      <c r="B1740" s="476"/>
      <c r="C1740" s="474"/>
      <c r="D1740" s="475"/>
      <c r="E1740" s="478"/>
      <c r="F1740" s="477"/>
      <c r="G1740" s="478"/>
      <c r="H1740" s="478"/>
      <c r="I1740" s="499"/>
      <c r="J1740" s="486"/>
      <c r="K1740" s="486"/>
      <c r="L1740" s="479"/>
    </row>
    <row r="1741" spans="2:12" s="459" customFormat="1" ht="19.95" customHeight="1" x14ac:dyDescent="0.3">
      <c r="B1741" s="476"/>
      <c r="C1741" s="474"/>
      <c r="D1741" s="475"/>
      <c r="E1741" s="478"/>
      <c r="F1741" s="477"/>
      <c r="G1741" s="478"/>
      <c r="H1741" s="478"/>
      <c r="I1741" s="499"/>
      <c r="J1741" s="486"/>
      <c r="K1741" s="486"/>
      <c r="L1741" s="479"/>
    </row>
    <row r="1742" spans="2:12" s="459" customFormat="1" ht="19.95" customHeight="1" x14ac:dyDescent="0.3">
      <c r="B1742" s="476"/>
      <c r="C1742" s="474"/>
      <c r="D1742" s="475"/>
      <c r="E1742" s="478"/>
      <c r="F1742" s="477"/>
      <c r="G1742" s="478"/>
      <c r="H1742" s="478"/>
      <c r="I1742" s="499"/>
      <c r="J1742" s="486"/>
      <c r="K1742" s="486"/>
      <c r="L1742" s="479"/>
    </row>
    <row r="1743" spans="2:12" s="459" customFormat="1" ht="19.95" customHeight="1" x14ac:dyDescent="0.3">
      <c r="B1743" s="476"/>
      <c r="C1743" s="474"/>
      <c r="D1743" s="475"/>
      <c r="E1743" s="478"/>
      <c r="F1743" s="477"/>
      <c r="G1743" s="478"/>
      <c r="H1743" s="478"/>
      <c r="I1743" s="499"/>
      <c r="J1743" s="486"/>
      <c r="K1743" s="486"/>
      <c r="L1743" s="479"/>
    </row>
    <row r="1744" spans="2:12" s="459" customFormat="1" ht="19.95" customHeight="1" x14ac:dyDescent="0.3">
      <c r="B1744" s="476"/>
      <c r="C1744" s="474"/>
      <c r="D1744" s="475"/>
      <c r="E1744" s="478"/>
      <c r="F1744" s="477"/>
      <c r="G1744" s="478"/>
      <c r="H1744" s="478"/>
      <c r="I1744" s="499"/>
      <c r="J1744" s="486"/>
      <c r="K1744" s="486"/>
      <c r="L1744" s="479"/>
    </row>
    <row r="1745" spans="2:12" s="459" customFormat="1" ht="19.95" customHeight="1" x14ac:dyDescent="0.3">
      <c r="B1745" s="476"/>
      <c r="C1745" s="474"/>
      <c r="D1745" s="475"/>
      <c r="E1745" s="478"/>
      <c r="F1745" s="477"/>
      <c r="G1745" s="478"/>
      <c r="H1745" s="478"/>
      <c r="I1745" s="499"/>
      <c r="J1745" s="486"/>
      <c r="K1745" s="486"/>
      <c r="L1745" s="479"/>
    </row>
    <row r="1746" spans="2:12" s="459" customFormat="1" ht="19.95" customHeight="1" x14ac:dyDescent="0.3">
      <c r="B1746" s="476"/>
      <c r="C1746" s="474"/>
      <c r="D1746" s="475"/>
      <c r="E1746" s="478"/>
      <c r="F1746" s="477"/>
      <c r="G1746" s="478"/>
      <c r="H1746" s="478"/>
      <c r="I1746" s="499"/>
      <c r="J1746" s="486"/>
      <c r="K1746" s="486"/>
      <c r="L1746" s="479"/>
    </row>
    <row r="1747" spans="2:12" s="459" customFormat="1" ht="19.95" customHeight="1" x14ac:dyDescent="0.3">
      <c r="B1747" s="476"/>
      <c r="C1747" s="474"/>
      <c r="D1747" s="475"/>
      <c r="E1747" s="478"/>
      <c r="F1747" s="477"/>
      <c r="G1747" s="478"/>
      <c r="H1747" s="478"/>
      <c r="I1747" s="499"/>
      <c r="J1747" s="486"/>
      <c r="K1747" s="486"/>
      <c r="L1747" s="479"/>
    </row>
    <row r="1748" spans="2:12" s="459" customFormat="1" ht="19.95" customHeight="1" x14ac:dyDescent="0.3">
      <c r="B1748" s="476"/>
      <c r="C1748" s="474"/>
      <c r="D1748" s="475"/>
      <c r="E1748" s="478"/>
      <c r="F1748" s="477"/>
      <c r="G1748" s="478"/>
      <c r="H1748" s="478"/>
      <c r="I1748" s="499"/>
      <c r="J1748" s="486"/>
      <c r="K1748" s="486"/>
      <c r="L1748" s="479"/>
    </row>
    <row r="1749" spans="2:12" s="459" customFormat="1" ht="19.95" customHeight="1" x14ac:dyDescent="0.3">
      <c r="B1749" s="476"/>
      <c r="C1749" s="474"/>
      <c r="D1749" s="475"/>
      <c r="E1749" s="478"/>
      <c r="F1749" s="477"/>
      <c r="G1749" s="478"/>
      <c r="H1749" s="478"/>
      <c r="I1749" s="499"/>
      <c r="J1749" s="486"/>
      <c r="K1749" s="486"/>
      <c r="L1749" s="479"/>
    </row>
    <row r="1750" spans="2:12" s="459" customFormat="1" ht="19.95" customHeight="1" x14ac:dyDescent="0.3">
      <c r="B1750" s="476"/>
      <c r="C1750" s="474"/>
      <c r="D1750" s="475"/>
      <c r="E1750" s="478"/>
      <c r="F1750" s="477"/>
      <c r="G1750" s="478"/>
      <c r="H1750" s="478"/>
      <c r="I1750" s="499"/>
      <c r="J1750" s="486"/>
      <c r="K1750" s="486"/>
      <c r="L1750" s="479"/>
    </row>
    <row r="1751" spans="2:12" s="459" customFormat="1" ht="19.95" customHeight="1" x14ac:dyDescent="0.3">
      <c r="B1751" s="476"/>
      <c r="C1751" s="474"/>
      <c r="D1751" s="475"/>
      <c r="E1751" s="478"/>
      <c r="F1751" s="477"/>
      <c r="G1751" s="478"/>
      <c r="H1751" s="478"/>
      <c r="I1751" s="499"/>
      <c r="J1751" s="486"/>
      <c r="K1751" s="486"/>
      <c r="L1751" s="479"/>
    </row>
    <row r="1752" spans="2:12" s="459" customFormat="1" ht="19.95" customHeight="1" x14ac:dyDescent="0.3">
      <c r="B1752" s="476"/>
      <c r="C1752" s="474"/>
      <c r="D1752" s="475"/>
      <c r="E1752" s="478"/>
      <c r="F1752" s="477"/>
      <c r="G1752" s="478"/>
      <c r="H1752" s="478"/>
      <c r="I1752" s="499"/>
      <c r="J1752" s="486"/>
      <c r="K1752" s="486"/>
      <c r="L1752" s="479"/>
    </row>
    <row r="1753" spans="2:12" s="459" customFormat="1" ht="19.95" customHeight="1" x14ac:dyDescent="0.3">
      <c r="B1753" s="476"/>
      <c r="C1753" s="474"/>
      <c r="D1753" s="475"/>
      <c r="E1753" s="478"/>
      <c r="F1753" s="477"/>
      <c r="G1753" s="478"/>
      <c r="H1753" s="478"/>
      <c r="I1753" s="499"/>
      <c r="J1753" s="486"/>
      <c r="K1753" s="486"/>
      <c r="L1753" s="479"/>
    </row>
    <row r="1754" spans="2:12" s="459" customFormat="1" ht="19.95" customHeight="1" x14ac:dyDescent="0.3">
      <c r="B1754" s="476"/>
      <c r="C1754" s="474"/>
      <c r="D1754" s="475"/>
      <c r="E1754" s="478"/>
      <c r="F1754" s="477"/>
      <c r="G1754" s="478"/>
      <c r="H1754" s="478"/>
      <c r="I1754" s="499"/>
      <c r="J1754" s="486"/>
      <c r="K1754" s="486"/>
      <c r="L1754" s="479"/>
    </row>
    <row r="1755" spans="2:12" s="459" customFormat="1" ht="19.95" customHeight="1" x14ac:dyDescent="0.3">
      <c r="B1755" s="476"/>
      <c r="C1755" s="474"/>
      <c r="D1755" s="475"/>
      <c r="E1755" s="478"/>
      <c r="F1755" s="477"/>
      <c r="G1755" s="478"/>
      <c r="H1755" s="478"/>
      <c r="I1755" s="499"/>
      <c r="J1755" s="486"/>
      <c r="K1755" s="486"/>
      <c r="L1755" s="479"/>
    </row>
    <row r="1756" spans="2:12" s="459" customFormat="1" ht="19.95" customHeight="1" x14ac:dyDescent="0.3">
      <c r="B1756" s="476"/>
      <c r="C1756" s="474"/>
      <c r="D1756" s="475"/>
      <c r="E1756" s="478"/>
      <c r="F1756" s="477"/>
      <c r="G1756" s="478"/>
      <c r="H1756" s="478"/>
      <c r="I1756" s="499"/>
      <c r="J1756" s="486"/>
      <c r="K1756" s="486"/>
      <c r="L1756" s="479"/>
    </row>
    <row r="1757" spans="2:12" s="459" customFormat="1" ht="19.95" customHeight="1" x14ac:dyDescent="0.3">
      <c r="B1757" s="476"/>
      <c r="C1757" s="474"/>
      <c r="D1757" s="475"/>
      <c r="E1757" s="478"/>
      <c r="F1757" s="477"/>
      <c r="G1757" s="478"/>
      <c r="H1757" s="478"/>
      <c r="I1757" s="499"/>
      <c r="J1757" s="486"/>
      <c r="K1757" s="486"/>
      <c r="L1757" s="479"/>
    </row>
    <row r="1758" spans="2:12" s="459" customFormat="1" ht="19.95" customHeight="1" x14ac:dyDescent="0.3">
      <c r="B1758" s="476"/>
      <c r="C1758" s="474"/>
      <c r="D1758" s="475"/>
      <c r="E1758" s="478"/>
      <c r="F1758" s="477"/>
      <c r="G1758" s="478"/>
      <c r="H1758" s="478"/>
      <c r="I1758" s="499"/>
      <c r="J1758" s="486"/>
      <c r="K1758" s="486"/>
      <c r="L1758" s="479"/>
    </row>
    <row r="1759" spans="2:12" s="459" customFormat="1" ht="19.95" customHeight="1" x14ac:dyDescent="0.3">
      <c r="B1759" s="476"/>
      <c r="C1759" s="474"/>
      <c r="D1759" s="475"/>
      <c r="E1759" s="478"/>
      <c r="F1759" s="477"/>
      <c r="G1759" s="478"/>
      <c r="H1759" s="478"/>
      <c r="I1759" s="499"/>
      <c r="J1759" s="486"/>
      <c r="K1759" s="486"/>
      <c r="L1759" s="479"/>
    </row>
    <row r="1760" spans="2:12" s="459" customFormat="1" ht="19.95" customHeight="1" x14ac:dyDescent="0.3">
      <c r="B1760" s="476"/>
      <c r="C1760" s="474"/>
      <c r="D1760" s="475"/>
      <c r="E1760" s="478"/>
      <c r="F1760" s="477"/>
      <c r="G1760" s="478"/>
      <c r="H1760" s="478"/>
      <c r="I1760" s="499"/>
      <c r="J1760" s="486"/>
      <c r="K1760" s="486"/>
      <c r="L1760" s="479"/>
    </row>
    <row r="1761" spans="2:12" s="459" customFormat="1" ht="19.95" customHeight="1" x14ac:dyDescent="0.3">
      <c r="B1761" s="476"/>
      <c r="C1761" s="474"/>
      <c r="D1761" s="475"/>
      <c r="E1761" s="478"/>
      <c r="F1761" s="477"/>
      <c r="G1761" s="478"/>
      <c r="H1761" s="478"/>
      <c r="I1761" s="499"/>
      <c r="J1761" s="486"/>
      <c r="K1761" s="486"/>
      <c r="L1761" s="479"/>
    </row>
    <row r="1762" spans="2:12" s="459" customFormat="1" ht="19.95" customHeight="1" x14ac:dyDescent="0.3">
      <c r="B1762" s="476"/>
      <c r="C1762" s="474"/>
      <c r="D1762" s="475"/>
      <c r="E1762" s="478"/>
      <c r="F1762" s="477"/>
      <c r="G1762" s="478"/>
      <c r="H1762" s="478"/>
      <c r="I1762" s="499"/>
      <c r="J1762" s="486"/>
      <c r="K1762" s="486"/>
      <c r="L1762" s="479"/>
    </row>
    <row r="1763" spans="2:12" s="459" customFormat="1" ht="19.95" customHeight="1" x14ac:dyDescent="0.3">
      <c r="B1763" s="476"/>
      <c r="C1763" s="474"/>
      <c r="D1763" s="475"/>
      <c r="E1763" s="478"/>
      <c r="F1763" s="477"/>
      <c r="G1763" s="478"/>
      <c r="H1763" s="478"/>
      <c r="I1763" s="499"/>
      <c r="J1763" s="486"/>
      <c r="K1763" s="486"/>
      <c r="L1763" s="479"/>
    </row>
    <row r="1764" spans="2:12" s="459" customFormat="1" ht="19.95" customHeight="1" x14ac:dyDescent="0.3">
      <c r="B1764" s="476"/>
      <c r="C1764" s="474"/>
      <c r="D1764" s="475"/>
      <c r="E1764" s="478"/>
      <c r="F1764" s="477"/>
      <c r="G1764" s="478"/>
      <c r="H1764" s="478"/>
      <c r="I1764" s="499"/>
      <c r="J1764" s="486"/>
      <c r="K1764" s="486"/>
      <c r="L1764" s="479"/>
    </row>
    <row r="1765" spans="2:12" s="459" customFormat="1" ht="19.95" customHeight="1" x14ac:dyDescent="0.3">
      <c r="B1765" s="476"/>
      <c r="C1765" s="474"/>
      <c r="D1765" s="475"/>
      <c r="E1765" s="478"/>
      <c r="F1765" s="477"/>
      <c r="G1765" s="478"/>
      <c r="H1765" s="478"/>
      <c r="I1765" s="499"/>
      <c r="J1765" s="486"/>
      <c r="K1765" s="486"/>
      <c r="L1765" s="479"/>
    </row>
    <row r="1766" spans="2:12" s="459" customFormat="1" ht="19.95" customHeight="1" x14ac:dyDescent="0.3">
      <c r="B1766" s="476"/>
      <c r="C1766" s="474"/>
      <c r="D1766" s="475"/>
      <c r="E1766" s="478"/>
      <c r="F1766" s="477"/>
      <c r="G1766" s="478"/>
      <c r="H1766" s="478"/>
      <c r="I1766" s="499"/>
      <c r="J1766" s="486"/>
      <c r="K1766" s="486"/>
      <c r="L1766" s="479"/>
    </row>
    <row r="1767" spans="2:12" s="459" customFormat="1" ht="19.95" customHeight="1" x14ac:dyDescent="0.3">
      <c r="B1767" s="476"/>
      <c r="C1767" s="474"/>
      <c r="D1767" s="475"/>
      <c r="E1767" s="478"/>
      <c r="F1767" s="477"/>
      <c r="G1767" s="478"/>
      <c r="H1767" s="478"/>
      <c r="I1767" s="499"/>
      <c r="J1767" s="486"/>
      <c r="K1767" s="486"/>
      <c r="L1767" s="479"/>
    </row>
    <row r="1768" spans="2:12" s="459" customFormat="1" ht="19.95" customHeight="1" x14ac:dyDescent="0.3">
      <c r="B1768" s="476"/>
      <c r="C1768" s="474"/>
      <c r="D1768" s="475"/>
      <c r="E1768" s="478"/>
      <c r="F1768" s="477"/>
      <c r="G1768" s="478"/>
      <c r="H1768" s="478"/>
      <c r="I1768" s="499"/>
      <c r="J1768" s="486"/>
      <c r="K1768" s="486"/>
      <c r="L1768" s="479"/>
    </row>
    <row r="1769" spans="2:12" s="459" customFormat="1" ht="19.95" customHeight="1" x14ac:dyDescent="0.3">
      <c r="B1769" s="476"/>
      <c r="C1769" s="474"/>
      <c r="D1769" s="475"/>
      <c r="E1769" s="478"/>
      <c r="F1769" s="477"/>
      <c r="G1769" s="478"/>
      <c r="H1769" s="478"/>
      <c r="I1769" s="499"/>
      <c r="J1769" s="486"/>
      <c r="K1769" s="486"/>
      <c r="L1769" s="479"/>
    </row>
    <row r="1770" spans="2:12" s="459" customFormat="1" ht="19.95" customHeight="1" x14ac:dyDescent="0.3">
      <c r="B1770" s="476"/>
      <c r="C1770" s="474"/>
      <c r="D1770" s="475"/>
      <c r="E1770" s="478"/>
      <c r="F1770" s="477"/>
      <c r="G1770" s="478"/>
      <c r="H1770" s="478"/>
      <c r="I1770" s="499"/>
      <c r="J1770" s="486"/>
      <c r="K1770" s="486"/>
      <c r="L1770" s="479"/>
    </row>
    <row r="1771" spans="2:12" s="459" customFormat="1" ht="19.95" customHeight="1" x14ac:dyDescent="0.3">
      <c r="B1771" s="476"/>
      <c r="C1771" s="474"/>
      <c r="D1771" s="475"/>
      <c r="E1771" s="478"/>
      <c r="F1771" s="477"/>
      <c r="G1771" s="478"/>
      <c r="H1771" s="478"/>
      <c r="I1771" s="499"/>
      <c r="J1771" s="486"/>
      <c r="K1771" s="486"/>
      <c r="L1771" s="479"/>
    </row>
    <row r="1772" spans="2:12" s="459" customFormat="1" ht="19.95" customHeight="1" x14ac:dyDescent="0.3">
      <c r="B1772" s="476"/>
      <c r="C1772" s="474"/>
      <c r="D1772" s="475"/>
      <c r="E1772" s="478"/>
      <c r="F1772" s="477"/>
      <c r="G1772" s="478"/>
      <c r="H1772" s="478"/>
      <c r="I1772" s="499"/>
      <c r="J1772" s="486"/>
      <c r="K1772" s="486"/>
      <c r="L1772" s="479"/>
    </row>
    <row r="1773" spans="2:12" s="459" customFormat="1" ht="19.95" customHeight="1" x14ac:dyDescent="0.3">
      <c r="B1773" s="476"/>
      <c r="C1773" s="474"/>
      <c r="D1773" s="475"/>
      <c r="E1773" s="478"/>
      <c r="F1773" s="477"/>
      <c r="G1773" s="478"/>
      <c r="H1773" s="478"/>
      <c r="I1773" s="499"/>
      <c r="J1773" s="486"/>
      <c r="K1773" s="486"/>
      <c r="L1773" s="479"/>
    </row>
    <row r="1774" spans="2:12" s="459" customFormat="1" ht="19.95" customHeight="1" x14ac:dyDescent="0.3">
      <c r="B1774" s="476"/>
      <c r="C1774" s="474"/>
      <c r="D1774" s="475"/>
      <c r="E1774" s="478"/>
      <c r="F1774" s="477"/>
      <c r="G1774" s="478"/>
      <c r="H1774" s="478"/>
      <c r="I1774" s="499"/>
      <c r="J1774" s="486"/>
      <c r="K1774" s="486"/>
      <c r="L1774" s="479"/>
    </row>
    <row r="1775" spans="2:12" s="459" customFormat="1" ht="19.95" customHeight="1" x14ac:dyDescent="0.3">
      <c r="B1775" s="476"/>
      <c r="C1775" s="474"/>
      <c r="D1775" s="475"/>
      <c r="E1775" s="478"/>
      <c r="F1775" s="477"/>
      <c r="G1775" s="478"/>
      <c r="H1775" s="478"/>
      <c r="I1775" s="499"/>
      <c r="J1775" s="486"/>
      <c r="K1775" s="486"/>
      <c r="L1775" s="479"/>
    </row>
    <row r="1776" spans="2:12" s="459" customFormat="1" ht="19.95" customHeight="1" x14ac:dyDescent="0.3">
      <c r="B1776" s="476"/>
      <c r="C1776" s="474"/>
      <c r="D1776" s="475"/>
      <c r="E1776" s="478"/>
      <c r="F1776" s="477"/>
      <c r="G1776" s="478"/>
      <c r="H1776" s="478"/>
      <c r="I1776" s="499"/>
      <c r="J1776" s="486"/>
      <c r="K1776" s="486"/>
      <c r="L1776" s="479"/>
    </row>
    <row r="1777" spans="2:12" s="459" customFormat="1" ht="19.95" customHeight="1" x14ac:dyDescent="0.3">
      <c r="B1777" s="476"/>
      <c r="C1777" s="474"/>
      <c r="D1777" s="475"/>
      <c r="E1777" s="478"/>
      <c r="F1777" s="477"/>
      <c r="G1777" s="478"/>
      <c r="H1777" s="478"/>
      <c r="I1777" s="499"/>
      <c r="J1777" s="486"/>
      <c r="K1777" s="486"/>
      <c r="L1777" s="479"/>
    </row>
    <row r="1778" spans="2:12" s="459" customFormat="1" ht="19.95" customHeight="1" x14ac:dyDescent="0.3">
      <c r="B1778" s="476"/>
      <c r="C1778" s="474"/>
      <c r="D1778" s="475"/>
      <c r="E1778" s="478"/>
      <c r="F1778" s="477"/>
      <c r="G1778" s="478"/>
      <c r="H1778" s="478"/>
      <c r="I1778" s="499"/>
      <c r="J1778" s="486"/>
      <c r="K1778" s="486"/>
      <c r="L1778" s="479"/>
    </row>
    <row r="1779" spans="2:12" s="459" customFormat="1" ht="19.95" customHeight="1" x14ac:dyDescent="0.3">
      <c r="B1779" s="476"/>
      <c r="C1779" s="474"/>
      <c r="D1779" s="475"/>
      <c r="E1779" s="478"/>
      <c r="F1779" s="477"/>
      <c r="G1779" s="478"/>
      <c r="H1779" s="478"/>
      <c r="I1779" s="499"/>
      <c r="J1779" s="486"/>
      <c r="K1779" s="486"/>
      <c r="L1779" s="479"/>
    </row>
    <row r="1780" spans="2:12" s="459" customFormat="1" ht="19.95" customHeight="1" x14ac:dyDescent="0.3">
      <c r="B1780" s="476"/>
      <c r="C1780" s="474"/>
      <c r="D1780" s="475"/>
      <c r="E1780" s="478"/>
      <c r="F1780" s="477"/>
      <c r="G1780" s="478"/>
      <c r="H1780" s="478"/>
      <c r="I1780" s="499"/>
      <c r="J1780" s="486"/>
      <c r="K1780" s="486"/>
      <c r="L1780" s="479"/>
    </row>
    <row r="1781" spans="2:12" s="459" customFormat="1" ht="19.95" customHeight="1" x14ac:dyDescent="0.3">
      <c r="B1781" s="476"/>
      <c r="C1781" s="474"/>
      <c r="D1781" s="475"/>
      <c r="E1781" s="478"/>
      <c r="F1781" s="477"/>
      <c r="G1781" s="478"/>
      <c r="H1781" s="478"/>
      <c r="I1781" s="499"/>
      <c r="J1781" s="486"/>
      <c r="K1781" s="486"/>
      <c r="L1781" s="479"/>
    </row>
    <row r="1782" spans="2:12" s="459" customFormat="1" ht="19.95" customHeight="1" x14ac:dyDescent="0.3">
      <c r="B1782" s="476"/>
      <c r="C1782" s="474"/>
      <c r="D1782" s="475"/>
      <c r="E1782" s="478"/>
      <c r="F1782" s="477"/>
      <c r="G1782" s="478"/>
      <c r="H1782" s="478"/>
      <c r="I1782" s="499"/>
      <c r="J1782" s="486"/>
      <c r="K1782" s="486"/>
      <c r="L1782" s="479"/>
    </row>
    <row r="1783" spans="2:12" s="459" customFormat="1" ht="19.95" customHeight="1" x14ac:dyDescent="0.3">
      <c r="B1783" s="476"/>
      <c r="C1783" s="474"/>
      <c r="D1783" s="475"/>
      <c r="E1783" s="478"/>
      <c r="F1783" s="477"/>
      <c r="G1783" s="478"/>
      <c r="H1783" s="478"/>
      <c r="I1783" s="499"/>
      <c r="J1783" s="486"/>
      <c r="K1783" s="486"/>
      <c r="L1783" s="479"/>
    </row>
    <row r="1784" spans="2:12" s="459" customFormat="1" ht="19.95" customHeight="1" x14ac:dyDescent="0.3">
      <c r="B1784" s="476"/>
      <c r="C1784" s="474"/>
      <c r="D1784" s="475"/>
      <c r="E1784" s="478"/>
      <c r="F1784" s="477"/>
      <c r="G1784" s="478"/>
      <c r="H1784" s="478"/>
      <c r="I1784" s="499"/>
      <c r="J1784" s="486"/>
      <c r="K1784" s="486"/>
      <c r="L1784" s="479"/>
    </row>
    <row r="1785" spans="2:12" s="459" customFormat="1" ht="19.95" customHeight="1" x14ac:dyDescent="0.3">
      <c r="B1785" s="476"/>
      <c r="C1785" s="474"/>
      <c r="D1785" s="475"/>
      <c r="E1785" s="478"/>
      <c r="F1785" s="477"/>
      <c r="G1785" s="478"/>
      <c r="H1785" s="478"/>
      <c r="I1785" s="499"/>
      <c r="J1785" s="486"/>
      <c r="K1785" s="486"/>
      <c r="L1785" s="479"/>
    </row>
    <row r="1786" spans="2:12" s="459" customFormat="1" ht="19.95" customHeight="1" x14ac:dyDescent="0.3">
      <c r="B1786" s="476"/>
      <c r="C1786" s="474"/>
      <c r="D1786" s="475"/>
      <c r="E1786" s="478"/>
      <c r="F1786" s="477"/>
      <c r="G1786" s="478"/>
      <c r="H1786" s="478"/>
      <c r="I1786" s="499"/>
      <c r="J1786" s="486"/>
      <c r="K1786" s="486"/>
      <c r="L1786" s="479"/>
    </row>
    <row r="1787" spans="2:12" s="459" customFormat="1" ht="19.95" customHeight="1" x14ac:dyDescent="0.3">
      <c r="B1787" s="476"/>
      <c r="C1787" s="474"/>
      <c r="D1787" s="475"/>
      <c r="E1787" s="478"/>
      <c r="F1787" s="477"/>
      <c r="G1787" s="478"/>
      <c r="H1787" s="478"/>
      <c r="I1787" s="499"/>
      <c r="J1787" s="486"/>
      <c r="K1787" s="486"/>
      <c r="L1787" s="479"/>
    </row>
    <row r="1788" spans="2:12" s="459" customFormat="1" ht="19.95" customHeight="1" x14ac:dyDescent="0.3">
      <c r="B1788" s="476"/>
      <c r="C1788" s="474"/>
      <c r="D1788" s="475"/>
      <c r="E1788" s="478"/>
      <c r="F1788" s="477"/>
      <c r="G1788" s="478"/>
      <c r="H1788" s="478"/>
      <c r="I1788" s="499"/>
      <c r="J1788" s="486"/>
      <c r="K1788" s="486"/>
      <c r="L1788" s="479"/>
    </row>
    <row r="1789" spans="2:12" s="459" customFormat="1" ht="19.95" customHeight="1" x14ac:dyDescent="0.3">
      <c r="B1789" s="476"/>
      <c r="C1789" s="474"/>
      <c r="D1789" s="475"/>
      <c r="E1789" s="478"/>
      <c r="F1789" s="477"/>
      <c r="G1789" s="478"/>
      <c r="H1789" s="478"/>
      <c r="I1789" s="499"/>
      <c r="J1789" s="486"/>
      <c r="K1789" s="486"/>
      <c r="L1789" s="479"/>
    </row>
    <row r="1790" spans="2:12" s="459" customFormat="1" ht="19.95" customHeight="1" x14ac:dyDescent="0.3">
      <c r="B1790" s="476"/>
      <c r="C1790" s="474"/>
      <c r="D1790" s="475"/>
      <c r="E1790" s="478"/>
      <c r="F1790" s="477"/>
      <c r="G1790" s="478"/>
      <c r="H1790" s="478"/>
      <c r="I1790" s="499"/>
      <c r="J1790" s="486"/>
      <c r="K1790" s="486"/>
      <c r="L1790" s="479"/>
    </row>
    <row r="1791" spans="2:12" s="459" customFormat="1" ht="19.95" customHeight="1" x14ac:dyDescent="0.3">
      <c r="B1791" s="476"/>
      <c r="C1791" s="474"/>
      <c r="D1791" s="475"/>
      <c r="E1791" s="478"/>
      <c r="F1791" s="477"/>
      <c r="G1791" s="478"/>
      <c r="H1791" s="478"/>
      <c r="I1791" s="499"/>
      <c r="J1791" s="486"/>
      <c r="K1791" s="486"/>
      <c r="L1791" s="479"/>
    </row>
    <row r="1792" spans="2:12" s="459" customFormat="1" ht="19.95" customHeight="1" x14ac:dyDescent="0.3">
      <c r="B1792" s="476"/>
      <c r="C1792" s="474"/>
      <c r="D1792" s="475"/>
      <c r="E1792" s="478"/>
      <c r="F1792" s="477"/>
      <c r="G1792" s="478"/>
      <c r="H1792" s="478"/>
      <c r="I1792" s="499"/>
      <c r="J1792" s="486"/>
      <c r="K1792" s="486"/>
      <c r="L1792" s="479"/>
    </row>
    <row r="1793" spans="2:12" s="459" customFormat="1" ht="19.95" customHeight="1" x14ac:dyDescent="0.3">
      <c r="B1793" s="476"/>
      <c r="C1793" s="474"/>
      <c r="D1793" s="475"/>
      <c r="E1793" s="478"/>
      <c r="F1793" s="477"/>
      <c r="G1793" s="478"/>
      <c r="H1793" s="478"/>
      <c r="I1793" s="499"/>
      <c r="J1793" s="486"/>
      <c r="K1793" s="486"/>
      <c r="L1793" s="479"/>
    </row>
    <row r="1794" spans="2:12" s="459" customFormat="1" ht="19.95" customHeight="1" x14ac:dyDescent="0.3">
      <c r="B1794" s="476"/>
      <c r="C1794" s="474"/>
      <c r="D1794" s="475"/>
      <c r="E1794" s="478"/>
      <c r="F1794" s="477"/>
      <c r="G1794" s="478"/>
      <c r="H1794" s="478"/>
      <c r="I1794" s="499"/>
      <c r="J1794" s="486"/>
      <c r="K1794" s="486"/>
      <c r="L1794" s="479"/>
    </row>
    <row r="1795" spans="2:12" s="459" customFormat="1" ht="19.95" customHeight="1" x14ac:dyDescent="0.3">
      <c r="B1795" s="476"/>
      <c r="C1795" s="474"/>
      <c r="D1795" s="475"/>
      <c r="E1795" s="478"/>
      <c r="F1795" s="477"/>
      <c r="G1795" s="478"/>
      <c r="H1795" s="478"/>
      <c r="I1795" s="499"/>
      <c r="J1795" s="486"/>
      <c r="K1795" s="486"/>
      <c r="L1795" s="479"/>
    </row>
    <row r="1796" spans="2:12" s="459" customFormat="1" ht="19.95" customHeight="1" x14ac:dyDescent="0.3">
      <c r="B1796" s="476"/>
      <c r="C1796" s="474"/>
      <c r="D1796" s="475"/>
      <c r="E1796" s="478"/>
      <c r="F1796" s="477"/>
      <c r="G1796" s="478"/>
      <c r="H1796" s="478"/>
      <c r="I1796" s="499"/>
      <c r="J1796" s="486"/>
      <c r="K1796" s="486"/>
      <c r="L1796" s="479"/>
    </row>
    <row r="1797" spans="2:12" s="459" customFormat="1" ht="19.95" customHeight="1" x14ac:dyDescent="0.3">
      <c r="B1797" s="476"/>
      <c r="C1797" s="474"/>
      <c r="D1797" s="475"/>
      <c r="E1797" s="478"/>
      <c r="F1797" s="477"/>
      <c r="G1797" s="478"/>
      <c r="H1797" s="478"/>
      <c r="I1797" s="499"/>
      <c r="J1797" s="486"/>
      <c r="K1797" s="486"/>
      <c r="L1797" s="479"/>
    </row>
    <row r="1798" spans="2:12" s="459" customFormat="1" ht="19.95" customHeight="1" x14ac:dyDescent="0.3">
      <c r="B1798" s="476"/>
      <c r="C1798" s="474"/>
      <c r="D1798" s="475"/>
      <c r="E1798" s="478"/>
      <c r="F1798" s="477"/>
      <c r="G1798" s="478"/>
      <c r="H1798" s="478"/>
      <c r="I1798" s="499"/>
      <c r="J1798" s="486"/>
      <c r="K1798" s="486"/>
      <c r="L1798" s="479"/>
    </row>
    <row r="1799" spans="2:12" s="459" customFormat="1" ht="19.95" customHeight="1" x14ac:dyDescent="0.3">
      <c r="B1799" s="476"/>
      <c r="C1799" s="474"/>
      <c r="D1799" s="475"/>
      <c r="E1799" s="478"/>
      <c r="F1799" s="477"/>
      <c r="G1799" s="478"/>
      <c r="H1799" s="478"/>
      <c r="I1799" s="499"/>
      <c r="J1799" s="486"/>
      <c r="K1799" s="486"/>
      <c r="L1799" s="479"/>
    </row>
    <row r="1800" spans="2:12" s="459" customFormat="1" ht="19.95" customHeight="1" x14ac:dyDescent="0.3">
      <c r="B1800" s="476"/>
      <c r="C1800" s="474"/>
      <c r="D1800" s="475"/>
      <c r="E1800" s="478"/>
      <c r="F1800" s="477"/>
      <c r="G1800" s="478"/>
      <c r="H1800" s="478"/>
      <c r="I1800" s="499"/>
      <c r="J1800" s="486"/>
      <c r="K1800" s="486"/>
      <c r="L1800" s="479"/>
    </row>
    <row r="1801" spans="2:12" s="459" customFormat="1" ht="19.95" customHeight="1" x14ac:dyDescent="0.3">
      <c r="B1801" s="476"/>
      <c r="C1801" s="474"/>
      <c r="D1801" s="475"/>
      <c r="E1801" s="478"/>
      <c r="F1801" s="477"/>
      <c r="G1801" s="478"/>
      <c r="H1801" s="478"/>
      <c r="I1801" s="499"/>
      <c r="J1801" s="486"/>
      <c r="K1801" s="486"/>
      <c r="L1801" s="479"/>
    </row>
    <row r="1802" spans="2:12" s="459" customFormat="1" ht="19.95" customHeight="1" x14ac:dyDescent="0.3">
      <c r="B1802" s="476"/>
      <c r="C1802" s="474"/>
      <c r="D1802" s="475"/>
      <c r="E1802" s="478"/>
      <c r="F1802" s="477"/>
      <c r="G1802" s="478"/>
      <c r="H1802" s="478"/>
      <c r="I1802" s="499"/>
      <c r="J1802" s="486"/>
      <c r="K1802" s="486"/>
      <c r="L1802" s="479"/>
    </row>
    <row r="1803" spans="2:12" s="459" customFormat="1" ht="19.95" customHeight="1" x14ac:dyDescent="0.3">
      <c r="B1803" s="476"/>
      <c r="C1803" s="474"/>
      <c r="D1803" s="475"/>
      <c r="E1803" s="478"/>
      <c r="F1803" s="477"/>
      <c r="G1803" s="478"/>
      <c r="H1803" s="478"/>
      <c r="I1803" s="499"/>
      <c r="J1803" s="486"/>
      <c r="K1803" s="486"/>
      <c r="L1803" s="479"/>
    </row>
    <row r="1804" spans="2:12" s="459" customFormat="1" ht="19.95" customHeight="1" x14ac:dyDescent="0.3">
      <c r="B1804" s="476"/>
      <c r="C1804" s="474"/>
      <c r="D1804" s="475"/>
      <c r="E1804" s="478"/>
      <c r="F1804" s="477"/>
      <c r="G1804" s="478"/>
      <c r="H1804" s="478"/>
      <c r="I1804" s="499"/>
      <c r="J1804" s="486"/>
      <c r="K1804" s="486"/>
      <c r="L1804" s="479"/>
    </row>
    <row r="1805" spans="2:12" s="459" customFormat="1" ht="19.95" customHeight="1" x14ac:dyDescent="0.3">
      <c r="B1805" s="476"/>
      <c r="C1805" s="474"/>
      <c r="D1805" s="475"/>
      <c r="E1805" s="478"/>
      <c r="F1805" s="477"/>
      <c r="G1805" s="478"/>
      <c r="H1805" s="478"/>
      <c r="I1805" s="499"/>
      <c r="J1805" s="486"/>
      <c r="K1805" s="486"/>
      <c r="L1805" s="479"/>
    </row>
    <row r="1806" spans="2:12" s="459" customFormat="1" ht="19.95" customHeight="1" x14ac:dyDescent="0.3">
      <c r="B1806" s="476"/>
      <c r="C1806" s="474"/>
      <c r="D1806" s="475"/>
      <c r="E1806" s="478"/>
      <c r="F1806" s="477"/>
      <c r="G1806" s="478"/>
      <c r="H1806" s="478"/>
      <c r="I1806" s="499"/>
      <c r="J1806" s="486"/>
      <c r="K1806" s="486"/>
      <c r="L1806" s="479"/>
    </row>
    <row r="1807" spans="2:12" s="459" customFormat="1" ht="19.95" customHeight="1" x14ac:dyDescent="0.3">
      <c r="B1807" s="476"/>
      <c r="C1807" s="474"/>
      <c r="D1807" s="475"/>
      <c r="E1807" s="478"/>
      <c r="F1807" s="477"/>
      <c r="G1807" s="478"/>
      <c r="H1807" s="478"/>
      <c r="I1807" s="499"/>
      <c r="J1807" s="486"/>
      <c r="K1807" s="486"/>
      <c r="L1807" s="479"/>
    </row>
    <row r="1808" spans="2:12" s="459" customFormat="1" ht="19.95" customHeight="1" x14ac:dyDescent="0.3">
      <c r="B1808" s="476"/>
      <c r="C1808" s="474"/>
      <c r="D1808" s="475"/>
      <c r="E1808" s="478"/>
      <c r="F1808" s="477"/>
      <c r="G1808" s="478"/>
      <c r="H1808" s="478"/>
      <c r="I1808" s="499"/>
      <c r="J1808" s="486"/>
      <c r="K1808" s="486"/>
      <c r="L1808" s="479"/>
    </row>
    <row r="1809" spans="2:12" s="459" customFormat="1" ht="19.95" customHeight="1" x14ac:dyDescent="0.3">
      <c r="B1809" s="476"/>
      <c r="C1809" s="474"/>
      <c r="D1809" s="475"/>
      <c r="E1809" s="478"/>
      <c r="F1809" s="477"/>
      <c r="G1809" s="478"/>
      <c r="H1809" s="478"/>
      <c r="I1809" s="499"/>
      <c r="J1809" s="486"/>
      <c r="K1809" s="486"/>
      <c r="L1809" s="479"/>
    </row>
    <row r="1810" spans="2:12" s="459" customFormat="1" ht="19.95" customHeight="1" x14ac:dyDescent="0.3">
      <c r="B1810" s="476"/>
      <c r="C1810" s="474"/>
      <c r="D1810" s="475"/>
      <c r="E1810" s="478"/>
      <c r="F1810" s="477"/>
      <c r="G1810" s="478"/>
      <c r="H1810" s="478"/>
      <c r="I1810" s="499"/>
      <c r="J1810" s="486"/>
      <c r="K1810" s="486"/>
      <c r="L1810" s="479"/>
    </row>
    <row r="1811" spans="2:12" s="459" customFormat="1" ht="19.95" customHeight="1" x14ac:dyDescent="0.3">
      <c r="B1811" s="476"/>
      <c r="C1811" s="474"/>
      <c r="D1811" s="475"/>
      <c r="E1811" s="478"/>
      <c r="F1811" s="477"/>
      <c r="G1811" s="478"/>
      <c r="H1811" s="478"/>
      <c r="I1811" s="499"/>
      <c r="J1811" s="486"/>
      <c r="K1811" s="486"/>
      <c r="L1811" s="479"/>
    </row>
    <row r="1812" spans="2:12" s="459" customFormat="1" ht="19.95" customHeight="1" x14ac:dyDescent="0.3">
      <c r="B1812" s="476"/>
      <c r="C1812" s="474"/>
      <c r="D1812" s="475"/>
      <c r="E1812" s="478"/>
      <c r="F1812" s="477"/>
      <c r="G1812" s="478"/>
      <c r="H1812" s="478"/>
      <c r="I1812" s="499"/>
      <c r="J1812" s="486"/>
      <c r="K1812" s="486"/>
      <c r="L1812" s="479"/>
    </row>
    <row r="1813" spans="2:12" s="459" customFormat="1" ht="19.95" customHeight="1" x14ac:dyDescent="0.3">
      <c r="B1813" s="476"/>
      <c r="C1813" s="474"/>
      <c r="D1813" s="475"/>
      <c r="E1813" s="478"/>
      <c r="F1813" s="477"/>
      <c r="G1813" s="478"/>
      <c r="H1813" s="478"/>
      <c r="I1813" s="499"/>
      <c r="J1813" s="486"/>
      <c r="K1813" s="486"/>
      <c r="L1813" s="479"/>
    </row>
    <row r="1814" spans="2:12" s="459" customFormat="1" ht="19.95" customHeight="1" x14ac:dyDescent="0.3">
      <c r="B1814" s="476"/>
      <c r="C1814" s="474"/>
      <c r="D1814" s="475"/>
      <c r="E1814" s="478"/>
      <c r="F1814" s="477"/>
      <c r="G1814" s="478"/>
      <c r="H1814" s="478"/>
      <c r="I1814" s="499"/>
      <c r="J1814" s="486"/>
      <c r="K1814" s="486"/>
      <c r="L1814" s="479"/>
    </row>
    <row r="1815" spans="2:12" s="459" customFormat="1" ht="19.95" customHeight="1" x14ac:dyDescent="0.3">
      <c r="B1815" s="476"/>
      <c r="C1815" s="474"/>
      <c r="D1815" s="475"/>
      <c r="E1815" s="478"/>
      <c r="F1815" s="477"/>
      <c r="G1815" s="478"/>
      <c r="H1815" s="478"/>
      <c r="I1815" s="499"/>
      <c r="J1815" s="486"/>
      <c r="K1815" s="486"/>
      <c r="L1815" s="479"/>
    </row>
    <row r="1816" spans="2:12" s="459" customFormat="1" ht="19.95" customHeight="1" x14ac:dyDescent="0.3">
      <c r="B1816" s="476"/>
      <c r="C1816" s="474"/>
      <c r="D1816" s="475"/>
      <c r="E1816" s="478"/>
      <c r="F1816" s="477"/>
      <c r="G1816" s="478"/>
      <c r="H1816" s="478"/>
      <c r="I1816" s="499"/>
      <c r="J1816" s="486"/>
      <c r="K1816" s="486"/>
      <c r="L1816" s="479"/>
    </row>
    <row r="1817" spans="2:12" s="459" customFormat="1" ht="19.95" customHeight="1" x14ac:dyDescent="0.3">
      <c r="B1817" s="476"/>
      <c r="C1817" s="474"/>
      <c r="D1817" s="475"/>
      <c r="E1817" s="478"/>
      <c r="F1817" s="477"/>
      <c r="G1817" s="478"/>
      <c r="H1817" s="478"/>
      <c r="I1817" s="499"/>
      <c r="J1817" s="486"/>
      <c r="K1817" s="486"/>
      <c r="L1817" s="479"/>
    </row>
    <row r="1818" spans="2:12" s="459" customFormat="1" ht="19.95" customHeight="1" x14ac:dyDescent="0.3">
      <c r="B1818" s="476"/>
      <c r="C1818" s="474"/>
      <c r="D1818" s="475"/>
      <c r="E1818" s="478"/>
      <c r="F1818" s="477"/>
      <c r="G1818" s="478"/>
      <c r="H1818" s="478"/>
      <c r="I1818" s="499"/>
      <c r="J1818" s="486"/>
      <c r="K1818" s="486"/>
      <c r="L1818" s="479"/>
    </row>
    <row r="1819" spans="2:12" s="459" customFormat="1" ht="19.95" customHeight="1" x14ac:dyDescent="0.3">
      <c r="B1819" s="476"/>
      <c r="C1819" s="474"/>
      <c r="D1819" s="475"/>
      <c r="E1819" s="478"/>
      <c r="F1819" s="477"/>
      <c r="G1819" s="478"/>
      <c r="H1819" s="478"/>
      <c r="I1819" s="499"/>
      <c r="J1819" s="486"/>
      <c r="K1819" s="486"/>
      <c r="L1819" s="479"/>
    </row>
    <row r="1820" spans="2:12" s="459" customFormat="1" ht="19.95" customHeight="1" x14ac:dyDescent="0.3">
      <c r="B1820" s="476"/>
      <c r="C1820" s="474"/>
      <c r="D1820" s="475"/>
      <c r="E1820" s="478"/>
      <c r="F1820" s="477"/>
      <c r="G1820" s="478"/>
      <c r="H1820" s="478"/>
      <c r="I1820" s="499"/>
      <c r="J1820" s="486"/>
      <c r="K1820" s="486"/>
      <c r="L1820" s="479"/>
    </row>
    <row r="1821" spans="2:12" s="459" customFormat="1" ht="19.95" customHeight="1" x14ac:dyDescent="0.3">
      <c r="B1821" s="476"/>
      <c r="C1821" s="474"/>
      <c r="D1821" s="475"/>
      <c r="E1821" s="478"/>
      <c r="F1821" s="477"/>
      <c r="G1821" s="478"/>
      <c r="H1821" s="478"/>
      <c r="I1821" s="499"/>
      <c r="J1821" s="486"/>
      <c r="K1821" s="486"/>
      <c r="L1821" s="479"/>
    </row>
    <row r="1822" spans="2:12" s="459" customFormat="1" ht="19.95" customHeight="1" x14ac:dyDescent="0.3">
      <c r="B1822" s="476"/>
      <c r="C1822" s="474"/>
      <c r="D1822" s="475"/>
      <c r="E1822" s="478"/>
      <c r="F1822" s="477"/>
      <c r="G1822" s="478"/>
      <c r="H1822" s="478"/>
      <c r="I1822" s="499"/>
      <c r="J1822" s="486"/>
      <c r="K1822" s="486"/>
      <c r="L1822" s="479"/>
    </row>
    <row r="1823" spans="2:12" s="459" customFormat="1" ht="19.95" customHeight="1" x14ac:dyDescent="0.3">
      <c r="B1823" s="476"/>
      <c r="C1823" s="474"/>
      <c r="D1823" s="475"/>
      <c r="E1823" s="478"/>
      <c r="F1823" s="477"/>
      <c r="G1823" s="478"/>
      <c r="H1823" s="478"/>
      <c r="I1823" s="499"/>
      <c r="J1823" s="486"/>
      <c r="K1823" s="486"/>
      <c r="L1823" s="479"/>
    </row>
    <row r="1824" spans="2:12" s="459" customFormat="1" ht="19.95" customHeight="1" x14ac:dyDescent="0.3">
      <c r="B1824" s="476"/>
      <c r="C1824" s="474"/>
      <c r="D1824" s="475"/>
      <c r="E1824" s="478"/>
      <c r="F1824" s="477"/>
      <c r="G1824" s="478"/>
      <c r="H1824" s="478"/>
      <c r="I1824" s="499"/>
      <c r="J1824" s="486"/>
      <c r="K1824" s="486"/>
      <c r="L1824" s="479"/>
    </row>
    <row r="1825" spans="2:12" s="459" customFormat="1" ht="19.95" customHeight="1" x14ac:dyDescent="0.3">
      <c r="B1825" s="476"/>
      <c r="C1825" s="474"/>
      <c r="D1825" s="475"/>
      <c r="E1825" s="478"/>
      <c r="F1825" s="477"/>
      <c r="G1825" s="478"/>
      <c r="H1825" s="478"/>
      <c r="I1825" s="499"/>
      <c r="J1825" s="486"/>
      <c r="K1825" s="486"/>
      <c r="L1825" s="479"/>
    </row>
    <row r="1826" spans="2:12" s="459" customFormat="1" ht="19.95" customHeight="1" x14ac:dyDescent="0.3">
      <c r="B1826" s="476"/>
      <c r="C1826" s="474"/>
      <c r="D1826" s="475"/>
      <c r="E1826" s="478"/>
      <c r="F1826" s="477"/>
      <c r="G1826" s="478"/>
      <c r="H1826" s="478"/>
      <c r="I1826" s="499"/>
      <c r="J1826" s="486"/>
      <c r="K1826" s="486"/>
      <c r="L1826" s="479"/>
    </row>
    <row r="1827" spans="2:12" s="459" customFormat="1" ht="19.95" customHeight="1" x14ac:dyDescent="0.3">
      <c r="B1827" s="476"/>
      <c r="C1827" s="474"/>
      <c r="D1827" s="475"/>
      <c r="E1827" s="478"/>
      <c r="F1827" s="477"/>
      <c r="G1827" s="478"/>
      <c r="H1827" s="478"/>
      <c r="I1827" s="499"/>
      <c r="J1827" s="486"/>
      <c r="K1827" s="486"/>
      <c r="L1827" s="479"/>
    </row>
    <row r="1828" spans="2:12" s="459" customFormat="1" ht="19.95" customHeight="1" x14ac:dyDescent="0.3">
      <c r="B1828" s="476"/>
      <c r="C1828" s="474"/>
      <c r="D1828" s="475"/>
      <c r="E1828" s="478"/>
      <c r="F1828" s="477"/>
      <c r="G1828" s="478"/>
      <c r="H1828" s="478"/>
      <c r="I1828" s="499"/>
      <c r="J1828" s="486"/>
      <c r="K1828" s="486"/>
      <c r="L1828" s="479"/>
    </row>
    <row r="1829" spans="2:12" s="459" customFormat="1" ht="19.95" customHeight="1" x14ac:dyDescent="0.3">
      <c r="B1829" s="476"/>
      <c r="C1829" s="474"/>
      <c r="D1829" s="475"/>
      <c r="E1829" s="478"/>
      <c r="F1829" s="477"/>
      <c r="G1829" s="478"/>
      <c r="H1829" s="478"/>
      <c r="I1829" s="499"/>
      <c r="J1829" s="486"/>
      <c r="K1829" s="486"/>
      <c r="L1829" s="479"/>
    </row>
    <row r="1830" spans="2:12" s="459" customFormat="1" ht="19.95" customHeight="1" x14ac:dyDescent="0.3">
      <c r="B1830" s="476"/>
      <c r="C1830" s="474"/>
      <c r="D1830" s="475"/>
      <c r="E1830" s="478"/>
      <c r="F1830" s="477"/>
      <c r="G1830" s="478"/>
      <c r="H1830" s="478"/>
      <c r="I1830" s="499"/>
      <c r="J1830" s="486"/>
      <c r="K1830" s="486"/>
      <c r="L1830" s="479"/>
    </row>
    <row r="1831" spans="2:12" s="459" customFormat="1" ht="19.95" customHeight="1" x14ac:dyDescent="0.3">
      <c r="B1831" s="476"/>
      <c r="C1831" s="474"/>
      <c r="D1831" s="475"/>
      <c r="E1831" s="478"/>
      <c r="F1831" s="477"/>
      <c r="G1831" s="478"/>
      <c r="H1831" s="478"/>
      <c r="I1831" s="499"/>
      <c r="J1831" s="486"/>
      <c r="K1831" s="486"/>
      <c r="L1831" s="479"/>
    </row>
    <row r="1832" spans="2:12" s="459" customFormat="1" ht="19.95" customHeight="1" x14ac:dyDescent="0.3">
      <c r="B1832" s="476"/>
      <c r="C1832" s="474"/>
      <c r="D1832" s="475"/>
      <c r="E1832" s="478"/>
      <c r="F1832" s="477"/>
      <c r="G1832" s="478"/>
      <c r="H1832" s="478"/>
      <c r="I1832" s="499"/>
      <c r="J1832" s="486"/>
      <c r="K1832" s="486"/>
      <c r="L1832" s="479"/>
    </row>
    <row r="1833" spans="2:12" s="459" customFormat="1" ht="19.95" customHeight="1" x14ac:dyDescent="0.3">
      <c r="B1833" s="476"/>
      <c r="C1833" s="474"/>
      <c r="D1833" s="475"/>
      <c r="E1833" s="478"/>
      <c r="F1833" s="477"/>
      <c r="G1833" s="478"/>
      <c r="H1833" s="478"/>
      <c r="I1833" s="499"/>
      <c r="J1833" s="486"/>
      <c r="K1833" s="486"/>
      <c r="L1833" s="479"/>
    </row>
    <row r="1834" spans="2:12" s="459" customFormat="1" ht="19.95" customHeight="1" x14ac:dyDescent="0.3">
      <c r="B1834" s="476"/>
      <c r="C1834" s="474"/>
      <c r="D1834" s="475"/>
      <c r="E1834" s="478"/>
      <c r="F1834" s="477"/>
      <c r="G1834" s="478"/>
      <c r="H1834" s="478"/>
      <c r="I1834" s="499"/>
      <c r="J1834" s="486"/>
      <c r="K1834" s="486"/>
      <c r="L1834" s="479"/>
    </row>
    <row r="1835" spans="2:12" s="459" customFormat="1" ht="19.95" customHeight="1" x14ac:dyDescent="0.3">
      <c r="B1835" s="476"/>
      <c r="C1835" s="474"/>
      <c r="D1835" s="475"/>
      <c r="E1835" s="478"/>
      <c r="F1835" s="477"/>
      <c r="G1835" s="478"/>
      <c r="H1835" s="478"/>
      <c r="I1835" s="499"/>
      <c r="J1835" s="486"/>
      <c r="K1835" s="486"/>
      <c r="L1835" s="479"/>
    </row>
    <row r="1836" spans="2:12" s="459" customFormat="1" ht="19.95" customHeight="1" x14ac:dyDescent="0.3">
      <c r="B1836" s="476"/>
      <c r="C1836" s="474"/>
      <c r="D1836" s="475"/>
      <c r="E1836" s="478"/>
      <c r="F1836" s="477"/>
      <c r="G1836" s="478"/>
      <c r="H1836" s="478"/>
      <c r="I1836" s="499"/>
      <c r="J1836" s="486"/>
      <c r="K1836" s="486"/>
      <c r="L1836" s="479"/>
    </row>
    <row r="1837" spans="2:12" s="459" customFormat="1" ht="19.95" customHeight="1" x14ac:dyDescent="0.3">
      <c r="B1837" s="476"/>
      <c r="C1837" s="474"/>
      <c r="D1837" s="475"/>
      <c r="E1837" s="478"/>
      <c r="F1837" s="477"/>
      <c r="G1837" s="478"/>
      <c r="H1837" s="478"/>
      <c r="I1837" s="499"/>
      <c r="J1837" s="486"/>
      <c r="K1837" s="486"/>
      <c r="L1837" s="479"/>
    </row>
    <row r="1838" spans="2:12" s="459" customFormat="1" ht="19.95" customHeight="1" x14ac:dyDescent="0.3">
      <c r="B1838" s="476"/>
      <c r="C1838" s="474"/>
      <c r="D1838" s="475"/>
      <c r="E1838" s="478"/>
      <c r="F1838" s="477"/>
      <c r="G1838" s="478"/>
      <c r="H1838" s="478"/>
      <c r="I1838" s="499"/>
      <c r="J1838" s="486"/>
      <c r="K1838" s="486"/>
      <c r="L1838" s="479"/>
    </row>
    <row r="1839" spans="2:12" s="459" customFormat="1" ht="19.95" customHeight="1" x14ac:dyDescent="0.3">
      <c r="B1839" s="476"/>
      <c r="C1839" s="474"/>
      <c r="D1839" s="475"/>
      <c r="E1839" s="478"/>
      <c r="F1839" s="477"/>
      <c r="G1839" s="478"/>
      <c r="H1839" s="478"/>
      <c r="I1839" s="499"/>
      <c r="J1839" s="486"/>
      <c r="K1839" s="486"/>
      <c r="L1839" s="479"/>
    </row>
    <row r="1840" spans="2:12" s="459" customFormat="1" ht="19.95" customHeight="1" x14ac:dyDescent="0.3">
      <c r="B1840" s="476"/>
      <c r="C1840" s="474"/>
      <c r="D1840" s="475"/>
      <c r="E1840" s="478"/>
      <c r="F1840" s="477"/>
      <c r="G1840" s="478"/>
      <c r="H1840" s="478"/>
      <c r="I1840" s="499"/>
      <c r="J1840" s="486"/>
      <c r="K1840" s="486"/>
      <c r="L1840" s="479"/>
    </row>
    <row r="1841" spans="2:12" s="459" customFormat="1" ht="19.95" customHeight="1" x14ac:dyDescent="0.3">
      <c r="B1841" s="476"/>
      <c r="C1841" s="474"/>
      <c r="D1841" s="475"/>
      <c r="E1841" s="478"/>
      <c r="F1841" s="477"/>
      <c r="G1841" s="478"/>
      <c r="H1841" s="478"/>
      <c r="I1841" s="499"/>
      <c r="J1841" s="486"/>
      <c r="K1841" s="486"/>
      <c r="L1841" s="479"/>
    </row>
    <row r="1842" spans="2:12" s="459" customFormat="1" ht="19.95" customHeight="1" x14ac:dyDescent="0.3">
      <c r="B1842" s="476"/>
      <c r="C1842" s="474"/>
      <c r="D1842" s="475"/>
      <c r="E1842" s="478"/>
      <c r="F1842" s="477"/>
      <c r="G1842" s="478"/>
      <c r="H1842" s="478"/>
      <c r="I1842" s="499"/>
      <c r="J1842" s="486"/>
      <c r="K1842" s="486"/>
      <c r="L1842" s="479"/>
    </row>
    <row r="1843" spans="2:12" s="459" customFormat="1" ht="19.95" customHeight="1" x14ac:dyDescent="0.3">
      <c r="B1843" s="476"/>
      <c r="C1843" s="474"/>
      <c r="D1843" s="475"/>
      <c r="E1843" s="478"/>
      <c r="F1843" s="477"/>
      <c r="G1843" s="478"/>
      <c r="H1843" s="478"/>
      <c r="I1843" s="499"/>
      <c r="J1843" s="486"/>
      <c r="K1843" s="486"/>
      <c r="L1843" s="479"/>
    </row>
    <row r="1844" spans="2:12" s="459" customFormat="1" ht="19.95" customHeight="1" x14ac:dyDescent="0.3">
      <c r="B1844" s="476"/>
      <c r="C1844" s="474"/>
      <c r="D1844" s="475"/>
      <c r="E1844" s="478"/>
      <c r="F1844" s="477"/>
      <c r="G1844" s="478"/>
      <c r="H1844" s="478"/>
      <c r="I1844" s="499"/>
      <c r="J1844" s="486"/>
      <c r="K1844" s="486"/>
      <c r="L1844" s="479"/>
    </row>
    <row r="1845" spans="2:12" s="459" customFormat="1" ht="19.95" customHeight="1" x14ac:dyDescent="0.3">
      <c r="B1845" s="476"/>
      <c r="C1845" s="474"/>
      <c r="D1845" s="475"/>
      <c r="E1845" s="478"/>
      <c r="F1845" s="477"/>
      <c r="G1845" s="478"/>
      <c r="H1845" s="478"/>
      <c r="I1845" s="499"/>
      <c r="J1845" s="486"/>
      <c r="K1845" s="486"/>
      <c r="L1845" s="479"/>
    </row>
    <row r="1846" spans="2:12" s="459" customFormat="1" ht="19.95" customHeight="1" x14ac:dyDescent="0.3">
      <c r="B1846" s="476"/>
      <c r="C1846" s="474"/>
      <c r="D1846" s="475"/>
      <c r="E1846" s="478"/>
      <c r="F1846" s="477"/>
      <c r="G1846" s="478"/>
      <c r="H1846" s="478"/>
      <c r="I1846" s="499"/>
      <c r="J1846" s="486"/>
      <c r="K1846" s="486"/>
      <c r="L1846" s="479"/>
    </row>
    <row r="1847" spans="2:12" s="459" customFormat="1" ht="19.95" customHeight="1" x14ac:dyDescent="0.3">
      <c r="B1847" s="476"/>
      <c r="C1847" s="474"/>
      <c r="D1847" s="475"/>
      <c r="E1847" s="478"/>
      <c r="F1847" s="477"/>
      <c r="G1847" s="478"/>
      <c r="H1847" s="478"/>
      <c r="I1847" s="499"/>
      <c r="J1847" s="486"/>
      <c r="K1847" s="486"/>
      <c r="L1847" s="479"/>
    </row>
    <row r="1848" spans="2:12" s="459" customFormat="1" ht="19.95" customHeight="1" x14ac:dyDescent="0.3">
      <c r="B1848" s="476"/>
      <c r="C1848" s="474"/>
      <c r="D1848" s="475"/>
      <c r="E1848" s="478"/>
      <c r="F1848" s="477"/>
      <c r="G1848" s="478"/>
      <c r="H1848" s="478"/>
      <c r="I1848" s="499"/>
      <c r="J1848" s="486"/>
      <c r="K1848" s="486"/>
      <c r="L1848" s="479"/>
    </row>
    <row r="1849" spans="2:12" s="459" customFormat="1" ht="19.95" customHeight="1" x14ac:dyDescent="0.3">
      <c r="B1849" s="476"/>
      <c r="C1849" s="474"/>
      <c r="D1849" s="475"/>
      <c r="E1849" s="478"/>
      <c r="F1849" s="477"/>
      <c r="G1849" s="478"/>
      <c r="H1849" s="478"/>
      <c r="I1849" s="499"/>
      <c r="J1849" s="486"/>
      <c r="K1849" s="486"/>
      <c r="L1849" s="479"/>
    </row>
    <row r="1850" spans="2:12" s="459" customFormat="1" ht="19.95" customHeight="1" x14ac:dyDescent="0.3">
      <c r="B1850" s="476"/>
      <c r="C1850" s="474"/>
      <c r="D1850" s="475"/>
      <c r="E1850" s="478"/>
      <c r="F1850" s="477"/>
      <c r="G1850" s="478"/>
      <c r="H1850" s="478"/>
      <c r="I1850" s="499"/>
      <c r="J1850" s="486"/>
      <c r="K1850" s="486"/>
      <c r="L1850" s="479"/>
    </row>
    <row r="1851" spans="2:12" s="459" customFormat="1" ht="19.95" customHeight="1" x14ac:dyDescent="0.3">
      <c r="B1851" s="476"/>
      <c r="C1851" s="474"/>
      <c r="D1851" s="475"/>
      <c r="E1851" s="478"/>
      <c r="F1851" s="477"/>
      <c r="G1851" s="478"/>
      <c r="H1851" s="478"/>
      <c r="I1851" s="499"/>
      <c r="J1851" s="486"/>
      <c r="K1851" s="486"/>
      <c r="L1851" s="479"/>
    </row>
    <row r="1852" spans="2:12" s="459" customFormat="1" ht="19.95" customHeight="1" x14ac:dyDescent="0.3">
      <c r="B1852" s="476"/>
      <c r="C1852" s="474"/>
      <c r="D1852" s="475"/>
      <c r="E1852" s="478"/>
      <c r="F1852" s="477"/>
      <c r="G1852" s="478"/>
      <c r="H1852" s="478"/>
      <c r="I1852" s="499"/>
      <c r="J1852" s="486"/>
      <c r="K1852" s="486"/>
      <c r="L1852" s="479"/>
    </row>
    <row r="1853" spans="2:12" s="459" customFormat="1" ht="19.95" customHeight="1" x14ac:dyDescent="0.3">
      <c r="B1853" s="476"/>
      <c r="C1853" s="474"/>
      <c r="D1853" s="475"/>
      <c r="E1853" s="478"/>
      <c r="F1853" s="477"/>
      <c r="G1853" s="478"/>
      <c r="H1853" s="478"/>
      <c r="I1853" s="499"/>
      <c r="J1853" s="486"/>
      <c r="K1853" s="486"/>
      <c r="L1853" s="479"/>
    </row>
    <row r="1854" spans="2:12" s="459" customFormat="1" ht="19.95" customHeight="1" x14ac:dyDescent="0.3">
      <c r="B1854" s="476"/>
      <c r="C1854" s="474"/>
      <c r="D1854" s="475"/>
      <c r="E1854" s="478"/>
      <c r="F1854" s="477"/>
      <c r="G1854" s="478"/>
      <c r="H1854" s="478"/>
      <c r="I1854" s="499"/>
      <c r="J1854" s="486"/>
      <c r="K1854" s="486"/>
      <c r="L1854" s="479"/>
    </row>
    <row r="1855" spans="2:12" s="459" customFormat="1" ht="19.95" customHeight="1" x14ac:dyDescent="0.3">
      <c r="B1855" s="476"/>
      <c r="C1855" s="474"/>
      <c r="D1855" s="475"/>
      <c r="E1855" s="478"/>
      <c r="F1855" s="477"/>
      <c r="G1855" s="478"/>
      <c r="H1855" s="478"/>
      <c r="I1855" s="499"/>
      <c r="J1855" s="486"/>
      <c r="K1855" s="486"/>
      <c r="L1855" s="479"/>
    </row>
    <row r="1856" spans="2:12" s="459" customFormat="1" ht="19.95" customHeight="1" x14ac:dyDescent="0.3">
      <c r="B1856" s="476"/>
      <c r="C1856" s="474"/>
      <c r="D1856" s="475"/>
      <c r="E1856" s="478"/>
      <c r="F1856" s="477"/>
      <c r="G1856" s="478"/>
      <c r="H1856" s="478"/>
      <c r="I1856" s="499"/>
      <c r="J1856" s="486"/>
      <c r="K1856" s="486"/>
      <c r="L1856" s="479"/>
    </row>
    <row r="1857" spans="2:12" s="459" customFormat="1" ht="19.95" customHeight="1" x14ac:dyDescent="0.3">
      <c r="B1857" s="476"/>
      <c r="C1857" s="474"/>
      <c r="D1857" s="475"/>
      <c r="E1857" s="478"/>
      <c r="F1857" s="477"/>
      <c r="G1857" s="478"/>
      <c r="H1857" s="478"/>
      <c r="I1857" s="499"/>
      <c r="J1857" s="486"/>
      <c r="K1857" s="486"/>
      <c r="L1857" s="479"/>
    </row>
    <row r="1858" spans="2:12" s="459" customFormat="1" ht="19.95" customHeight="1" x14ac:dyDescent="0.3">
      <c r="B1858" s="476"/>
      <c r="C1858" s="474"/>
      <c r="D1858" s="475"/>
      <c r="E1858" s="478"/>
      <c r="F1858" s="477"/>
      <c r="G1858" s="478"/>
      <c r="H1858" s="478"/>
      <c r="I1858" s="499"/>
      <c r="J1858" s="486"/>
      <c r="K1858" s="486"/>
      <c r="L1858" s="479"/>
    </row>
    <row r="1859" spans="2:12" s="459" customFormat="1" ht="19.95" customHeight="1" x14ac:dyDescent="0.3">
      <c r="B1859" s="476"/>
      <c r="C1859" s="474"/>
      <c r="D1859" s="475"/>
      <c r="E1859" s="478"/>
      <c r="F1859" s="477"/>
      <c r="G1859" s="478"/>
      <c r="H1859" s="478"/>
      <c r="I1859" s="499"/>
      <c r="J1859" s="486"/>
      <c r="K1859" s="486"/>
      <c r="L1859" s="479"/>
    </row>
    <row r="1860" spans="2:12" s="459" customFormat="1" ht="19.95" customHeight="1" x14ac:dyDescent="0.3">
      <c r="B1860" s="476"/>
      <c r="C1860" s="474"/>
      <c r="D1860" s="475"/>
      <c r="E1860" s="478"/>
      <c r="F1860" s="477"/>
      <c r="G1860" s="478"/>
      <c r="H1860" s="478"/>
      <c r="I1860" s="499"/>
      <c r="J1860" s="486"/>
      <c r="K1860" s="486"/>
      <c r="L1860" s="479"/>
    </row>
    <row r="1861" spans="2:12" s="459" customFormat="1" ht="19.95" customHeight="1" x14ac:dyDescent="0.3">
      <c r="B1861" s="476"/>
      <c r="C1861" s="474"/>
      <c r="D1861" s="475"/>
      <c r="E1861" s="478"/>
      <c r="F1861" s="477"/>
      <c r="G1861" s="478"/>
      <c r="H1861" s="478"/>
      <c r="I1861" s="499"/>
      <c r="J1861" s="486"/>
      <c r="K1861" s="486"/>
      <c r="L1861" s="479"/>
    </row>
    <row r="1862" spans="2:12" s="459" customFormat="1" ht="19.95" customHeight="1" x14ac:dyDescent="0.3">
      <c r="B1862" s="476"/>
      <c r="C1862" s="474"/>
      <c r="D1862" s="475"/>
      <c r="E1862" s="478"/>
      <c r="F1862" s="477"/>
      <c r="G1862" s="478"/>
      <c r="H1862" s="478"/>
      <c r="I1862" s="499"/>
      <c r="J1862" s="486"/>
      <c r="K1862" s="486"/>
      <c r="L1862" s="479"/>
    </row>
    <row r="1863" spans="2:12" s="459" customFormat="1" ht="19.95" customHeight="1" x14ac:dyDescent="0.3">
      <c r="B1863" s="476"/>
      <c r="C1863" s="474"/>
      <c r="D1863" s="475"/>
      <c r="E1863" s="478"/>
      <c r="F1863" s="477"/>
      <c r="G1863" s="478"/>
      <c r="H1863" s="478"/>
      <c r="I1863" s="499"/>
      <c r="J1863" s="486"/>
      <c r="K1863" s="486"/>
      <c r="L1863" s="479"/>
    </row>
    <row r="1864" spans="2:12" s="459" customFormat="1" ht="19.95" customHeight="1" x14ac:dyDescent="0.3">
      <c r="B1864" s="476"/>
      <c r="C1864" s="474"/>
      <c r="D1864" s="475"/>
      <c r="E1864" s="478"/>
      <c r="F1864" s="477"/>
      <c r="G1864" s="478"/>
      <c r="H1864" s="478"/>
      <c r="I1864" s="499"/>
      <c r="J1864" s="486"/>
      <c r="K1864" s="486"/>
      <c r="L1864" s="479"/>
    </row>
    <row r="1865" spans="2:12" s="459" customFormat="1" ht="19.95" customHeight="1" x14ac:dyDescent="0.3">
      <c r="B1865" s="476"/>
      <c r="C1865" s="474"/>
      <c r="D1865" s="475"/>
      <c r="E1865" s="478"/>
      <c r="F1865" s="477"/>
      <c r="G1865" s="478"/>
      <c r="H1865" s="478"/>
      <c r="I1865" s="499"/>
      <c r="J1865" s="486"/>
      <c r="K1865" s="486"/>
      <c r="L1865" s="479"/>
    </row>
    <row r="1866" spans="2:12" s="459" customFormat="1" ht="19.95" customHeight="1" x14ac:dyDescent="0.3">
      <c r="B1866" s="476"/>
      <c r="C1866" s="474"/>
      <c r="D1866" s="475"/>
      <c r="E1866" s="478"/>
      <c r="F1866" s="477"/>
      <c r="G1866" s="478"/>
      <c r="H1866" s="478"/>
      <c r="I1866" s="499"/>
      <c r="J1866" s="486"/>
      <c r="K1866" s="486"/>
      <c r="L1866" s="479"/>
    </row>
    <row r="1867" spans="2:12" s="459" customFormat="1" ht="19.95" customHeight="1" x14ac:dyDescent="0.3">
      <c r="B1867" s="476"/>
      <c r="C1867" s="474"/>
      <c r="D1867" s="475"/>
      <c r="E1867" s="478"/>
      <c r="F1867" s="477"/>
      <c r="G1867" s="478"/>
      <c r="H1867" s="478"/>
      <c r="I1867" s="499"/>
      <c r="J1867" s="486"/>
      <c r="K1867" s="486"/>
      <c r="L1867" s="479"/>
    </row>
    <row r="1868" spans="2:12" s="459" customFormat="1" ht="19.95" customHeight="1" x14ac:dyDescent="0.3">
      <c r="B1868" s="476"/>
      <c r="C1868" s="474"/>
      <c r="D1868" s="475"/>
      <c r="E1868" s="478"/>
      <c r="F1868" s="477"/>
      <c r="G1868" s="478"/>
      <c r="H1868" s="478"/>
      <c r="I1868" s="499"/>
      <c r="J1868" s="486"/>
      <c r="K1868" s="486"/>
      <c r="L1868" s="479"/>
    </row>
    <row r="1869" spans="2:12" s="459" customFormat="1" ht="19.95" customHeight="1" x14ac:dyDescent="0.3">
      <c r="B1869" s="476"/>
      <c r="C1869" s="474"/>
      <c r="D1869" s="475"/>
      <c r="E1869" s="478"/>
      <c r="F1869" s="477"/>
      <c r="G1869" s="478"/>
      <c r="H1869" s="478"/>
      <c r="I1869" s="499"/>
      <c r="J1869" s="486"/>
      <c r="K1869" s="486"/>
      <c r="L1869" s="479"/>
    </row>
    <row r="1870" spans="2:12" s="459" customFormat="1" ht="19.95" customHeight="1" x14ac:dyDescent="0.3">
      <c r="B1870" s="476"/>
      <c r="C1870" s="474"/>
      <c r="D1870" s="475"/>
      <c r="E1870" s="478"/>
      <c r="F1870" s="477"/>
      <c r="G1870" s="478"/>
      <c r="H1870" s="478"/>
      <c r="I1870" s="499"/>
      <c r="J1870" s="486"/>
      <c r="K1870" s="486"/>
      <c r="L1870" s="479"/>
    </row>
    <row r="1871" spans="2:12" s="459" customFormat="1" ht="19.95" customHeight="1" x14ac:dyDescent="0.3">
      <c r="B1871" s="476"/>
      <c r="C1871" s="474"/>
      <c r="D1871" s="475"/>
      <c r="E1871" s="478"/>
      <c r="F1871" s="477"/>
      <c r="G1871" s="478"/>
      <c r="H1871" s="478"/>
      <c r="I1871" s="499"/>
      <c r="J1871" s="486"/>
      <c r="K1871" s="486"/>
      <c r="L1871" s="479"/>
    </row>
    <row r="1872" spans="2:12" s="459" customFormat="1" ht="19.95" customHeight="1" x14ac:dyDescent="0.3">
      <c r="B1872" s="476"/>
      <c r="C1872" s="474"/>
      <c r="D1872" s="475"/>
      <c r="E1872" s="478"/>
      <c r="F1872" s="477"/>
      <c r="G1872" s="478"/>
      <c r="H1872" s="478"/>
      <c r="I1872" s="499"/>
      <c r="J1872" s="486"/>
      <c r="K1872" s="486"/>
      <c r="L1872" s="479"/>
    </row>
    <row r="1873" spans="2:12" s="459" customFormat="1" ht="19.95" customHeight="1" x14ac:dyDescent="0.3">
      <c r="B1873" s="476"/>
      <c r="C1873" s="474"/>
      <c r="D1873" s="475"/>
      <c r="E1873" s="478"/>
      <c r="F1873" s="477"/>
      <c r="G1873" s="478"/>
      <c r="H1873" s="478"/>
      <c r="I1873" s="499"/>
      <c r="J1873" s="486"/>
      <c r="K1873" s="486"/>
      <c r="L1873" s="479"/>
    </row>
    <row r="1874" spans="2:12" s="459" customFormat="1" ht="19.95" customHeight="1" x14ac:dyDescent="0.3">
      <c r="B1874" s="476"/>
      <c r="C1874" s="474"/>
      <c r="D1874" s="475"/>
      <c r="E1874" s="478"/>
      <c r="F1874" s="477"/>
      <c r="G1874" s="478"/>
      <c r="H1874" s="478"/>
      <c r="I1874" s="499"/>
      <c r="J1874" s="486"/>
      <c r="K1874" s="486"/>
      <c r="L1874" s="479"/>
    </row>
    <row r="1875" spans="2:12" s="459" customFormat="1" ht="19.95" customHeight="1" x14ac:dyDescent="0.3">
      <c r="B1875" s="476"/>
      <c r="C1875" s="474"/>
      <c r="D1875" s="475"/>
      <c r="E1875" s="478"/>
      <c r="F1875" s="477"/>
      <c r="G1875" s="478"/>
      <c r="H1875" s="478"/>
      <c r="I1875" s="499"/>
      <c r="J1875" s="486"/>
      <c r="K1875" s="486"/>
      <c r="L1875" s="479"/>
    </row>
    <row r="1876" spans="2:12" s="459" customFormat="1" ht="19.95" customHeight="1" x14ac:dyDescent="0.3">
      <c r="B1876" s="476"/>
      <c r="C1876" s="474"/>
      <c r="D1876" s="475"/>
      <c r="E1876" s="478"/>
      <c r="F1876" s="477"/>
      <c r="G1876" s="478"/>
      <c r="H1876" s="478"/>
      <c r="I1876" s="499"/>
      <c r="J1876" s="486"/>
      <c r="K1876" s="486"/>
      <c r="L1876" s="479"/>
    </row>
    <row r="1877" spans="2:12" s="459" customFormat="1" ht="19.95" customHeight="1" x14ac:dyDescent="0.3">
      <c r="B1877" s="476"/>
      <c r="C1877" s="474"/>
      <c r="D1877" s="475"/>
      <c r="E1877" s="478"/>
      <c r="F1877" s="477"/>
      <c r="G1877" s="478"/>
      <c r="H1877" s="478"/>
      <c r="I1877" s="499"/>
      <c r="J1877" s="486"/>
      <c r="K1877" s="486"/>
      <c r="L1877" s="479"/>
    </row>
    <row r="1878" spans="2:12" s="459" customFormat="1" ht="19.95" customHeight="1" x14ac:dyDescent="0.3">
      <c r="B1878" s="476"/>
      <c r="C1878" s="474"/>
      <c r="D1878" s="475"/>
      <c r="E1878" s="478"/>
      <c r="F1878" s="477"/>
      <c r="G1878" s="478"/>
      <c r="H1878" s="478"/>
      <c r="I1878" s="499"/>
      <c r="J1878" s="486"/>
      <c r="K1878" s="486"/>
      <c r="L1878" s="479"/>
    </row>
    <row r="1879" spans="2:12" s="459" customFormat="1" ht="19.95" customHeight="1" x14ac:dyDescent="0.3">
      <c r="B1879" s="476"/>
      <c r="C1879" s="474"/>
      <c r="D1879" s="475"/>
      <c r="E1879" s="478"/>
      <c r="F1879" s="477"/>
      <c r="G1879" s="478"/>
      <c r="H1879" s="478"/>
      <c r="I1879" s="499"/>
      <c r="J1879" s="486"/>
      <c r="K1879" s="486"/>
      <c r="L1879" s="479"/>
    </row>
    <row r="1880" spans="2:12" s="459" customFormat="1" ht="19.95" customHeight="1" x14ac:dyDescent="0.3">
      <c r="B1880" s="476"/>
      <c r="C1880" s="474"/>
      <c r="D1880" s="475"/>
      <c r="E1880" s="478"/>
      <c r="F1880" s="477"/>
      <c r="G1880" s="478"/>
      <c r="H1880" s="478"/>
      <c r="I1880" s="499"/>
      <c r="J1880" s="486"/>
      <c r="K1880" s="486"/>
      <c r="L1880" s="479"/>
    </row>
    <row r="1881" spans="2:12" s="459" customFormat="1" ht="19.95" customHeight="1" x14ac:dyDescent="0.3">
      <c r="B1881" s="476"/>
      <c r="C1881" s="474"/>
      <c r="D1881" s="475"/>
      <c r="E1881" s="478"/>
      <c r="F1881" s="477"/>
      <c r="G1881" s="478"/>
      <c r="H1881" s="478"/>
      <c r="I1881" s="499"/>
      <c r="J1881" s="486"/>
      <c r="K1881" s="486"/>
      <c r="L1881" s="479"/>
    </row>
    <row r="1882" spans="2:12" s="459" customFormat="1" ht="19.95" customHeight="1" x14ac:dyDescent="0.3">
      <c r="B1882" s="476"/>
      <c r="C1882" s="474"/>
      <c r="D1882" s="475"/>
      <c r="E1882" s="478"/>
      <c r="F1882" s="477"/>
      <c r="G1882" s="478"/>
      <c r="H1882" s="478"/>
      <c r="I1882" s="499"/>
      <c r="J1882" s="486"/>
      <c r="K1882" s="486"/>
      <c r="L1882" s="479"/>
    </row>
    <row r="1883" spans="2:12" s="459" customFormat="1" ht="19.95" customHeight="1" x14ac:dyDescent="0.3">
      <c r="B1883" s="476"/>
      <c r="C1883" s="474"/>
      <c r="D1883" s="475"/>
      <c r="E1883" s="478"/>
      <c r="F1883" s="477"/>
      <c r="G1883" s="478"/>
      <c r="H1883" s="478"/>
      <c r="I1883" s="499"/>
      <c r="J1883" s="486"/>
      <c r="K1883" s="486"/>
      <c r="L1883" s="479"/>
    </row>
    <row r="1884" spans="2:12" s="459" customFormat="1" ht="19.95" customHeight="1" x14ac:dyDescent="0.3">
      <c r="B1884" s="476"/>
      <c r="C1884" s="474"/>
      <c r="D1884" s="475"/>
      <c r="E1884" s="478"/>
      <c r="F1884" s="477"/>
      <c r="G1884" s="478"/>
      <c r="H1884" s="478"/>
      <c r="I1884" s="499"/>
      <c r="J1884" s="486"/>
      <c r="K1884" s="486"/>
      <c r="L1884" s="479"/>
    </row>
    <row r="1885" spans="2:12" s="459" customFormat="1" ht="19.95" customHeight="1" x14ac:dyDescent="0.3">
      <c r="B1885" s="476"/>
      <c r="C1885" s="474"/>
      <c r="D1885" s="475"/>
      <c r="E1885" s="478"/>
      <c r="F1885" s="477"/>
      <c r="G1885" s="478"/>
      <c r="H1885" s="478"/>
      <c r="I1885" s="499"/>
      <c r="J1885" s="486"/>
      <c r="K1885" s="486"/>
      <c r="L1885" s="479"/>
    </row>
    <row r="1886" spans="2:12" s="459" customFormat="1" ht="19.95" customHeight="1" x14ac:dyDescent="0.3">
      <c r="B1886" s="476"/>
      <c r="C1886" s="474"/>
      <c r="D1886" s="475"/>
      <c r="E1886" s="478"/>
      <c r="F1886" s="477"/>
      <c r="G1886" s="478"/>
      <c r="H1886" s="478"/>
      <c r="I1886" s="499"/>
      <c r="J1886" s="486"/>
      <c r="K1886" s="486"/>
      <c r="L1886" s="479"/>
    </row>
    <row r="1887" spans="2:12" s="459" customFormat="1" ht="19.95" customHeight="1" x14ac:dyDescent="0.3">
      <c r="B1887" s="476"/>
      <c r="C1887" s="474"/>
      <c r="D1887" s="475"/>
      <c r="E1887" s="478"/>
      <c r="F1887" s="477"/>
      <c r="G1887" s="478"/>
      <c r="H1887" s="478"/>
      <c r="I1887" s="499"/>
      <c r="J1887" s="486"/>
      <c r="K1887" s="486"/>
      <c r="L1887" s="479"/>
    </row>
    <row r="1888" spans="2:12" s="459" customFormat="1" ht="19.95" customHeight="1" x14ac:dyDescent="0.3">
      <c r="B1888" s="476"/>
      <c r="C1888" s="474"/>
      <c r="D1888" s="475"/>
      <c r="E1888" s="478"/>
      <c r="F1888" s="477"/>
      <c r="G1888" s="478"/>
      <c r="H1888" s="478"/>
      <c r="I1888" s="499"/>
      <c r="J1888" s="486"/>
      <c r="K1888" s="486"/>
      <c r="L1888" s="479"/>
    </row>
    <row r="1889" spans="2:12" s="459" customFormat="1" ht="19.95" customHeight="1" x14ac:dyDescent="0.3">
      <c r="B1889" s="476"/>
      <c r="C1889" s="474"/>
      <c r="D1889" s="475"/>
      <c r="E1889" s="478"/>
      <c r="F1889" s="477"/>
      <c r="G1889" s="478"/>
      <c r="H1889" s="478"/>
      <c r="I1889" s="499"/>
      <c r="J1889" s="486"/>
      <c r="K1889" s="486"/>
      <c r="L1889" s="479"/>
    </row>
    <row r="1890" spans="2:12" s="459" customFormat="1" ht="19.95" customHeight="1" x14ac:dyDescent="0.3">
      <c r="B1890" s="476"/>
      <c r="C1890" s="474"/>
      <c r="D1890" s="475"/>
      <c r="E1890" s="478"/>
      <c r="F1890" s="477"/>
      <c r="G1890" s="478"/>
      <c r="H1890" s="478"/>
      <c r="I1890" s="499"/>
      <c r="J1890" s="486"/>
      <c r="K1890" s="486"/>
      <c r="L1890" s="479"/>
    </row>
    <row r="1891" spans="2:12" s="459" customFormat="1" ht="19.95" customHeight="1" x14ac:dyDescent="0.3">
      <c r="B1891" s="476"/>
      <c r="C1891" s="474"/>
      <c r="D1891" s="475"/>
      <c r="E1891" s="478"/>
      <c r="F1891" s="477"/>
      <c r="G1891" s="478"/>
      <c r="H1891" s="478"/>
      <c r="I1891" s="499"/>
      <c r="J1891" s="486"/>
      <c r="K1891" s="486"/>
      <c r="L1891" s="479"/>
    </row>
    <row r="1892" spans="2:12" s="459" customFormat="1" ht="19.95" customHeight="1" x14ac:dyDescent="0.3">
      <c r="B1892" s="476"/>
      <c r="C1892" s="474"/>
      <c r="D1892" s="475"/>
      <c r="E1892" s="478"/>
      <c r="F1892" s="477"/>
      <c r="G1892" s="478"/>
      <c r="H1892" s="478"/>
      <c r="I1892" s="499"/>
      <c r="J1892" s="486"/>
      <c r="K1892" s="486"/>
      <c r="L1892" s="479"/>
    </row>
    <row r="1893" spans="2:12" s="459" customFormat="1" ht="19.95" customHeight="1" x14ac:dyDescent="0.3">
      <c r="B1893" s="476"/>
      <c r="C1893" s="474"/>
      <c r="D1893" s="475"/>
      <c r="E1893" s="478"/>
      <c r="F1893" s="477"/>
      <c r="G1893" s="478"/>
      <c r="H1893" s="478"/>
      <c r="I1893" s="499"/>
      <c r="J1893" s="486"/>
      <c r="K1893" s="486"/>
      <c r="L1893" s="479"/>
    </row>
    <row r="1894" spans="2:12" s="459" customFormat="1" ht="19.95" customHeight="1" x14ac:dyDescent="0.3">
      <c r="B1894" s="476"/>
      <c r="C1894" s="474"/>
      <c r="D1894" s="475"/>
      <c r="E1894" s="478"/>
      <c r="F1894" s="477"/>
      <c r="G1894" s="478"/>
      <c r="H1894" s="478"/>
      <c r="I1894" s="499"/>
      <c r="J1894" s="486"/>
      <c r="K1894" s="486"/>
      <c r="L1894" s="479"/>
    </row>
    <row r="1895" spans="2:12" s="459" customFormat="1" ht="19.95" customHeight="1" x14ac:dyDescent="0.3">
      <c r="B1895" s="476"/>
      <c r="C1895" s="474"/>
      <c r="D1895" s="475"/>
      <c r="E1895" s="478"/>
      <c r="F1895" s="477"/>
      <c r="G1895" s="478"/>
      <c r="H1895" s="478"/>
      <c r="I1895" s="499"/>
      <c r="J1895" s="486"/>
      <c r="K1895" s="486"/>
      <c r="L1895" s="479"/>
    </row>
    <row r="1896" spans="2:12" s="459" customFormat="1" ht="19.95" customHeight="1" x14ac:dyDescent="0.3">
      <c r="B1896" s="476"/>
      <c r="C1896" s="474"/>
      <c r="D1896" s="475"/>
      <c r="E1896" s="478"/>
      <c r="F1896" s="477"/>
      <c r="G1896" s="478"/>
      <c r="H1896" s="478"/>
      <c r="I1896" s="499"/>
      <c r="J1896" s="486"/>
      <c r="K1896" s="486"/>
      <c r="L1896" s="479"/>
    </row>
    <row r="1897" spans="2:12" s="459" customFormat="1" ht="19.95" customHeight="1" x14ac:dyDescent="0.3">
      <c r="B1897" s="476"/>
      <c r="C1897" s="474"/>
      <c r="D1897" s="475"/>
      <c r="E1897" s="478"/>
      <c r="F1897" s="477"/>
      <c r="G1897" s="478"/>
      <c r="H1897" s="478"/>
      <c r="I1897" s="499"/>
      <c r="J1897" s="486"/>
      <c r="K1897" s="486"/>
      <c r="L1897" s="479"/>
    </row>
    <row r="1898" spans="2:12" s="459" customFormat="1" ht="19.95" customHeight="1" x14ac:dyDescent="0.3">
      <c r="B1898" s="476"/>
      <c r="C1898" s="474"/>
      <c r="D1898" s="475"/>
      <c r="E1898" s="478"/>
      <c r="F1898" s="477"/>
      <c r="G1898" s="478"/>
      <c r="H1898" s="478"/>
      <c r="I1898" s="499"/>
      <c r="J1898" s="486"/>
      <c r="K1898" s="486"/>
      <c r="L1898" s="479"/>
    </row>
    <row r="1899" spans="2:12" s="459" customFormat="1" ht="19.95" customHeight="1" x14ac:dyDescent="0.3">
      <c r="B1899" s="476"/>
      <c r="C1899" s="474"/>
      <c r="D1899" s="475"/>
      <c r="E1899" s="478"/>
      <c r="F1899" s="477"/>
      <c r="G1899" s="478"/>
      <c r="H1899" s="478"/>
      <c r="I1899" s="499"/>
      <c r="J1899" s="486"/>
      <c r="K1899" s="486"/>
      <c r="L1899" s="479"/>
    </row>
    <row r="1900" spans="2:12" s="459" customFormat="1" ht="19.95" customHeight="1" x14ac:dyDescent="0.3">
      <c r="B1900" s="476"/>
      <c r="C1900" s="474"/>
      <c r="D1900" s="475"/>
      <c r="E1900" s="478"/>
      <c r="F1900" s="477"/>
      <c r="G1900" s="478"/>
      <c r="H1900" s="478"/>
      <c r="I1900" s="499"/>
      <c r="J1900" s="486"/>
      <c r="K1900" s="486"/>
      <c r="L1900" s="479"/>
    </row>
    <row r="1901" spans="2:12" s="459" customFormat="1" ht="19.95" customHeight="1" x14ac:dyDescent="0.3">
      <c r="B1901" s="476"/>
      <c r="C1901" s="474"/>
      <c r="D1901" s="475"/>
      <c r="E1901" s="478"/>
      <c r="F1901" s="477"/>
      <c r="G1901" s="478"/>
      <c r="H1901" s="478"/>
      <c r="I1901" s="499"/>
      <c r="J1901" s="486"/>
      <c r="K1901" s="486"/>
      <c r="L1901" s="479"/>
    </row>
    <row r="1902" spans="2:12" s="459" customFormat="1" ht="19.95" customHeight="1" x14ac:dyDescent="0.3">
      <c r="B1902" s="476"/>
      <c r="C1902" s="474"/>
      <c r="D1902" s="475"/>
      <c r="E1902" s="478"/>
      <c r="F1902" s="477"/>
      <c r="G1902" s="478"/>
      <c r="H1902" s="478"/>
      <c r="I1902" s="499"/>
      <c r="J1902" s="486"/>
      <c r="K1902" s="486"/>
      <c r="L1902" s="479"/>
    </row>
    <row r="1903" spans="2:12" s="459" customFormat="1" ht="19.95" customHeight="1" x14ac:dyDescent="0.3">
      <c r="B1903" s="476"/>
      <c r="C1903" s="474"/>
      <c r="D1903" s="475"/>
      <c r="E1903" s="478"/>
      <c r="F1903" s="477"/>
      <c r="G1903" s="478"/>
      <c r="H1903" s="478"/>
      <c r="I1903" s="499"/>
      <c r="J1903" s="486"/>
      <c r="K1903" s="486"/>
      <c r="L1903" s="479"/>
    </row>
    <row r="1904" spans="2:12" s="459" customFormat="1" ht="19.95" customHeight="1" x14ac:dyDescent="0.3">
      <c r="B1904" s="476"/>
      <c r="C1904" s="474"/>
      <c r="D1904" s="475"/>
      <c r="E1904" s="478"/>
      <c r="F1904" s="477"/>
      <c r="G1904" s="478"/>
      <c r="H1904" s="478"/>
      <c r="I1904" s="499"/>
      <c r="J1904" s="486"/>
      <c r="K1904" s="486"/>
      <c r="L1904" s="479"/>
    </row>
    <row r="1905" spans="2:12" s="459" customFormat="1" ht="19.95" customHeight="1" x14ac:dyDescent="0.3">
      <c r="B1905" s="476"/>
      <c r="C1905" s="474"/>
      <c r="D1905" s="475"/>
      <c r="E1905" s="478"/>
      <c r="F1905" s="477"/>
      <c r="G1905" s="478"/>
      <c r="H1905" s="478"/>
      <c r="I1905" s="499"/>
      <c r="J1905" s="486"/>
      <c r="K1905" s="486"/>
      <c r="L1905" s="479"/>
    </row>
    <row r="1906" spans="2:12" s="459" customFormat="1" ht="19.95" customHeight="1" x14ac:dyDescent="0.3">
      <c r="B1906" s="476"/>
      <c r="C1906" s="474"/>
      <c r="D1906" s="475"/>
      <c r="E1906" s="478"/>
      <c r="F1906" s="477"/>
      <c r="G1906" s="478"/>
      <c r="H1906" s="478"/>
      <c r="I1906" s="499"/>
      <c r="J1906" s="486"/>
      <c r="K1906" s="486"/>
      <c r="L1906" s="479"/>
    </row>
    <row r="1907" spans="2:12" s="459" customFormat="1" ht="19.95" customHeight="1" x14ac:dyDescent="0.3">
      <c r="B1907" s="476"/>
      <c r="C1907" s="474"/>
      <c r="D1907" s="475"/>
      <c r="E1907" s="478"/>
      <c r="F1907" s="477"/>
      <c r="G1907" s="478"/>
      <c r="H1907" s="478"/>
      <c r="I1907" s="499"/>
      <c r="J1907" s="486"/>
      <c r="K1907" s="486"/>
      <c r="L1907" s="479"/>
    </row>
    <row r="1908" spans="2:12" s="459" customFormat="1" ht="19.95" customHeight="1" x14ac:dyDescent="0.3">
      <c r="B1908" s="476"/>
      <c r="C1908" s="474"/>
      <c r="D1908" s="475"/>
      <c r="E1908" s="478"/>
      <c r="F1908" s="477"/>
      <c r="G1908" s="478"/>
      <c r="H1908" s="478"/>
      <c r="I1908" s="499"/>
      <c r="J1908" s="486"/>
      <c r="K1908" s="486"/>
      <c r="L1908" s="479"/>
    </row>
    <row r="1909" spans="2:12" s="459" customFormat="1" ht="19.95" customHeight="1" x14ac:dyDescent="0.3">
      <c r="B1909" s="476"/>
      <c r="C1909" s="474"/>
      <c r="D1909" s="475"/>
      <c r="E1909" s="478"/>
      <c r="F1909" s="477"/>
      <c r="G1909" s="478"/>
      <c r="H1909" s="478"/>
      <c r="I1909" s="499"/>
      <c r="J1909" s="486"/>
      <c r="K1909" s="486"/>
      <c r="L1909" s="479"/>
    </row>
    <row r="1910" spans="2:12" s="459" customFormat="1" ht="19.95" customHeight="1" x14ac:dyDescent="0.3">
      <c r="B1910" s="476"/>
      <c r="C1910" s="474"/>
      <c r="D1910" s="475"/>
      <c r="E1910" s="478"/>
      <c r="F1910" s="477"/>
      <c r="G1910" s="478"/>
      <c r="H1910" s="478"/>
      <c r="I1910" s="499"/>
      <c r="J1910" s="486"/>
      <c r="K1910" s="486"/>
      <c r="L1910" s="479"/>
    </row>
    <row r="1911" spans="2:12" s="459" customFormat="1" ht="19.95" customHeight="1" x14ac:dyDescent="0.3">
      <c r="B1911" s="476"/>
      <c r="C1911" s="474"/>
      <c r="D1911" s="475"/>
      <c r="E1911" s="478"/>
      <c r="F1911" s="477"/>
      <c r="G1911" s="478"/>
      <c r="H1911" s="478"/>
      <c r="I1911" s="499"/>
      <c r="J1911" s="486"/>
      <c r="K1911" s="486"/>
      <c r="L1911" s="479"/>
    </row>
    <row r="1912" spans="2:12" s="459" customFormat="1" ht="19.95" customHeight="1" x14ac:dyDescent="0.3">
      <c r="B1912" s="476"/>
      <c r="C1912" s="474"/>
      <c r="D1912" s="475"/>
      <c r="E1912" s="478"/>
      <c r="F1912" s="477"/>
      <c r="G1912" s="478"/>
      <c r="H1912" s="478"/>
      <c r="I1912" s="499"/>
      <c r="J1912" s="486"/>
      <c r="K1912" s="486"/>
      <c r="L1912" s="479"/>
    </row>
    <row r="1913" spans="2:12" s="459" customFormat="1" ht="19.95" customHeight="1" x14ac:dyDescent="0.3">
      <c r="B1913" s="476"/>
      <c r="C1913" s="474"/>
      <c r="D1913" s="475"/>
      <c r="E1913" s="478"/>
      <c r="F1913" s="477"/>
      <c r="G1913" s="478"/>
      <c r="H1913" s="478"/>
      <c r="I1913" s="499"/>
      <c r="J1913" s="486"/>
      <c r="K1913" s="486"/>
      <c r="L1913" s="479"/>
    </row>
    <row r="1914" spans="2:12" s="459" customFormat="1" ht="19.95" customHeight="1" x14ac:dyDescent="0.3">
      <c r="B1914" s="476"/>
      <c r="C1914" s="474"/>
      <c r="D1914" s="475"/>
      <c r="E1914" s="478"/>
      <c r="F1914" s="477"/>
      <c r="G1914" s="478"/>
      <c r="H1914" s="478"/>
      <c r="I1914" s="499"/>
      <c r="J1914" s="486"/>
      <c r="K1914" s="486"/>
      <c r="L1914" s="479"/>
    </row>
    <row r="1915" spans="2:12" s="459" customFormat="1" ht="19.95" customHeight="1" x14ac:dyDescent="0.3">
      <c r="B1915" s="476"/>
      <c r="C1915" s="474"/>
      <c r="D1915" s="475"/>
      <c r="E1915" s="478"/>
      <c r="F1915" s="477"/>
      <c r="G1915" s="478"/>
      <c r="H1915" s="478"/>
      <c r="I1915" s="499"/>
      <c r="J1915" s="486"/>
      <c r="K1915" s="486"/>
      <c r="L1915" s="479"/>
    </row>
    <row r="1916" spans="2:12" s="459" customFormat="1" ht="19.95" customHeight="1" x14ac:dyDescent="0.3">
      <c r="B1916" s="476"/>
      <c r="C1916" s="474"/>
      <c r="D1916" s="475"/>
      <c r="E1916" s="478"/>
      <c r="F1916" s="477"/>
      <c r="G1916" s="478"/>
      <c r="H1916" s="478"/>
      <c r="I1916" s="499"/>
      <c r="J1916" s="486"/>
      <c r="K1916" s="486"/>
      <c r="L1916" s="479"/>
    </row>
    <row r="1917" spans="2:12" s="459" customFormat="1" ht="19.95" customHeight="1" x14ac:dyDescent="0.3">
      <c r="B1917" s="476"/>
      <c r="C1917" s="474"/>
      <c r="D1917" s="475"/>
      <c r="E1917" s="478"/>
      <c r="F1917" s="477"/>
      <c r="G1917" s="478"/>
      <c r="H1917" s="478"/>
      <c r="I1917" s="499"/>
      <c r="J1917" s="486"/>
      <c r="K1917" s="486"/>
      <c r="L1917" s="479"/>
    </row>
    <row r="1918" spans="2:12" s="459" customFormat="1" ht="19.95" customHeight="1" x14ac:dyDescent="0.3">
      <c r="B1918" s="476"/>
      <c r="C1918" s="474"/>
      <c r="D1918" s="475"/>
      <c r="E1918" s="478"/>
      <c r="F1918" s="477"/>
      <c r="G1918" s="478"/>
      <c r="H1918" s="478"/>
      <c r="I1918" s="499"/>
      <c r="J1918" s="486"/>
      <c r="K1918" s="486"/>
      <c r="L1918" s="479"/>
    </row>
    <row r="1919" spans="2:12" s="459" customFormat="1" ht="19.95" customHeight="1" x14ac:dyDescent="0.3">
      <c r="B1919" s="476"/>
      <c r="C1919" s="474"/>
      <c r="D1919" s="475"/>
      <c r="E1919" s="478"/>
      <c r="F1919" s="477"/>
      <c r="G1919" s="478"/>
      <c r="H1919" s="478"/>
      <c r="I1919" s="499"/>
      <c r="J1919" s="486"/>
      <c r="K1919" s="486"/>
      <c r="L1919" s="479"/>
    </row>
    <row r="1920" spans="2:12" s="459" customFormat="1" ht="19.95" customHeight="1" x14ac:dyDescent="0.3">
      <c r="B1920" s="476"/>
      <c r="C1920" s="474"/>
      <c r="D1920" s="475"/>
      <c r="E1920" s="478"/>
      <c r="F1920" s="477"/>
      <c r="G1920" s="478"/>
      <c r="H1920" s="478"/>
      <c r="I1920" s="499"/>
      <c r="J1920" s="486"/>
      <c r="K1920" s="486"/>
      <c r="L1920" s="479"/>
    </row>
    <row r="1921" spans="2:12" s="459" customFormat="1" ht="19.95" customHeight="1" x14ac:dyDescent="0.3">
      <c r="B1921" s="476"/>
      <c r="C1921" s="474"/>
      <c r="D1921" s="475"/>
      <c r="E1921" s="478"/>
      <c r="F1921" s="477"/>
      <c r="G1921" s="478"/>
      <c r="H1921" s="478"/>
      <c r="I1921" s="499"/>
      <c r="J1921" s="486"/>
      <c r="K1921" s="486"/>
      <c r="L1921" s="479"/>
    </row>
    <row r="1922" spans="2:12" s="459" customFormat="1" ht="19.95" customHeight="1" x14ac:dyDescent="0.3">
      <c r="B1922" s="476"/>
      <c r="C1922" s="474"/>
      <c r="D1922" s="475"/>
      <c r="E1922" s="478"/>
      <c r="F1922" s="477"/>
      <c r="G1922" s="478"/>
      <c r="H1922" s="478"/>
      <c r="I1922" s="499"/>
      <c r="J1922" s="486"/>
      <c r="K1922" s="486"/>
      <c r="L1922" s="479"/>
    </row>
    <row r="1923" spans="2:12" s="459" customFormat="1" ht="19.95" customHeight="1" x14ac:dyDescent="0.3">
      <c r="B1923" s="476"/>
      <c r="C1923" s="474"/>
      <c r="D1923" s="475"/>
      <c r="E1923" s="478"/>
      <c r="F1923" s="477"/>
      <c r="G1923" s="478"/>
      <c r="H1923" s="478"/>
      <c r="I1923" s="499"/>
      <c r="J1923" s="486"/>
      <c r="K1923" s="486"/>
      <c r="L1923" s="479"/>
    </row>
    <row r="1924" spans="2:12" s="459" customFormat="1" ht="19.95" customHeight="1" x14ac:dyDescent="0.3">
      <c r="B1924" s="476"/>
      <c r="C1924" s="474"/>
      <c r="D1924" s="475"/>
      <c r="E1924" s="478"/>
      <c r="F1924" s="477"/>
      <c r="G1924" s="478"/>
      <c r="H1924" s="478"/>
      <c r="I1924" s="499"/>
      <c r="J1924" s="486"/>
      <c r="K1924" s="486"/>
      <c r="L1924" s="479"/>
    </row>
    <row r="1925" spans="2:12" s="459" customFormat="1" ht="19.95" customHeight="1" x14ac:dyDescent="0.3">
      <c r="B1925" s="476"/>
      <c r="C1925" s="474"/>
      <c r="D1925" s="475"/>
      <c r="E1925" s="478"/>
      <c r="F1925" s="477"/>
      <c r="G1925" s="478"/>
      <c r="H1925" s="478"/>
      <c r="I1925" s="499"/>
      <c r="J1925" s="486"/>
      <c r="K1925" s="486"/>
      <c r="L1925" s="479"/>
    </row>
    <row r="1926" spans="2:12" s="459" customFormat="1" ht="19.95" customHeight="1" x14ac:dyDescent="0.3">
      <c r="B1926" s="476"/>
      <c r="C1926" s="474"/>
      <c r="D1926" s="475"/>
      <c r="E1926" s="478"/>
      <c r="F1926" s="477"/>
      <c r="G1926" s="478"/>
      <c r="H1926" s="478"/>
      <c r="I1926" s="499"/>
      <c r="J1926" s="486"/>
      <c r="K1926" s="486"/>
      <c r="L1926" s="479"/>
    </row>
    <row r="1927" spans="2:12" s="459" customFormat="1" ht="19.95" customHeight="1" x14ac:dyDescent="0.3">
      <c r="B1927" s="476"/>
      <c r="C1927" s="474"/>
      <c r="D1927" s="475"/>
      <c r="E1927" s="478"/>
      <c r="F1927" s="477"/>
      <c r="G1927" s="478"/>
      <c r="H1927" s="478"/>
      <c r="I1927" s="499"/>
      <c r="J1927" s="486"/>
      <c r="K1927" s="486"/>
      <c r="L1927" s="479"/>
    </row>
    <row r="1928" spans="2:12" s="459" customFormat="1" ht="19.95" customHeight="1" x14ac:dyDescent="0.3">
      <c r="B1928" s="476"/>
      <c r="C1928" s="474"/>
      <c r="D1928" s="475"/>
      <c r="E1928" s="478"/>
      <c r="F1928" s="477"/>
      <c r="G1928" s="478"/>
      <c r="H1928" s="478"/>
      <c r="I1928" s="499"/>
      <c r="J1928" s="486"/>
      <c r="K1928" s="486"/>
      <c r="L1928" s="479"/>
    </row>
    <row r="1929" spans="2:12" s="459" customFormat="1" ht="19.95" customHeight="1" x14ac:dyDescent="0.3">
      <c r="B1929" s="476"/>
      <c r="C1929" s="474"/>
      <c r="D1929" s="475"/>
      <c r="E1929" s="478"/>
      <c r="F1929" s="477"/>
      <c r="G1929" s="478"/>
      <c r="H1929" s="478"/>
      <c r="I1929" s="499"/>
      <c r="J1929" s="486"/>
      <c r="K1929" s="486"/>
      <c r="L1929" s="479"/>
    </row>
    <row r="1930" spans="2:12" s="459" customFormat="1" ht="19.95" customHeight="1" x14ac:dyDescent="0.3">
      <c r="B1930" s="476"/>
      <c r="C1930" s="474"/>
      <c r="D1930" s="475"/>
      <c r="E1930" s="478"/>
      <c r="F1930" s="477"/>
      <c r="G1930" s="478"/>
      <c r="H1930" s="478"/>
      <c r="I1930" s="499"/>
      <c r="J1930" s="486"/>
      <c r="K1930" s="486"/>
      <c r="L1930" s="479"/>
    </row>
    <row r="1931" spans="2:12" s="459" customFormat="1" ht="19.95" customHeight="1" x14ac:dyDescent="0.3">
      <c r="B1931" s="476"/>
      <c r="C1931" s="474"/>
      <c r="D1931" s="475"/>
      <c r="E1931" s="478"/>
      <c r="F1931" s="477"/>
      <c r="G1931" s="478"/>
      <c r="H1931" s="478"/>
      <c r="I1931" s="499"/>
      <c r="J1931" s="486"/>
      <c r="K1931" s="486"/>
      <c r="L1931" s="479"/>
    </row>
    <row r="1932" spans="2:12" s="459" customFormat="1" ht="19.95" customHeight="1" x14ac:dyDescent="0.3">
      <c r="B1932" s="476"/>
      <c r="C1932" s="474"/>
      <c r="D1932" s="475"/>
      <c r="E1932" s="478"/>
      <c r="F1932" s="477"/>
      <c r="G1932" s="478"/>
      <c r="H1932" s="478"/>
      <c r="I1932" s="499"/>
      <c r="J1932" s="486"/>
      <c r="K1932" s="486"/>
      <c r="L1932" s="479"/>
    </row>
    <row r="1933" spans="2:12" s="459" customFormat="1" ht="19.95" customHeight="1" x14ac:dyDescent="0.3">
      <c r="B1933" s="476"/>
      <c r="C1933" s="474"/>
      <c r="D1933" s="475"/>
      <c r="E1933" s="478"/>
      <c r="F1933" s="477"/>
      <c r="G1933" s="478"/>
      <c r="H1933" s="478"/>
      <c r="I1933" s="499"/>
      <c r="J1933" s="486"/>
      <c r="K1933" s="486"/>
      <c r="L1933" s="479"/>
    </row>
    <row r="1934" spans="2:12" s="459" customFormat="1" ht="19.95" customHeight="1" x14ac:dyDescent="0.3">
      <c r="B1934" s="476"/>
      <c r="C1934" s="474"/>
      <c r="D1934" s="475"/>
      <c r="E1934" s="478"/>
      <c r="F1934" s="477"/>
      <c r="G1934" s="478"/>
      <c r="H1934" s="478"/>
      <c r="I1934" s="499"/>
      <c r="J1934" s="486"/>
      <c r="K1934" s="486"/>
      <c r="L1934" s="479"/>
    </row>
    <row r="1935" spans="2:12" s="459" customFormat="1" ht="19.95" customHeight="1" x14ac:dyDescent="0.3">
      <c r="B1935" s="476"/>
      <c r="C1935" s="474"/>
      <c r="D1935" s="475"/>
      <c r="E1935" s="478"/>
      <c r="F1935" s="477"/>
      <c r="G1935" s="478"/>
      <c r="H1935" s="478"/>
      <c r="I1935" s="499"/>
      <c r="J1935" s="486"/>
      <c r="K1935" s="486"/>
      <c r="L1935" s="479"/>
    </row>
    <row r="1936" spans="2:12" s="459" customFormat="1" ht="19.95" customHeight="1" x14ac:dyDescent="0.3">
      <c r="B1936" s="476"/>
      <c r="C1936" s="474"/>
      <c r="D1936" s="475"/>
      <c r="E1936" s="478"/>
      <c r="F1936" s="477"/>
      <c r="G1936" s="478"/>
      <c r="H1936" s="478"/>
      <c r="I1936" s="499"/>
      <c r="J1936" s="486"/>
      <c r="K1936" s="486"/>
      <c r="L1936" s="479"/>
    </row>
    <row r="1937" spans="2:12" s="459" customFormat="1" ht="19.95" customHeight="1" x14ac:dyDescent="0.3">
      <c r="B1937" s="476"/>
      <c r="C1937" s="474"/>
      <c r="D1937" s="475"/>
      <c r="E1937" s="478"/>
      <c r="F1937" s="477"/>
      <c r="G1937" s="478"/>
      <c r="H1937" s="478"/>
      <c r="I1937" s="499"/>
      <c r="J1937" s="486"/>
      <c r="K1937" s="486"/>
      <c r="L1937" s="479"/>
    </row>
    <row r="1938" spans="2:12" s="459" customFormat="1" ht="19.95" customHeight="1" x14ac:dyDescent="0.3">
      <c r="B1938" s="476"/>
      <c r="C1938" s="474"/>
      <c r="D1938" s="475"/>
      <c r="E1938" s="478"/>
      <c r="F1938" s="477"/>
      <c r="G1938" s="478"/>
      <c r="H1938" s="478"/>
      <c r="I1938" s="499"/>
      <c r="J1938" s="486"/>
      <c r="K1938" s="486"/>
      <c r="L1938" s="479"/>
    </row>
    <row r="1939" spans="2:12" s="459" customFormat="1" ht="19.95" customHeight="1" x14ac:dyDescent="0.3">
      <c r="B1939" s="476"/>
      <c r="C1939" s="474"/>
      <c r="D1939" s="475"/>
      <c r="E1939" s="478"/>
      <c r="F1939" s="477"/>
      <c r="G1939" s="478"/>
      <c r="H1939" s="478"/>
      <c r="I1939" s="499"/>
      <c r="J1939" s="486"/>
      <c r="K1939" s="486"/>
      <c r="L1939" s="479"/>
    </row>
    <row r="1940" spans="2:12" s="459" customFormat="1" ht="19.95" customHeight="1" x14ac:dyDescent="0.3">
      <c r="B1940" s="476"/>
      <c r="C1940" s="474"/>
      <c r="D1940" s="475"/>
      <c r="E1940" s="478"/>
      <c r="F1940" s="477"/>
      <c r="G1940" s="478"/>
      <c r="H1940" s="478"/>
      <c r="I1940" s="499"/>
      <c r="J1940" s="486"/>
      <c r="K1940" s="486"/>
      <c r="L1940" s="479"/>
    </row>
    <row r="1941" spans="2:12" s="459" customFormat="1" ht="19.95" customHeight="1" x14ac:dyDescent="0.3">
      <c r="B1941" s="476"/>
      <c r="C1941" s="474"/>
      <c r="D1941" s="475"/>
      <c r="E1941" s="478"/>
      <c r="F1941" s="477"/>
      <c r="G1941" s="478"/>
      <c r="H1941" s="478"/>
      <c r="I1941" s="499"/>
      <c r="J1941" s="486"/>
      <c r="K1941" s="486"/>
      <c r="L1941" s="479"/>
    </row>
    <row r="1942" spans="2:12" s="459" customFormat="1" ht="19.95" customHeight="1" x14ac:dyDescent="0.3">
      <c r="B1942" s="476"/>
      <c r="C1942" s="474"/>
      <c r="D1942" s="475"/>
      <c r="E1942" s="478"/>
      <c r="F1942" s="477"/>
      <c r="G1942" s="478"/>
      <c r="H1942" s="478"/>
      <c r="I1942" s="499"/>
      <c r="J1942" s="486"/>
      <c r="K1942" s="486"/>
      <c r="L1942" s="479"/>
    </row>
    <row r="1943" spans="2:12" s="459" customFormat="1" ht="19.95" customHeight="1" x14ac:dyDescent="0.3">
      <c r="B1943" s="476"/>
      <c r="C1943" s="474"/>
      <c r="D1943" s="475"/>
      <c r="E1943" s="478"/>
      <c r="F1943" s="477"/>
      <c r="G1943" s="478"/>
      <c r="H1943" s="478"/>
      <c r="I1943" s="499"/>
      <c r="J1943" s="486"/>
      <c r="K1943" s="486"/>
      <c r="L1943" s="479"/>
    </row>
    <row r="1944" spans="2:12" s="459" customFormat="1" ht="19.95" customHeight="1" x14ac:dyDescent="0.3">
      <c r="B1944" s="476"/>
      <c r="C1944" s="474"/>
      <c r="D1944" s="475"/>
      <c r="E1944" s="478"/>
      <c r="F1944" s="477"/>
      <c r="G1944" s="478"/>
      <c r="H1944" s="478"/>
      <c r="I1944" s="499"/>
      <c r="J1944" s="486"/>
      <c r="K1944" s="486"/>
      <c r="L1944" s="479"/>
    </row>
    <row r="1945" spans="2:12" s="459" customFormat="1" ht="19.95" customHeight="1" x14ac:dyDescent="0.3">
      <c r="B1945" s="476"/>
      <c r="C1945" s="474"/>
      <c r="D1945" s="475"/>
      <c r="E1945" s="478"/>
      <c r="F1945" s="477"/>
      <c r="G1945" s="478"/>
      <c r="H1945" s="478"/>
      <c r="I1945" s="499"/>
      <c r="J1945" s="486"/>
      <c r="K1945" s="486"/>
      <c r="L1945" s="479"/>
    </row>
    <row r="1946" spans="2:12" s="459" customFormat="1" ht="19.95" customHeight="1" x14ac:dyDescent="0.3">
      <c r="B1946" s="476"/>
      <c r="C1946" s="474"/>
      <c r="D1946" s="475"/>
      <c r="E1946" s="478"/>
      <c r="F1946" s="477"/>
      <c r="G1946" s="478"/>
      <c r="H1946" s="478"/>
      <c r="I1946" s="499"/>
      <c r="J1946" s="486"/>
      <c r="K1946" s="486"/>
      <c r="L1946" s="479"/>
    </row>
    <row r="1947" spans="2:12" s="459" customFormat="1" ht="19.95" customHeight="1" x14ac:dyDescent="0.3">
      <c r="B1947" s="476"/>
      <c r="C1947" s="474"/>
      <c r="D1947" s="475"/>
      <c r="E1947" s="478"/>
      <c r="F1947" s="477"/>
      <c r="G1947" s="478"/>
      <c r="H1947" s="478"/>
      <c r="I1947" s="499"/>
      <c r="J1947" s="486"/>
      <c r="K1947" s="486"/>
      <c r="L1947" s="479"/>
    </row>
    <row r="1948" spans="2:12" s="459" customFormat="1" ht="19.95" customHeight="1" x14ac:dyDescent="0.3">
      <c r="B1948" s="476"/>
      <c r="C1948" s="474"/>
      <c r="D1948" s="475"/>
      <c r="E1948" s="478"/>
      <c r="F1948" s="477"/>
      <c r="G1948" s="478"/>
      <c r="H1948" s="478"/>
      <c r="I1948" s="499"/>
      <c r="J1948" s="486"/>
      <c r="K1948" s="486"/>
      <c r="L1948" s="479"/>
    </row>
    <row r="1949" spans="2:12" s="459" customFormat="1" ht="19.95" customHeight="1" x14ac:dyDescent="0.3">
      <c r="B1949" s="476"/>
      <c r="C1949" s="474"/>
      <c r="D1949" s="475"/>
      <c r="E1949" s="478"/>
      <c r="F1949" s="477"/>
      <c r="G1949" s="478"/>
      <c r="H1949" s="478"/>
      <c r="I1949" s="499"/>
      <c r="J1949" s="486"/>
      <c r="K1949" s="486"/>
      <c r="L1949" s="479"/>
    </row>
    <row r="1950" spans="2:12" s="459" customFormat="1" ht="19.95" customHeight="1" x14ac:dyDescent="0.3">
      <c r="B1950" s="476"/>
      <c r="C1950" s="474"/>
      <c r="D1950" s="475"/>
      <c r="E1950" s="478"/>
      <c r="F1950" s="477"/>
      <c r="G1950" s="478"/>
      <c r="H1950" s="478"/>
      <c r="I1950" s="499"/>
      <c r="J1950" s="486"/>
      <c r="K1950" s="486"/>
      <c r="L1950" s="479"/>
    </row>
    <row r="1951" spans="2:12" s="459" customFormat="1" ht="19.95" customHeight="1" x14ac:dyDescent="0.3">
      <c r="B1951" s="476"/>
      <c r="C1951" s="474"/>
      <c r="D1951" s="475"/>
      <c r="E1951" s="478"/>
      <c r="F1951" s="477"/>
      <c r="G1951" s="478"/>
      <c r="H1951" s="478"/>
      <c r="I1951" s="499"/>
      <c r="J1951" s="486"/>
      <c r="K1951" s="486"/>
      <c r="L1951" s="479"/>
    </row>
    <row r="1952" spans="2:12" s="459" customFormat="1" ht="19.95" customHeight="1" x14ac:dyDescent="0.3">
      <c r="B1952" s="476"/>
      <c r="C1952" s="474"/>
      <c r="D1952" s="475"/>
      <c r="E1952" s="478"/>
      <c r="F1952" s="477"/>
      <c r="G1952" s="478"/>
      <c r="H1952" s="478"/>
      <c r="I1952" s="499"/>
      <c r="J1952" s="486"/>
      <c r="K1952" s="486"/>
      <c r="L1952" s="479"/>
    </row>
    <row r="1953" spans="2:12" s="459" customFormat="1" ht="19.95" customHeight="1" x14ac:dyDescent="0.3">
      <c r="B1953" s="476"/>
      <c r="C1953" s="474"/>
      <c r="D1953" s="475"/>
      <c r="E1953" s="478"/>
      <c r="F1953" s="477"/>
      <c r="G1953" s="478"/>
      <c r="H1953" s="478"/>
      <c r="I1953" s="499"/>
      <c r="J1953" s="486"/>
      <c r="K1953" s="486"/>
      <c r="L1953" s="479"/>
    </row>
    <row r="1954" spans="2:12" s="459" customFormat="1" ht="19.95" customHeight="1" x14ac:dyDescent="0.3">
      <c r="B1954" s="476"/>
      <c r="C1954" s="474"/>
      <c r="D1954" s="475"/>
      <c r="E1954" s="478"/>
      <c r="F1954" s="477"/>
      <c r="G1954" s="478"/>
      <c r="H1954" s="478"/>
      <c r="I1954" s="499"/>
      <c r="J1954" s="486"/>
      <c r="K1954" s="486"/>
      <c r="L1954" s="479"/>
    </row>
    <row r="1955" spans="2:12" s="459" customFormat="1" ht="19.95" customHeight="1" x14ac:dyDescent="0.3">
      <c r="B1955" s="476"/>
      <c r="C1955" s="474"/>
      <c r="D1955" s="475"/>
      <c r="E1955" s="478"/>
      <c r="F1955" s="477"/>
      <c r="G1955" s="478"/>
      <c r="H1955" s="478"/>
      <c r="I1955" s="499"/>
      <c r="J1955" s="486"/>
      <c r="K1955" s="486"/>
      <c r="L1955" s="479"/>
    </row>
    <row r="1956" spans="2:12" s="459" customFormat="1" ht="19.95" customHeight="1" x14ac:dyDescent="0.3">
      <c r="B1956" s="476"/>
      <c r="C1956" s="474"/>
      <c r="D1956" s="475"/>
      <c r="E1956" s="478"/>
      <c r="F1956" s="477"/>
      <c r="G1956" s="478"/>
      <c r="H1956" s="478"/>
      <c r="I1956" s="499"/>
      <c r="J1956" s="486"/>
      <c r="K1956" s="486"/>
      <c r="L1956" s="479"/>
    </row>
    <row r="1957" spans="2:12" s="459" customFormat="1" ht="19.95" customHeight="1" x14ac:dyDescent="0.3">
      <c r="B1957" s="476"/>
      <c r="C1957" s="474"/>
      <c r="D1957" s="475"/>
      <c r="E1957" s="478"/>
      <c r="F1957" s="477"/>
      <c r="G1957" s="478"/>
      <c r="H1957" s="478"/>
      <c r="I1957" s="499"/>
      <c r="J1957" s="486"/>
      <c r="K1957" s="486"/>
      <c r="L1957" s="479"/>
    </row>
    <row r="1958" spans="2:12" s="459" customFormat="1" ht="19.95" customHeight="1" x14ac:dyDescent="0.3">
      <c r="B1958" s="476"/>
      <c r="C1958" s="474"/>
      <c r="D1958" s="475"/>
      <c r="E1958" s="478"/>
      <c r="F1958" s="477"/>
      <c r="G1958" s="478"/>
      <c r="H1958" s="478"/>
      <c r="I1958" s="499"/>
      <c r="J1958" s="486"/>
      <c r="K1958" s="486"/>
      <c r="L1958" s="479"/>
    </row>
    <row r="1959" spans="2:12" s="459" customFormat="1" ht="19.95" customHeight="1" x14ac:dyDescent="0.3">
      <c r="B1959" s="476"/>
      <c r="C1959" s="474"/>
      <c r="D1959" s="475"/>
      <c r="E1959" s="478"/>
      <c r="F1959" s="477"/>
      <c r="G1959" s="478"/>
      <c r="H1959" s="478"/>
      <c r="I1959" s="499"/>
      <c r="J1959" s="486"/>
      <c r="K1959" s="486"/>
      <c r="L1959" s="479"/>
    </row>
    <row r="1960" spans="2:12" s="459" customFormat="1" ht="19.95" customHeight="1" x14ac:dyDescent="0.3">
      <c r="B1960" s="476"/>
      <c r="C1960" s="474"/>
      <c r="D1960" s="475"/>
      <c r="E1960" s="478"/>
      <c r="F1960" s="477"/>
      <c r="G1960" s="478"/>
      <c r="H1960" s="478"/>
      <c r="I1960" s="499"/>
      <c r="J1960" s="486"/>
      <c r="K1960" s="486"/>
      <c r="L1960" s="479"/>
    </row>
    <row r="1961" spans="2:12" s="459" customFormat="1" ht="19.95" customHeight="1" x14ac:dyDescent="0.3">
      <c r="B1961" s="476"/>
      <c r="C1961" s="474"/>
      <c r="D1961" s="475"/>
      <c r="E1961" s="478"/>
      <c r="F1961" s="477"/>
      <c r="G1961" s="478"/>
      <c r="H1961" s="478"/>
      <c r="I1961" s="499"/>
      <c r="J1961" s="486"/>
      <c r="K1961" s="486"/>
      <c r="L1961" s="479"/>
    </row>
    <row r="1962" spans="2:12" s="459" customFormat="1" ht="19.95" customHeight="1" x14ac:dyDescent="0.3">
      <c r="B1962" s="476"/>
      <c r="C1962" s="474"/>
      <c r="D1962" s="475"/>
      <c r="E1962" s="478"/>
      <c r="F1962" s="477"/>
      <c r="G1962" s="478"/>
      <c r="H1962" s="478"/>
      <c r="I1962" s="499"/>
      <c r="J1962" s="486"/>
      <c r="K1962" s="486"/>
      <c r="L1962" s="479"/>
    </row>
    <row r="1963" spans="2:12" s="459" customFormat="1" ht="19.95" customHeight="1" x14ac:dyDescent="0.3">
      <c r="B1963" s="476"/>
      <c r="C1963" s="474"/>
      <c r="D1963" s="475"/>
      <c r="E1963" s="478"/>
      <c r="F1963" s="477"/>
      <c r="G1963" s="478"/>
      <c r="H1963" s="478"/>
      <c r="I1963" s="499"/>
      <c r="J1963" s="486"/>
      <c r="K1963" s="486"/>
      <c r="L1963" s="479"/>
    </row>
    <row r="1964" spans="2:12" s="459" customFormat="1" ht="19.95" customHeight="1" x14ac:dyDescent="0.3">
      <c r="B1964" s="476"/>
      <c r="C1964" s="474"/>
      <c r="D1964" s="475"/>
      <c r="E1964" s="478"/>
      <c r="F1964" s="477"/>
      <c r="G1964" s="478"/>
      <c r="H1964" s="478"/>
      <c r="I1964" s="499"/>
      <c r="J1964" s="486"/>
      <c r="K1964" s="486"/>
      <c r="L1964" s="479"/>
    </row>
    <row r="1965" spans="2:12" s="459" customFormat="1" ht="19.95" customHeight="1" x14ac:dyDescent="0.3">
      <c r="B1965" s="476"/>
      <c r="C1965" s="474"/>
      <c r="D1965" s="475"/>
      <c r="E1965" s="478"/>
      <c r="F1965" s="477"/>
      <c r="G1965" s="478"/>
      <c r="H1965" s="478"/>
      <c r="I1965" s="499"/>
      <c r="J1965" s="486"/>
      <c r="K1965" s="486"/>
      <c r="L1965" s="479"/>
    </row>
    <row r="1966" spans="2:12" s="459" customFormat="1" ht="19.95" customHeight="1" x14ac:dyDescent="0.3">
      <c r="B1966" s="476"/>
      <c r="C1966" s="474"/>
      <c r="D1966" s="475"/>
      <c r="E1966" s="478"/>
      <c r="F1966" s="477"/>
      <c r="G1966" s="478"/>
      <c r="H1966" s="478"/>
      <c r="I1966" s="499"/>
      <c r="J1966" s="486"/>
      <c r="K1966" s="486"/>
      <c r="L1966" s="479"/>
    </row>
    <row r="1967" spans="2:12" s="459" customFormat="1" ht="19.95" customHeight="1" x14ac:dyDescent="0.3">
      <c r="B1967" s="476"/>
      <c r="C1967" s="474"/>
      <c r="D1967" s="475"/>
      <c r="E1967" s="478"/>
      <c r="F1967" s="477"/>
      <c r="G1967" s="478"/>
      <c r="H1967" s="478"/>
      <c r="I1967" s="499"/>
      <c r="J1967" s="486"/>
      <c r="K1967" s="486"/>
      <c r="L1967" s="479"/>
    </row>
    <row r="1968" spans="2:12" s="459" customFormat="1" ht="19.95" customHeight="1" x14ac:dyDescent="0.3">
      <c r="B1968" s="476"/>
      <c r="C1968" s="474"/>
      <c r="D1968" s="475"/>
      <c r="E1968" s="478"/>
      <c r="F1968" s="477"/>
      <c r="G1968" s="478"/>
      <c r="H1968" s="478"/>
      <c r="I1968" s="499"/>
      <c r="J1968" s="486"/>
      <c r="K1968" s="486"/>
      <c r="L1968" s="479"/>
    </row>
    <row r="1969" spans="2:12" s="459" customFormat="1" ht="19.95" customHeight="1" x14ac:dyDescent="0.3">
      <c r="B1969" s="476"/>
      <c r="C1969" s="474"/>
      <c r="D1969" s="475"/>
      <c r="E1969" s="478"/>
      <c r="F1969" s="477"/>
      <c r="G1969" s="478"/>
      <c r="H1969" s="478"/>
      <c r="I1969" s="499"/>
      <c r="J1969" s="486"/>
      <c r="K1969" s="486"/>
      <c r="L1969" s="479"/>
    </row>
    <row r="1970" spans="2:12" s="459" customFormat="1" ht="19.95" customHeight="1" x14ac:dyDescent="0.3">
      <c r="B1970" s="476"/>
      <c r="C1970" s="474"/>
      <c r="D1970" s="475"/>
      <c r="E1970" s="478"/>
      <c r="F1970" s="477"/>
      <c r="G1970" s="478"/>
      <c r="H1970" s="478"/>
      <c r="I1970" s="499"/>
      <c r="J1970" s="486"/>
      <c r="K1970" s="486"/>
      <c r="L1970" s="479"/>
    </row>
    <row r="1971" spans="2:12" s="459" customFormat="1" ht="19.95" customHeight="1" x14ac:dyDescent="0.3">
      <c r="B1971" s="476"/>
      <c r="C1971" s="474"/>
      <c r="D1971" s="475"/>
      <c r="E1971" s="478"/>
      <c r="F1971" s="477"/>
      <c r="G1971" s="478"/>
      <c r="H1971" s="478"/>
      <c r="I1971" s="499"/>
      <c r="J1971" s="486"/>
      <c r="K1971" s="486"/>
      <c r="L1971" s="479"/>
    </row>
    <row r="1972" spans="2:12" s="459" customFormat="1" ht="19.95" customHeight="1" x14ac:dyDescent="0.3">
      <c r="B1972" s="476"/>
      <c r="C1972" s="474"/>
      <c r="D1972" s="475"/>
      <c r="E1972" s="478"/>
      <c r="F1972" s="477"/>
      <c r="G1972" s="478"/>
      <c r="H1972" s="478"/>
      <c r="I1972" s="499"/>
      <c r="J1972" s="486"/>
      <c r="K1972" s="486"/>
      <c r="L1972" s="479"/>
    </row>
    <row r="1973" spans="2:12" s="459" customFormat="1" ht="19.95" customHeight="1" x14ac:dyDescent="0.3">
      <c r="B1973" s="476"/>
      <c r="C1973" s="474"/>
      <c r="D1973" s="475"/>
      <c r="E1973" s="478"/>
      <c r="F1973" s="477"/>
      <c r="G1973" s="478"/>
      <c r="H1973" s="478"/>
      <c r="I1973" s="499"/>
      <c r="J1973" s="486"/>
      <c r="K1973" s="486"/>
      <c r="L1973" s="479"/>
    </row>
    <row r="1974" spans="2:12" s="459" customFormat="1" ht="19.95" customHeight="1" x14ac:dyDescent="0.3">
      <c r="B1974" s="476"/>
      <c r="C1974" s="474"/>
      <c r="D1974" s="475"/>
      <c r="E1974" s="478"/>
      <c r="F1974" s="477"/>
      <c r="G1974" s="478"/>
      <c r="H1974" s="478"/>
      <c r="I1974" s="499"/>
      <c r="J1974" s="486"/>
      <c r="K1974" s="486"/>
      <c r="L1974" s="479"/>
    </row>
    <row r="1975" spans="2:12" s="459" customFormat="1" ht="19.95" customHeight="1" x14ac:dyDescent="0.3">
      <c r="B1975" s="476"/>
      <c r="C1975" s="474"/>
      <c r="D1975" s="475"/>
      <c r="E1975" s="478"/>
      <c r="F1975" s="477"/>
      <c r="G1975" s="478"/>
      <c r="H1975" s="478"/>
      <c r="I1975" s="499"/>
      <c r="J1975" s="486"/>
      <c r="K1975" s="486"/>
      <c r="L1975" s="479"/>
    </row>
    <row r="1976" spans="2:12" s="459" customFormat="1" ht="19.95" customHeight="1" x14ac:dyDescent="0.3">
      <c r="B1976" s="476"/>
      <c r="C1976" s="474"/>
      <c r="D1976" s="475"/>
      <c r="E1976" s="478"/>
      <c r="F1976" s="477"/>
      <c r="G1976" s="478"/>
      <c r="H1976" s="478"/>
      <c r="I1976" s="499"/>
      <c r="J1976" s="486"/>
      <c r="K1976" s="486"/>
      <c r="L1976" s="479"/>
    </row>
    <row r="1977" spans="2:12" s="459" customFormat="1" ht="19.95" customHeight="1" x14ac:dyDescent="0.3">
      <c r="B1977" s="476"/>
      <c r="C1977" s="474"/>
      <c r="D1977" s="475"/>
      <c r="E1977" s="478"/>
      <c r="F1977" s="477"/>
      <c r="G1977" s="478"/>
      <c r="H1977" s="478"/>
      <c r="I1977" s="499"/>
      <c r="J1977" s="486"/>
      <c r="K1977" s="486"/>
      <c r="L1977" s="479"/>
    </row>
    <row r="1978" spans="2:12" s="459" customFormat="1" ht="19.95" customHeight="1" x14ac:dyDescent="0.3">
      <c r="B1978" s="476"/>
      <c r="C1978" s="474"/>
      <c r="D1978" s="475"/>
      <c r="E1978" s="478"/>
      <c r="F1978" s="477"/>
      <c r="G1978" s="478"/>
      <c r="H1978" s="478"/>
      <c r="I1978" s="499"/>
      <c r="J1978" s="486"/>
      <c r="K1978" s="486"/>
      <c r="L1978" s="479"/>
    </row>
    <row r="1979" spans="2:12" s="459" customFormat="1" ht="19.95" customHeight="1" x14ac:dyDescent="0.3">
      <c r="B1979" s="476"/>
      <c r="C1979" s="474"/>
      <c r="D1979" s="475"/>
      <c r="E1979" s="478"/>
      <c r="F1979" s="477"/>
      <c r="G1979" s="478"/>
      <c r="H1979" s="478"/>
      <c r="I1979" s="499"/>
      <c r="J1979" s="486"/>
      <c r="K1979" s="486"/>
      <c r="L1979" s="479"/>
    </row>
    <row r="1980" spans="2:12" s="459" customFormat="1" ht="19.95" customHeight="1" x14ac:dyDescent="0.3">
      <c r="B1980" s="476"/>
      <c r="C1980" s="474"/>
      <c r="D1980" s="475"/>
      <c r="E1980" s="478"/>
      <c r="F1980" s="477"/>
      <c r="G1980" s="478"/>
      <c r="H1980" s="478"/>
      <c r="I1980" s="499"/>
      <c r="J1980" s="486"/>
      <c r="K1980" s="486"/>
      <c r="L1980" s="479"/>
    </row>
    <row r="1981" spans="2:12" s="459" customFormat="1" ht="19.95" customHeight="1" x14ac:dyDescent="0.3">
      <c r="B1981" s="476"/>
      <c r="C1981" s="474"/>
      <c r="D1981" s="475"/>
      <c r="E1981" s="478"/>
      <c r="F1981" s="477"/>
      <c r="G1981" s="478"/>
      <c r="H1981" s="478"/>
      <c r="I1981" s="499"/>
      <c r="J1981" s="486"/>
      <c r="K1981" s="486"/>
      <c r="L1981" s="479"/>
    </row>
    <row r="1982" spans="2:12" s="459" customFormat="1" ht="19.95" customHeight="1" x14ac:dyDescent="0.3">
      <c r="B1982" s="476"/>
      <c r="C1982" s="474"/>
      <c r="D1982" s="475"/>
      <c r="E1982" s="478"/>
      <c r="F1982" s="477"/>
      <c r="G1982" s="478"/>
      <c r="H1982" s="478"/>
      <c r="I1982" s="499"/>
      <c r="J1982" s="486"/>
      <c r="K1982" s="486"/>
      <c r="L1982" s="479"/>
    </row>
    <row r="1983" spans="2:12" s="459" customFormat="1" ht="19.95" customHeight="1" x14ac:dyDescent="0.3">
      <c r="B1983" s="476"/>
      <c r="C1983" s="474"/>
      <c r="D1983" s="475"/>
      <c r="E1983" s="478"/>
      <c r="F1983" s="477"/>
      <c r="G1983" s="478"/>
      <c r="H1983" s="478"/>
      <c r="I1983" s="499"/>
      <c r="J1983" s="486"/>
      <c r="K1983" s="486"/>
      <c r="L1983" s="479"/>
    </row>
    <row r="1984" spans="2:12" s="459" customFormat="1" ht="19.95" customHeight="1" x14ac:dyDescent="0.3">
      <c r="B1984" s="476"/>
      <c r="C1984" s="474"/>
      <c r="D1984" s="475"/>
      <c r="E1984" s="478"/>
      <c r="F1984" s="477"/>
      <c r="G1984" s="478"/>
      <c r="H1984" s="478"/>
      <c r="I1984" s="499"/>
      <c r="J1984" s="486"/>
      <c r="K1984" s="486"/>
      <c r="L1984" s="479"/>
    </row>
    <row r="1985" spans="2:12" s="459" customFormat="1" ht="19.95" customHeight="1" x14ac:dyDescent="0.3">
      <c r="B1985" s="476"/>
      <c r="C1985" s="474"/>
      <c r="D1985" s="475"/>
      <c r="E1985" s="478"/>
      <c r="F1985" s="477"/>
      <c r="G1985" s="478"/>
      <c r="H1985" s="478"/>
      <c r="I1985" s="499"/>
      <c r="J1985" s="486"/>
      <c r="K1985" s="486"/>
      <c r="L1985" s="479"/>
    </row>
    <row r="1986" spans="2:12" s="459" customFormat="1" ht="19.95" customHeight="1" x14ac:dyDescent="0.3">
      <c r="B1986" s="476"/>
      <c r="C1986" s="474"/>
      <c r="D1986" s="475"/>
      <c r="E1986" s="478"/>
      <c r="F1986" s="477"/>
      <c r="G1986" s="478"/>
      <c r="H1986" s="478"/>
      <c r="I1986" s="499"/>
      <c r="J1986" s="486"/>
      <c r="K1986" s="486"/>
      <c r="L1986" s="479"/>
    </row>
    <row r="1987" spans="2:12" s="459" customFormat="1" ht="19.95" customHeight="1" x14ac:dyDescent="0.3">
      <c r="B1987" s="476"/>
      <c r="C1987" s="474"/>
      <c r="D1987" s="475"/>
      <c r="E1987" s="478"/>
      <c r="F1987" s="477"/>
      <c r="G1987" s="478"/>
      <c r="H1987" s="478"/>
      <c r="I1987" s="499"/>
      <c r="J1987" s="486"/>
      <c r="K1987" s="486"/>
      <c r="L1987" s="479"/>
    </row>
    <row r="1988" spans="2:12" s="459" customFormat="1" ht="19.95" customHeight="1" x14ac:dyDescent="0.3">
      <c r="B1988" s="476"/>
      <c r="C1988" s="474"/>
      <c r="D1988" s="475"/>
      <c r="E1988" s="478"/>
      <c r="F1988" s="477"/>
      <c r="G1988" s="478"/>
      <c r="H1988" s="478"/>
      <c r="I1988" s="499"/>
      <c r="J1988" s="486"/>
      <c r="K1988" s="486"/>
      <c r="L1988" s="479"/>
    </row>
    <row r="1989" spans="2:12" s="459" customFormat="1" ht="19.95" customHeight="1" x14ac:dyDescent="0.3">
      <c r="B1989" s="476"/>
      <c r="C1989" s="474"/>
      <c r="D1989" s="475"/>
      <c r="E1989" s="478"/>
      <c r="F1989" s="477"/>
      <c r="G1989" s="478"/>
      <c r="H1989" s="478"/>
      <c r="I1989" s="499"/>
      <c r="J1989" s="486"/>
      <c r="K1989" s="486"/>
      <c r="L1989" s="479"/>
    </row>
    <row r="1990" spans="2:12" s="459" customFormat="1" ht="19.95" customHeight="1" x14ac:dyDescent="0.3">
      <c r="B1990" s="476"/>
      <c r="C1990" s="474"/>
      <c r="D1990" s="475"/>
      <c r="E1990" s="478"/>
      <c r="F1990" s="477"/>
      <c r="G1990" s="478"/>
      <c r="H1990" s="478"/>
      <c r="I1990" s="499"/>
      <c r="J1990" s="486"/>
      <c r="K1990" s="486"/>
      <c r="L1990" s="479"/>
    </row>
    <row r="1991" spans="2:12" s="459" customFormat="1" ht="19.95" customHeight="1" x14ac:dyDescent="0.3">
      <c r="B1991" s="476"/>
      <c r="C1991" s="474"/>
      <c r="D1991" s="475"/>
      <c r="E1991" s="478"/>
      <c r="F1991" s="477"/>
      <c r="G1991" s="478"/>
      <c r="H1991" s="478"/>
      <c r="I1991" s="499"/>
      <c r="J1991" s="486"/>
      <c r="K1991" s="486"/>
      <c r="L1991" s="479"/>
    </row>
    <row r="1992" spans="2:12" s="459" customFormat="1" ht="19.95" customHeight="1" x14ac:dyDescent="0.3">
      <c r="B1992" s="476"/>
      <c r="C1992" s="474"/>
      <c r="D1992" s="475"/>
      <c r="E1992" s="478"/>
      <c r="F1992" s="477"/>
      <c r="G1992" s="478"/>
      <c r="H1992" s="478"/>
      <c r="I1992" s="499"/>
      <c r="J1992" s="486"/>
      <c r="K1992" s="486"/>
      <c r="L1992" s="479"/>
    </row>
    <row r="1993" spans="2:12" s="459" customFormat="1" ht="19.95" customHeight="1" x14ac:dyDescent="0.3">
      <c r="B1993" s="476"/>
      <c r="C1993" s="474"/>
      <c r="D1993" s="475"/>
      <c r="E1993" s="478"/>
      <c r="F1993" s="477"/>
      <c r="G1993" s="478"/>
      <c r="H1993" s="478"/>
      <c r="I1993" s="499"/>
      <c r="J1993" s="486"/>
      <c r="K1993" s="486"/>
      <c r="L1993" s="479"/>
    </row>
    <row r="1994" spans="2:12" s="459" customFormat="1" ht="19.95" customHeight="1" x14ac:dyDescent="0.3">
      <c r="B1994" s="476"/>
      <c r="C1994" s="474"/>
      <c r="D1994" s="475"/>
      <c r="E1994" s="478"/>
      <c r="F1994" s="477"/>
      <c r="G1994" s="478"/>
      <c r="H1994" s="478"/>
      <c r="I1994" s="499"/>
      <c r="J1994" s="486"/>
      <c r="K1994" s="486"/>
      <c r="L1994" s="479"/>
    </row>
    <row r="1995" spans="2:12" s="459" customFormat="1" ht="19.95" customHeight="1" x14ac:dyDescent="0.3">
      <c r="B1995" s="476"/>
      <c r="C1995" s="474"/>
      <c r="D1995" s="475"/>
      <c r="E1995" s="478"/>
      <c r="F1995" s="477"/>
      <c r="G1995" s="478"/>
      <c r="H1995" s="478"/>
      <c r="I1995" s="499"/>
      <c r="J1995" s="486"/>
      <c r="K1995" s="486"/>
      <c r="L1995" s="479"/>
    </row>
    <row r="1996" spans="2:12" s="459" customFormat="1" ht="19.95" customHeight="1" x14ac:dyDescent="0.3">
      <c r="B1996" s="476"/>
      <c r="C1996" s="474"/>
      <c r="D1996" s="475"/>
      <c r="E1996" s="478"/>
      <c r="F1996" s="477"/>
      <c r="G1996" s="478"/>
      <c r="H1996" s="478"/>
      <c r="I1996" s="499"/>
      <c r="J1996" s="486"/>
      <c r="K1996" s="486"/>
      <c r="L1996" s="479"/>
    </row>
    <row r="1997" spans="2:12" s="459" customFormat="1" ht="19.95" customHeight="1" x14ac:dyDescent="0.3">
      <c r="B1997" s="476"/>
      <c r="C1997" s="474"/>
      <c r="D1997" s="475"/>
      <c r="E1997" s="478"/>
      <c r="F1997" s="477"/>
      <c r="G1997" s="478"/>
      <c r="H1997" s="478"/>
      <c r="I1997" s="499"/>
      <c r="J1997" s="486"/>
      <c r="K1997" s="486"/>
      <c r="L1997" s="479"/>
    </row>
    <row r="1998" spans="2:12" s="459" customFormat="1" ht="19.95" customHeight="1" x14ac:dyDescent="0.3">
      <c r="B1998" s="476"/>
      <c r="C1998" s="474"/>
      <c r="D1998" s="475"/>
      <c r="E1998" s="478"/>
      <c r="F1998" s="477"/>
      <c r="G1998" s="478"/>
      <c r="H1998" s="478"/>
      <c r="I1998" s="499"/>
      <c r="J1998" s="486"/>
      <c r="K1998" s="486"/>
      <c r="L1998" s="479"/>
    </row>
    <row r="1999" spans="2:12" s="459" customFormat="1" ht="19.95" customHeight="1" x14ac:dyDescent="0.3">
      <c r="B1999" s="476"/>
      <c r="C1999" s="474"/>
      <c r="D1999" s="475"/>
      <c r="E1999" s="478"/>
      <c r="F1999" s="477"/>
      <c r="G1999" s="478"/>
      <c r="H1999" s="478"/>
      <c r="I1999" s="499"/>
      <c r="J1999" s="486"/>
      <c r="K1999" s="486"/>
      <c r="L1999" s="479"/>
    </row>
    <row r="2000" spans="2:12" s="459" customFormat="1" ht="19.95" customHeight="1" x14ac:dyDescent="0.3">
      <c r="B2000" s="476"/>
      <c r="C2000" s="474"/>
      <c r="D2000" s="475"/>
      <c r="E2000" s="478"/>
      <c r="F2000" s="477"/>
      <c r="G2000" s="478"/>
      <c r="H2000" s="478"/>
      <c r="I2000" s="499"/>
      <c r="J2000" s="486"/>
      <c r="K2000" s="486"/>
      <c r="L2000" s="479"/>
    </row>
    <row r="2001" spans="2:12" s="459" customFormat="1" ht="19.95" customHeight="1" x14ac:dyDescent="0.3">
      <c r="B2001" s="476"/>
      <c r="C2001" s="474"/>
      <c r="D2001" s="475"/>
      <c r="E2001" s="478"/>
      <c r="F2001" s="477"/>
      <c r="G2001" s="478"/>
      <c r="H2001" s="478"/>
      <c r="I2001" s="499"/>
      <c r="J2001" s="486"/>
      <c r="K2001" s="486"/>
      <c r="L2001" s="479"/>
    </row>
    <row r="2002" spans="2:12" s="459" customFormat="1" ht="19.95" customHeight="1" x14ac:dyDescent="0.3">
      <c r="B2002" s="476"/>
      <c r="C2002" s="474"/>
      <c r="D2002" s="475"/>
      <c r="E2002" s="478"/>
      <c r="F2002" s="477"/>
      <c r="G2002" s="478"/>
      <c r="H2002" s="478"/>
      <c r="I2002" s="499"/>
      <c r="J2002" s="486"/>
      <c r="K2002" s="486"/>
      <c r="L2002" s="479"/>
    </row>
    <row r="2003" spans="2:12" s="459" customFormat="1" ht="19.95" customHeight="1" x14ac:dyDescent="0.3">
      <c r="B2003" s="476"/>
      <c r="C2003" s="474"/>
      <c r="D2003" s="475"/>
      <c r="E2003" s="478"/>
      <c r="F2003" s="477"/>
      <c r="G2003" s="478"/>
      <c r="H2003" s="478"/>
      <c r="I2003" s="499"/>
      <c r="J2003" s="486"/>
      <c r="K2003" s="486"/>
      <c r="L2003" s="479"/>
    </row>
    <row r="2004" spans="2:12" s="459" customFormat="1" ht="19.95" customHeight="1" x14ac:dyDescent="0.3">
      <c r="B2004" s="476"/>
      <c r="C2004" s="474"/>
      <c r="D2004" s="475"/>
      <c r="E2004" s="478"/>
      <c r="F2004" s="477"/>
      <c r="G2004" s="478"/>
      <c r="H2004" s="478"/>
      <c r="I2004" s="499"/>
      <c r="J2004" s="486"/>
      <c r="K2004" s="486"/>
      <c r="L2004" s="479"/>
    </row>
    <row r="2005" spans="2:12" s="459" customFormat="1" ht="19.95" customHeight="1" x14ac:dyDescent="0.3">
      <c r="B2005" s="476"/>
      <c r="C2005" s="474"/>
      <c r="D2005" s="475"/>
      <c r="E2005" s="478"/>
      <c r="F2005" s="477"/>
      <c r="G2005" s="478"/>
      <c r="H2005" s="478"/>
      <c r="I2005" s="499"/>
      <c r="J2005" s="486"/>
      <c r="K2005" s="486"/>
      <c r="L2005" s="479"/>
    </row>
    <row r="2006" spans="2:12" s="459" customFormat="1" ht="19.95" customHeight="1" x14ac:dyDescent="0.3">
      <c r="B2006" s="476"/>
      <c r="C2006" s="474"/>
      <c r="D2006" s="475"/>
      <c r="E2006" s="478"/>
      <c r="F2006" s="477"/>
      <c r="G2006" s="478"/>
      <c r="H2006" s="478"/>
      <c r="I2006" s="499"/>
      <c r="J2006" s="486"/>
      <c r="K2006" s="486"/>
      <c r="L2006" s="479"/>
    </row>
    <row r="2007" spans="2:12" s="459" customFormat="1" ht="19.95" customHeight="1" x14ac:dyDescent="0.3">
      <c r="B2007" s="476"/>
      <c r="C2007" s="474"/>
      <c r="D2007" s="475"/>
      <c r="E2007" s="478"/>
      <c r="F2007" s="477"/>
      <c r="G2007" s="478"/>
      <c r="H2007" s="478"/>
      <c r="I2007" s="499"/>
      <c r="J2007" s="486"/>
      <c r="K2007" s="486"/>
      <c r="L2007" s="479"/>
    </row>
    <row r="2008" spans="2:12" s="459" customFormat="1" ht="19.95" customHeight="1" x14ac:dyDescent="0.3">
      <c r="B2008" s="476"/>
      <c r="C2008" s="474"/>
      <c r="D2008" s="475"/>
      <c r="E2008" s="478"/>
      <c r="F2008" s="477"/>
      <c r="G2008" s="478"/>
      <c r="H2008" s="478"/>
      <c r="I2008" s="499"/>
      <c r="J2008" s="486"/>
      <c r="K2008" s="486"/>
      <c r="L2008" s="479"/>
    </row>
    <row r="2009" spans="2:12" s="459" customFormat="1" ht="19.95" customHeight="1" x14ac:dyDescent="0.3">
      <c r="B2009" s="476"/>
      <c r="C2009" s="474"/>
      <c r="D2009" s="475"/>
      <c r="E2009" s="478"/>
      <c r="F2009" s="477"/>
      <c r="G2009" s="478"/>
      <c r="H2009" s="478"/>
      <c r="I2009" s="499"/>
      <c r="J2009" s="486"/>
      <c r="K2009" s="486"/>
      <c r="L2009" s="479"/>
    </row>
    <row r="2010" spans="2:12" s="459" customFormat="1" ht="19.95" customHeight="1" x14ac:dyDescent="0.3">
      <c r="B2010" s="476"/>
      <c r="C2010" s="474"/>
      <c r="D2010" s="475"/>
      <c r="E2010" s="478"/>
      <c r="F2010" s="477"/>
      <c r="G2010" s="478"/>
      <c r="H2010" s="478"/>
      <c r="I2010" s="499"/>
      <c r="J2010" s="486"/>
      <c r="K2010" s="486"/>
      <c r="L2010" s="479"/>
    </row>
    <row r="2011" spans="2:12" s="459" customFormat="1" ht="19.95" customHeight="1" x14ac:dyDescent="0.3">
      <c r="B2011" s="476"/>
      <c r="C2011" s="474"/>
      <c r="D2011" s="475"/>
      <c r="E2011" s="478"/>
      <c r="F2011" s="477"/>
      <c r="G2011" s="478"/>
      <c r="H2011" s="478"/>
      <c r="I2011" s="499"/>
      <c r="J2011" s="486"/>
      <c r="K2011" s="486"/>
      <c r="L2011" s="479"/>
    </row>
    <row r="2012" spans="2:12" s="459" customFormat="1" ht="19.95" customHeight="1" x14ac:dyDescent="0.3">
      <c r="B2012" s="476"/>
      <c r="C2012" s="474"/>
      <c r="D2012" s="475"/>
      <c r="E2012" s="478"/>
      <c r="F2012" s="477"/>
      <c r="G2012" s="478"/>
      <c r="H2012" s="478"/>
      <c r="I2012" s="499"/>
      <c r="J2012" s="486"/>
      <c r="K2012" s="486"/>
      <c r="L2012" s="479"/>
    </row>
    <row r="2013" spans="2:12" s="459" customFormat="1" ht="19.95" customHeight="1" x14ac:dyDescent="0.3">
      <c r="B2013" s="476"/>
      <c r="C2013" s="474"/>
      <c r="D2013" s="475"/>
      <c r="E2013" s="478"/>
      <c r="F2013" s="477"/>
      <c r="G2013" s="478"/>
      <c r="H2013" s="478"/>
      <c r="I2013" s="499"/>
      <c r="J2013" s="486"/>
      <c r="K2013" s="486"/>
      <c r="L2013" s="479"/>
    </row>
    <row r="2014" spans="2:12" s="459" customFormat="1" ht="19.95" customHeight="1" x14ac:dyDescent="0.3">
      <c r="B2014" s="476"/>
      <c r="C2014" s="474"/>
      <c r="D2014" s="475"/>
      <c r="E2014" s="478"/>
      <c r="F2014" s="477"/>
      <c r="G2014" s="478"/>
      <c r="H2014" s="478"/>
      <c r="I2014" s="499"/>
      <c r="J2014" s="486"/>
      <c r="K2014" s="486"/>
      <c r="L2014" s="479"/>
    </row>
    <row r="2015" spans="2:12" s="459" customFormat="1" ht="19.95" customHeight="1" x14ac:dyDescent="0.3">
      <c r="B2015" s="476"/>
      <c r="C2015" s="474"/>
      <c r="D2015" s="475"/>
      <c r="E2015" s="478"/>
      <c r="F2015" s="477"/>
      <c r="G2015" s="478"/>
      <c r="H2015" s="478"/>
      <c r="I2015" s="499"/>
      <c r="J2015" s="486"/>
      <c r="K2015" s="486"/>
      <c r="L2015" s="479"/>
    </row>
    <row r="2016" spans="2:12" s="459" customFormat="1" ht="19.95" customHeight="1" x14ac:dyDescent="0.3">
      <c r="B2016" s="476"/>
      <c r="C2016" s="474"/>
      <c r="D2016" s="475"/>
      <c r="E2016" s="478"/>
      <c r="F2016" s="477"/>
      <c r="G2016" s="478"/>
      <c r="H2016" s="478"/>
      <c r="I2016" s="499"/>
      <c r="J2016" s="486"/>
      <c r="K2016" s="486"/>
      <c r="L2016" s="479"/>
    </row>
    <row r="2017" spans="2:12" s="459" customFormat="1" ht="19.95" customHeight="1" x14ac:dyDescent="0.3">
      <c r="B2017" s="476"/>
      <c r="C2017" s="474"/>
      <c r="D2017" s="475"/>
      <c r="E2017" s="478"/>
      <c r="F2017" s="477"/>
      <c r="G2017" s="478"/>
      <c r="H2017" s="478"/>
      <c r="I2017" s="499"/>
      <c r="J2017" s="486"/>
      <c r="K2017" s="486"/>
      <c r="L2017" s="479"/>
    </row>
    <row r="2018" spans="2:12" s="459" customFormat="1" ht="19.95" customHeight="1" x14ac:dyDescent="0.3">
      <c r="B2018" s="476"/>
      <c r="C2018" s="474"/>
      <c r="D2018" s="475"/>
      <c r="E2018" s="478"/>
      <c r="F2018" s="477"/>
      <c r="G2018" s="478"/>
      <c r="H2018" s="478"/>
      <c r="I2018" s="499"/>
      <c r="J2018" s="486"/>
      <c r="K2018" s="486"/>
      <c r="L2018" s="479"/>
    </row>
    <row r="2019" spans="2:12" s="459" customFormat="1" ht="19.95" customHeight="1" x14ac:dyDescent="0.3">
      <c r="B2019" s="476"/>
      <c r="C2019" s="474"/>
      <c r="D2019" s="475"/>
      <c r="E2019" s="478"/>
      <c r="F2019" s="477"/>
      <c r="G2019" s="478"/>
      <c r="H2019" s="478"/>
      <c r="I2019" s="499"/>
      <c r="J2019" s="486"/>
      <c r="K2019" s="486"/>
      <c r="L2019" s="479"/>
    </row>
    <row r="2020" spans="2:12" s="459" customFormat="1" ht="19.95" customHeight="1" x14ac:dyDescent="0.3">
      <c r="B2020" s="476"/>
      <c r="C2020" s="474"/>
      <c r="D2020" s="475"/>
      <c r="E2020" s="478"/>
      <c r="F2020" s="477"/>
      <c r="G2020" s="478"/>
      <c r="H2020" s="478"/>
      <c r="I2020" s="499"/>
      <c r="J2020" s="486"/>
      <c r="K2020" s="486"/>
      <c r="L2020" s="479"/>
    </row>
    <row r="2021" spans="2:12" s="459" customFormat="1" ht="19.95" customHeight="1" x14ac:dyDescent="0.3">
      <c r="B2021" s="476"/>
      <c r="C2021" s="474"/>
      <c r="D2021" s="475"/>
      <c r="E2021" s="478"/>
      <c r="F2021" s="477"/>
      <c r="G2021" s="478"/>
      <c r="H2021" s="478"/>
      <c r="I2021" s="499"/>
      <c r="J2021" s="486"/>
      <c r="K2021" s="486"/>
      <c r="L2021" s="479"/>
    </row>
    <row r="2022" spans="2:12" s="459" customFormat="1" ht="19.95" customHeight="1" x14ac:dyDescent="0.3">
      <c r="B2022" s="476"/>
      <c r="C2022" s="474"/>
      <c r="D2022" s="475"/>
      <c r="E2022" s="478"/>
      <c r="F2022" s="477"/>
      <c r="G2022" s="478"/>
      <c r="H2022" s="478"/>
      <c r="I2022" s="499"/>
      <c r="J2022" s="486"/>
      <c r="K2022" s="486"/>
      <c r="L2022" s="479"/>
    </row>
    <row r="2023" spans="2:12" s="459" customFormat="1" ht="19.95" customHeight="1" x14ac:dyDescent="0.3">
      <c r="B2023" s="476"/>
      <c r="C2023" s="474"/>
      <c r="D2023" s="475"/>
      <c r="E2023" s="478"/>
      <c r="F2023" s="477"/>
      <c r="G2023" s="478"/>
      <c r="H2023" s="478"/>
      <c r="I2023" s="499"/>
      <c r="J2023" s="486"/>
      <c r="K2023" s="486"/>
      <c r="L2023" s="479"/>
    </row>
    <row r="2024" spans="2:12" s="459" customFormat="1" ht="19.95" customHeight="1" x14ac:dyDescent="0.3">
      <c r="B2024" s="476"/>
      <c r="C2024" s="474"/>
      <c r="D2024" s="475"/>
      <c r="E2024" s="478"/>
      <c r="F2024" s="477"/>
      <c r="G2024" s="478"/>
      <c r="H2024" s="478"/>
      <c r="I2024" s="499"/>
      <c r="J2024" s="486"/>
      <c r="K2024" s="486"/>
      <c r="L2024" s="479"/>
    </row>
    <row r="2025" spans="2:12" s="459" customFormat="1" ht="19.95" customHeight="1" x14ac:dyDescent="0.3">
      <c r="B2025" s="476"/>
      <c r="C2025" s="474"/>
      <c r="D2025" s="475"/>
      <c r="E2025" s="478"/>
      <c r="F2025" s="477"/>
      <c r="G2025" s="478"/>
      <c r="H2025" s="478"/>
      <c r="I2025" s="499"/>
      <c r="J2025" s="486"/>
      <c r="K2025" s="486"/>
      <c r="L2025" s="479"/>
    </row>
    <row r="2026" spans="2:12" s="459" customFormat="1" ht="19.95" customHeight="1" x14ac:dyDescent="0.3">
      <c r="B2026" s="476"/>
      <c r="C2026" s="474"/>
      <c r="D2026" s="475"/>
      <c r="E2026" s="478"/>
      <c r="F2026" s="477"/>
      <c r="G2026" s="478"/>
      <c r="H2026" s="478"/>
      <c r="I2026" s="499"/>
      <c r="J2026" s="486"/>
      <c r="K2026" s="486"/>
      <c r="L2026" s="479"/>
    </row>
    <row r="2027" spans="2:12" s="459" customFormat="1" ht="19.95" customHeight="1" x14ac:dyDescent="0.3">
      <c r="B2027" s="476"/>
      <c r="C2027" s="474"/>
      <c r="D2027" s="475"/>
      <c r="E2027" s="478"/>
      <c r="F2027" s="477"/>
      <c r="G2027" s="478"/>
      <c r="H2027" s="478"/>
      <c r="I2027" s="499"/>
      <c r="J2027" s="486"/>
      <c r="K2027" s="486"/>
      <c r="L2027" s="479"/>
    </row>
    <row r="2028" spans="2:12" s="459" customFormat="1" ht="19.95" customHeight="1" x14ac:dyDescent="0.3">
      <c r="B2028" s="476"/>
      <c r="C2028" s="474"/>
      <c r="D2028" s="475"/>
      <c r="E2028" s="478"/>
      <c r="F2028" s="477"/>
      <c r="G2028" s="478"/>
      <c r="H2028" s="478"/>
      <c r="I2028" s="499"/>
      <c r="J2028" s="486"/>
      <c r="K2028" s="486"/>
      <c r="L2028" s="479"/>
    </row>
    <row r="2029" spans="2:12" s="459" customFormat="1" ht="19.95" customHeight="1" x14ac:dyDescent="0.3">
      <c r="B2029" s="476"/>
      <c r="C2029" s="474"/>
      <c r="D2029" s="475"/>
      <c r="E2029" s="478"/>
      <c r="F2029" s="477"/>
      <c r="G2029" s="478"/>
      <c r="H2029" s="478"/>
      <c r="I2029" s="499"/>
      <c r="J2029" s="486"/>
      <c r="K2029" s="486"/>
      <c r="L2029" s="479"/>
    </row>
    <row r="2030" spans="2:12" s="459" customFormat="1" ht="19.95" customHeight="1" x14ac:dyDescent="0.3">
      <c r="B2030" s="476"/>
      <c r="C2030" s="474"/>
      <c r="D2030" s="475"/>
      <c r="E2030" s="478"/>
      <c r="F2030" s="477"/>
      <c r="G2030" s="478"/>
      <c r="H2030" s="478"/>
      <c r="I2030" s="499"/>
      <c r="J2030" s="486"/>
      <c r="K2030" s="486"/>
      <c r="L2030" s="479"/>
    </row>
    <row r="2031" spans="2:12" s="459" customFormat="1" ht="19.95" customHeight="1" x14ac:dyDescent="0.3">
      <c r="B2031" s="476"/>
      <c r="C2031" s="474"/>
      <c r="D2031" s="475"/>
      <c r="E2031" s="478"/>
      <c r="F2031" s="477"/>
      <c r="G2031" s="478"/>
      <c r="H2031" s="478"/>
      <c r="I2031" s="499"/>
      <c r="J2031" s="486"/>
      <c r="K2031" s="486"/>
      <c r="L2031" s="479"/>
    </row>
    <row r="2032" spans="2:12" s="459" customFormat="1" ht="19.95" customHeight="1" x14ac:dyDescent="0.3">
      <c r="B2032" s="476"/>
      <c r="C2032" s="474"/>
      <c r="D2032" s="475"/>
      <c r="E2032" s="478"/>
      <c r="F2032" s="477"/>
      <c r="G2032" s="478"/>
      <c r="H2032" s="478"/>
      <c r="I2032" s="499"/>
      <c r="J2032" s="486"/>
      <c r="K2032" s="486"/>
      <c r="L2032" s="479"/>
    </row>
    <row r="2033" spans="2:12" s="459" customFormat="1" ht="19.95" customHeight="1" x14ac:dyDescent="0.3">
      <c r="B2033" s="476"/>
      <c r="C2033" s="474"/>
      <c r="D2033" s="475"/>
      <c r="E2033" s="478"/>
      <c r="F2033" s="477"/>
      <c r="G2033" s="478"/>
      <c r="H2033" s="478"/>
      <c r="I2033" s="499"/>
      <c r="J2033" s="486"/>
      <c r="K2033" s="486"/>
      <c r="L2033" s="479"/>
    </row>
    <row r="2034" spans="2:12" s="459" customFormat="1" ht="19.95" customHeight="1" x14ac:dyDescent="0.3">
      <c r="B2034" s="476"/>
      <c r="C2034" s="474"/>
      <c r="D2034" s="475"/>
      <c r="E2034" s="478"/>
      <c r="F2034" s="477"/>
      <c r="G2034" s="478"/>
      <c r="H2034" s="478"/>
      <c r="I2034" s="499"/>
      <c r="J2034" s="486"/>
      <c r="K2034" s="486"/>
      <c r="L2034" s="479"/>
    </row>
    <row r="2035" spans="2:12" s="459" customFormat="1" ht="19.95" customHeight="1" x14ac:dyDescent="0.3">
      <c r="B2035" s="476"/>
      <c r="C2035" s="474"/>
      <c r="D2035" s="475"/>
      <c r="E2035" s="478"/>
      <c r="F2035" s="477"/>
      <c r="G2035" s="478"/>
      <c r="H2035" s="478"/>
      <c r="I2035" s="499"/>
      <c r="J2035" s="486"/>
      <c r="K2035" s="486"/>
      <c r="L2035" s="479"/>
    </row>
    <row r="2036" spans="2:12" s="459" customFormat="1" ht="19.95" customHeight="1" x14ac:dyDescent="0.3">
      <c r="B2036" s="476"/>
      <c r="C2036" s="474"/>
      <c r="D2036" s="475"/>
      <c r="E2036" s="478"/>
      <c r="F2036" s="477"/>
      <c r="G2036" s="478"/>
      <c r="H2036" s="478"/>
      <c r="I2036" s="499"/>
      <c r="J2036" s="486"/>
      <c r="K2036" s="486"/>
      <c r="L2036" s="479"/>
    </row>
    <row r="2037" spans="2:12" s="459" customFormat="1" ht="19.95" customHeight="1" x14ac:dyDescent="0.3">
      <c r="B2037" s="476"/>
      <c r="C2037" s="474"/>
      <c r="D2037" s="475"/>
      <c r="E2037" s="478"/>
      <c r="F2037" s="477"/>
      <c r="G2037" s="478"/>
      <c r="H2037" s="478"/>
      <c r="I2037" s="499"/>
      <c r="J2037" s="486"/>
      <c r="K2037" s="486"/>
      <c r="L2037" s="479"/>
    </row>
    <row r="2038" spans="2:12" s="459" customFormat="1" ht="19.95" customHeight="1" x14ac:dyDescent="0.3">
      <c r="B2038" s="476"/>
      <c r="C2038" s="474"/>
      <c r="D2038" s="475"/>
      <c r="E2038" s="478"/>
      <c r="F2038" s="477"/>
      <c r="G2038" s="478"/>
      <c r="H2038" s="478"/>
      <c r="I2038" s="499"/>
      <c r="J2038" s="486"/>
      <c r="K2038" s="486"/>
      <c r="L2038" s="479"/>
    </row>
    <row r="2039" spans="2:12" s="459" customFormat="1" ht="19.95" customHeight="1" x14ac:dyDescent="0.3">
      <c r="B2039" s="476"/>
      <c r="C2039" s="474"/>
      <c r="D2039" s="475"/>
      <c r="E2039" s="478"/>
      <c r="F2039" s="477"/>
      <c r="G2039" s="478"/>
      <c r="H2039" s="478"/>
      <c r="I2039" s="499"/>
      <c r="J2039" s="486"/>
      <c r="K2039" s="486"/>
      <c r="L2039" s="479"/>
    </row>
    <row r="2040" spans="2:12" s="459" customFormat="1" ht="19.95" customHeight="1" x14ac:dyDescent="0.3">
      <c r="B2040" s="476"/>
      <c r="C2040" s="474"/>
      <c r="D2040" s="475"/>
      <c r="E2040" s="478"/>
      <c r="F2040" s="477"/>
      <c r="G2040" s="478"/>
      <c r="H2040" s="478"/>
      <c r="I2040" s="499"/>
      <c r="J2040" s="486"/>
      <c r="K2040" s="486"/>
      <c r="L2040" s="479"/>
    </row>
    <row r="2041" spans="2:12" s="459" customFormat="1" ht="19.95" customHeight="1" x14ac:dyDescent="0.3">
      <c r="B2041" s="476"/>
      <c r="C2041" s="474"/>
      <c r="D2041" s="475"/>
      <c r="E2041" s="478"/>
      <c r="F2041" s="477"/>
      <c r="G2041" s="478"/>
      <c r="H2041" s="478"/>
      <c r="I2041" s="499"/>
      <c r="J2041" s="486"/>
      <c r="K2041" s="486"/>
      <c r="L2041" s="479"/>
    </row>
    <row r="2042" spans="2:12" s="459" customFormat="1" ht="19.95" customHeight="1" x14ac:dyDescent="0.3">
      <c r="B2042" s="476"/>
      <c r="C2042" s="474"/>
      <c r="D2042" s="475"/>
      <c r="E2042" s="478"/>
      <c r="F2042" s="477"/>
      <c r="G2042" s="478"/>
      <c r="H2042" s="478"/>
      <c r="I2042" s="499"/>
      <c r="J2042" s="486"/>
      <c r="K2042" s="486"/>
      <c r="L2042" s="479"/>
    </row>
    <row r="2043" spans="2:12" s="459" customFormat="1" ht="19.95" customHeight="1" x14ac:dyDescent="0.3">
      <c r="B2043" s="476"/>
      <c r="C2043" s="474"/>
      <c r="D2043" s="475"/>
      <c r="E2043" s="478"/>
      <c r="F2043" s="477"/>
      <c r="G2043" s="478"/>
      <c r="H2043" s="478"/>
      <c r="I2043" s="499"/>
      <c r="J2043" s="486"/>
      <c r="K2043" s="486"/>
      <c r="L2043" s="479"/>
    </row>
    <row r="2044" spans="2:12" s="459" customFormat="1" ht="19.95" customHeight="1" x14ac:dyDescent="0.3">
      <c r="B2044" s="476"/>
      <c r="C2044" s="474"/>
      <c r="D2044" s="475"/>
      <c r="E2044" s="478"/>
      <c r="F2044" s="477"/>
      <c r="G2044" s="478"/>
      <c r="H2044" s="478"/>
      <c r="I2044" s="499"/>
      <c r="J2044" s="486"/>
      <c r="K2044" s="486"/>
      <c r="L2044" s="479"/>
    </row>
    <row r="2045" spans="2:12" s="459" customFormat="1" ht="19.95" customHeight="1" x14ac:dyDescent="0.3">
      <c r="B2045" s="476"/>
      <c r="C2045" s="474"/>
      <c r="D2045" s="475"/>
      <c r="E2045" s="478"/>
      <c r="F2045" s="477"/>
      <c r="G2045" s="478"/>
      <c r="H2045" s="478"/>
      <c r="I2045" s="499"/>
      <c r="J2045" s="486"/>
      <c r="K2045" s="486"/>
      <c r="L2045" s="479"/>
    </row>
    <row r="2046" spans="2:12" s="459" customFormat="1" ht="19.95" customHeight="1" x14ac:dyDescent="0.3">
      <c r="B2046" s="476"/>
      <c r="C2046" s="474"/>
      <c r="D2046" s="475"/>
      <c r="E2046" s="478"/>
      <c r="F2046" s="477"/>
      <c r="G2046" s="478"/>
      <c r="H2046" s="478"/>
      <c r="I2046" s="499"/>
      <c r="J2046" s="486"/>
      <c r="K2046" s="486"/>
      <c r="L2046" s="479"/>
    </row>
    <row r="2047" spans="2:12" s="459" customFormat="1" ht="19.95" customHeight="1" x14ac:dyDescent="0.3">
      <c r="B2047" s="476"/>
      <c r="C2047" s="474"/>
      <c r="D2047" s="475"/>
      <c r="E2047" s="478"/>
      <c r="F2047" s="477"/>
      <c r="G2047" s="478"/>
      <c r="H2047" s="478"/>
      <c r="I2047" s="499"/>
      <c r="J2047" s="486"/>
      <c r="K2047" s="486"/>
      <c r="L2047" s="479"/>
    </row>
    <row r="2048" spans="2:12" s="459" customFormat="1" ht="19.95" customHeight="1" x14ac:dyDescent="0.3">
      <c r="B2048" s="476"/>
      <c r="C2048" s="474"/>
      <c r="D2048" s="475"/>
      <c r="E2048" s="478"/>
      <c r="F2048" s="477"/>
      <c r="G2048" s="478"/>
      <c r="H2048" s="478"/>
      <c r="I2048" s="499"/>
      <c r="J2048" s="486"/>
      <c r="K2048" s="486"/>
      <c r="L2048" s="479"/>
    </row>
    <row r="2049" spans="2:12" s="459" customFormat="1" ht="19.95" customHeight="1" x14ac:dyDescent="0.3">
      <c r="B2049" s="476"/>
      <c r="C2049" s="474"/>
      <c r="D2049" s="475"/>
      <c r="E2049" s="478"/>
      <c r="F2049" s="477"/>
      <c r="G2049" s="478"/>
      <c r="H2049" s="478"/>
      <c r="I2049" s="499"/>
      <c r="J2049" s="486"/>
      <c r="K2049" s="486"/>
      <c r="L2049" s="479"/>
    </row>
    <row r="2050" spans="2:12" s="459" customFormat="1" ht="19.95" customHeight="1" x14ac:dyDescent="0.3">
      <c r="B2050" s="476"/>
      <c r="C2050" s="474"/>
      <c r="D2050" s="475"/>
      <c r="E2050" s="478"/>
      <c r="F2050" s="477"/>
      <c r="G2050" s="478"/>
      <c r="H2050" s="478"/>
      <c r="I2050" s="499"/>
      <c r="J2050" s="486"/>
      <c r="K2050" s="486"/>
      <c r="L2050" s="479"/>
    </row>
    <row r="2051" spans="2:12" s="459" customFormat="1" ht="19.95" customHeight="1" x14ac:dyDescent="0.3">
      <c r="B2051" s="476"/>
      <c r="C2051" s="474"/>
      <c r="D2051" s="475"/>
      <c r="E2051" s="478"/>
      <c r="F2051" s="477"/>
      <c r="G2051" s="478"/>
      <c r="H2051" s="478"/>
      <c r="I2051" s="499"/>
      <c r="J2051" s="486"/>
      <c r="K2051" s="486"/>
      <c r="L2051" s="479"/>
    </row>
    <row r="2052" spans="2:12" s="459" customFormat="1" ht="19.95" customHeight="1" x14ac:dyDescent="0.3">
      <c r="B2052" s="476"/>
      <c r="C2052" s="474"/>
      <c r="D2052" s="475"/>
      <c r="E2052" s="478"/>
      <c r="F2052" s="477"/>
      <c r="G2052" s="478"/>
      <c r="H2052" s="478"/>
      <c r="I2052" s="499"/>
      <c r="J2052" s="486"/>
      <c r="K2052" s="486"/>
      <c r="L2052" s="479"/>
    </row>
    <row r="2053" spans="2:12" s="459" customFormat="1" ht="19.95" customHeight="1" x14ac:dyDescent="0.3">
      <c r="B2053" s="476"/>
      <c r="C2053" s="474"/>
      <c r="D2053" s="475"/>
      <c r="E2053" s="478"/>
      <c r="F2053" s="477"/>
      <c r="G2053" s="478"/>
      <c r="H2053" s="478"/>
      <c r="I2053" s="499"/>
      <c r="J2053" s="486"/>
      <c r="K2053" s="486"/>
      <c r="L2053" s="479"/>
    </row>
    <row r="2054" spans="2:12" s="459" customFormat="1" ht="19.95" customHeight="1" x14ac:dyDescent="0.3">
      <c r="B2054" s="476"/>
      <c r="C2054" s="474"/>
      <c r="D2054" s="475"/>
      <c r="E2054" s="478"/>
      <c r="F2054" s="477"/>
      <c r="G2054" s="478"/>
      <c r="H2054" s="478"/>
      <c r="I2054" s="499"/>
      <c r="J2054" s="486"/>
      <c r="K2054" s="486"/>
      <c r="L2054" s="479"/>
    </row>
    <row r="2055" spans="2:12" s="459" customFormat="1" ht="19.95" customHeight="1" x14ac:dyDescent="0.3">
      <c r="B2055" s="476"/>
      <c r="C2055" s="474"/>
      <c r="D2055" s="475"/>
      <c r="E2055" s="478"/>
      <c r="F2055" s="477"/>
      <c r="G2055" s="478"/>
      <c r="H2055" s="478"/>
      <c r="I2055" s="499"/>
      <c r="J2055" s="486"/>
      <c r="K2055" s="486"/>
      <c r="L2055" s="479"/>
    </row>
    <row r="2056" spans="2:12" s="459" customFormat="1" ht="19.95" customHeight="1" x14ac:dyDescent="0.3">
      <c r="B2056" s="476"/>
      <c r="C2056" s="474"/>
      <c r="D2056" s="475"/>
      <c r="E2056" s="478"/>
      <c r="F2056" s="477"/>
      <c r="G2056" s="478"/>
      <c r="H2056" s="478"/>
      <c r="I2056" s="499"/>
      <c r="J2056" s="486"/>
      <c r="K2056" s="486"/>
      <c r="L2056" s="479"/>
    </row>
    <row r="2057" spans="2:12" s="459" customFormat="1" ht="19.95" customHeight="1" x14ac:dyDescent="0.3">
      <c r="B2057" s="476"/>
      <c r="C2057" s="474"/>
      <c r="D2057" s="475"/>
      <c r="E2057" s="478"/>
      <c r="F2057" s="477"/>
      <c r="G2057" s="478"/>
      <c r="H2057" s="478"/>
      <c r="I2057" s="499"/>
      <c r="J2057" s="486"/>
      <c r="K2057" s="486"/>
      <c r="L2057" s="479"/>
    </row>
    <row r="2058" spans="2:12" s="459" customFormat="1" ht="19.95" customHeight="1" x14ac:dyDescent="0.3">
      <c r="B2058" s="476"/>
      <c r="C2058" s="474"/>
      <c r="D2058" s="475"/>
      <c r="E2058" s="478"/>
      <c r="F2058" s="477"/>
      <c r="G2058" s="478"/>
      <c r="H2058" s="478"/>
      <c r="I2058" s="499"/>
      <c r="J2058" s="486"/>
      <c r="K2058" s="486"/>
      <c r="L2058" s="479"/>
    </row>
    <row r="2059" spans="2:12" s="459" customFormat="1" ht="19.95" customHeight="1" x14ac:dyDescent="0.3">
      <c r="B2059" s="476"/>
      <c r="C2059" s="474"/>
      <c r="D2059" s="475"/>
      <c r="E2059" s="478"/>
      <c r="F2059" s="477"/>
      <c r="G2059" s="478"/>
      <c r="H2059" s="478"/>
      <c r="I2059" s="499"/>
      <c r="J2059" s="486"/>
      <c r="K2059" s="486"/>
      <c r="L2059" s="479"/>
    </row>
    <row r="2060" spans="2:12" s="459" customFormat="1" ht="19.95" customHeight="1" x14ac:dyDescent="0.3">
      <c r="B2060" s="476"/>
      <c r="C2060" s="474"/>
      <c r="D2060" s="475"/>
      <c r="E2060" s="478"/>
      <c r="F2060" s="477"/>
      <c r="G2060" s="478"/>
      <c r="H2060" s="478"/>
      <c r="I2060" s="499"/>
      <c r="J2060" s="486"/>
      <c r="K2060" s="486"/>
      <c r="L2060" s="479"/>
    </row>
    <row r="2061" spans="2:12" s="459" customFormat="1" ht="19.95" customHeight="1" x14ac:dyDescent="0.3">
      <c r="B2061" s="476"/>
      <c r="C2061" s="474"/>
      <c r="D2061" s="475"/>
      <c r="E2061" s="478"/>
      <c r="F2061" s="477"/>
      <c r="G2061" s="478"/>
      <c r="H2061" s="478"/>
      <c r="I2061" s="499"/>
      <c r="J2061" s="486"/>
      <c r="K2061" s="486"/>
      <c r="L2061" s="479"/>
    </row>
    <row r="2062" spans="2:12" s="459" customFormat="1" ht="19.95" customHeight="1" x14ac:dyDescent="0.3">
      <c r="B2062" s="476"/>
      <c r="C2062" s="474"/>
      <c r="D2062" s="475"/>
      <c r="E2062" s="478"/>
      <c r="F2062" s="477"/>
      <c r="G2062" s="478"/>
      <c r="H2062" s="478"/>
      <c r="I2062" s="499"/>
      <c r="J2062" s="486"/>
      <c r="K2062" s="486"/>
      <c r="L2062" s="479"/>
    </row>
    <row r="2063" spans="2:12" s="459" customFormat="1" ht="19.95" customHeight="1" x14ac:dyDescent="0.3">
      <c r="B2063" s="476"/>
      <c r="C2063" s="474"/>
      <c r="D2063" s="475"/>
      <c r="E2063" s="478"/>
      <c r="F2063" s="477"/>
      <c r="G2063" s="478"/>
      <c r="H2063" s="478"/>
      <c r="I2063" s="499"/>
      <c r="J2063" s="486"/>
      <c r="K2063" s="486"/>
      <c r="L2063" s="479"/>
    </row>
    <row r="2064" spans="2:12" s="459" customFormat="1" ht="19.95" customHeight="1" x14ac:dyDescent="0.3">
      <c r="B2064" s="476"/>
      <c r="C2064" s="474"/>
      <c r="D2064" s="475"/>
      <c r="E2064" s="478"/>
      <c r="F2064" s="477"/>
      <c r="G2064" s="478"/>
      <c r="H2064" s="478"/>
      <c r="I2064" s="499"/>
      <c r="J2064" s="486"/>
      <c r="K2064" s="486"/>
      <c r="L2064" s="479"/>
    </row>
    <row r="2065" spans="2:12" s="459" customFormat="1" ht="19.95" customHeight="1" x14ac:dyDescent="0.3">
      <c r="B2065" s="476"/>
      <c r="C2065" s="474"/>
      <c r="D2065" s="475"/>
      <c r="E2065" s="478"/>
      <c r="F2065" s="477"/>
      <c r="G2065" s="478"/>
      <c r="H2065" s="478"/>
      <c r="I2065" s="499"/>
      <c r="J2065" s="486"/>
      <c r="K2065" s="486"/>
      <c r="L2065" s="479"/>
    </row>
    <row r="2066" spans="2:12" s="459" customFormat="1" ht="19.95" customHeight="1" x14ac:dyDescent="0.3">
      <c r="B2066" s="476"/>
      <c r="C2066" s="474"/>
      <c r="D2066" s="475"/>
      <c r="E2066" s="478"/>
      <c r="F2066" s="477"/>
      <c r="G2066" s="478"/>
      <c r="H2066" s="478"/>
      <c r="I2066" s="499"/>
      <c r="J2066" s="486"/>
      <c r="K2066" s="486"/>
      <c r="L2066" s="479"/>
    </row>
    <row r="2067" spans="2:12" s="459" customFormat="1" ht="19.95" customHeight="1" x14ac:dyDescent="0.3">
      <c r="B2067" s="476"/>
      <c r="C2067" s="474"/>
      <c r="D2067" s="475"/>
      <c r="E2067" s="478"/>
      <c r="F2067" s="477"/>
      <c r="G2067" s="478"/>
      <c r="H2067" s="478"/>
      <c r="I2067" s="499"/>
      <c r="J2067" s="486"/>
      <c r="K2067" s="486"/>
      <c r="L2067" s="479"/>
    </row>
    <row r="2068" spans="2:12" s="459" customFormat="1" ht="19.95" customHeight="1" x14ac:dyDescent="0.3">
      <c r="B2068" s="476"/>
      <c r="C2068" s="474"/>
      <c r="D2068" s="475"/>
      <c r="E2068" s="478"/>
      <c r="F2068" s="477"/>
      <c r="G2068" s="478"/>
      <c r="H2068" s="478"/>
      <c r="I2068" s="499"/>
      <c r="J2068" s="486"/>
      <c r="K2068" s="486"/>
      <c r="L2068" s="479"/>
    </row>
    <row r="2069" spans="2:12" s="459" customFormat="1" ht="19.95" customHeight="1" x14ac:dyDescent="0.3">
      <c r="B2069" s="476"/>
      <c r="C2069" s="474"/>
      <c r="D2069" s="475"/>
      <c r="E2069" s="478"/>
      <c r="F2069" s="477"/>
      <c r="G2069" s="478"/>
      <c r="H2069" s="478"/>
      <c r="I2069" s="499"/>
      <c r="J2069" s="486"/>
      <c r="K2069" s="486"/>
      <c r="L2069" s="479"/>
    </row>
    <row r="2070" spans="2:12" s="459" customFormat="1" ht="19.95" customHeight="1" x14ac:dyDescent="0.3">
      <c r="B2070" s="476"/>
      <c r="C2070" s="474"/>
      <c r="D2070" s="475"/>
      <c r="E2070" s="478"/>
      <c r="F2070" s="477"/>
      <c r="G2070" s="478"/>
      <c r="H2070" s="478"/>
      <c r="I2070" s="499"/>
      <c r="J2070" s="486"/>
      <c r="K2070" s="486"/>
      <c r="L2070" s="479"/>
    </row>
    <row r="2071" spans="2:12" s="459" customFormat="1" ht="19.95" customHeight="1" x14ac:dyDescent="0.3">
      <c r="B2071" s="476"/>
      <c r="C2071" s="474"/>
      <c r="D2071" s="475"/>
      <c r="E2071" s="478"/>
      <c r="F2071" s="477"/>
      <c r="G2071" s="478"/>
      <c r="H2071" s="478"/>
      <c r="I2071" s="499"/>
      <c r="J2071" s="486"/>
      <c r="K2071" s="486"/>
      <c r="L2071" s="479"/>
    </row>
    <row r="2072" spans="2:12" s="459" customFormat="1" ht="19.95" customHeight="1" x14ac:dyDescent="0.3">
      <c r="B2072" s="476"/>
      <c r="C2072" s="474"/>
      <c r="D2072" s="475"/>
      <c r="E2072" s="478"/>
      <c r="F2072" s="477"/>
      <c r="G2072" s="478"/>
      <c r="H2072" s="478"/>
      <c r="I2072" s="499"/>
      <c r="J2072" s="486"/>
      <c r="K2072" s="486"/>
      <c r="L2072" s="479"/>
    </row>
    <row r="2073" spans="2:12" s="459" customFormat="1" ht="19.95" customHeight="1" x14ac:dyDescent="0.3">
      <c r="B2073" s="476"/>
      <c r="C2073" s="474"/>
      <c r="D2073" s="475"/>
      <c r="E2073" s="478"/>
      <c r="F2073" s="477"/>
      <c r="G2073" s="478"/>
      <c r="H2073" s="478"/>
      <c r="I2073" s="499"/>
      <c r="J2073" s="486"/>
      <c r="K2073" s="486"/>
      <c r="L2073" s="479"/>
    </row>
    <row r="2074" spans="2:12" s="459" customFormat="1" ht="19.95" customHeight="1" x14ac:dyDescent="0.3">
      <c r="B2074" s="476"/>
      <c r="C2074" s="474"/>
      <c r="D2074" s="475"/>
      <c r="E2074" s="478"/>
      <c r="F2074" s="477"/>
      <c r="G2074" s="478"/>
      <c r="H2074" s="478"/>
      <c r="I2074" s="499"/>
      <c r="J2074" s="486"/>
      <c r="K2074" s="486"/>
      <c r="L2074" s="479"/>
    </row>
    <row r="2075" spans="2:12" s="459" customFormat="1" ht="19.95" customHeight="1" x14ac:dyDescent="0.3">
      <c r="B2075" s="476"/>
      <c r="C2075" s="474"/>
      <c r="D2075" s="475"/>
      <c r="E2075" s="478"/>
      <c r="F2075" s="477"/>
      <c r="G2075" s="478"/>
      <c r="H2075" s="478"/>
      <c r="I2075" s="499"/>
      <c r="J2075" s="486"/>
      <c r="K2075" s="486"/>
      <c r="L2075" s="479"/>
    </row>
    <row r="2076" spans="2:12" s="459" customFormat="1" ht="19.95" customHeight="1" x14ac:dyDescent="0.3">
      <c r="B2076" s="476"/>
      <c r="C2076" s="474"/>
      <c r="D2076" s="475"/>
      <c r="E2076" s="478"/>
      <c r="F2076" s="477"/>
      <c r="G2076" s="478"/>
      <c r="H2076" s="478"/>
      <c r="I2076" s="499"/>
      <c r="J2076" s="486"/>
      <c r="K2076" s="486"/>
      <c r="L2076" s="479"/>
    </row>
    <row r="2077" spans="2:12" s="459" customFormat="1" ht="19.95" customHeight="1" x14ac:dyDescent="0.3">
      <c r="B2077" s="476"/>
      <c r="C2077" s="474"/>
      <c r="D2077" s="475"/>
      <c r="E2077" s="478"/>
      <c r="F2077" s="477"/>
      <c r="G2077" s="478"/>
      <c r="H2077" s="478"/>
      <c r="I2077" s="499"/>
      <c r="J2077" s="486"/>
      <c r="K2077" s="486"/>
      <c r="L2077" s="479"/>
    </row>
    <row r="2078" spans="2:12" s="459" customFormat="1" ht="19.95" customHeight="1" x14ac:dyDescent="0.3">
      <c r="B2078" s="476"/>
      <c r="C2078" s="474"/>
      <c r="D2078" s="475"/>
      <c r="E2078" s="478"/>
      <c r="F2078" s="477"/>
      <c r="G2078" s="478"/>
      <c r="H2078" s="478"/>
      <c r="I2078" s="499"/>
      <c r="J2078" s="486"/>
      <c r="K2078" s="486"/>
      <c r="L2078" s="479"/>
    </row>
    <row r="2079" spans="2:12" s="459" customFormat="1" ht="19.95" customHeight="1" x14ac:dyDescent="0.3">
      <c r="B2079" s="476"/>
      <c r="C2079" s="474"/>
      <c r="D2079" s="475"/>
      <c r="E2079" s="478"/>
      <c r="F2079" s="477"/>
      <c r="G2079" s="478"/>
      <c r="H2079" s="478"/>
      <c r="I2079" s="499"/>
      <c r="J2079" s="486"/>
      <c r="K2079" s="486"/>
      <c r="L2079" s="479"/>
    </row>
    <row r="2080" spans="2:12" s="459" customFormat="1" ht="19.95" customHeight="1" x14ac:dyDescent="0.3">
      <c r="B2080" s="476"/>
      <c r="C2080" s="474"/>
      <c r="D2080" s="475"/>
      <c r="E2080" s="478"/>
      <c r="F2080" s="477"/>
      <c r="G2080" s="478"/>
      <c r="H2080" s="478"/>
      <c r="I2080" s="499"/>
      <c r="J2080" s="486"/>
      <c r="K2080" s="486"/>
      <c r="L2080" s="479"/>
    </row>
    <row r="2081" spans="2:12" s="459" customFormat="1" ht="19.95" customHeight="1" x14ac:dyDescent="0.3">
      <c r="B2081" s="476"/>
      <c r="C2081" s="474"/>
      <c r="D2081" s="475"/>
      <c r="E2081" s="478"/>
      <c r="F2081" s="477"/>
      <c r="G2081" s="478"/>
      <c r="H2081" s="478"/>
      <c r="I2081" s="499"/>
      <c r="J2081" s="486"/>
      <c r="K2081" s="486"/>
      <c r="L2081" s="479"/>
    </row>
    <row r="2082" spans="2:12" s="459" customFormat="1" ht="19.95" customHeight="1" x14ac:dyDescent="0.3">
      <c r="B2082" s="476"/>
      <c r="C2082" s="474"/>
      <c r="D2082" s="475"/>
      <c r="E2082" s="478"/>
      <c r="F2082" s="477"/>
      <c r="G2082" s="478"/>
      <c r="H2082" s="478"/>
      <c r="I2082" s="499"/>
      <c r="J2082" s="486"/>
      <c r="K2082" s="486"/>
      <c r="L2082" s="479"/>
    </row>
    <row r="2083" spans="2:12" s="459" customFormat="1" ht="19.95" customHeight="1" x14ac:dyDescent="0.3">
      <c r="B2083" s="476"/>
      <c r="C2083" s="474"/>
      <c r="D2083" s="475"/>
      <c r="E2083" s="478"/>
      <c r="F2083" s="477"/>
      <c r="G2083" s="478"/>
      <c r="H2083" s="478"/>
      <c r="I2083" s="499"/>
      <c r="J2083" s="486"/>
      <c r="K2083" s="486"/>
      <c r="L2083" s="479"/>
    </row>
    <row r="2084" spans="2:12" s="459" customFormat="1" ht="19.95" customHeight="1" x14ac:dyDescent="0.3">
      <c r="B2084" s="476"/>
      <c r="C2084" s="474"/>
      <c r="D2084" s="475"/>
      <c r="E2084" s="478"/>
      <c r="F2084" s="477"/>
      <c r="G2084" s="478"/>
      <c r="H2084" s="478"/>
      <c r="I2084" s="499"/>
      <c r="J2084" s="486"/>
      <c r="K2084" s="486"/>
      <c r="L2084" s="479"/>
    </row>
    <row r="2085" spans="2:12" s="459" customFormat="1" ht="19.95" customHeight="1" x14ac:dyDescent="0.3">
      <c r="B2085" s="476"/>
      <c r="C2085" s="474"/>
      <c r="D2085" s="475"/>
      <c r="E2085" s="478"/>
      <c r="F2085" s="477"/>
      <c r="G2085" s="478"/>
      <c r="H2085" s="478"/>
      <c r="I2085" s="499"/>
      <c r="J2085" s="486"/>
      <c r="K2085" s="486"/>
      <c r="L2085" s="479"/>
    </row>
    <row r="2086" spans="2:12" s="459" customFormat="1" ht="19.95" customHeight="1" x14ac:dyDescent="0.3">
      <c r="B2086" s="476"/>
      <c r="C2086" s="474"/>
      <c r="D2086" s="475"/>
      <c r="E2086" s="478"/>
      <c r="F2086" s="477"/>
      <c r="G2086" s="478"/>
      <c r="H2086" s="478"/>
      <c r="I2086" s="499"/>
      <c r="J2086" s="486"/>
      <c r="K2086" s="486"/>
      <c r="L2086" s="479"/>
    </row>
    <row r="2087" spans="2:12" s="459" customFormat="1" ht="19.95" customHeight="1" x14ac:dyDescent="0.3">
      <c r="B2087" s="476"/>
      <c r="C2087" s="474"/>
      <c r="D2087" s="475"/>
      <c r="E2087" s="478"/>
      <c r="F2087" s="477"/>
      <c r="G2087" s="478"/>
      <c r="H2087" s="478"/>
      <c r="I2087" s="499"/>
      <c r="J2087" s="486"/>
      <c r="K2087" s="486"/>
      <c r="L2087" s="479"/>
    </row>
    <row r="2088" spans="2:12" s="459" customFormat="1" ht="19.95" customHeight="1" x14ac:dyDescent="0.3">
      <c r="B2088" s="476"/>
      <c r="C2088" s="474"/>
      <c r="D2088" s="475"/>
      <c r="E2088" s="478"/>
      <c r="F2088" s="477"/>
      <c r="G2088" s="478"/>
      <c r="H2088" s="478"/>
      <c r="I2088" s="499"/>
      <c r="J2088" s="486"/>
      <c r="K2088" s="486"/>
      <c r="L2088" s="479"/>
    </row>
    <row r="2089" spans="2:12" s="459" customFormat="1" ht="19.95" customHeight="1" x14ac:dyDescent="0.3">
      <c r="B2089" s="476"/>
      <c r="C2089" s="474"/>
      <c r="D2089" s="475"/>
      <c r="E2089" s="478"/>
      <c r="F2089" s="477"/>
      <c r="G2089" s="478"/>
      <c r="H2089" s="478"/>
      <c r="I2089" s="499"/>
      <c r="J2089" s="486"/>
      <c r="K2089" s="486"/>
      <c r="L2089" s="479"/>
    </row>
    <row r="2090" spans="2:12" s="459" customFormat="1" ht="19.95" customHeight="1" x14ac:dyDescent="0.3">
      <c r="B2090" s="476"/>
      <c r="C2090" s="474"/>
      <c r="D2090" s="475"/>
      <c r="E2090" s="478"/>
      <c r="F2090" s="477"/>
      <c r="G2090" s="478"/>
      <c r="H2090" s="478"/>
      <c r="I2090" s="499"/>
      <c r="J2090" s="486"/>
      <c r="K2090" s="486"/>
      <c r="L2090" s="479"/>
    </row>
    <row r="2091" spans="2:12" s="459" customFormat="1" ht="19.95" customHeight="1" x14ac:dyDescent="0.3">
      <c r="B2091" s="476"/>
      <c r="C2091" s="474"/>
      <c r="D2091" s="475"/>
      <c r="E2091" s="478"/>
      <c r="F2091" s="477"/>
      <c r="G2091" s="478"/>
      <c r="H2091" s="478"/>
      <c r="I2091" s="499"/>
      <c r="J2091" s="486"/>
      <c r="K2091" s="486"/>
      <c r="L2091" s="479"/>
    </row>
    <row r="2092" spans="2:12" s="459" customFormat="1" ht="19.95" customHeight="1" x14ac:dyDescent="0.3">
      <c r="B2092" s="476"/>
      <c r="C2092" s="474"/>
      <c r="D2092" s="475"/>
      <c r="E2092" s="478"/>
      <c r="F2092" s="477"/>
      <c r="G2092" s="478"/>
      <c r="H2092" s="478"/>
      <c r="I2092" s="499"/>
      <c r="J2092" s="486"/>
      <c r="K2092" s="486"/>
      <c r="L2092" s="479"/>
    </row>
    <row r="2093" spans="2:12" s="459" customFormat="1" ht="19.95" customHeight="1" x14ac:dyDescent="0.3">
      <c r="B2093" s="476"/>
      <c r="C2093" s="474"/>
      <c r="D2093" s="475"/>
      <c r="E2093" s="478"/>
      <c r="F2093" s="477"/>
      <c r="G2093" s="478"/>
      <c r="H2093" s="478"/>
      <c r="I2093" s="499"/>
      <c r="J2093" s="486"/>
      <c r="K2093" s="486"/>
      <c r="L2093" s="479"/>
    </row>
    <row r="2094" spans="2:12" s="459" customFormat="1" ht="19.95" customHeight="1" x14ac:dyDescent="0.3">
      <c r="B2094" s="476"/>
      <c r="C2094" s="474"/>
      <c r="D2094" s="475"/>
      <c r="E2094" s="478"/>
      <c r="F2094" s="477"/>
      <c r="G2094" s="478"/>
      <c r="H2094" s="478"/>
      <c r="I2094" s="499"/>
      <c r="J2094" s="486"/>
      <c r="K2094" s="486"/>
      <c r="L2094" s="479"/>
    </row>
    <row r="2095" spans="2:12" s="459" customFormat="1" ht="19.95" customHeight="1" x14ac:dyDescent="0.3">
      <c r="B2095" s="476"/>
      <c r="C2095" s="474"/>
      <c r="D2095" s="475"/>
      <c r="E2095" s="478"/>
      <c r="F2095" s="477"/>
      <c r="G2095" s="478"/>
      <c r="H2095" s="478"/>
      <c r="I2095" s="499"/>
      <c r="J2095" s="486"/>
      <c r="K2095" s="486"/>
      <c r="L2095" s="479"/>
    </row>
    <row r="2096" spans="2:12" s="459" customFormat="1" ht="19.95" customHeight="1" x14ac:dyDescent="0.3">
      <c r="B2096" s="476"/>
      <c r="C2096" s="474"/>
      <c r="D2096" s="475"/>
      <c r="E2096" s="478"/>
      <c r="F2096" s="477"/>
      <c r="G2096" s="478"/>
      <c r="H2096" s="478"/>
      <c r="I2096" s="499"/>
      <c r="J2096" s="486"/>
      <c r="K2096" s="486"/>
      <c r="L2096" s="479"/>
    </row>
    <row r="2097" spans="2:12" s="459" customFormat="1" ht="19.95" customHeight="1" x14ac:dyDescent="0.3">
      <c r="B2097" s="476"/>
      <c r="C2097" s="474"/>
      <c r="D2097" s="475"/>
      <c r="E2097" s="478"/>
      <c r="F2097" s="477"/>
      <c r="G2097" s="478"/>
      <c r="H2097" s="478"/>
      <c r="I2097" s="499"/>
      <c r="J2097" s="486"/>
      <c r="K2097" s="486"/>
      <c r="L2097" s="479"/>
    </row>
    <row r="2098" spans="2:12" s="459" customFormat="1" ht="19.95" customHeight="1" x14ac:dyDescent="0.3">
      <c r="B2098" s="476"/>
      <c r="C2098" s="474"/>
      <c r="D2098" s="475"/>
      <c r="E2098" s="478"/>
      <c r="F2098" s="477"/>
      <c r="G2098" s="478"/>
      <c r="H2098" s="478"/>
      <c r="I2098" s="499"/>
      <c r="J2098" s="486"/>
      <c r="K2098" s="486"/>
      <c r="L2098" s="479"/>
    </row>
    <row r="2099" spans="2:12" s="459" customFormat="1" ht="19.95" customHeight="1" x14ac:dyDescent="0.3">
      <c r="B2099" s="476"/>
      <c r="C2099" s="474"/>
      <c r="D2099" s="475"/>
      <c r="E2099" s="478"/>
      <c r="F2099" s="477"/>
      <c r="G2099" s="478"/>
      <c r="H2099" s="478"/>
      <c r="I2099" s="499"/>
      <c r="J2099" s="486"/>
      <c r="K2099" s="486"/>
      <c r="L2099" s="479"/>
    </row>
    <row r="2100" spans="2:12" s="459" customFormat="1" ht="19.95" customHeight="1" x14ac:dyDescent="0.3">
      <c r="B2100" s="476"/>
      <c r="C2100" s="474"/>
      <c r="D2100" s="475"/>
      <c r="E2100" s="478"/>
      <c r="F2100" s="477"/>
      <c r="G2100" s="478"/>
      <c r="H2100" s="478"/>
      <c r="I2100" s="499"/>
      <c r="J2100" s="486"/>
      <c r="K2100" s="486"/>
      <c r="L2100" s="479"/>
    </row>
    <row r="2101" spans="2:12" s="459" customFormat="1" ht="19.95" customHeight="1" x14ac:dyDescent="0.3">
      <c r="B2101" s="476"/>
      <c r="C2101" s="474"/>
      <c r="D2101" s="475"/>
      <c r="E2101" s="478"/>
      <c r="F2101" s="477"/>
      <c r="G2101" s="478"/>
      <c r="H2101" s="478"/>
      <c r="I2101" s="499"/>
      <c r="J2101" s="486"/>
      <c r="K2101" s="486"/>
      <c r="L2101" s="479"/>
    </row>
    <row r="2102" spans="2:12" s="459" customFormat="1" ht="19.95" customHeight="1" x14ac:dyDescent="0.3">
      <c r="B2102" s="476"/>
      <c r="C2102" s="474"/>
      <c r="D2102" s="475"/>
      <c r="E2102" s="478"/>
      <c r="F2102" s="477"/>
      <c r="G2102" s="478"/>
      <c r="H2102" s="478"/>
      <c r="I2102" s="499"/>
      <c r="J2102" s="486"/>
      <c r="K2102" s="486"/>
      <c r="L2102" s="479"/>
    </row>
    <row r="2103" spans="2:12" s="459" customFormat="1" ht="19.95" customHeight="1" x14ac:dyDescent="0.3">
      <c r="B2103" s="476"/>
      <c r="C2103" s="474"/>
      <c r="D2103" s="475"/>
      <c r="E2103" s="478"/>
      <c r="F2103" s="477"/>
      <c r="G2103" s="478"/>
      <c r="H2103" s="478"/>
      <c r="I2103" s="499"/>
      <c r="J2103" s="486"/>
      <c r="K2103" s="486"/>
      <c r="L2103" s="479"/>
    </row>
    <row r="2104" spans="2:12" s="459" customFormat="1" ht="19.95" customHeight="1" x14ac:dyDescent="0.3">
      <c r="B2104" s="476"/>
      <c r="C2104" s="474"/>
      <c r="D2104" s="475"/>
      <c r="E2104" s="478"/>
      <c r="F2104" s="477"/>
      <c r="G2104" s="478"/>
      <c r="H2104" s="478"/>
      <c r="I2104" s="499"/>
      <c r="J2104" s="486"/>
      <c r="K2104" s="486"/>
      <c r="L2104" s="479"/>
    </row>
    <row r="2105" spans="2:12" s="459" customFormat="1" ht="19.95" customHeight="1" x14ac:dyDescent="0.3">
      <c r="B2105" s="476"/>
      <c r="C2105" s="474"/>
      <c r="D2105" s="475"/>
      <c r="E2105" s="478"/>
      <c r="F2105" s="477"/>
      <c r="G2105" s="478"/>
      <c r="H2105" s="478"/>
      <c r="I2105" s="499"/>
      <c r="J2105" s="486"/>
      <c r="K2105" s="486"/>
      <c r="L2105" s="479"/>
    </row>
    <row r="2106" spans="2:12" s="459" customFormat="1" ht="19.95" customHeight="1" x14ac:dyDescent="0.3">
      <c r="B2106" s="476"/>
      <c r="C2106" s="474"/>
      <c r="D2106" s="475"/>
      <c r="E2106" s="478"/>
      <c r="F2106" s="477"/>
      <c r="G2106" s="478"/>
      <c r="H2106" s="478"/>
      <c r="I2106" s="499"/>
      <c r="J2106" s="486"/>
      <c r="K2106" s="486"/>
      <c r="L2106" s="479"/>
    </row>
    <row r="2107" spans="2:12" s="459" customFormat="1" ht="19.95" customHeight="1" x14ac:dyDescent="0.3">
      <c r="B2107" s="476"/>
      <c r="C2107" s="474"/>
      <c r="D2107" s="475"/>
      <c r="E2107" s="478"/>
      <c r="F2107" s="477"/>
      <c r="G2107" s="478"/>
      <c r="H2107" s="478"/>
      <c r="I2107" s="499"/>
      <c r="J2107" s="486"/>
      <c r="K2107" s="486"/>
      <c r="L2107" s="479"/>
    </row>
    <row r="2108" spans="2:12" s="459" customFormat="1" ht="19.95" customHeight="1" x14ac:dyDescent="0.3">
      <c r="B2108" s="476"/>
      <c r="C2108" s="474"/>
      <c r="D2108" s="475"/>
      <c r="E2108" s="478"/>
      <c r="F2108" s="477"/>
      <c r="G2108" s="478"/>
      <c r="H2108" s="478"/>
      <c r="I2108" s="499"/>
      <c r="J2108" s="486"/>
      <c r="K2108" s="486"/>
      <c r="L2108" s="479"/>
    </row>
    <row r="2109" spans="2:12" s="459" customFormat="1" ht="19.95" customHeight="1" x14ac:dyDescent="0.3">
      <c r="B2109" s="476"/>
      <c r="C2109" s="474"/>
      <c r="D2109" s="475"/>
      <c r="E2109" s="478"/>
      <c r="F2109" s="477"/>
      <c r="G2109" s="478"/>
      <c r="H2109" s="478"/>
      <c r="I2109" s="499"/>
      <c r="J2109" s="486"/>
      <c r="K2109" s="486"/>
      <c r="L2109" s="479"/>
    </row>
    <row r="2110" spans="2:12" s="459" customFormat="1" ht="19.95" customHeight="1" x14ac:dyDescent="0.3">
      <c r="B2110" s="476"/>
      <c r="C2110" s="474"/>
      <c r="D2110" s="475"/>
      <c r="E2110" s="478"/>
      <c r="F2110" s="477"/>
      <c r="G2110" s="478"/>
      <c r="H2110" s="478"/>
      <c r="I2110" s="499"/>
      <c r="J2110" s="486"/>
      <c r="K2110" s="486"/>
      <c r="L2110" s="479"/>
    </row>
    <row r="2111" spans="2:12" s="459" customFormat="1" ht="19.95" customHeight="1" x14ac:dyDescent="0.3">
      <c r="B2111" s="476"/>
      <c r="C2111" s="474"/>
      <c r="D2111" s="475"/>
      <c r="E2111" s="478"/>
      <c r="F2111" s="477"/>
      <c r="G2111" s="478"/>
      <c r="H2111" s="478"/>
      <c r="I2111" s="499"/>
      <c r="J2111" s="486"/>
      <c r="K2111" s="486"/>
      <c r="L2111" s="479"/>
    </row>
    <row r="2112" spans="2:12" s="459" customFormat="1" ht="19.95" customHeight="1" x14ac:dyDescent="0.3">
      <c r="B2112" s="476"/>
      <c r="C2112" s="474"/>
      <c r="D2112" s="475"/>
      <c r="E2112" s="478"/>
      <c r="F2112" s="477"/>
      <c r="G2112" s="478"/>
      <c r="H2112" s="478"/>
      <c r="I2112" s="499"/>
      <c r="J2112" s="486"/>
      <c r="K2112" s="486"/>
      <c r="L2112" s="479"/>
    </row>
    <row r="2113" spans="2:12" s="459" customFormat="1" ht="19.95" customHeight="1" x14ac:dyDescent="0.3">
      <c r="B2113" s="476"/>
      <c r="C2113" s="474"/>
      <c r="D2113" s="475"/>
      <c r="E2113" s="478"/>
      <c r="F2113" s="477"/>
      <c r="G2113" s="478"/>
      <c r="H2113" s="478"/>
      <c r="I2113" s="499"/>
      <c r="J2113" s="486"/>
      <c r="K2113" s="486"/>
      <c r="L2113" s="479"/>
    </row>
    <row r="2114" spans="2:12" s="459" customFormat="1" ht="19.95" customHeight="1" x14ac:dyDescent="0.3">
      <c r="B2114" s="476"/>
      <c r="C2114" s="474"/>
      <c r="D2114" s="475"/>
      <c r="E2114" s="478"/>
      <c r="F2114" s="477"/>
      <c r="G2114" s="478"/>
      <c r="H2114" s="478"/>
      <c r="I2114" s="499"/>
      <c r="J2114" s="486"/>
      <c r="K2114" s="486"/>
      <c r="L2114" s="479"/>
    </row>
    <row r="2115" spans="2:12" s="459" customFormat="1" ht="19.95" customHeight="1" x14ac:dyDescent="0.3">
      <c r="B2115" s="476"/>
      <c r="C2115" s="474"/>
      <c r="D2115" s="475"/>
      <c r="E2115" s="478"/>
      <c r="F2115" s="477"/>
      <c r="G2115" s="478"/>
      <c r="H2115" s="478"/>
      <c r="I2115" s="499"/>
      <c r="J2115" s="486"/>
      <c r="K2115" s="486"/>
      <c r="L2115" s="479"/>
    </row>
    <row r="2116" spans="2:12" s="459" customFormat="1" ht="19.95" customHeight="1" x14ac:dyDescent="0.3">
      <c r="B2116" s="476"/>
      <c r="C2116" s="474"/>
      <c r="D2116" s="475"/>
      <c r="E2116" s="478"/>
      <c r="F2116" s="477"/>
      <c r="G2116" s="478"/>
      <c r="H2116" s="478"/>
      <c r="I2116" s="499"/>
      <c r="J2116" s="486"/>
      <c r="K2116" s="486"/>
      <c r="L2116" s="479"/>
    </row>
    <row r="2117" spans="2:12" s="459" customFormat="1" ht="19.95" customHeight="1" x14ac:dyDescent="0.3">
      <c r="B2117" s="476"/>
      <c r="C2117" s="474"/>
      <c r="D2117" s="475"/>
      <c r="E2117" s="478"/>
      <c r="F2117" s="477"/>
      <c r="G2117" s="478"/>
      <c r="H2117" s="478"/>
      <c r="I2117" s="499"/>
      <c r="J2117" s="486"/>
      <c r="K2117" s="486"/>
      <c r="L2117" s="479"/>
    </row>
    <row r="2118" spans="2:12" s="459" customFormat="1" ht="19.95" customHeight="1" x14ac:dyDescent="0.3">
      <c r="B2118" s="476"/>
      <c r="C2118" s="474"/>
      <c r="D2118" s="475"/>
      <c r="E2118" s="478"/>
      <c r="F2118" s="477"/>
      <c r="G2118" s="478"/>
      <c r="H2118" s="478"/>
      <c r="I2118" s="499"/>
      <c r="J2118" s="486"/>
      <c r="K2118" s="486"/>
      <c r="L2118" s="479"/>
    </row>
    <row r="2119" spans="2:12" s="459" customFormat="1" ht="19.95" customHeight="1" x14ac:dyDescent="0.3">
      <c r="B2119" s="476"/>
      <c r="C2119" s="474"/>
      <c r="D2119" s="475"/>
      <c r="E2119" s="478"/>
      <c r="F2119" s="477"/>
      <c r="G2119" s="478"/>
      <c r="H2119" s="478"/>
      <c r="I2119" s="499"/>
      <c r="J2119" s="486"/>
      <c r="K2119" s="486"/>
      <c r="L2119" s="479"/>
    </row>
    <row r="2120" spans="2:12" s="459" customFormat="1" ht="19.95" customHeight="1" x14ac:dyDescent="0.3">
      <c r="B2120" s="476"/>
      <c r="C2120" s="474"/>
      <c r="D2120" s="475"/>
      <c r="E2120" s="478"/>
      <c r="F2120" s="477"/>
      <c r="G2120" s="478"/>
      <c r="H2120" s="478"/>
      <c r="I2120" s="499"/>
      <c r="J2120" s="486"/>
      <c r="K2120" s="486"/>
      <c r="L2120" s="479"/>
    </row>
    <row r="2121" spans="2:12" s="459" customFormat="1" ht="19.95" customHeight="1" x14ac:dyDescent="0.3">
      <c r="B2121" s="476"/>
      <c r="C2121" s="474"/>
      <c r="D2121" s="475"/>
      <c r="E2121" s="478"/>
      <c r="F2121" s="477"/>
      <c r="G2121" s="478"/>
      <c r="H2121" s="478"/>
      <c r="I2121" s="499"/>
      <c r="J2121" s="486"/>
      <c r="K2121" s="486"/>
      <c r="L2121" s="479"/>
    </row>
    <row r="2122" spans="2:12" s="459" customFormat="1" ht="19.95" customHeight="1" x14ac:dyDescent="0.3">
      <c r="B2122" s="476"/>
      <c r="C2122" s="474"/>
      <c r="D2122" s="475"/>
      <c r="E2122" s="478"/>
      <c r="F2122" s="477"/>
      <c r="G2122" s="478"/>
      <c r="H2122" s="478"/>
      <c r="I2122" s="499"/>
      <c r="J2122" s="486"/>
      <c r="K2122" s="486"/>
      <c r="L2122" s="479"/>
    </row>
    <row r="2123" spans="2:12" s="459" customFormat="1" ht="19.95" customHeight="1" x14ac:dyDescent="0.3">
      <c r="B2123" s="476"/>
      <c r="C2123" s="474"/>
      <c r="D2123" s="475"/>
      <c r="E2123" s="478"/>
      <c r="F2123" s="477"/>
      <c r="G2123" s="478"/>
      <c r="H2123" s="478"/>
      <c r="I2123" s="499"/>
      <c r="J2123" s="486"/>
      <c r="K2123" s="486"/>
      <c r="L2123" s="479"/>
    </row>
    <row r="2124" spans="2:12" s="459" customFormat="1" ht="19.95" customHeight="1" x14ac:dyDescent="0.3">
      <c r="B2124" s="476"/>
      <c r="C2124" s="474"/>
      <c r="D2124" s="475"/>
      <c r="E2124" s="478"/>
      <c r="F2124" s="477"/>
      <c r="G2124" s="478"/>
      <c r="H2124" s="478"/>
      <c r="I2124" s="499"/>
      <c r="J2124" s="486"/>
      <c r="K2124" s="486"/>
      <c r="L2124" s="479"/>
    </row>
    <row r="2125" spans="2:12" s="459" customFormat="1" ht="19.95" customHeight="1" x14ac:dyDescent="0.3">
      <c r="B2125" s="476"/>
      <c r="C2125" s="474"/>
      <c r="D2125" s="475"/>
      <c r="E2125" s="478"/>
      <c r="F2125" s="477"/>
      <c r="G2125" s="478"/>
      <c r="H2125" s="478"/>
      <c r="I2125" s="499"/>
      <c r="J2125" s="486"/>
      <c r="K2125" s="486"/>
      <c r="L2125" s="479"/>
    </row>
    <row r="2126" spans="2:12" s="459" customFormat="1" ht="19.95" customHeight="1" x14ac:dyDescent="0.3">
      <c r="B2126" s="476"/>
      <c r="C2126" s="474"/>
      <c r="D2126" s="475"/>
      <c r="E2126" s="478"/>
      <c r="F2126" s="477"/>
      <c r="G2126" s="478"/>
      <c r="H2126" s="478"/>
      <c r="I2126" s="499"/>
      <c r="J2126" s="486"/>
      <c r="K2126" s="486"/>
      <c r="L2126" s="479"/>
    </row>
    <row r="2127" spans="2:12" s="459" customFormat="1" ht="19.95" customHeight="1" x14ac:dyDescent="0.3">
      <c r="B2127" s="476"/>
      <c r="C2127" s="474"/>
      <c r="D2127" s="475"/>
      <c r="E2127" s="478"/>
      <c r="F2127" s="477"/>
      <c r="G2127" s="478"/>
      <c r="H2127" s="478"/>
      <c r="I2127" s="499"/>
      <c r="J2127" s="486"/>
      <c r="K2127" s="486"/>
      <c r="L2127" s="479"/>
    </row>
    <row r="2128" spans="2:12" s="459" customFormat="1" ht="19.95" customHeight="1" x14ac:dyDescent="0.3">
      <c r="B2128" s="476"/>
      <c r="C2128" s="474"/>
      <c r="D2128" s="475"/>
      <c r="E2128" s="478"/>
      <c r="F2128" s="477"/>
      <c r="G2128" s="478"/>
      <c r="H2128" s="478"/>
      <c r="I2128" s="499"/>
      <c r="J2128" s="486"/>
      <c r="K2128" s="486"/>
      <c r="L2128" s="479"/>
    </row>
    <row r="2129" spans="2:12" s="459" customFormat="1" ht="19.95" customHeight="1" x14ac:dyDescent="0.3">
      <c r="B2129" s="476"/>
      <c r="C2129" s="474"/>
      <c r="D2129" s="475"/>
      <c r="E2129" s="478"/>
      <c r="F2129" s="477"/>
      <c r="G2129" s="478"/>
      <c r="H2129" s="478"/>
      <c r="I2129" s="499"/>
      <c r="J2129" s="486"/>
      <c r="K2129" s="486"/>
      <c r="L2129" s="479"/>
    </row>
    <row r="2130" spans="2:12" s="459" customFormat="1" ht="19.95" customHeight="1" x14ac:dyDescent="0.3">
      <c r="B2130" s="476"/>
      <c r="C2130" s="474"/>
      <c r="D2130" s="475"/>
      <c r="E2130" s="478"/>
      <c r="F2130" s="477"/>
      <c r="G2130" s="478"/>
      <c r="H2130" s="478"/>
      <c r="I2130" s="499"/>
      <c r="J2130" s="486"/>
      <c r="K2130" s="486"/>
      <c r="L2130" s="479"/>
    </row>
    <row r="2131" spans="2:12" s="459" customFormat="1" ht="19.95" customHeight="1" x14ac:dyDescent="0.3">
      <c r="B2131" s="476"/>
      <c r="C2131" s="474"/>
      <c r="D2131" s="475"/>
      <c r="E2131" s="478"/>
      <c r="F2131" s="477"/>
      <c r="G2131" s="478"/>
      <c r="H2131" s="478"/>
      <c r="I2131" s="499"/>
      <c r="J2131" s="486"/>
      <c r="K2131" s="486"/>
      <c r="L2131" s="479"/>
    </row>
    <row r="2132" spans="2:12" s="459" customFormat="1" ht="19.95" customHeight="1" x14ac:dyDescent="0.3">
      <c r="B2132" s="476"/>
      <c r="C2132" s="474"/>
      <c r="D2132" s="475"/>
      <c r="E2132" s="478"/>
      <c r="F2132" s="477"/>
      <c r="G2132" s="478"/>
      <c r="H2132" s="478"/>
      <c r="I2132" s="499"/>
      <c r="J2132" s="486"/>
      <c r="K2132" s="486"/>
      <c r="L2132" s="479"/>
    </row>
    <row r="2133" spans="2:12" s="459" customFormat="1" ht="19.95" customHeight="1" x14ac:dyDescent="0.3">
      <c r="B2133" s="476"/>
      <c r="C2133" s="474"/>
      <c r="D2133" s="475"/>
      <c r="E2133" s="478"/>
      <c r="F2133" s="477"/>
      <c r="G2133" s="478"/>
      <c r="H2133" s="478"/>
      <c r="I2133" s="499"/>
      <c r="J2133" s="486"/>
      <c r="K2133" s="486"/>
      <c r="L2133" s="479"/>
    </row>
    <row r="2134" spans="2:12" s="459" customFormat="1" ht="19.95" customHeight="1" x14ac:dyDescent="0.3">
      <c r="B2134" s="476"/>
      <c r="C2134" s="474"/>
      <c r="D2134" s="475"/>
      <c r="E2134" s="478"/>
      <c r="F2134" s="477"/>
      <c r="G2134" s="478"/>
      <c r="H2134" s="478"/>
      <c r="I2134" s="499"/>
      <c r="J2134" s="486"/>
      <c r="K2134" s="486"/>
      <c r="L2134" s="479"/>
    </row>
    <row r="2135" spans="2:12" s="459" customFormat="1" ht="19.95" customHeight="1" x14ac:dyDescent="0.3">
      <c r="B2135" s="476"/>
      <c r="C2135" s="474"/>
      <c r="D2135" s="475"/>
      <c r="E2135" s="478"/>
      <c r="F2135" s="477"/>
      <c r="G2135" s="478"/>
      <c r="H2135" s="478"/>
      <c r="I2135" s="499"/>
      <c r="J2135" s="486"/>
      <c r="K2135" s="486"/>
      <c r="L2135" s="479"/>
    </row>
    <row r="2136" spans="2:12" s="459" customFormat="1" ht="19.95" customHeight="1" x14ac:dyDescent="0.3">
      <c r="B2136" s="476"/>
      <c r="C2136" s="474"/>
      <c r="D2136" s="475"/>
      <c r="E2136" s="478"/>
      <c r="F2136" s="477"/>
      <c r="G2136" s="478"/>
      <c r="H2136" s="478"/>
      <c r="I2136" s="499"/>
      <c r="J2136" s="486"/>
      <c r="K2136" s="486"/>
      <c r="L2136" s="479"/>
    </row>
    <row r="2137" spans="2:12" s="459" customFormat="1" ht="19.95" customHeight="1" x14ac:dyDescent="0.3">
      <c r="B2137" s="476"/>
      <c r="C2137" s="474"/>
      <c r="D2137" s="475"/>
      <c r="E2137" s="478"/>
      <c r="F2137" s="477"/>
      <c r="G2137" s="478"/>
      <c r="H2137" s="478"/>
      <c r="I2137" s="499"/>
      <c r="J2137" s="486"/>
      <c r="K2137" s="486"/>
      <c r="L2137" s="479"/>
    </row>
    <row r="2138" spans="2:12" s="459" customFormat="1" ht="19.95" customHeight="1" x14ac:dyDescent="0.3">
      <c r="B2138" s="476"/>
      <c r="C2138" s="474"/>
      <c r="D2138" s="475"/>
      <c r="E2138" s="478"/>
      <c r="F2138" s="477"/>
      <c r="G2138" s="478"/>
      <c r="H2138" s="478"/>
      <c r="I2138" s="499"/>
      <c r="J2138" s="486"/>
      <c r="K2138" s="486"/>
      <c r="L2138" s="479"/>
    </row>
    <row r="2139" spans="2:12" s="459" customFormat="1" ht="19.95" customHeight="1" x14ac:dyDescent="0.3">
      <c r="B2139" s="476"/>
      <c r="C2139" s="474"/>
      <c r="D2139" s="475"/>
      <c r="E2139" s="478"/>
      <c r="F2139" s="477"/>
      <c r="G2139" s="478"/>
      <c r="H2139" s="478"/>
      <c r="I2139" s="499"/>
      <c r="J2139" s="486"/>
      <c r="K2139" s="486"/>
      <c r="L2139" s="479"/>
    </row>
    <row r="2140" spans="2:12" s="459" customFormat="1" ht="19.95" customHeight="1" x14ac:dyDescent="0.3">
      <c r="B2140" s="476"/>
      <c r="C2140" s="474"/>
      <c r="D2140" s="475"/>
      <c r="E2140" s="478"/>
      <c r="F2140" s="477"/>
      <c r="G2140" s="478"/>
      <c r="H2140" s="478"/>
      <c r="I2140" s="499"/>
      <c r="J2140" s="486"/>
      <c r="K2140" s="486"/>
      <c r="L2140" s="479"/>
    </row>
    <row r="2141" spans="2:12" s="459" customFormat="1" ht="19.95" customHeight="1" x14ac:dyDescent="0.3">
      <c r="B2141" s="476"/>
      <c r="C2141" s="474"/>
      <c r="D2141" s="475"/>
      <c r="E2141" s="478"/>
      <c r="F2141" s="477"/>
      <c r="G2141" s="478"/>
      <c r="H2141" s="478"/>
      <c r="I2141" s="499"/>
      <c r="J2141" s="486"/>
      <c r="K2141" s="486"/>
      <c r="L2141" s="479"/>
    </row>
    <row r="2142" spans="2:12" s="459" customFormat="1" ht="19.95" customHeight="1" x14ac:dyDescent="0.3">
      <c r="B2142" s="476"/>
      <c r="C2142" s="474"/>
      <c r="D2142" s="475"/>
      <c r="E2142" s="478"/>
      <c r="F2142" s="477"/>
      <c r="G2142" s="478"/>
      <c r="H2142" s="478"/>
      <c r="I2142" s="499"/>
      <c r="J2142" s="486"/>
      <c r="K2142" s="486"/>
      <c r="L2142" s="479"/>
    </row>
    <row r="2143" spans="2:12" s="459" customFormat="1" ht="19.95" customHeight="1" x14ac:dyDescent="0.3">
      <c r="B2143" s="476"/>
      <c r="C2143" s="474"/>
      <c r="D2143" s="475"/>
      <c r="E2143" s="478"/>
      <c r="F2143" s="477"/>
      <c r="G2143" s="478"/>
      <c r="H2143" s="478"/>
      <c r="I2143" s="499"/>
      <c r="J2143" s="486"/>
      <c r="K2143" s="486"/>
      <c r="L2143" s="479"/>
    </row>
    <row r="2144" spans="2:12" s="459" customFormat="1" ht="19.95" customHeight="1" x14ac:dyDescent="0.3">
      <c r="B2144" s="476"/>
      <c r="C2144" s="474"/>
      <c r="D2144" s="475"/>
      <c r="E2144" s="478"/>
      <c r="F2144" s="477"/>
      <c r="G2144" s="478"/>
      <c r="H2144" s="478"/>
      <c r="I2144" s="499"/>
      <c r="J2144" s="486"/>
      <c r="K2144" s="486"/>
      <c r="L2144" s="479"/>
    </row>
    <row r="2145" spans="2:12" s="459" customFormat="1" ht="19.95" customHeight="1" x14ac:dyDescent="0.3">
      <c r="B2145" s="476"/>
      <c r="C2145" s="474"/>
      <c r="D2145" s="475"/>
      <c r="E2145" s="478"/>
      <c r="F2145" s="477"/>
      <c r="G2145" s="478"/>
      <c r="H2145" s="478"/>
      <c r="I2145" s="499"/>
      <c r="J2145" s="486"/>
      <c r="K2145" s="486"/>
      <c r="L2145" s="479"/>
    </row>
    <row r="2146" spans="2:12" s="459" customFormat="1" ht="19.95" customHeight="1" x14ac:dyDescent="0.3">
      <c r="B2146" s="476"/>
      <c r="C2146" s="474"/>
      <c r="D2146" s="475"/>
      <c r="E2146" s="478"/>
      <c r="F2146" s="477"/>
      <c r="G2146" s="478"/>
      <c r="H2146" s="478"/>
      <c r="I2146" s="499"/>
      <c r="J2146" s="486"/>
      <c r="K2146" s="486"/>
      <c r="L2146" s="479"/>
    </row>
    <row r="2147" spans="2:12" s="459" customFormat="1" ht="19.95" customHeight="1" x14ac:dyDescent="0.3">
      <c r="B2147" s="476"/>
      <c r="C2147" s="474"/>
      <c r="D2147" s="475"/>
      <c r="E2147" s="478"/>
      <c r="F2147" s="477"/>
      <c r="G2147" s="478"/>
      <c r="H2147" s="478"/>
      <c r="I2147" s="499"/>
      <c r="J2147" s="486"/>
      <c r="K2147" s="486"/>
      <c r="L2147" s="479"/>
    </row>
    <row r="2148" spans="2:12" s="459" customFormat="1" ht="19.95" customHeight="1" x14ac:dyDescent="0.3">
      <c r="B2148" s="476"/>
      <c r="C2148" s="474"/>
      <c r="D2148" s="475"/>
      <c r="E2148" s="478"/>
      <c r="F2148" s="477"/>
      <c r="G2148" s="478"/>
      <c r="H2148" s="478"/>
      <c r="I2148" s="499"/>
      <c r="J2148" s="486"/>
      <c r="K2148" s="486"/>
      <c r="L2148" s="479"/>
    </row>
    <row r="2149" spans="2:12" s="459" customFormat="1" ht="19.95" customHeight="1" x14ac:dyDescent="0.3">
      <c r="B2149" s="476"/>
      <c r="C2149" s="474"/>
      <c r="D2149" s="475"/>
      <c r="E2149" s="478"/>
      <c r="F2149" s="477"/>
      <c r="G2149" s="478"/>
      <c r="H2149" s="478"/>
      <c r="I2149" s="499"/>
      <c r="J2149" s="486"/>
      <c r="K2149" s="486"/>
      <c r="L2149" s="479"/>
    </row>
    <row r="2150" spans="2:12" s="459" customFormat="1" ht="19.95" customHeight="1" x14ac:dyDescent="0.3">
      <c r="B2150" s="476"/>
      <c r="C2150" s="474"/>
      <c r="D2150" s="475"/>
      <c r="E2150" s="478"/>
      <c r="F2150" s="477"/>
      <c r="G2150" s="478"/>
      <c r="H2150" s="478"/>
      <c r="I2150" s="499"/>
      <c r="J2150" s="486"/>
      <c r="K2150" s="486"/>
      <c r="L2150" s="479"/>
    </row>
    <row r="2151" spans="2:12" s="459" customFormat="1" ht="19.95" customHeight="1" x14ac:dyDescent="0.3">
      <c r="B2151" s="476"/>
      <c r="C2151" s="474"/>
      <c r="D2151" s="475"/>
      <c r="E2151" s="478"/>
      <c r="F2151" s="477"/>
      <c r="G2151" s="478"/>
      <c r="H2151" s="478"/>
      <c r="I2151" s="499"/>
      <c r="J2151" s="486"/>
      <c r="K2151" s="486"/>
      <c r="L2151" s="479"/>
    </row>
    <row r="2152" spans="2:12" s="459" customFormat="1" ht="19.95" customHeight="1" x14ac:dyDescent="0.3">
      <c r="B2152" s="476"/>
      <c r="C2152" s="474"/>
      <c r="D2152" s="475"/>
      <c r="E2152" s="478"/>
      <c r="F2152" s="477"/>
      <c r="G2152" s="478"/>
      <c r="H2152" s="478"/>
      <c r="I2152" s="499"/>
      <c r="J2152" s="486"/>
      <c r="K2152" s="486"/>
      <c r="L2152" s="479"/>
    </row>
    <row r="2153" spans="2:12" s="459" customFormat="1" ht="19.95" customHeight="1" x14ac:dyDescent="0.3">
      <c r="B2153" s="476"/>
      <c r="C2153" s="474"/>
      <c r="D2153" s="475"/>
      <c r="E2153" s="478"/>
      <c r="F2153" s="477"/>
      <c r="G2153" s="478"/>
      <c r="H2153" s="478"/>
      <c r="I2153" s="499"/>
      <c r="J2153" s="486"/>
      <c r="K2153" s="486"/>
      <c r="L2153" s="479"/>
    </row>
    <row r="2154" spans="2:12" s="459" customFormat="1" ht="19.95" customHeight="1" x14ac:dyDescent="0.3">
      <c r="B2154" s="476"/>
      <c r="C2154" s="474"/>
      <c r="D2154" s="475"/>
      <c r="E2154" s="478"/>
      <c r="F2154" s="477"/>
      <c r="G2154" s="478"/>
      <c r="H2154" s="478"/>
      <c r="I2154" s="499"/>
      <c r="J2154" s="486"/>
      <c r="K2154" s="486"/>
      <c r="L2154" s="479"/>
    </row>
    <row r="2155" spans="2:12" s="459" customFormat="1" ht="19.95" customHeight="1" x14ac:dyDescent="0.3">
      <c r="B2155" s="476"/>
      <c r="C2155" s="474"/>
      <c r="D2155" s="475"/>
      <c r="E2155" s="478"/>
      <c r="F2155" s="477"/>
      <c r="G2155" s="478"/>
      <c r="H2155" s="478"/>
      <c r="I2155" s="499"/>
      <c r="J2155" s="486"/>
      <c r="K2155" s="486"/>
      <c r="L2155" s="479"/>
    </row>
    <row r="2156" spans="2:12" s="459" customFormat="1" ht="19.95" customHeight="1" x14ac:dyDescent="0.3">
      <c r="B2156" s="476"/>
      <c r="C2156" s="474"/>
      <c r="D2156" s="475"/>
      <c r="E2156" s="478"/>
      <c r="F2156" s="477"/>
      <c r="G2156" s="478"/>
      <c r="H2156" s="478"/>
      <c r="I2156" s="499"/>
      <c r="J2156" s="486"/>
      <c r="K2156" s="486"/>
      <c r="L2156" s="479"/>
    </row>
    <row r="2157" spans="2:12" s="459" customFormat="1" ht="19.95" customHeight="1" x14ac:dyDescent="0.3">
      <c r="B2157" s="476"/>
      <c r="C2157" s="474"/>
      <c r="D2157" s="475"/>
      <c r="E2157" s="478"/>
      <c r="F2157" s="477"/>
      <c r="G2157" s="478"/>
      <c r="H2157" s="478"/>
      <c r="I2157" s="499"/>
      <c r="J2157" s="486"/>
      <c r="K2157" s="486"/>
      <c r="L2157" s="479"/>
    </row>
    <row r="2158" spans="2:12" s="459" customFormat="1" ht="19.95" customHeight="1" x14ac:dyDescent="0.3">
      <c r="B2158" s="476"/>
      <c r="C2158" s="474"/>
      <c r="D2158" s="475"/>
      <c r="E2158" s="478"/>
      <c r="F2158" s="477"/>
      <c r="G2158" s="478"/>
      <c r="H2158" s="478"/>
      <c r="I2158" s="499"/>
      <c r="J2158" s="486"/>
      <c r="K2158" s="486"/>
      <c r="L2158" s="479"/>
    </row>
    <row r="2159" spans="2:12" s="459" customFormat="1" ht="19.95" customHeight="1" x14ac:dyDescent="0.3">
      <c r="B2159" s="476"/>
      <c r="C2159" s="474"/>
      <c r="D2159" s="475"/>
      <c r="E2159" s="478"/>
      <c r="F2159" s="477"/>
      <c r="G2159" s="478"/>
      <c r="H2159" s="478"/>
      <c r="I2159" s="499"/>
      <c r="J2159" s="486"/>
      <c r="K2159" s="486"/>
      <c r="L2159" s="479"/>
    </row>
    <row r="2160" spans="2:12" s="459" customFormat="1" ht="19.95" customHeight="1" x14ac:dyDescent="0.3">
      <c r="B2160" s="476"/>
      <c r="C2160" s="474"/>
      <c r="D2160" s="475"/>
      <c r="E2160" s="478"/>
      <c r="F2160" s="477"/>
      <c r="G2160" s="478"/>
      <c r="H2160" s="478"/>
      <c r="I2160" s="499"/>
      <c r="J2160" s="486"/>
      <c r="K2160" s="486"/>
      <c r="L2160" s="479"/>
    </row>
    <row r="2161" spans="2:12" s="459" customFormat="1" ht="19.95" customHeight="1" x14ac:dyDescent="0.3">
      <c r="B2161" s="476"/>
      <c r="C2161" s="474"/>
      <c r="D2161" s="475"/>
      <c r="E2161" s="478"/>
      <c r="F2161" s="477"/>
      <c r="G2161" s="478"/>
      <c r="H2161" s="478"/>
      <c r="I2161" s="499"/>
      <c r="J2161" s="486"/>
      <c r="K2161" s="486"/>
      <c r="L2161" s="479"/>
    </row>
    <row r="2162" spans="2:12" s="459" customFormat="1" ht="19.95" customHeight="1" x14ac:dyDescent="0.3">
      <c r="B2162" s="476"/>
      <c r="C2162" s="474"/>
      <c r="D2162" s="475"/>
      <c r="E2162" s="478"/>
      <c r="F2162" s="477"/>
      <c r="G2162" s="478"/>
      <c r="H2162" s="478"/>
      <c r="I2162" s="499"/>
      <c r="J2162" s="486"/>
      <c r="K2162" s="486"/>
      <c r="L2162" s="479"/>
    </row>
    <row r="2163" spans="2:12" s="459" customFormat="1" ht="19.95" customHeight="1" x14ac:dyDescent="0.3">
      <c r="B2163" s="476"/>
      <c r="C2163" s="474"/>
      <c r="D2163" s="475"/>
      <c r="E2163" s="478"/>
      <c r="F2163" s="477"/>
      <c r="G2163" s="478"/>
      <c r="H2163" s="478"/>
      <c r="I2163" s="499"/>
      <c r="J2163" s="486"/>
      <c r="K2163" s="486"/>
      <c r="L2163" s="479"/>
    </row>
    <row r="2164" spans="2:12" s="459" customFormat="1" ht="19.95" customHeight="1" x14ac:dyDescent="0.3">
      <c r="B2164" s="476"/>
      <c r="C2164" s="474"/>
      <c r="D2164" s="475"/>
      <c r="E2164" s="478"/>
      <c r="F2164" s="477"/>
      <c r="G2164" s="478"/>
      <c r="H2164" s="478"/>
      <c r="I2164" s="499"/>
      <c r="J2164" s="486"/>
      <c r="K2164" s="486"/>
      <c r="L2164" s="479"/>
    </row>
    <row r="2165" spans="2:12" s="459" customFormat="1" ht="19.95" customHeight="1" x14ac:dyDescent="0.3">
      <c r="B2165" s="476"/>
      <c r="C2165" s="474"/>
      <c r="D2165" s="475"/>
      <c r="E2165" s="478"/>
      <c r="F2165" s="477"/>
      <c r="G2165" s="478"/>
      <c r="H2165" s="478"/>
      <c r="I2165" s="499"/>
      <c r="J2165" s="486"/>
      <c r="K2165" s="486"/>
      <c r="L2165" s="479"/>
    </row>
    <row r="2166" spans="2:12" s="459" customFormat="1" ht="19.95" customHeight="1" x14ac:dyDescent="0.3">
      <c r="B2166" s="476"/>
      <c r="C2166" s="474"/>
      <c r="D2166" s="475"/>
      <c r="E2166" s="478"/>
      <c r="F2166" s="477"/>
      <c r="G2166" s="478"/>
      <c r="H2166" s="478"/>
      <c r="I2166" s="499"/>
      <c r="J2166" s="486"/>
      <c r="K2166" s="486"/>
      <c r="L2166" s="479"/>
    </row>
    <row r="2167" spans="2:12" s="459" customFormat="1" ht="19.95" customHeight="1" x14ac:dyDescent="0.3">
      <c r="B2167" s="476"/>
      <c r="C2167" s="474"/>
      <c r="D2167" s="475"/>
      <c r="E2167" s="478"/>
      <c r="F2167" s="477"/>
      <c r="G2167" s="478"/>
      <c r="H2167" s="478"/>
      <c r="I2167" s="499"/>
      <c r="J2167" s="486"/>
      <c r="K2167" s="486"/>
      <c r="L2167" s="479"/>
    </row>
    <row r="2168" spans="2:12" s="459" customFormat="1" ht="19.95" customHeight="1" x14ac:dyDescent="0.3">
      <c r="B2168" s="476"/>
      <c r="C2168" s="474"/>
      <c r="D2168" s="475"/>
      <c r="E2168" s="478"/>
      <c r="F2168" s="477"/>
      <c r="G2168" s="478"/>
      <c r="H2168" s="478"/>
      <c r="I2168" s="499"/>
      <c r="J2168" s="486"/>
      <c r="K2168" s="486"/>
      <c r="L2168" s="479"/>
    </row>
    <row r="2169" spans="2:12" s="459" customFormat="1" ht="19.95" customHeight="1" x14ac:dyDescent="0.3">
      <c r="B2169" s="476"/>
      <c r="C2169" s="474"/>
      <c r="D2169" s="475"/>
      <c r="E2169" s="478"/>
      <c r="F2169" s="477"/>
      <c r="G2169" s="478"/>
      <c r="H2169" s="478"/>
      <c r="I2169" s="499"/>
      <c r="J2169" s="486"/>
      <c r="K2169" s="486"/>
      <c r="L2169" s="479"/>
    </row>
    <row r="2170" spans="2:12" s="459" customFormat="1" ht="19.95" customHeight="1" x14ac:dyDescent="0.3">
      <c r="B2170" s="476"/>
      <c r="C2170" s="474"/>
      <c r="D2170" s="475"/>
      <c r="E2170" s="478"/>
      <c r="F2170" s="477"/>
      <c r="G2170" s="478"/>
      <c r="H2170" s="478"/>
      <c r="I2170" s="499"/>
      <c r="J2170" s="486"/>
      <c r="K2170" s="486"/>
      <c r="L2170" s="479"/>
    </row>
    <row r="2171" spans="2:12" s="459" customFormat="1" ht="19.95" customHeight="1" x14ac:dyDescent="0.3">
      <c r="B2171" s="476"/>
      <c r="C2171" s="474"/>
      <c r="D2171" s="475"/>
      <c r="E2171" s="478"/>
      <c r="F2171" s="477"/>
      <c r="G2171" s="478"/>
      <c r="H2171" s="478"/>
      <c r="I2171" s="499"/>
      <c r="J2171" s="486"/>
      <c r="K2171" s="486"/>
      <c r="L2171" s="479"/>
    </row>
    <row r="2172" spans="2:12" s="459" customFormat="1" ht="19.95" customHeight="1" x14ac:dyDescent="0.3">
      <c r="B2172" s="476"/>
      <c r="C2172" s="474"/>
      <c r="D2172" s="475"/>
      <c r="E2172" s="478"/>
      <c r="F2172" s="477"/>
      <c r="G2172" s="478"/>
      <c r="H2172" s="478"/>
      <c r="I2172" s="499"/>
      <c r="J2172" s="486"/>
      <c r="K2172" s="486"/>
      <c r="L2172" s="479"/>
    </row>
    <row r="2173" spans="2:12" s="459" customFormat="1" ht="19.95" customHeight="1" x14ac:dyDescent="0.3">
      <c r="B2173" s="476"/>
      <c r="C2173" s="474"/>
      <c r="D2173" s="475"/>
      <c r="E2173" s="478"/>
      <c r="F2173" s="477"/>
      <c r="G2173" s="478"/>
      <c r="H2173" s="478"/>
      <c r="I2173" s="499"/>
      <c r="J2173" s="486"/>
      <c r="K2173" s="486"/>
      <c r="L2173" s="479"/>
    </row>
    <row r="2174" spans="2:12" s="459" customFormat="1" ht="19.95" customHeight="1" x14ac:dyDescent="0.3">
      <c r="B2174" s="476"/>
      <c r="C2174" s="474"/>
      <c r="D2174" s="475"/>
      <c r="E2174" s="478"/>
      <c r="F2174" s="477"/>
      <c r="G2174" s="478"/>
      <c r="H2174" s="478"/>
      <c r="I2174" s="499"/>
      <c r="J2174" s="486"/>
      <c r="K2174" s="486"/>
      <c r="L2174" s="479"/>
    </row>
    <row r="2175" spans="2:12" s="459" customFormat="1" ht="19.95" customHeight="1" x14ac:dyDescent="0.3">
      <c r="B2175" s="476"/>
      <c r="C2175" s="474"/>
      <c r="D2175" s="475"/>
      <c r="E2175" s="478"/>
      <c r="F2175" s="477"/>
      <c r="G2175" s="478"/>
      <c r="H2175" s="478"/>
      <c r="I2175" s="499"/>
      <c r="J2175" s="486"/>
      <c r="K2175" s="486"/>
      <c r="L2175" s="479"/>
    </row>
    <row r="2176" spans="2:12" s="459" customFormat="1" ht="19.95" customHeight="1" x14ac:dyDescent="0.3">
      <c r="B2176" s="476"/>
      <c r="C2176" s="474"/>
      <c r="D2176" s="475"/>
      <c r="E2176" s="478"/>
      <c r="F2176" s="477"/>
      <c r="G2176" s="478"/>
      <c r="H2176" s="478"/>
      <c r="I2176" s="499"/>
      <c r="J2176" s="486"/>
      <c r="K2176" s="486"/>
      <c r="L2176" s="479"/>
    </row>
    <row r="2177" spans="2:12" s="459" customFormat="1" ht="19.95" customHeight="1" x14ac:dyDescent="0.3">
      <c r="B2177" s="476"/>
      <c r="C2177" s="474"/>
      <c r="D2177" s="475"/>
      <c r="E2177" s="478"/>
      <c r="F2177" s="477"/>
      <c r="G2177" s="478"/>
      <c r="H2177" s="478"/>
      <c r="I2177" s="499"/>
      <c r="J2177" s="486"/>
      <c r="K2177" s="486"/>
      <c r="L2177" s="479"/>
    </row>
    <row r="2178" spans="2:12" s="459" customFormat="1" ht="19.95" customHeight="1" x14ac:dyDescent="0.3">
      <c r="B2178" s="476"/>
      <c r="C2178" s="474"/>
      <c r="D2178" s="475"/>
      <c r="E2178" s="478"/>
      <c r="F2178" s="477"/>
      <c r="G2178" s="478"/>
      <c r="H2178" s="478"/>
      <c r="I2178" s="499"/>
      <c r="J2178" s="486"/>
      <c r="K2178" s="486"/>
      <c r="L2178" s="479"/>
    </row>
    <row r="2179" spans="2:12" s="459" customFormat="1" ht="19.95" customHeight="1" x14ac:dyDescent="0.3">
      <c r="B2179" s="476"/>
      <c r="C2179" s="474"/>
      <c r="D2179" s="475"/>
      <c r="E2179" s="478"/>
      <c r="F2179" s="477"/>
      <c r="G2179" s="478"/>
      <c r="H2179" s="478"/>
      <c r="I2179" s="499"/>
      <c r="J2179" s="486"/>
      <c r="K2179" s="486"/>
      <c r="L2179" s="479"/>
    </row>
    <row r="2180" spans="2:12" s="459" customFormat="1" ht="19.95" customHeight="1" x14ac:dyDescent="0.3">
      <c r="B2180" s="476"/>
      <c r="C2180" s="474"/>
      <c r="D2180" s="475"/>
      <c r="E2180" s="478"/>
      <c r="F2180" s="477"/>
      <c r="G2180" s="478"/>
      <c r="H2180" s="478"/>
      <c r="I2180" s="499"/>
      <c r="J2180" s="486"/>
      <c r="K2180" s="486"/>
      <c r="L2180" s="479"/>
    </row>
    <row r="2181" spans="2:12" s="459" customFormat="1" ht="19.95" customHeight="1" x14ac:dyDescent="0.3">
      <c r="B2181" s="476"/>
      <c r="C2181" s="474"/>
      <c r="D2181" s="475"/>
      <c r="E2181" s="478"/>
      <c r="F2181" s="477"/>
      <c r="G2181" s="478"/>
      <c r="H2181" s="478"/>
      <c r="I2181" s="499"/>
      <c r="J2181" s="486"/>
      <c r="K2181" s="486"/>
      <c r="L2181" s="479"/>
    </row>
    <row r="2182" spans="2:12" s="459" customFormat="1" ht="19.95" customHeight="1" x14ac:dyDescent="0.3">
      <c r="B2182" s="476"/>
      <c r="C2182" s="474"/>
      <c r="D2182" s="475"/>
      <c r="E2182" s="478"/>
      <c r="F2182" s="477"/>
      <c r="G2182" s="478"/>
      <c r="H2182" s="478"/>
      <c r="I2182" s="499"/>
      <c r="J2182" s="486"/>
      <c r="K2182" s="486"/>
      <c r="L2182" s="479"/>
    </row>
    <row r="2183" spans="2:12" s="459" customFormat="1" ht="19.95" customHeight="1" x14ac:dyDescent="0.3">
      <c r="B2183" s="476"/>
      <c r="C2183" s="474"/>
      <c r="D2183" s="475"/>
      <c r="E2183" s="478"/>
      <c r="F2183" s="477"/>
      <c r="G2183" s="478"/>
      <c r="H2183" s="478"/>
      <c r="I2183" s="499"/>
      <c r="J2183" s="486"/>
      <c r="K2183" s="486"/>
      <c r="L2183" s="479"/>
    </row>
    <row r="2184" spans="2:12" s="459" customFormat="1" ht="19.95" customHeight="1" x14ac:dyDescent="0.3">
      <c r="B2184" s="476"/>
      <c r="C2184" s="474"/>
      <c r="D2184" s="475"/>
      <c r="E2184" s="478"/>
      <c r="F2184" s="477"/>
      <c r="G2184" s="478"/>
      <c r="H2184" s="478"/>
      <c r="I2184" s="499"/>
      <c r="J2184" s="486"/>
      <c r="K2184" s="486"/>
      <c r="L2184" s="479"/>
    </row>
    <row r="2185" spans="2:12" s="459" customFormat="1" ht="19.95" customHeight="1" x14ac:dyDescent="0.3">
      <c r="B2185" s="476"/>
      <c r="C2185" s="474"/>
      <c r="D2185" s="475"/>
      <c r="E2185" s="478"/>
      <c r="F2185" s="477"/>
      <c r="G2185" s="478"/>
      <c r="H2185" s="478"/>
      <c r="I2185" s="499"/>
      <c r="J2185" s="486"/>
      <c r="K2185" s="486"/>
      <c r="L2185" s="479"/>
    </row>
    <row r="2186" spans="2:12" s="459" customFormat="1" ht="19.95" customHeight="1" x14ac:dyDescent="0.3">
      <c r="B2186" s="476"/>
      <c r="C2186" s="474"/>
      <c r="D2186" s="475"/>
      <c r="E2186" s="478"/>
      <c r="F2186" s="477"/>
      <c r="G2186" s="478"/>
      <c r="H2186" s="478"/>
      <c r="I2186" s="499"/>
      <c r="J2186" s="486"/>
      <c r="K2186" s="486"/>
      <c r="L2186" s="479"/>
    </row>
    <row r="2187" spans="2:12" s="459" customFormat="1" ht="19.95" customHeight="1" x14ac:dyDescent="0.3">
      <c r="B2187" s="476"/>
      <c r="C2187" s="474"/>
      <c r="D2187" s="475"/>
      <c r="E2187" s="478"/>
      <c r="F2187" s="477"/>
      <c r="G2187" s="478"/>
      <c r="H2187" s="478"/>
      <c r="I2187" s="499"/>
      <c r="J2187" s="486"/>
      <c r="K2187" s="486"/>
      <c r="L2187" s="479"/>
    </row>
    <row r="2188" spans="2:12" s="459" customFormat="1" ht="19.95" customHeight="1" x14ac:dyDescent="0.3">
      <c r="B2188" s="476"/>
      <c r="C2188" s="474"/>
      <c r="D2188" s="475"/>
      <c r="E2188" s="478"/>
      <c r="F2188" s="477"/>
      <c r="G2188" s="478"/>
      <c r="H2188" s="478"/>
      <c r="I2188" s="499"/>
      <c r="J2188" s="486"/>
      <c r="K2188" s="486"/>
      <c r="L2188" s="479"/>
    </row>
    <row r="2189" spans="2:12" s="459" customFormat="1" ht="19.95" customHeight="1" x14ac:dyDescent="0.3">
      <c r="B2189" s="476"/>
      <c r="C2189" s="474"/>
      <c r="D2189" s="475"/>
      <c r="E2189" s="478"/>
      <c r="F2189" s="477"/>
      <c r="G2189" s="478"/>
      <c r="H2189" s="478"/>
      <c r="I2189" s="499"/>
      <c r="J2189" s="486"/>
      <c r="K2189" s="486"/>
      <c r="L2189" s="479"/>
    </row>
    <row r="2190" spans="2:12" s="459" customFormat="1" ht="19.95" customHeight="1" x14ac:dyDescent="0.3">
      <c r="B2190" s="476"/>
      <c r="C2190" s="474"/>
      <c r="D2190" s="475"/>
      <c r="E2190" s="478"/>
      <c r="F2190" s="477"/>
      <c r="G2190" s="478"/>
      <c r="H2190" s="478"/>
      <c r="I2190" s="499"/>
      <c r="J2190" s="486"/>
      <c r="K2190" s="486"/>
      <c r="L2190" s="479"/>
    </row>
    <row r="2191" spans="2:12" s="459" customFormat="1" ht="19.95" customHeight="1" x14ac:dyDescent="0.3">
      <c r="B2191" s="476"/>
      <c r="C2191" s="474"/>
      <c r="D2191" s="475"/>
      <c r="E2191" s="478"/>
      <c r="F2191" s="477"/>
      <c r="G2191" s="478"/>
      <c r="H2191" s="478"/>
      <c r="I2191" s="499"/>
      <c r="J2191" s="486"/>
      <c r="K2191" s="486"/>
      <c r="L2191" s="479"/>
    </row>
    <row r="2192" spans="2:12" s="459" customFormat="1" ht="19.95" customHeight="1" x14ac:dyDescent="0.3">
      <c r="B2192" s="476"/>
      <c r="C2192" s="474"/>
      <c r="D2192" s="475"/>
      <c r="E2192" s="478"/>
      <c r="F2192" s="477"/>
      <c r="G2192" s="478"/>
      <c r="H2192" s="478"/>
      <c r="I2192" s="499"/>
      <c r="J2192" s="486"/>
      <c r="K2192" s="486"/>
      <c r="L2192" s="479"/>
    </row>
    <row r="2193" spans="2:12" s="459" customFormat="1" ht="19.95" customHeight="1" x14ac:dyDescent="0.3">
      <c r="B2193" s="476"/>
      <c r="C2193" s="474"/>
      <c r="D2193" s="475"/>
      <c r="E2193" s="478"/>
      <c r="F2193" s="477"/>
      <c r="G2193" s="478"/>
      <c r="H2193" s="478"/>
      <c r="I2193" s="499"/>
      <c r="J2193" s="486"/>
      <c r="K2193" s="486"/>
      <c r="L2193" s="479"/>
    </row>
    <row r="2194" spans="2:12" s="459" customFormat="1" ht="19.95" customHeight="1" x14ac:dyDescent="0.3">
      <c r="B2194" s="476"/>
      <c r="C2194" s="474"/>
      <c r="D2194" s="475"/>
      <c r="E2194" s="478"/>
      <c r="F2194" s="477"/>
      <c r="G2194" s="478"/>
      <c r="H2194" s="478"/>
      <c r="I2194" s="499"/>
      <c r="J2194" s="486"/>
      <c r="K2194" s="486"/>
      <c r="L2194" s="479"/>
    </row>
    <row r="2195" spans="2:12" s="459" customFormat="1" ht="19.95" customHeight="1" x14ac:dyDescent="0.3">
      <c r="B2195" s="476"/>
      <c r="C2195" s="474"/>
      <c r="D2195" s="475"/>
      <c r="E2195" s="478"/>
      <c r="F2195" s="477"/>
      <c r="G2195" s="478"/>
      <c r="H2195" s="478"/>
      <c r="I2195" s="499"/>
      <c r="J2195" s="486"/>
      <c r="K2195" s="486"/>
      <c r="L2195" s="479"/>
    </row>
    <row r="2196" spans="2:12" s="459" customFormat="1" ht="19.95" customHeight="1" x14ac:dyDescent="0.3">
      <c r="B2196" s="476"/>
      <c r="C2196" s="474"/>
      <c r="D2196" s="475"/>
      <c r="E2196" s="478"/>
      <c r="F2196" s="477"/>
      <c r="G2196" s="478"/>
      <c r="H2196" s="478"/>
      <c r="I2196" s="499"/>
      <c r="J2196" s="486"/>
      <c r="K2196" s="486"/>
      <c r="L2196" s="479"/>
    </row>
    <row r="2197" spans="2:12" s="459" customFormat="1" ht="19.95" customHeight="1" x14ac:dyDescent="0.3">
      <c r="B2197" s="476"/>
      <c r="C2197" s="474"/>
      <c r="D2197" s="475"/>
      <c r="E2197" s="478"/>
      <c r="F2197" s="477"/>
      <c r="G2197" s="478"/>
      <c r="H2197" s="478"/>
      <c r="I2197" s="499"/>
      <c r="J2197" s="486"/>
      <c r="K2197" s="486"/>
      <c r="L2197" s="479"/>
    </row>
    <row r="2198" spans="2:12" s="459" customFormat="1" ht="19.95" customHeight="1" x14ac:dyDescent="0.3">
      <c r="B2198" s="476"/>
      <c r="C2198" s="474"/>
      <c r="D2198" s="475"/>
      <c r="E2198" s="478"/>
      <c r="F2198" s="477"/>
      <c r="G2198" s="478"/>
      <c r="H2198" s="478"/>
      <c r="I2198" s="499"/>
      <c r="J2198" s="486"/>
      <c r="K2198" s="486"/>
      <c r="L2198" s="479"/>
    </row>
    <row r="2199" spans="2:12" s="459" customFormat="1" ht="19.95" customHeight="1" x14ac:dyDescent="0.3">
      <c r="B2199" s="476"/>
      <c r="C2199" s="474"/>
      <c r="D2199" s="475"/>
      <c r="E2199" s="478"/>
      <c r="F2199" s="477"/>
      <c r="G2199" s="478"/>
      <c r="H2199" s="478"/>
      <c r="I2199" s="499"/>
      <c r="J2199" s="486"/>
      <c r="K2199" s="486"/>
      <c r="L2199" s="479"/>
    </row>
    <row r="2200" spans="2:12" s="459" customFormat="1" ht="19.95" customHeight="1" x14ac:dyDescent="0.3">
      <c r="B2200" s="476"/>
      <c r="C2200" s="474"/>
      <c r="D2200" s="475"/>
      <c r="E2200" s="478"/>
      <c r="F2200" s="477"/>
      <c r="G2200" s="478"/>
      <c r="H2200" s="478"/>
      <c r="I2200" s="499"/>
      <c r="J2200" s="486"/>
      <c r="K2200" s="486"/>
      <c r="L2200" s="479"/>
    </row>
    <row r="2201" spans="2:12" s="459" customFormat="1" ht="19.95" customHeight="1" x14ac:dyDescent="0.3">
      <c r="B2201" s="476"/>
      <c r="C2201" s="474"/>
      <c r="D2201" s="475"/>
      <c r="E2201" s="478"/>
      <c r="F2201" s="477"/>
      <c r="G2201" s="478"/>
      <c r="H2201" s="478"/>
      <c r="I2201" s="499"/>
      <c r="J2201" s="486"/>
      <c r="K2201" s="486"/>
      <c r="L2201" s="479"/>
    </row>
    <row r="2202" spans="2:12" s="459" customFormat="1" ht="19.95" customHeight="1" x14ac:dyDescent="0.3">
      <c r="B2202" s="476"/>
      <c r="C2202" s="474"/>
      <c r="D2202" s="475"/>
      <c r="E2202" s="478"/>
      <c r="F2202" s="477"/>
      <c r="G2202" s="478"/>
      <c r="H2202" s="478"/>
      <c r="I2202" s="499"/>
      <c r="J2202" s="486"/>
      <c r="K2202" s="486"/>
      <c r="L2202" s="479"/>
    </row>
    <row r="2203" spans="2:12" s="459" customFormat="1" ht="19.95" customHeight="1" x14ac:dyDescent="0.3">
      <c r="B2203" s="476"/>
      <c r="C2203" s="474"/>
      <c r="D2203" s="475"/>
      <c r="E2203" s="478"/>
      <c r="F2203" s="477"/>
      <c r="G2203" s="478"/>
      <c r="H2203" s="478"/>
      <c r="I2203" s="499"/>
      <c r="J2203" s="486"/>
      <c r="K2203" s="486"/>
      <c r="L2203" s="479"/>
    </row>
    <row r="2204" spans="2:12" s="459" customFormat="1" ht="19.95" customHeight="1" x14ac:dyDescent="0.3">
      <c r="B2204" s="476"/>
      <c r="C2204" s="474"/>
      <c r="D2204" s="475"/>
      <c r="E2204" s="478"/>
      <c r="F2204" s="477"/>
      <c r="G2204" s="478"/>
      <c r="H2204" s="478"/>
      <c r="I2204" s="499"/>
      <c r="J2204" s="486"/>
      <c r="K2204" s="486"/>
      <c r="L2204" s="479"/>
    </row>
    <row r="2205" spans="2:12" s="459" customFormat="1" ht="19.95" customHeight="1" x14ac:dyDescent="0.3">
      <c r="B2205" s="476"/>
      <c r="C2205" s="474"/>
      <c r="D2205" s="475"/>
      <c r="E2205" s="478"/>
      <c r="F2205" s="477"/>
      <c r="G2205" s="478"/>
      <c r="H2205" s="478"/>
      <c r="I2205" s="499"/>
      <c r="J2205" s="486"/>
      <c r="K2205" s="486"/>
      <c r="L2205" s="479"/>
    </row>
    <row r="2206" spans="2:12" s="459" customFormat="1" ht="19.95" customHeight="1" x14ac:dyDescent="0.3">
      <c r="B2206" s="476"/>
      <c r="C2206" s="474"/>
      <c r="D2206" s="475"/>
      <c r="E2206" s="478"/>
      <c r="F2206" s="477"/>
      <c r="G2206" s="478"/>
      <c r="H2206" s="478"/>
      <c r="I2206" s="499"/>
      <c r="J2206" s="486"/>
      <c r="K2206" s="486"/>
      <c r="L2206" s="479"/>
    </row>
    <row r="2207" spans="2:12" s="459" customFormat="1" ht="19.95" customHeight="1" x14ac:dyDescent="0.3">
      <c r="B2207" s="476"/>
      <c r="C2207" s="474"/>
      <c r="D2207" s="475"/>
      <c r="E2207" s="478"/>
      <c r="F2207" s="477"/>
      <c r="G2207" s="478"/>
      <c r="H2207" s="478"/>
      <c r="I2207" s="499"/>
      <c r="J2207" s="486"/>
      <c r="K2207" s="486"/>
      <c r="L2207" s="479"/>
    </row>
    <row r="2208" spans="2:12" s="459" customFormat="1" ht="19.95" customHeight="1" x14ac:dyDescent="0.3">
      <c r="B2208" s="476"/>
      <c r="C2208" s="474"/>
      <c r="D2208" s="475"/>
      <c r="E2208" s="478"/>
      <c r="F2208" s="477"/>
      <c r="G2208" s="478"/>
      <c r="H2208" s="478"/>
      <c r="I2208" s="499"/>
      <c r="J2208" s="486"/>
      <c r="K2208" s="486"/>
      <c r="L2208" s="479"/>
    </row>
    <row r="2209" spans="2:12" s="459" customFormat="1" ht="19.95" customHeight="1" x14ac:dyDescent="0.3">
      <c r="B2209" s="476"/>
      <c r="C2209" s="474"/>
      <c r="D2209" s="475"/>
      <c r="E2209" s="478"/>
      <c r="F2209" s="477"/>
      <c r="G2209" s="478"/>
      <c r="H2209" s="478"/>
      <c r="I2209" s="499"/>
      <c r="J2209" s="486"/>
      <c r="K2209" s="486"/>
      <c r="L2209" s="479"/>
    </row>
    <row r="2210" spans="2:12" s="459" customFormat="1" ht="19.95" customHeight="1" x14ac:dyDescent="0.3">
      <c r="B2210" s="476"/>
      <c r="C2210" s="474"/>
      <c r="D2210" s="475"/>
      <c r="E2210" s="478"/>
      <c r="F2210" s="477"/>
      <c r="G2210" s="478"/>
      <c r="H2210" s="478"/>
      <c r="I2210" s="499"/>
      <c r="J2210" s="486"/>
      <c r="K2210" s="486"/>
      <c r="L2210" s="479"/>
    </row>
    <row r="2211" spans="2:12" s="459" customFormat="1" ht="19.95" customHeight="1" x14ac:dyDescent="0.3">
      <c r="B2211" s="476"/>
      <c r="C2211" s="474"/>
      <c r="D2211" s="475"/>
      <c r="E2211" s="478"/>
      <c r="F2211" s="477"/>
      <c r="G2211" s="478"/>
      <c r="H2211" s="478"/>
      <c r="I2211" s="499"/>
      <c r="J2211" s="486"/>
      <c r="K2211" s="486"/>
      <c r="L2211" s="479"/>
    </row>
    <row r="2212" spans="2:12" s="459" customFormat="1" ht="19.95" customHeight="1" x14ac:dyDescent="0.3">
      <c r="B2212" s="476"/>
      <c r="C2212" s="474"/>
      <c r="D2212" s="475"/>
      <c r="E2212" s="478"/>
      <c r="F2212" s="477"/>
      <c r="G2212" s="478"/>
      <c r="H2212" s="478"/>
      <c r="I2212" s="499"/>
      <c r="J2212" s="486"/>
      <c r="K2212" s="486"/>
      <c r="L2212" s="479"/>
    </row>
    <row r="2213" spans="2:12" s="459" customFormat="1" ht="19.95" customHeight="1" x14ac:dyDescent="0.3">
      <c r="B2213" s="476"/>
      <c r="C2213" s="474"/>
      <c r="D2213" s="475"/>
      <c r="E2213" s="478"/>
      <c r="F2213" s="477"/>
      <c r="G2213" s="478"/>
      <c r="H2213" s="478"/>
      <c r="I2213" s="499"/>
      <c r="J2213" s="486"/>
      <c r="K2213" s="486"/>
      <c r="L2213" s="479"/>
    </row>
    <row r="2214" spans="2:12" s="459" customFormat="1" ht="19.95" customHeight="1" x14ac:dyDescent="0.3">
      <c r="B2214" s="476"/>
      <c r="C2214" s="474"/>
      <c r="D2214" s="475"/>
      <c r="E2214" s="478"/>
      <c r="F2214" s="477"/>
      <c r="G2214" s="478"/>
      <c r="H2214" s="478"/>
      <c r="I2214" s="499"/>
      <c r="J2214" s="486"/>
      <c r="K2214" s="486"/>
      <c r="L2214" s="479"/>
    </row>
    <row r="2215" spans="2:12" s="459" customFormat="1" ht="19.95" customHeight="1" x14ac:dyDescent="0.3">
      <c r="B2215" s="476"/>
      <c r="C2215" s="474"/>
      <c r="D2215" s="475"/>
      <c r="E2215" s="478"/>
      <c r="F2215" s="477"/>
      <c r="G2215" s="478"/>
      <c r="H2215" s="478"/>
      <c r="I2215" s="499"/>
      <c r="J2215" s="486"/>
      <c r="K2215" s="486"/>
      <c r="L2215" s="479"/>
    </row>
    <row r="2216" spans="2:12" s="459" customFormat="1" ht="19.95" customHeight="1" x14ac:dyDescent="0.3">
      <c r="B2216" s="476"/>
      <c r="C2216" s="474"/>
      <c r="D2216" s="475"/>
      <c r="E2216" s="478"/>
      <c r="F2216" s="477"/>
      <c r="G2216" s="478"/>
      <c r="H2216" s="478"/>
      <c r="I2216" s="499"/>
      <c r="J2216" s="486"/>
      <c r="K2216" s="486"/>
      <c r="L2216" s="479"/>
    </row>
    <row r="2217" spans="2:12" s="459" customFormat="1" ht="19.95" customHeight="1" x14ac:dyDescent="0.3">
      <c r="B2217" s="476"/>
      <c r="C2217" s="474"/>
      <c r="D2217" s="475"/>
      <c r="E2217" s="478"/>
      <c r="F2217" s="477"/>
      <c r="G2217" s="478"/>
      <c r="H2217" s="478"/>
      <c r="I2217" s="499"/>
      <c r="J2217" s="486"/>
      <c r="K2217" s="486"/>
      <c r="L2217" s="479"/>
    </row>
    <row r="2218" spans="2:12" s="459" customFormat="1" ht="19.95" customHeight="1" x14ac:dyDescent="0.3">
      <c r="B2218" s="476"/>
      <c r="C2218" s="474"/>
      <c r="D2218" s="475"/>
      <c r="E2218" s="478"/>
      <c r="F2218" s="477"/>
      <c r="G2218" s="478"/>
      <c r="H2218" s="478"/>
      <c r="I2218" s="499"/>
      <c r="J2218" s="486"/>
      <c r="K2218" s="486"/>
      <c r="L2218" s="479"/>
    </row>
    <row r="2219" spans="2:12" s="459" customFormat="1" ht="19.95" customHeight="1" x14ac:dyDescent="0.3">
      <c r="B2219" s="476"/>
      <c r="C2219" s="474"/>
      <c r="D2219" s="475"/>
      <c r="E2219" s="478"/>
      <c r="F2219" s="477"/>
      <c r="G2219" s="478"/>
      <c r="H2219" s="478"/>
      <c r="I2219" s="499"/>
      <c r="J2219" s="486"/>
      <c r="K2219" s="486"/>
      <c r="L2219" s="479"/>
    </row>
    <row r="2220" spans="2:12" s="459" customFormat="1" ht="19.95" customHeight="1" x14ac:dyDescent="0.3">
      <c r="B2220" s="476"/>
      <c r="C2220" s="474"/>
      <c r="D2220" s="475"/>
      <c r="E2220" s="478"/>
      <c r="F2220" s="477"/>
      <c r="G2220" s="478"/>
      <c r="H2220" s="478"/>
      <c r="I2220" s="499"/>
      <c r="J2220" s="486"/>
      <c r="K2220" s="486"/>
      <c r="L2220" s="479"/>
    </row>
    <row r="2221" spans="2:12" s="459" customFormat="1" ht="19.95" customHeight="1" x14ac:dyDescent="0.3">
      <c r="B2221" s="476"/>
      <c r="C2221" s="474"/>
      <c r="D2221" s="475"/>
      <c r="E2221" s="478"/>
      <c r="F2221" s="477"/>
      <c r="G2221" s="478"/>
      <c r="H2221" s="478"/>
      <c r="I2221" s="499"/>
      <c r="J2221" s="486"/>
      <c r="K2221" s="486"/>
      <c r="L2221" s="479"/>
    </row>
    <row r="2222" spans="2:12" s="459" customFormat="1" ht="19.95" customHeight="1" x14ac:dyDescent="0.3">
      <c r="B2222" s="476"/>
      <c r="C2222" s="474"/>
      <c r="D2222" s="475"/>
      <c r="E2222" s="478"/>
      <c r="F2222" s="477"/>
      <c r="G2222" s="478"/>
      <c r="H2222" s="478"/>
      <c r="I2222" s="499"/>
      <c r="J2222" s="486"/>
      <c r="K2222" s="486"/>
      <c r="L2222" s="479"/>
    </row>
    <row r="2223" spans="2:12" s="459" customFormat="1" ht="19.95" customHeight="1" x14ac:dyDescent="0.3">
      <c r="B2223" s="476"/>
      <c r="C2223" s="474"/>
      <c r="D2223" s="475"/>
      <c r="E2223" s="478"/>
      <c r="F2223" s="477"/>
      <c r="G2223" s="478"/>
      <c r="H2223" s="478"/>
      <c r="I2223" s="499"/>
      <c r="J2223" s="486"/>
      <c r="K2223" s="486"/>
      <c r="L2223" s="479"/>
    </row>
    <row r="2224" spans="2:12" s="459" customFormat="1" ht="19.95" customHeight="1" x14ac:dyDescent="0.3">
      <c r="B2224" s="476"/>
      <c r="C2224" s="474"/>
      <c r="D2224" s="475"/>
      <c r="E2224" s="478"/>
      <c r="F2224" s="477"/>
      <c r="G2224" s="478"/>
      <c r="H2224" s="478"/>
      <c r="I2224" s="499"/>
      <c r="J2224" s="486"/>
      <c r="K2224" s="486"/>
      <c r="L2224" s="479"/>
    </row>
    <row r="2225" spans="2:12" s="459" customFormat="1" ht="19.95" customHeight="1" x14ac:dyDescent="0.3">
      <c r="B2225" s="476"/>
      <c r="C2225" s="474"/>
      <c r="D2225" s="475"/>
      <c r="E2225" s="478"/>
      <c r="F2225" s="477"/>
      <c r="G2225" s="478"/>
      <c r="H2225" s="478"/>
      <c r="I2225" s="499"/>
      <c r="J2225" s="486"/>
      <c r="K2225" s="486"/>
      <c r="L2225" s="479"/>
    </row>
    <row r="2226" spans="2:12" s="459" customFormat="1" ht="19.95" customHeight="1" x14ac:dyDescent="0.3">
      <c r="B2226" s="476"/>
      <c r="C2226" s="474"/>
      <c r="D2226" s="475"/>
      <c r="E2226" s="478"/>
      <c r="F2226" s="477"/>
      <c r="G2226" s="478"/>
      <c r="H2226" s="478"/>
      <c r="I2226" s="499"/>
      <c r="J2226" s="486"/>
      <c r="K2226" s="486"/>
      <c r="L2226" s="479"/>
    </row>
    <row r="2227" spans="2:12" s="459" customFormat="1" ht="19.95" customHeight="1" x14ac:dyDescent="0.3">
      <c r="B2227" s="476"/>
      <c r="C2227" s="474"/>
      <c r="D2227" s="475"/>
      <c r="E2227" s="478"/>
      <c r="F2227" s="477"/>
      <c r="G2227" s="478"/>
      <c r="H2227" s="478"/>
      <c r="I2227" s="499"/>
      <c r="J2227" s="486"/>
      <c r="K2227" s="486"/>
      <c r="L2227" s="479"/>
    </row>
    <row r="2228" spans="2:12" s="459" customFormat="1" ht="19.95" customHeight="1" x14ac:dyDescent="0.3">
      <c r="B2228" s="476"/>
      <c r="C2228" s="474"/>
      <c r="D2228" s="475"/>
      <c r="E2228" s="478"/>
      <c r="F2228" s="477"/>
      <c r="G2228" s="478"/>
      <c r="H2228" s="478"/>
      <c r="I2228" s="499"/>
      <c r="J2228" s="486"/>
      <c r="K2228" s="486"/>
      <c r="L2228" s="479"/>
    </row>
    <row r="2229" spans="2:12" s="459" customFormat="1" ht="19.95" customHeight="1" x14ac:dyDescent="0.3">
      <c r="B2229" s="476"/>
      <c r="C2229" s="474"/>
      <c r="D2229" s="475"/>
      <c r="E2229" s="478"/>
      <c r="F2229" s="477"/>
      <c r="G2229" s="478"/>
      <c r="H2229" s="478"/>
      <c r="I2229" s="499"/>
      <c r="J2229" s="486"/>
      <c r="K2229" s="486"/>
      <c r="L2229" s="479"/>
    </row>
    <row r="2230" spans="2:12" s="459" customFormat="1" ht="19.95" customHeight="1" x14ac:dyDescent="0.3">
      <c r="B2230" s="476"/>
      <c r="C2230" s="474"/>
      <c r="D2230" s="475"/>
      <c r="E2230" s="478"/>
      <c r="F2230" s="477"/>
      <c r="G2230" s="478"/>
      <c r="H2230" s="478"/>
      <c r="I2230" s="499"/>
      <c r="J2230" s="486"/>
      <c r="K2230" s="486"/>
      <c r="L2230" s="479"/>
    </row>
    <row r="2231" spans="2:12" s="459" customFormat="1" ht="19.95" customHeight="1" x14ac:dyDescent="0.3">
      <c r="B2231" s="476"/>
      <c r="C2231" s="474"/>
      <c r="D2231" s="475"/>
      <c r="E2231" s="478"/>
      <c r="F2231" s="477"/>
      <c r="G2231" s="478"/>
      <c r="H2231" s="478"/>
      <c r="I2231" s="499"/>
      <c r="J2231" s="486"/>
      <c r="K2231" s="486"/>
      <c r="L2231" s="479"/>
    </row>
    <row r="2232" spans="2:12" s="459" customFormat="1" ht="19.95" customHeight="1" x14ac:dyDescent="0.3">
      <c r="B2232" s="476"/>
      <c r="C2232" s="474"/>
      <c r="D2232" s="475"/>
      <c r="E2232" s="478"/>
      <c r="F2232" s="477"/>
      <c r="G2232" s="478"/>
      <c r="H2232" s="478"/>
      <c r="I2232" s="499"/>
      <c r="J2232" s="486"/>
      <c r="K2232" s="486"/>
      <c r="L2232" s="479"/>
    </row>
    <row r="2233" spans="2:12" s="459" customFormat="1" ht="19.95" customHeight="1" x14ac:dyDescent="0.3">
      <c r="B2233" s="476"/>
      <c r="C2233" s="474"/>
      <c r="D2233" s="475"/>
      <c r="E2233" s="478"/>
      <c r="F2233" s="477"/>
      <c r="G2233" s="478"/>
      <c r="H2233" s="478"/>
      <c r="I2233" s="499"/>
      <c r="J2233" s="486"/>
      <c r="K2233" s="486"/>
      <c r="L2233" s="479"/>
    </row>
    <row r="2234" spans="2:12" s="459" customFormat="1" ht="19.95" customHeight="1" x14ac:dyDescent="0.3">
      <c r="B2234" s="476"/>
      <c r="C2234" s="474"/>
      <c r="D2234" s="475"/>
      <c r="E2234" s="478"/>
      <c r="F2234" s="477"/>
      <c r="G2234" s="478"/>
      <c r="H2234" s="478"/>
      <c r="I2234" s="499"/>
      <c r="J2234" s="486"/>
      <c r="K2234" s="486"/>
      <c r="L2234" s="479"/>
    </row>
    <row r="2235" spans="2:12" s="459" customFormat="1" ht="19.95" customHeight="1" x14ac:dyDescent="0.3">
      <c r="B2235" s="476"/>
      <c r="C2235" s="474"/>
      <c r="D2235" s="475"/>
      <c r="E2235" s="478"/>
      <c r="F2235" s="477"/>
      <c r="G2235" s="478"/>
      <c r="H2235" s="478"/>
      <c r="I2235" s="499"/>
      <c r="J2235" s="486"/>
      <c r="K2235" s="486"/>
      <c r="L2235" s="479"/>
    </row>
    <row r="2236" spans="2:12" s="459" customFormat="1" ht="19.95" customHeight="1" x14ac:dyDescent="0.3">
      <c r="B2236" s="476"/>
      <c r="C2236" s="474"/>
      <c r="D2236" s="475"/>
      <c r="E2236" s="478"/>
      <c r="F2236" s="477"/>
      <c r="G2236" s="478"/>
      <c r="H2236" s="478"/>
      <c r="I2236" s="499"/>
      <c r="J2236" s="486"/>
      <c r="K2236" s="486"/>
      <c r="L2236" s="479"/>
    </row>
    <row r="2237" spans="2:12" s="459" customFormat="1" ht="19.95" customHeight="1" x14ac:dyDescent="0.3">
      <c r="B2237" s="476"/>
      <c r="C2237" s="474"/>
      <c r="D2237" s="475"/>
      <c r="E2237" s="478"/>
      <c r="F2237" s="477"/>
      <c r="G2237" s="478"/>
      <c r="H2237" s="478"/>
      <c r="I2237" s="499"/>
      <c r="J2237" s="486"/>
      <c r="K2237" s="486"/>
      <c r="L2237" s="479"/>
    </row>
    <row r="2238" spans="2:12" s="459" customFormat="1" ht="19.95" customHeight="1" x14ac:dyDescent="0.3">
      <c r="B2238" s="476"/>
      <c r="C2238" s="474"/>
      <c r="D2238" s="475"/>
      <c r="E2238" s="478"/>
      <c r="F2238" s="477"/>
      <c r="G2238" s="478"/>
      <c r="H2238" s="478"/>
      <c r="I2238" s="499"/>
      <c r="J2238" s="486"/>
      <c r="K2238" s="486"/>
      <c r="L2238" s="479"/>
    </row>
    <row r="2239" spans="2:12" s="459" customFormat="1" ht="19.95" customHeight="1" x14ac:dyDescent="0.3">
      <c r="B2239" s="476"/>
      <c r="C2239" s="474"/>
      <c r="D2239" s="475"/>
      <c r="E2239" s="478"/>
      <c r="F2239" s="477"/>
      <c r="G2239" s="478"/>
      <c r="H2239" s="478"/>
      <c r="I2239" s="499"/>
      <c r="J2239" s="486"/>
      <c r="K2239" s="486"/>
      <c r="L2239" s="479"/>
    </row>
    <row r="2240" spans="2:12" s="459" customFormat="1" ht="19.95" customHeight="1" x14ac:dyDescent="0.3">
      <c r="B2240" s="476"/>
      <c r="C2240" s="474"/>
      <c r="D2240" s="475"/>
      <c r="E2240" s="478"/>
      <c r="F2240" s="477"/>
      <c r="G2240" s="478"/>
      <c r="H2240" s="478"/>
      <c r="I2240" s="499"/>
      <c r="J2240" s="486"/>
      <c r="K2240" s="486"/>
      <c r="L2240" s="479"/>
    </row>
    <row r="2241" spans="2:12" s="459" customFormat="1" ht="19.95" customHeight="1" x14ac:dyDescent="0.3">
      <c r="B2241" s="476"/>
      <c r="C2241" s="474"/>
      <c r="D2241" s="475"/>
      <c r="E2241" s="478"/>
      <c r="F2241" s="477"/>
      <c r="G2241" s="478"/>
      <c r="H2241" s="478"/>
      <c r="I2241" s="499"/>
      <c r="J2241" s="486"/>
      <c r="K2241" s="486"/>
      <c r="L2241" s="479"/>
    </row>
    <row r="2242" spans="2:12" s="459" customFormat="1" ht="19.95" customHeight="1" x14ac:dyDescent="0.3">
      <c r="B2242" s="476"/>
      <c r="C2242" s="474"/>
      <c r="D2242" s="475"/>
      <c r="E2242" s="478"/>
      <c r="F2242" s="477"/>
      <c r="G2242" s="478"/>
      <c r="H2242" s="478"/>
      <c r="I2242" s="499"/>
      <c r="J2242" s="486"/>
      <c r="K2242" s="486"/>
      <c r="L2242" s="479"/>
    </row>
    <row r="2243" spans="2:12" s="459" customFormat="1" ht="19.95" customHeight="1" x14ac:dyDescent="0.3">
      <c r="B2243" s="476"/>
      <c r="C2243" s="474"/>
      <c r="D2243" s="475"/>
      <c r="E2243" s="478"/>
      <c r="F2243" s="477"/>
      <c r="G2243" s="478"/>
      <c r="H2243" s="478"/>
      <c r="I2243" s="499"/>
      <c r="J2243" s="486"/>
      <c r="K2243" s="486"/>
      <c r="L2243" s="479"/>
    </row>
    <row r="2244" spans="2:12" s="459" customFormat="1" ht="19.95" customHeight="1" x14ac:dyDescent="0.3">
      <c r="B2244" s="476"/>
      <c r="C2244" s="474"/>
      <c r="D2244" s="475"/>
      <c r="E2244" s="478"/>
      <c r="F2244" s="477"/>
      <c r="G2244" s="478"/>
      <c r="H2244" s="478"/>
      <c r="I2244" s="499"/>
      <c r="J2244" s="486"/>
      <c r="K2244" s="486"/>
      <c r="L2244" s="479"/>
    </row>
    <row r="2245" spans="2:12" s="459" customFormat="1" ht="19.95" customHeight="1" x14ac:dyDescent="0.3">
      <c r="B2245" s="476"/>
      <c r="C2245" s="474"/>
      <c r="D2245" s="475"/>
      <c r="E2245" s="478"/>
      <c r="F2245" s="477"/>
      <c r="G2245" s="478"/>
      <c r="H2245" s="478"/>
      <c r="I2245" s="499"/>
      <c r="J2245" s="486"/>
      <c r="K2245" s="486"/>
      <c r="L2245" s="479"/>
    </row>
    <row r="2246" spans="2:12" s="459" customFormat="1" ht="19.95" customHeight="1" x14ac:dyDescent="0.3">
      <c r="B2246" s="476"/>
      <c r="C2246" s="474"/>
      <c r="D2246" s="475"/>
      <c r="E2246" s="478"/>
      <c r="F2246" s="477"/>
      <c r="G2246" s="478"/>
      <c r="H2246" s="478"/>
      <c r="I2246" s="499"/>
      <c r="J2246" s="486"/>
      <c r="K2246" s="486"/>
      <c r="L2246" s="479"/>
    </row>
    <row r="2247" spans="2:12" s="459" customFormat="1" ht="19.95" customHeight="1" x14ac:dyDescent="0.3">
      <c r="B2247" s="476"/>
      <c r="C2247" s="474"/>
      <c r="D2247" s="475"/>
      <c r="E2247" s="478"/>
      <c r="F2247" s="477"/>
      <c r="G2247" s="478"/>
      <c r="H2247" s="478"/>
      <c r="I2247" s="499"/>
      <c r="J2247" s="486"/>
      <c r="K2247" s="486"/>
      <c r="L2247" s="479"/>
    </row>
    <row r="2248" spans="2:12" s="459" customFormat="1" ht="19.95" customHeight="1" x14ac:dyDescent="0.3">
      <c r="B2248" s="476"/>
      <c r="C2248" s="474"/>
      <c r="D2248" s="475"/>
      <c r="E2248" s="478"/>
      <c r="F2248" s="477"/>
      <c r="G2248" s="478"/>
      <c r="H2248" s="478"/>
      <c r="I2248" s="499"/>
      <c r="J2248" s="486"/>
      <c r="K2248" s="486"/>
      <c r="L2248" s="479"/>
    </row>
    <row r="2249" spans="2:12" s="459" customFormat="1" ht="19.95" customHeight="1" x14ac:dyDescent="0.3">
      <c r="B2249" s="476"/>
      <c r="C2249" s="474"/>
      <c r="D2249" s="475"/>
      <c r="E2249" s="478"/>
      <c r="F2249" s="477"/>
      <c r="G2249" s="478"/>
      <c r="H2249" s="478"/>
      <c r="I2249" s="499"/>
      <c r="J2249" s="486"/>
      <c r="K2249" s="486"/>
      <c r="L2249" s="479"/>
    </row>
    <row r="2250" spans="2:12" s="459" customFormat="1" ht="19.95" customHeight="1" x14ac:dyDescent="0.3">
      <c r="B2250" s="476"/>
      <c r="C2250" s="474"/>
      <c r="D2250" s="475"/>
      <c r="E2250" s="478"/>
      <c r="F2250" s="477"/>
      <c r="G2250" s="478"/>
      <c r="H2250" s="478"/>
      <c r="I2250" s="499"/>
      <c r="J2250" s="486"/>
      <c r="K2250" s="486"/>
      <c r="L2250" s="479"/>
    </row>
    <row r="2251" spans="2:12" s="459" customFormat="1" ht="19.95" customHeight="1" x14ac:dyDescent="0.3">
      <c r="B2251" s="476"/>
      <c r="C2251" s="474"/>
      <c r="D2251" s="475"/>
      <c r="E2251" s="478"/>
      <c r="F2251" s="477"/>
      <c r="G2251" s="478"/>
      <c r="H2251" s="478"/>
      <c r="I2251" s="499"/>
      <c r="J2251" s="486"/>
      <c r="K2251" s="486"/>
      <c r="L2251" s="479"/>
    </row>
    <row r="2252" spans="2:12" s="459" customFormat="1" ht="19.95" customHeight="1" x14ac:dyDescent="0.3">
      <c r="B2252" s="476"/>
      <c r="C2252" s="474"/>
      <c r="D2252" s="475"/>
      <c r="E2252" s="478"/>
      <c r="F2252" s="477"/>
      <c r="G2252" s="478"/>
      <c r="H2252" s="478"/>
      <c r="I2252" s="499"/>
      <c r="J2252" s="486"/>
      <c r="K2252" s="486"/>
      <c r="L2252" s="479"/>
    </row>
    <row r="2253" spans="2:12" s="459" customFormat="1" ht="19.95" customHeight="1" x14ac:dyDescent="0.3">
      <c r="B2253" s="476"/>
      <c r="C2253" s="474"/>
      <c r="D2253" s="475"/>
      <c r="E2253" s="478"/>
      <c r="F2253" s="477"/>
      <c r="G2253" s="478"/>
      <c r="H2253" s="478"/>
      <c r="I2253" s="499"/>
      <c r="J2253" s="486"/>
      <c r="K2253" s="486"/>
      <c r="L2253" s="479"/>
    </row>
    <row r="2254" spans="2:12" s="459" customFormat="1" ht="19.95" customHeight="1" x14ac:dyDescent="0.3">
      <c r="B2254" s="476"/>
      <c r="C2254" s="474"/>
      <c r="D2254" s="475"/>
      <c r="E2254" s="478"/>
      <c r="F2254" s="477"/>
      <c r="G2254" s="478"/>
      <c r="H2254" s="478"/>
      <c r="I2254" s="499"/>
      <c r="J2254" s="486"/>
      <c r="K2254" s="486"/>
      <c r="L2254" s="479"/>
    </row>
    <row r="2255" spans="2:12" s="459" customFormat="1" ht="19.95" customHeight="1" x14ac:dyDescent="0.3">
      <c r="B2255" s="476"/>
      <c r="C2255" s="474"/>
      <c r="D2255" s="475"/>
      <c r="E2255" s="478"/>
      <c r="F2255" s="477"/>
      <c r="G2255" s="478"/>
      <c r="H2255" s="478"/>
      <c r="I2255" s="499"/>
      <c r="J2255" s="486"/>
      <c r="K2255" s="486"/>
      <c r="L2255" s="479"/>
    </row>
    <row r="2256" spans="2:12" s="459" customFormat="1" ht="19.95" customHeight="1" x14ac:dyDescent="0.3">
      <c r="B2256" s="476"/>
      <c r="C2256" s="474"/>
      <c r="D2256" s="475"/>
      <c r="E2256" s="478"/>
      <c r="F2256" s="477"/>
      <c r="G2256" s="478"/>
      <c r="H2256" s="478"/>
      <c r="I2256" s="499"/>
      <c r="J2256" s="486"/>
      <c r="K2256" s="486"/>
      <c r="L2256" s="479"/>
    </row>
    <row r="2257" spans="2:12" s="459" customFormat="1" ht="19.95" customHeight="1" x14ac:dyDescent="0.3">
      <c r="B2257" s="476"/>
      <c r="C2257" s="474"/>
      <c r="D2257" s="475"/>
      <c r="E2257" s="478"/>
      <c r="F2257" s="477"/>
      <c r="G2257" s="478"/>
      <c r="H2257" s="478"/>
      <c r="I2257" s="499"/>
      <c r="J2257" s="486"/>
      <c r="K2257" s="486"/>
      <c r="L2257" s="479"/>
    </row>
    <row r="2258" spans="2:12" s="459" customFormat="1" ht="19.95" customHeight="1" x14ac:dyDescent="0.3">
      <c r="B2258" s="476"/>
      <c r="C2258" s="474"/>
      <c r="D2258" s="475"/>
      <c r="E2258" s="478"/>
      <c r="F2258" s="477"/>
      <c r="G2258" s="478"/>
      <c r="H2258" s="478"/>
      <c r="I2258" s="499"/>
      <c r="J2258" s="486"/>
      <c r="K2258" s="486"/>
      <c r="L2258" s="479"/>
    </row>
    <row r="2259" spans="2:12" s="459" customFormat="1" ht="19.95" customHeight="1" x14ac:dyDescent="0.3">
      <c r="B2259" s="476"/>
      <c r="C2259" s="474"/>
      <c r="D2259" s="475"/>
      <c r="E2259" s="478"/>
      <c r="F2259" s="477"/>
      <c r="G2259" s="478"/>
      <c r="H2259" s="478"/>
      <c r="I2259" s="499"/>
      <c r="J2259" s="486"/>
      <c r="K2259" s="486"/>
      <c r="L2259" s="479"/>
    </row>
    <row r="2260" spans="2:12" s="459" customFormat="1" ht="19.95" customHeight="1" x14ac:dyDescent="0.3">
      <c r="B2260" s="476"/>
      <c r="C2260" s="474"/>
      <c r="D2260" s="475"/>
      <c r="E2260" s="478"/>
      <c r="F2260" s="477"/>
      <c r="G2260" s="478"/>
      <c r="H2260" s="478"/>
      <c r="I2260" s="499"/>
      <c r="J2260" s="486"/>
      <c r="K2260" s="486"/>
      <c r="L2260" s="479"/>
    </row>
    <row r="2261" spans="2:12" s="459" customFormat="1" ht="19.95" customHeight="1" x14ac:dyDescent="0.3">
      <c r="B2261" s="476"/>
      <c r="C2261" s="474"/>
      <c r="D2261" s="475"/>
      <c r="E2261" s="478"/>
      <c r="F2261" s="477"/>
      <c r="G2261" s="478"/>
      <c r="H2261" s="478"/>
      <c r="I2261" s="499"/>
      <c r="J2261" s="486"/>
      <c r="K2261" s="486"/>
      <c r="L2261" s="479"/>
    </row>
    <row r="2262" spans="2:12" s="459" customFormat="1" ht="19.95" customHeight="1" x14ac:dyDescent="0.3">
      <c r="B2262" s="476"/>
      <c r="C2262" s="474"/>
      <c r="D2262" s="475"/>
      <c r="E2262" s="478"/>
      <c r="F2262" s="477"/>
      <c r="G2262" s="478"/>
      <c r="H2262" s="478"/>
      <c r="I2262" s="499"/>
      <c r="J2262" s="486"/>
      <c r="K2262" s="486"/>
      <c r="L2262" s="479"/>
    </row>
    <row r="2263" spans="2:12" s="459" customFormat="1" ht="19.95" customHeight="1" x14ac:dyDescent="0.3">
      <c r="B2263" s="476"/>
      <c r="C2263" s="474"/>
      <c r="D2263" s="475"/>
      <c r="E2263" s="478"/>
      <c r="F2263" s="477"/>
      <c r="G2263" s="478"/>
      <c r="H2263" s="478"/>
      <c r="I2263" s="499"/>
      <c r="J2263" s="486"/>
      <c r="K2263" s="486"/>
      <c r="L2263" s="479"/>
    </row>
    <row r="2264" spans="2:12" s="459" customFormat="1" ht="19.95" customHeight="1" x14ac:dyDescent="0.3">
      <c r="B2264" s="476"/>
      <c r="C2264" s="474"/>
      <c r="D2264" s="475"/>
      <c r="E2264" s="478"/>
      <c r="F2264" s="477"/>
      <c r="G2264" s="478"/>
      <c r="H2264" s="478"/>
      <c r="I2264" s="499"/>
      <c r="J2264" s="486"/>
      <c r="K2264" s="486"/>
      <c r="L2264" s="479"/>
    </row>
    <row r="2265" spans="2:12" s="459" customFormat="1" ht="19.95" customHeight="1" x14ac:dyDescent="0.3">
      <c r="B2265" s="476"/>
      <c r="C2265" s="474"/>
      <c r="D2265" s="475"/>
      <c r="E2265" s="478"/>
      <c r="F2265" s="477"/>
      <c r="G2265" s="478"/>
      <c r="H2265" s="478"/>
      <c r="I2265" s="499"/>
      <c r="J2265" s="486"/>
      <c r="K2265" s="486"/>
      <c r="L2265" s="479"/>
    </row>
    <row r="2266" spans="2:12" s="459" customFormat="1" ht="19.95" customHeight="1" x14ac:dyDescent="0.3">
      <c r="B2266" s="476"/>
      <c r="C2266" s="474"/>
      <c r="D2266" s="475"/>
      <c r="E2266" s="478"/>
      <c r="F2266" s="477"/>
      <c r="G2266" s="478"/>
      <c r="H2266" s="478"/>
      <c r="I2266" s="499"/>
      <c r="J2266" s="486"/>
      <c r="K2266" s="486"/>
      <c r="L2266" s="479"/>
    </row>
    <row r="2267" spans="2:12" s="459" customFormat="1" ht="19.95" customHeight="1" x14ac:dyDescent="0.3">
      <c r="B2267" s="476"/>
      <c r="C2267" s="474"/>
      <c r="D2267" s="475"/>
      <c r="E2267" s="478"/>
      <c r="F2267" s="477"/>
      <c r="G2267" s="478"/>
      <c r="H2267" s="478"/>
      <c r="I2267" s="499"/>
      <c r="J2267" s="486"/>
      <c r="K2267" s="486"/>
      <c r="L2267" s="479"/>
    </row>
    <row r="2268" spans="2:12" s="459" customFormat="1" ht="19.95" customHeight="1" x14ac:dyDescent="0.3">
      <c r="B2268" s="476"/>
      <c r="C2268" s="474"/>
      <c r="D2268" s="475"/>
      <c r="E2268" s="478"/>
      <c r="F2268" s="477"/>
      <c r="G2268" s="478"/>
      <c r="H2268" s="478"/>
      <c r="I2268" s="499"/>
      <c r="J2268" s="486"/>
      <c r="K2268" s="486"/>
      <c r="L2268" s="479"/>
    </row>
    <row r="2269" spans="2:12" s="459" customFormat="1" ht="19.95" customHeight="1" x14ac:dyDescent="0.3">
      <c r="B2269" s="476"/>
      <c r="C2269" s="474"/>
      <c r="D2269" s="475"/>
      <c r="E2269" s="478"/>
      <c r="F2269" s="477"/>
      <c r="G2269" s="478"/>
      <c r="H2269" s="478"/>
      <c r="I2269" s="499"/>
      <c r="J2269" s="486"/>
      <c r="K2269" s="486"/>
      <c r="L2269" s="479"/>
    </row>
    <row r="2270" spans="2:12" s="459" customFormat="1" ht="19.95" customHeight="1" x14ac:dyDescent="0.3">
      <c r="B2270" s="476"/>
      <c r="C2270" s="474"/>
      <c r="D2270" s="475"/>
      <c r="E2270" s="478"/>
      <c r="F2270" s="477"/>
      <c r="G2270" s="478"/>
      <c r="H2270" s="478"/>
      <c r="I2270" s="499"/>
      <c r="J2270" s="486"/>
      <c r="K2270" s="486"/>
      <c r="L2270" s="479"/>
    </row>
    <row r="2271" spans="2:12" s="459" customFormat="1" ht="19.95" customHeight="1" x14ac:dyDescent="0.3">
      <c r="B2271" s="476"/>
      <c r="C2271" s="474"/>
      <c r="D2271" s="475"/>
      <c r="E2271" s="478"/>
      <c r="F2271" s="477"/>
      <c r="G2271" s="478"/>
      <c r="H2271" s="478"/>
      <c r="I2271" s="499"/>
      <c r="J2271" s="486"/>
      <c r="K2271" s="486"/>
      <c r="L2271" s="479"/>
    </row>
    <row r="2272" spans="2:12" s="459" customFormat="1" ht="19.95" customHeight="1" x14ac:dyDescent="0.3">
      <c r="B2272" s="476"/>
      <c r="C2272" s="474"/>
      <c r="D2272" s="475"/>
      <c r="E2272" s="478"/>
      <c r="F2272" s="477"/>
      <c r="G2272" s="478"/>
      <c r="H2272" s="478"/>
      <c r="I2272" s="499"/>
      <c r="J2272" s="486"/>
      <c r="K2272" s="486"/>
      <c r="L2272" s="479"/>
    </row>
    <row r="2273" spans="2:12" s="459" customFormat="1" ht="19.95" customHeight="1" x14ac:dyDescent="0.3">
      <c r="B2273" s="476"/>
      <c r="C2273" s="474"/>
      <c r="D2273" s="475"/>
      <c r="E2273" s="478"/>
      <c r="F2273" s="477"/>
      <c r="G2273" s="478"/>
      <c r="H2273" s="478"/>
      <c r="I2273" s="499"/>
      <c r="J2273" s="486"/>
      <c r="K2273" s="486"/>
      <c r="L2273" s="479"/>
    </row>
    <row r="2274" spans="2:12" s="459" customFormat="1" ht="19.95" customHeight="1" x14ac:dyDescent="0.3">
      <c r="B2274" s="476"/>
      <c r="C2274" s="474"/>
      <c r="D2274" s="475"/>
      <c r="E2274" s="478"/>
      <c r="F2274" s="477"/>
      <c r="G2274" s="478"/>
      <c r="H2274" s="478"/>
      <c r="I2274" s="499"/>
      <c r="J2274" s="486"/>
      <c r="K2274" s="486"/>
      <c r="L2274" s="479"/>
    </row>
    <row r="2275" spans="2:12" s="459" customFormat="1" ht="19.95" customHeight="1" x14ac:dyDescent="0.3">
      <c r="B2275" s="476"/>
      <c r="C2275" s="474"/>
      <c r="D2275" s="475"/>
      <c r="E2275" s="478"/>
      <c r="F2275" s="477"/>
      <c r="G2275" s="478"/>
      <c r="H2275" s="478"/>
      <c r="I2275" s="499"/>
      <c r="J2275" s="486"/>
      <c r="K2275" s="486"/>
      <c r="L2275" s="479"/>
    </row>
    <row r="2276" spans="2:12" s="459" customFormat="1" ht="19.95" customHeight="1" x14ac:dyDescent="0.3">
      <c r="B2276" s="476"/>
      <c r="C2276" s="474"/>
      <c r="D2276" s="475"/>
      <c r="E2276" s="478"/>
      <c r="F2276" s="477"/>
      <c r="G2276" s="478"/>
      <c r="H2276" s="478"/>
      <c r="I2276" s="499"/>
      <c r="J2276" s="486"/>
      <c r="K2276" s="486"/>
      <c r="L2276" s="479"/>
    </row>
    <row r="2277" spans="2:12" s="459" customFormat="1" ht="19.95" customHeight="1" x14ac:dyDescent="0.3">
      <c r="B2277" s="476"/>
      <c r="C2277" s="474"/>
      <c r="D2277" s="475"/>
      <c r="E2277" s="478"/>
      <c r="F2277" s="477"/>
      <c r="G2277" s="478"/>
      <c r="H2277" s="478"/>
      <c r="I2277" s="499"/>
      <c r="J2277" s="486"/>
      <c r="K2277" s="486"/>
      <c r="L2277" s="479"/>
    </row>
    <row r="2278" spans="2:12" s="459" customFormat="1" ht="19.95" customHeight="1" x14ac:dyDescent="0.3">
      <c r="B2278" s="476"/>
      <c r="C2278" s="474"/>
      <c r="D2278" s="475"/>
      <c r="E2278" s="478"/>
      <c r="F2278" s="477"/>
      <c r="G2278" s="478"/>
      <c r="H2278" s="478"/>
      <c r="I2278" s="499"/>
      <c r="J2278" s="486"/>
      <c r="K2278" s="486"/>
      <c r="L2278" s="479"/>
    </row>
    <row r="2279" spans="2:12" s="459" customFormat="1" ht="19.95" customHeight="1" x14ac:dyDescent="0.3">
      <c r="B2279" s="476"/>
      <c r="C2279" s="474"/>
      <c r="D2279" s="475"/>
      <c r="E2279" s="478"/>
      <c r="F2279" s="477"/>
      <c r="G2279" s="478"/>
      <c r="H2279" s="478"/>
      <c r="I2279" s="499"/>
      <c r="J2279" s="486"/>
      <c r="K2279" s="486"/>
      <c r="L2279" s="479"/>
    </row>
    <row r="2280" spans="2:12" s="459" customFormat="1" ht="19.95" customHeight="1" x14ac:dyDescent="0.3">
      <c r="B2280" s="476"/>
      <c r="C2280" s="474"/>
      <c r="D2280" s="475"/>
      <c r="E2280" s="478"/>
      <c r="F2280" s="477"/>
      <c r="G2280" s="478"/>
      <c r="H2280" s="478"/>
      <c r="I2280" s="499"/>
      <c r="J2280" s="486"/>
      <c r="K2280" s="486"/>
      <c r="L2280" s="479"/>
    </row>
    <row r="2281" spans="2:12" s="459" customFormat="1" ht="19.95" customHeight="1" x14ac:dyDescent="0.3">
      <c r="B2281" s="476"/>
      <c r="C2281" s="474"/>
      <c r="D2281" s="475"/>
      <c r="E2281" s="478"/>
      <c r="F2281" s="477"/>
      <c r="G2281" s="478"/>
      <c r="H2281" s="478"/>
      <c r="I2281" s="499"/>
      <c r="J2281" s="486"/>
      <c r="K2281" s="486"/>
      <c r="L2281" s="479"/>
    </row>
    <row r="2282" spans="2:12" s="459" customFormat="1" ht="19.95" customHeight="1" x14ac:dyDescent="0.3">
      <c r="B2282" s="476"/>
      <c r="C2282" s="474"/>
      <c r="D2282" s="475"/>
      <c r="E2282" s="478"/>
      <c r="F2282" s="477"/>
      <c r="G2282" s="478"/>
      <c r="H2282" s="478"/>
      <c r="I2282" s="499"/>
      <c r="J2282" s="486"/>
      <c r="K2282" s="486"/>
      <c r="L2282" s="479"/>
    </row>
    <row r="2283" spans="2:12" s="459" customFormat="1" ht="19.95" customHeight="1" x14ac:dyDescent="0.3">
      <c r="B2283" s="476"/>
      <c r="C2283" s="474"/>
      <c r="D2283" s="475"/>
      <c r="E2283" s="478"/>
      <c r="F2283" s="477"/>
      <c r="G2283" s="478"/>
      <c r="H2283" s="478"/>
      <c r="I2283" s="499"/>
      <c r="J2283" s="486"/>
      <c r="K2283" s="486"/>
      <c r="L2283" s="479"/>
    </row>
    <row r="2284" spans="2:12" s="459" customFormat="1" ht="19.95" customHeight="1" x14ac:dyDescent="0.3">
      <c r="B2284" s="476"/>
      <c r="C2284" s="474"/>
      <c r="D2284" s="475"/>
      <c r="E2284" s="478"/>
      <c r="F2284" s="477"/>
      <c r="G2284" s="478"/>
      <c r="H2284" s="478"/>
      <c r="I2284" s="499"/>
      <c r="J2284" s="486"/>
      <c r="K2284" s="486"/>
      <c r="L2284" s="479"/>
    </row>
    <row r="2285" spans="2:12" s="459" customFormat="1" ht="19.95" customHeight="1" x14ac:dyDescent="0.3">
      <c r="B2285" s="476"/>
      <c r="C2285" s="474"/>
      <c r="D2285" s="475"/>
      <c r="E2285" s="478"/>
      <c r="F2285" s="477"/>
      <c r="G2285" s="478"/>
      <c r="H2285" s="478"/>
      <c r="I2285" s="499"/>
      <c r="J2285" s="486"/>
      <c r="K2285" s="486"/>
      <c r="L2285" s="479"/>
    </row>
    <row r="2286" spans="2:12" s="459" customFormat="1" ht="19.95" customHeight="1" x14ac:dyDescent="0.3">
      <c r="B2286" s="476"/>
      <c r="C2286" s="474"/>
      <c r="D2286" s="475"/>
      <c r="E2286" s="478"/>
      <c r="F2286" s="477"/>
      <c r="G2286" s="478"/>
      <c r="H2286" s="478"/>
      <c r="I2286" s="499"/>
      <c r="J2286" s="486"/>
      <c r="K2286" s="486"/>
      <c r="L2286" s="479"/>
    </row>
    <row r="2287" spans="2:12" s="459" customFormat="1" ht="19.95" customHeight="1" x14ac:dyDescent="0.3">
      <c r="B2287" s="476"/>
      <c r="C2287" s="474"/>
      <c r="D2287" s="475"/>
      <c r="E2287" s="478"/>
      <c r="F2287" s="477"/>
      <c r="G2287" s="478"/>
      <c r="H2287" s="478"/>
      <c r="I2287" s="499"/>
      <c r="J2287" s="486"/>
      <c r="K2287" s="486"/>
      <c r="L2287" s="479"/>
    </row>
    <row r="2288" spans="2:12" s="459" customFormat="1" ht="19.95" customHeight="1" x14ac:dyDescent="0.3">
      <c r="B2288" s="476"/>
      <c r="C2288" s="474"/>
      <c r="D2288" s="475"/>
      <c r="E2288" s="478"/>
      <c r="F2288" s="477"/>
      <c r="G2288" s="478"/>
      <c r="H2288" s="478"/>
      <c r="I2288" s="499"/>
      <c r="J2288" s="486"/>
      <c r="K2288" s="486"/>
      <c r="L2288" s="479"/>
    </row>
    <row r="2289" spans="2:12" s="459" customFormat="1" ht="19.95" customHeight="1" x14ac:dyDescent="0.3">
      <c r="B2289" s="476"/>
      <c r="C2289" s="474"/>
      <c r="D2289" s="475"/>
      <c r="E2289" s="478"/>
      <c r="F2289" s="477"/>
      <c r="G2289" s="478"/>
      <c r="H2289" s="478"/>
      <c r="I2289" s="499"/>
      <c r="J2289" s="486"/>
      <c r="K2289" s="486"/>
      <c r="L2289" s="479"/>
    </row>
    <row r="2290" spans="2:12" s="459" customFormat="1" ht="19.95" customHeight="1" x14ac:dyDescent="0.3">
      <c r="B2290" s="476"/>
      <c r="C2290" s="474"/>
      <c r="D2290" s="475"/>
      <c r="E2290" s="478"/>
      <c r="F2290" s="477"/>
      <c r="G2290" s="478"/>
      <c r="H2290" s="478"/>
      <c r="I2290" s="499"/>
      <c r="J2290" s="486"/>
      <c r="K2290" s="486"/>
      <c r="L2290" s="479"/>
    </row>
    <row r="2291" spans="2:12" s="459" customFormat="1" ht="19.95" customHeight="1" x14ac:dyDescent="0.3">
      <c r="B2291" s="476"/>
      <c r="C2291" s="474"/>
      <c r="D2291" s="475"/>
      <c r="E2291" s="478"/>
      <c r="F2291" s="477"/>
      <c r="G2291" s="478"/>
      <c r="H2291" s="478"/>
      <c r="I2291" s="499"/>
      <c r="J2291" s="486"/>
      <c r="K2291" s="486"/>
      <c r="L2291" s="479"/>
    </row>
    <row r="2292" spans="2:12" s="459" customFormat="1" ht="19.95" customHeight="1" x14ac:dyDescent="0.3">
      <c r="B2292" s="476"/>
      <c r="C2292" s="474"/>
      <c r="D2292" s="475"/>
      <c r="E2292" s="478"/>
      <c r="F2292" s="477"/>
      <c r="G2292" s="478"/>
      <c r="H2292" s="478"/>
      <c r="I2292" s="499"/>
      <c r="J2292" s="486"/>
      <c r="K2292" s="486"/>
      <c r="L2292" s="479"/>
    </row>
    <row r="2293" spans="2:12" s="459" customFormat="1" ht="19.95" customHeight="1" x14ac:dyDescent="0.3">
      <c r="B2293" s="476"/>
      <c r="C2293" s="474"/>
      <c r="D2293" s="475"/>
      <c r="E2293" s="478"/>
      <c r="F2293" s="477"/>
      <c r="G2293" s="478"/>
      <c r="H2293" s="478"/>
      <c r="I2293" s="499"/>
      <c r="J2293" s="486"/>
      <c r="K2293" s="486"/>
      <c r="L2293" s="479"/>
    </row>
    <row r="2294" spans="2:12" s="459" customFormat="1" ht="19.95" customHeight="1" x14ac:dyDescent="0.3">
      <c r="B2294" s="476"/>
      <c r="C2294" s="474"/>
      <c r="D2294" s="475"/>
      <c r="E2294" s="478"/>
      <c r="F2294" s="477"/>
      <c r="G2294" s="478"/>
      <c r="H2294" s="478"/>
      <c r="I2294" s="499"/>
      <c r="J2294" s="486"/>
      <c r="K2294" s="486"/>
      <c r="L2294" s="479"/>
    </row>
    <row r="2295" spans="2:12" s="459" customFormat="1" ht="19.95" customHeight="1" x14ac:dyDescent="0.3">
      <c r="B2295" s="476"/>
      <c r="C2295" s="474"/>
      <c r="D2295" s="475"/>
      <c r="E2295" s="478"/>
      <c r="F2295" s="477"/>
      <c r="G2295" s="478"/>
      <c r="H2295" s="478"/>
      <c r="I2295" s="499"/>
      <c r="J2295" s="486"/>
      <c r="K2295" s="486"/>
      <c r="L2295" s="479"/>
    </row>
    <row r="2296" spans="2:12" s="459" customFormat="1" ht="19.95" customHeight="1" x14ac:dyDescent="0.3">
      <c r="B2296" s="476"/>
      <c r="C2296" s="474"/>
      <c r="D2296" s="475"/>
      <c r="E2296" s="478"/>
      <c r="F2296" s="477"/>
      <c r="G2296" s="478"/>
      <c r="H2296" s="478"/>
      <c r="I2296" s="499"/>
      <c r="J2296" s="486"/>
      <c r="K2296" s="486"/>
      <c r="L2296" s="479"/>
    </row>
    <row r="2297" spans="2:12" s="459" customFormat="1" ht="19.95" customHeight="1" x14ac:dyDescent="0.3">
      <c r="B2297" s="476"/>
      <c r="C2297" s="474"/>
      <c r="D2297" s="475"/>
      <c r="E2297" s="478"/>
      <c r="F2297" s="477"/>
      <c r="G2297" s="478"/>
      <c r="H2297" s="478"/>
      <c r="I2297" s="499"/>
      <c r="J2297" s="486"/>
      <c r="K2297" s="486"/>
      <c r="L2297" s="479"/>
    </row>
    <row r="2298" spans="2:12" s="459" customFormat="1" ht="19.95" customHeight="1" x14ac:dyDescent="0.3">
      <c r="B2298" s="476"/>
      <c r="C2298" s="474"/>
      <c r="D2298" s="475"/>
      <c r="E2298" s="478"/>
      <c r="F2298" s="477"/>
      <c r="G2298" s="478"/>
      <c r="H2298" s="478"/>
      <c r="I2298" s="499"/>
      <c r="J2298" s="486"/>
      <c r="K2298" s="486"/>
      <c r="L2298" s="479"/>
    </row>
    <row r="2299" spans="2:12" s="459" customFormat="1" ht="19.95" customHeight="1" x14ac:dyDescent="0.3">
      <c r="B2299" s="476"/>
      <c r="C2299" s="474"/>
      <c r="D2299" s="475"/>
      <c r="E2299" s="478"/>
      <c r="F2299" s="477"/>
      <c r="G2299" s="478"/>
      <c r="H2299" s="478"/>
      <c r="I2299" s="499"/>
      <c r="J2299" s="486"/>
      <c r="K2299" s="486"/>
      <c r="L2299" s="479"/>
    </row>
    <row r="2300" spans="2:12" s="459" customFormat="1" ht="19.95" customHeight="1" x14ac:dyDescent="0.3">
      <c r="B2300" s="476"/>
      <c r="C2300" s="474"/>
      <c r="D2300" s="475"/>
      <c r="E2300" s="478"/>
      <c r="F2300" s="477"/>
      <c r="G2300" s="478"/>
      <c r="H2300" s="478"/>
      <c r="I2300" s="499"/>
      <c r="J2300" s="486"/>
      <c r="K2300" s="486"/>
      <c r="L2300" s="479"/>
    </row>
    <row r="2301" spans="2:12" s="459" customFormat="1" ht="19.95" customHeight="1" x14ac:dyDescent="0.3">
      <c r="B2301" s="476"/>
      <c r="C2301" s="474"/>
      <c r="D2301" s="475"/>
      <c r="E2301" s="478"/>
      <c r="F2301" s="477"/>
      <c r="G2301" s="478"/>
      <c r="H2301" s="478"/>
      <c r="I2301" s="499"/>
      <c r="J2301" s="486"/>
      <c r="K2301" s="486"/>
      <c r="L2301" s="479"/>
    </row>
    <row r="2302" spans="2:12" s="459" customFormat="1" ht="19.95" customHeight="1" x14ac:dyDescent="0.3">
      <c r="B2302" s="476"/>
      <c r="C2302" s="474"/>
      <c r="D2302" s="475"/>
      <c r="E2302" s="478"/>
      <c r="F2302" s="477"/>
      <c r="G2302" s="478"/>
      <c r="H2302" s="478"/>
      <c r="I2302" s="499"/>
      <c r="J2302" s="486"/>
      <c r="K2302" s="486"/>
      <c r="L2302" s="479"/>
    </row>
    <row r="2303" spans="2:12" s="459" customFormat="1" ht="19.95" customHeight="1" x14ac:dyDescent="0.3">
      <c r="B2303" s="476"/>
      <c r="C2303" s="474"/>
      <c r="D2303" s="475"/>
      <c r="E2303" s="478"/>
      <c r="F2303" s="477"/>
      <c r="G2303" s="478"/>
      <c r="H2303" s="478"/>
      <c r="I2303" s="499"/>
      <c r="J2303" s="486"/>
      <c r="K2303" s="486"/>
      <c r="L2303" s="479"/>
    </row>
    <row r="2304" spans="2:12" s="459" customFormat="1" ht="19.95" customHeight="1" x14ac:dyDescent="0.3">
      <c r="B2304" s="476"/>
      <c r="C2304" s="474"/>
      <c r="D2304" s="475"/>
      <c r="E2304" s="478"/>
      <c r="F2304" s="477"/>
      <c r="G2304" s="478"/>
      <c r="H2304" s="478"/>
      <c r="I2304" s="499"/>
      <c r="J2304" s="486"/>
      <c r="K2304" s="486"/>
      <c r="L2304" s="479"/>
    </row>
    <row r="2305" spans="2:12" s="459" customFormat="1" ht="19.95" customHeight="1" x14ac:dyDescent="0.3">
      <c r="B2305" s="476"/>
      <c r="C2305" s="474"/>
      <c r="D2305" s="475"/>
      <c r="E2305" s="478"/>
      <c r="F2305" s="477"/>
      <c r="G2305" s="478"/>
      <c r="H2305" s="478"/>
      <c r="I2305" s="499"/>
      <c r="J2305" s="486"/>
      <c r="K2305" s="486"/>
      <c r="L2305" s="479"/>
    </row>
    <row r="2306" spans="2:12" s="459" customFormat="1" ht="19.95" customHeight="1" x14ac:dyDescent="0.3">
      <c r="B2306" s="476"/>
      <c r="C2306" s="474"/>
      <c r="D2306" s="475"/>
      <c r="E2306" s="478"/>
      <c r="F2306" s="477"/>
      <c r="G2306" s="478"/>
      <c r="H2306" s="478"/>
      <c r="I2306" s="499"/>
      <c r="J2306" s="486"/>
      <c r="K2306" s="486"/>
      <c r="L2306" s="479"/>
    </row>
    <row r="2307" spans="2:12" s="459" customFormat="1" ht="19.95" customHeight="1" x14ac:dyDescent="0.3">
      <c r="B2307" s="476"/>
      <c r="C2307" s="474"/>
      <c r="D2307" s="475"/>
      <c r="E2307" s="478"/>
      <c r="F2307" s="477"/>
      <c r="G2307" s="478"/>
      <c r="H2307" s="478"/>
      <c r="I2307" s="499"/>
      <c r="J2307" s="486"/>
      <c r="K2307" s="486"/>
      <c r="L2307" s="479"/>
    </row>
    <row r="2308" spans="2:12" s="459" customFormat="1" ht="19.95" customHeight="1" x14ac:dyDescent="0.3">
      <c r="B2308" s="476"/>
      <c r="C2308" s="474"/>
      <c r="D2308" s="475"/>
      <c r="E2308" s="478"/>
      <c r="F2308" s="477"/>
      <c r="G2308" s="478"/>
      <c r="H2308" s="478"/>
      <c r="I2308" s="499"/>
      <c r="J2308" s="486"/>
      <c r="K2308" s="486"/>
      <c r="L2308" s="479"/>
    </row>
    <row r="2309" spans="2:12" s="459" customFormat="1" ht="19.95" customHeight="1" x14ac:dyDescent="0.3">
      <c r="B2309" s="476"/>
      <c r="C2309" s="474"/>
      <c r="D2309" s="475"/>
      <c r="E2309" s="478"/>
      <c r="F2309" s="477"/>
      <c r="G2309" s="478"/>
      <c r="H2309" s="478"/>
      <c r="I2309" s="499"/>
      <c r="J2309" s="486"/>
      <c r="K2309" s="486"/>
      <c r="L2309" s="479"/>
    </row>
    <row r="2310" spans="2:12" s="459" customFormat="1" ht="19.95" customHeight="1" x14ac:dyDescent="0.3">
      <c r="B2310" s="476"/>
      <c r="C2310" s="474"/>
      <c r="D2310" s="475"/>
      <c r="E2310" s="478"/>
      <c r="F2310" s="477"/>
      <c r="G2310" s="478"/>
      <c r="H2310" s="478"/>
      <c r="I2310" s="499"/>
      <c r="J2310" s="486"/>
      <c r="K2310" s="486"/>
      <c r="L2310" s="479"/>
    </row>
    <row r="2311" spans="2:12" s="459" customFormat="1" ht="19.95" customHeight="1" x14ac:dyDescent="0.3">
      <c r="B2311" s="476"/>
      <c r="C2311" s="474"/>
      <c r="D2311" s="475"/>
      <c r="E2311" s="478"/>
      <c r="F2311" s="477"/>
      <c r="G2311" s="478"/>
      <c r="H2311" s="478"/>
      <c r="I2311" s="499"/>
      <c r="J2311" s="486"/>
      <c r="K2311" s="486"/>
      <c r="L2311" s="479"/>
    </row>
    <row r="2312" spans="2:12" s="459" customFormat="1" ht="19.95" customHeight="1" x14ac:dyDescent="0.3">
      <c r="B2312" s="476"/>
      <c r="C2312" s="474"/>
      <c r="D2312" s="475"/>
      <c r="E2312" s="478"/>
      <c r="F2312" s="477"/>
      <c r="G2312" s="478"/>
      <c r="H2312" s="478"/>
      <c r="I2312" s="499"/>
      <c r="J2312" s="486"/>
      <c r="K2312" s="486"/>
      <c r="L2312" s="479"/>
    </row>
    <row r="2313" spans="2:12" s="459" customFormat="1" ht="19.95" customHeight="1" x14ac:dyDescent="0.3">
      <c r="B2313" s="476"/>
      <c r="C2313" s="474"/>
      <c r="D2313" s="475"/>
      <c r="E2313" s="478"/>
      <c r="F2313" s="477"/>
      <c r="G2313" s="478"/>
      <c r="H2313" s="478"/>
      <c r="I2313" s="499"/>
      <c r="J2313" s="486"/>
      <c r="K2313" s="486"/>
      <c r="L2313" s="479"/>
    </row>
    <row r="2314" spans="2:12" s="459" customFormat="1" ht="19.95" customHeight="1" x14ac:dyDescent="0.3">
      <c r="B2314" s="476"/>
      <c r="C2314" s="474"/>
      <c r="D2314" s="475"/>
      <c r="E2314" s="478"/>
      <c r="F2314" s="477"/>
      <c r="G2314" s="478"/>
      <c r="H2314" s="478"/>
      <c r="I2314" s="499"/>
      <c r="J2314" s="486"/>
      <c r="K2314" s="486"/>
      <c r="L2314" s="479"/>
    </row>
    <row r="2315" spans="2:12" s="459" customFormat="1" ht="19.95" customHeight="1" x14ac:dyDescent="0.3">
      <c r="B2315" s="476"/>
      <c r="C2315" s="474"/>
      <c r="D2315" s="475"/>
      <c r="E2315" s="478"/>
      <c r="F2315" s="477"/>
      <c r="G2315" s="478"/>
      <c r="H2315" s="478"/>
      <c r="I2315" s="499"/>
      <c r="J2315" s="486"/>
      <c r="K2315" s="486"/>
      <c r="L2315" s="479"/>
    </row>
    <row r="2316" spans="2:12" s="459" customFormat="1" ht="19.95" customHeight="1" x14ac:dyDescent="0.3">
      <c r="B2316" s="476"/>
      <c r="C2316" s="474"/>
      <c r="D2316" s="475"/>
      <c r="E2316" s="478"/>
      <c r="F2316" s="477"/>
      <c r="G2316" s="478"/>
      <c r="H2316" s="478"/>
      <c r="I2316" s="499"/>
      <c r="J2316" s="486"/>
      <c r="K2316" s="486"/>
      <c r="L2316" s="479"/>
    </row>
    <row r="2317" spans="2:12" s="459" customFormat="1" ht="19.95" customHeight="1" x14ac:dyDescent="0.3">
      <c r="B2317" s="476"/>
      <c r="C2317" s="474"/>
      <c r="D2317" s="475"/>
      <c r="E2317" s="478"/>
      <c r="F2317" s="477"/>
      <c r="G2317" s="478"/>
      <c r="H2317" s="478"/>
      <c r="I2317" s="499"/>
      <c r="J2317" s="486"/>
      <c r="K2317" s="486"/>
      <c r="L2317" s="479"/>
    </row>
    <row r="2318" spans="2:12" s="459" customFormat="1" ht="19.95" customHeight="1" x14ac:dyDescent="0.3">
      <c r="B2318" s="476"/>
      <c r="C2318" s="474"/>
      <c r="D2318" s="475"/>
      <c r="E2318" s="478"/>
      <c r="F2318" s="477"/>
      <c r="G2318" s="478"/>
      <c r="H2318" s="478"/>
      <c r="I2318" s="499"/>
      <c r="J2318" s="486"/>
      <c r="K2318" s="486"/>
      <c r="L2318" s="479"/>
    </row>
    <row r="2319" spans="2:12" s="459" customFormat="1" ht="19.95" customHeight="1" x14ac:dyDescent="0.3">
      <c r="B2319" s="476"/>
      <c r="C2319" s="474"/>
      <c r="D2319" s="475"/>
      <c r="E2319" s="478"/>
      <c r="F2319" s="477"/>
      <c r="G2319" s="478"/>
      <c r="H2319" s="478"/>
      <c r="I2319" s="499"/>
      <c r="J2319" s="486"/>
      <c r="K2319" s="486"/>
      <c r="L2319" s="479"/>
    </row>
    <row r="2320" spans="2:12" s="459" customFormat="1" ht="19.95" customHeight="1" x14ac:dyDescent="0.3">
      <c r="B2320" s="476"/>
      <c r="C2320" s="474"/>
      <c r="D2320" s="475"/>
      <c r="E2320" s="478"/>
      <c r="F2320" s="477"/>
      <c r="G2320" s="478"/>
      <c r="H2320" s="478"/>
      <c r="I2320" s="499"/>
      <c r="J2320" s="486"/>
      <c r="K2320" s="486"/>
      <c r="L2320" s="479"/>
    </row>
    <row r="2321" spans="2:12" s="459" customFormat="1" ht="19.95" customHeight="1" x14ac:dyDescent="0.3">
      <c r="B2321" s="476"/>
      <c r="C2321" s="474"/>
      <c r="D2321" s="475"/>
      <c r="E2321" s="478"/>
      <c r="F2321" s="477"/>
      <c r="G2321" s="478"/>
      <c r="H2321" s="478"/>
      <c r="I2321" s="499"/>
      <c r="J2321" s="486"/>
      <c r="K2321" s="486"/>
      <c r="L2321" s="479"/>
    </row>
    <row r="2322" spans="2:12" s="459" customFormat="1" ht="19.95" customHeight="1" x14ac:dyDescent="0.3">
      <c r="B2322" s="476"/>
      <c r="C2322" s="474"/>
      <c r="D2322" s="475"/>
      <c r="E2322" s="478"/>
      <c r="F2322" s="477"/>
      <c r="G2322" s="478"/>
      <c r="H2322" s="478"/>
      <c r="I2322" s="499"/>
      <c r="J2322" s="486"/>
      <c r="K2322" s="486"/>
      <c r="L2322" s="479"/>
    </row>
    <row r="2323" spans="2:12" s="459" customFormat="1" ht="19.95" customHeight="1" x14ac:dyDescent="0.3">
      <c r="B2323" s="476"/>
      <c r="C2323" s="474"/>
      <c r="D2323" s="475"/>
      <c r="E2323" s="478"/>
      <c r="F2323" s="477"/>
      <c r="G2323" s="478"/>
      <c r="H2323" s="478"/>
      <c r="I2323" s="499"/>
      <c r="J2323" s="486"/>
      <c r="K2323" s="486"/>
      <c r="L2323" s="479"/>
    </row>
    <row r="2324" spans="2:12" s="459" customFormat="1" ht="19.95" customHeight="1" x14ac:dyDescent="0.3">
      <c r="B2324" s="476"/>
      <c r="C2324" s="474"/>
      <c r="D2324" s="475"/>
      <c r="E2324" s="478"/>
      <c r="F2324" s="477"/>
      <c r="G2324" s="478"/>
      <c r="H2324" s="478"/>
      <c r="I2324" s="499"/>
      <c r="J2324" s="486"/>
      <c r="K2324" s="486"/>
      <c r="L2324" s="479"/>
    </row>
    <row r="2325" spans="2:12" s="459" customFormat="1" ht="19.95" customHeight="1" x14ac:dyDescent="0.3">
      <c r="B2325" s="476"/>
      <c r="C2325" s="474"/>
      <c r="D2325" s="475"/>
      <c r="E2325" s="478"/>
      <c r="F2325" s="477"/>
      <c r="G2325" s="478"/>
      <c r="H2325" s="478"/>
      <c r="I2325" s="499"/>
      <c r="J2325" s="486"/>
      <c r="K2325" s="486"/>
      <c r="L2325" s="479"/>
    </row>
    <row r="2326" spans="2:12" s="459" customFormat="1" ht="19.95" customHeight="1" x14ac:dyDescent="0.3">
      <c r="B2326" s="476"/>
      <c r="C2326" s="474"/>
      <c r="D2326" s="475"/>
      <c r="E2326" s="478"/>
      <c r="F2326" s="477"/>
      <c r="G2326" s="478"/>
      <c r="H2326" s="478"/>
      <c r="I2326" s="499"/>
      <c r="J2326" s="486"/>
      <c r="K2326" s="486"/>
      <c r="L2326" s="479"/>
    </row>
    <row r="2327" spans="2:12" s="459" customFormat="1" ht="19.95" customHeight="1" x14ac:dyDescent="0.3">
      <c r="B2327" s="476"/>
      <c r="C2327" s="474"/>
      <c r="D2327" s="475"/>
      <c r="E2327" s="478"/>
      <c r="F2327" s="477"/>
      <c r="G2327" s="478"/>
      <c r="H2327" s="478"/>
      <c r="I2327" s="499"/>
      <c r="J2327" s="486"/>
      <c r="K2327" s="486"/>
      <c r="L2327" s="479"/>
    </row>
    <row r="2328" spans="2:12" s="459" customFormat="1" ht="19.95" customHeight="1" x14ac:dyDescent="0.3">
      <c r="B2328" s="476"/>
      <c r="C2328" s="474"/>
      <c r="D2328" s="475"/>
      <c r="E2328" s="478"/>
      <c r="F2328" s="477"/>
      <c r="G2328" s="478"/>
      <c r="H2328" s="478"/>
      <c r="I2328" s="499"/>
      <c r="J2328" s="486"/>
      <c r="K2328" s="486"/>
      <c r="L2328" s="479"/>
    </row>
    <row r="2329" spans="2:12" s="459" customFormat="1" ht="19.95" customHeight="1" x14ac:dyDescent="0.3">
      <c r="B2329" s="476"/>
      <c r="C2329" s="474"/>
      <c r="D2329" s="475"/>
      <c r="E2329" s="478"/>
      <c r="F2329" s="477"/>
      <c r="G2329" s="478"/>
      <c r="H2329" s="478"/>
      <c r="I2329" s="499"/>
      <c r="J2329" s="486"/>
      <c r="K2329" s="486"/>
      <c r="L2329" s="479"/>
    </row>
    <row r="2330" spans="2:12" s="459" customFormat="1" ht="19.95" customHeight="1" x14ac:dyDescent="0.3">
      <c r="B2330" s="476"/>
      <c r="C2330" s="474"/>
      <c r="D2330" s="475"/>
      <c r="E2330" s="478"/>
      <c r="F2330" s="477"/>
      <c r="G2330" s="478"/>
      <c r="H2330" s="478"/>
      <c r="I2330" s="499"/>
      <c r="J2330" s="486"/>
      <c r="K2330" s="486"/>
      <c r="L2330" s="479"/>
    </row>
    <row r="2331" spans="2:12" s="459" customFormat="1" ht="19.95" customHeight="1" x14ac:dyDescent="0.3">
      <c r="B2331" s="476"/>
      <c r="C2331" s="474"/>
      <c r="D2331" s="475"/>
      <c r="E2331" s="478"/>
      <c r="F2331" s="477"/>
      <c r="G2331" s="478"/>
      <c r="H2331" s="478"/>
      <c r="I2331" s="499"/>
      <c r="J2331" s="486"/>
      <c r="K2331" s="486"/>
      <c r="L2331" s="479"/>
    </row>
    <row r="2332" spans="2:12" s="459" customFormat="1" ht="19.95" customHeight="1" x14ac:dyDescent="0.3">
      <c r="B2332" s="476"/>
      <c r="C2332" s="474"/>
      <c r="D2332" s="475"/>
      <c r="E2332" s="478"/>
      <c r="F2332" s="477"/>
      <c r="G2332" s="478"/>
      <c r="H2332" s="478"/>
      <c r="I2332" s="499"/>
      <c r="J2332" s="486"/>
      <c r="K2332" s="486"/>
      <c r="L2332" s="479"/>
    </row>
    <row r="2333" spans="2:12" s="459" customFormat="1" ht="19.95" customHeight="1" x14ac:dyDescent="0.3">
      <c r="B2333" s="476"/>
      <c r="C2333" s="474"/>
      <c r="D2333" s="475"/>
      <c r="E2333" s="478"/>
      <c r="F2333" s="477"/>
      <c r="G2333" s="478"/>
      <c r="H2333" s="478"/>
      <c r="I2333" s="499"/>
      <c r="J2333" s="486"/>
      <c r="K2333" s="486"/>
      <c r="L2333" s="479"/>
    </row>
    <row r="2334" spans="2:12" s="459" customFormat="1" ht="19.95" customHeight="1" x14ac:dyDescent="0.3">
      <c r="B2334" s="476"/>
      <c r="C2334" s="474"/>
      <c r="D2334" s="475"/>
      <c r="E2334" s="478"/>
      <c r="F2334" s="477"/>
      <c r="G2334" s="478"/>
      <c r="H2334" s="478"/>
      <c r="I2334" s="499"/>
      <c r="J2334" s="486"/>
      <c r="K2334" s="486"/>
      <c r="L2334" s="479"/>
    </row>
    <row r="2335" spans="2:12" s="459" customFormat="1" ht="19.95" customHeight="1" x14ac:dyDescent="0.3">
      <c r="B2335" s="476"/>
      <c r="C2335" s="474"/>
      <c r="D2335" s="475"/>
      <c r="E2335" s="478"/>
      <c r="F2335" s="477"/>
      <c r="G2335" s="478"/>
      <c r="H2335" s="478"/>
      <c r="I2335" s="499"/>
      <c r="J2335" s="486"/>
      <c r="K2335" s="486"/>
      <c r="L2335" s="479"/>
    </row>
    <row r="2336" spans="2:12" s="459" customFormat="1" ht="19.95" customHeight="1" x14ac:dyDescent="0.3">
      <c r="B2336" s="476"/>
      <c r="C2336" s="474"/>
      <c r="D2336" s="475"/>
      <c r="E2336" s="478"/>
      <c r="F2336" s="477"/>
      <c r="G2336" s="478"/>
      <c r="H2336" s="478"/>
      <c r="I2336" s="499"/>
      <c r="J2336" s="486"/>
      <c r="K2336" s="486"/>
      <c r="L2336" s="479"/>
    </row>
    <row r="2337" spans="2:12" s="459" customFormat="1" ht="19.95" customHeight="1" x14ac:dyDescent="0.3">
      <c r="B2337" s="476"/>
      <c r="C2337" s="474"/>
      <c r="D2337" s="475"/>
      <c r="E2337" s="478"/>
      <c r="F2337" s="477"/>
      <c r="G2337" s="478"/>
      <c r="H2337" s="478"/>
      <c r="I2337" s="499"/>
      <c r="J2337" s="486"/>
      <c r="K2337" s="486"/>
      <c r="L2337" s="479"/>
    </row>
    <row r="2338" spans="2:12" s="459" customFormat="1" ht="19.95" customHeight="1" x14ac:dyDescent="0.3">
      <c r="B2338" s="476"/>
      <c r="C2338" s="474"/>
      <c r="D2338" s="475"/>
      <c r="E2338" s="478"/>
      <c r="F2338" s="477"/>
      <c r="G2338" s="478"/>
      <c r="H2338" s="478"/>
      <c r="I2338" s="499"/>
      <c r="J2338" s="486"/>
      <c r="K2338" s="486"/>
      <c r="L2338" s="479"/>
    </row>
    <row r="2339" spans="2:12" s="459" customFormat="1" ht="19.95" customHeight="1" x14ac:dyDescent="0.3">
      <c r="B2339" s="476"/>
      <c r="C2339" s="474"/>
      <c r="D2339" s="475"/>
      <c r="E2339" s="478"/>
      <c r="F2339" s="477"/>
      <c r="G2339" s="478"/>
      <c r="H2339" s="478"/>
      <c r="I2339" s="499"/>
      <c r="J2339" s="486"/>
      <c r="K2339" s="486"/>
      <c r="L2339" s="479"/>
    </row>
    <row r="2340" spans="2:12" s="459" customFormat="1" ht="19.95" customHeight="1" x14ac:dyDescent="0.3">
      <c r="B2340" s="476"/>
      <c r="C2340" s="474"/>
      <c r="D2340" s="475"/>
      <c r="E2340" s="478"/>
      <c r="F2340" s="477"/>
      <c r="G2340" s="478"/>
      <c r="H2340" s="478"/>
      <c r="I2340" s="499"/>
      <c r="J2340" s="486"/>
      <c r="K2340" s="486"/>
      <c r="L2340" s="479"/>
    </row>
    <row r="2341" spans="2:12" s="459" customFormat="1" ht="19.95" customHeight="1" x14ac:dyDescent="0.3">
      <c r="B2341" s="476"/>
      <c r="C2341" s="474"/>
      <c r="D2341" s="475"/>
      <c r="E2341" s="478"/>
      <c r="F2341" s="477"/>
      <c r="G2341" s="478"/>
      <c r="H2341" s="478"/>
      <c r="I2341" s="499"/>
      <c r="J2341" s="486"/>
      <c r="K2341" s="486"/>
      <c r="L2341" s="479"/>
    </row>
    <row r="2342" spans="2:12" s="459" customFormat="1" ht="19.95" customHeight="1" x14ac:dyDescent="0.3">
      <c r="B2342" s="476"/>
      <c r="C2342" s="474"/>
      <c r="D2342" s="475"/>
      <c r="E2342" s="478"/>
      <c r="F2342" s="477"/>
      <c r="G2342" s="478"/>
      <c r="H2342" s="478"/>
      <c r="I2342" s="499"/>
      <c r="J2342" s="486"/>
      <c r="K2342" s="486"/>
      <c r="L2342" s="479"/>
    </row>
    <row r="2343" spans="2:12" s="459" customFormat="1" ht="19.95" customHeight="1" x14ac:dyDescent="0.3">
      <c r="B2343" s="476"/>
      <c r="C2343" s="474"/>
      <c r="D2343" s="475"/>
      <c r="E2343" s="478"/>
      <c r="F2343" s="477"/>
      <c r="G2343" s="478"/>
      <c r="H2343" s="478"/>
      <c r="I2343" s="499"/>
      <c r="J2343" s="486"/>
      <c r="K2343" s="486"/>
      <c r="L2343" s="479"/>
    </row>
    <row r="2344" spans="2:12" s="459" customFormat="1" ht="19.95" customHeight="1" x14ac:dyDescent="0.3">
      <c r="B2344" s="476"/>
      <c r="C2344" s="474"/>
      <c r="D2344" s="475"/>
      <c r="E2344" s="478"/>
      <c r="F2344" s="477"/>
      <c r="G2344" s="478"/>
      <c r="H2344" s="478"/>
      <c r="I2344" s="499"/>
      <c r="J2344" s="486"/>
      <c r="K2344" s="486"/>
      <c r="L2344" s="479"/>
    </row>
    <row r="2345" spans="2:12" s="459" customFormat="1" ht="19.95" customHeight="1" x14ac:dyDescent="0.3">
      <c r="B2345" s="476"/>
      <c r="C2345" s="474"/>
      <c r="D2345" s="475"/>
      <c r="E2345" s="478"/>
      <c r="F2345" s="477"/>
      <c r="G2345" s="478"/>
      <c r="H2345" s="478"/>
      <c r="I2345" s="499"/>
      <c r="J2345" s="486"/>
      <c r="K2345" s="486"/>
      <c r="L2345" s="479"/>
    </row>
    <row r="2346" spans="2:12" s="459" customFormat="1" ht="19.95" customHeight="1" x14ac:dyDescent="0.3">
      <c r="B2346" s="476"/>
      <c r="C2346" s="474"/>
      <c r="D2346" s="475"/>
      <c r="E2346" s="478"/>
      <c r="F2346" s="477"/>
      <c r="G2346" s="478"/>
      <c r="H2346" s="478"/>
      <c r="I2346" s="499"/>
      <c r="J2346" s="486"/>
      <c r="K2346" s="486"/>
      <c r="L2346" s="479"/>
    </row>
    <row r="2347" spans="2:12" s="459" customFormat="1" ht="19.95" customHeight="1" x14ac:dyDescent="0.3">
      <c r="B2347" s="476"/>
      <c r="C2347" s="474"/>
      <c r="D2347" s="475"/>
      <c r="E2347" s="478"/>
      <c r="F2347" s="477"/>
      <c r="G2347" s="478"/>
      <c r="H2347" s="478"/>
      <c r="I2347" s="499"/>
      <c r="J2347" s="486"/>
      <c r="K2347" s="486"/>
      <c r="L2347" s="479"/>
    </row>
    <row r="2348" spans="2:12" s="459" customFormat="1" ht="19.95" customHeight="1" x14ac:dyDescent="0.3">
      <c r="B2348" s="476"/>
      <c r="C2348" s="474"/>
      <c r="D2348" s="475"/>
      <c r="E2348" s="478"/>
      <c r="F2348" s="477"/>
      <c r="G2348" s="478"/>
      <c r="H2348" s="478"/>
      <c r="I2348" s="499"/>
      <c r="J2348" s="486"/>
      <c r="K2348" s="486"/>
      <c r="L2348" s="479"/>
    </row>
    <row r="2349" spans="2:12" s="459" customFormat="1" ht="19.95" customHeight="1" x14ac:dyDescent="0.3">
      <c r="B2349" s="476"/>
      <c r="C2349" s="474"/>
      <c r="D2349" s="475"/>
      <c r="E2349" s="478"/>
      <c r="F2349" s="477"/>
      <c r="G2349" s="478"/>
      <c r="H2349" s="478"/>
      <c r="I2349" s="499"/>
      <c r="J2349" s="486"/>
      <c r="K2349" s="486"/>
      <c r="L2349" s="479"/>
    </row>
    <row r="2350" spans="2:12" s="459" customFormat="1" ht="19.95" customHeight="1" x14ac:dyDescent="0.3">
      <c r="B2350" s="476"/>
      <c r="C2350" s="474"/>
      <c r="D2350" s="475"/>
      <c r="E2350" s="478"/>
      <c r="F2350" s="477"/>
      <c r="G2350" s="478"/>
      <c r="H2350" s="478"/>
      <c r="I2350" s="499"/>
      <c r="J2350" s="486"/>
      <c r="K2350" s="486"/>
      <c r="L2350" s="479"/>
    </row>
    <row r="2351" spans="2:12" s="459" customFormat="1" ht="19.95" customHeight="1" x14ac:dyDescent="0.3">
      <c r="B2351" s="476"/>
      <c r="C2351" s="474"/>
      <c r="D2351" s="475"/>
      <c r="E2351" s="478"/>
      <c r="F2351" s="477"/>
      <c r="G2351" s="478"/>
      <c r="H2351" s="478"/>
      <c r="I2351" s="499"/>
      <c r="J2351" s="486"/>
      <c r="K2351" s="486"/>
      <c r="L2351" s="479"/>
    </row>
    <row r="2352" spans="2:12" s="459" customFormat="1" ht="19.95" customHeight="1" x14ac:dyDescent="0.3">
      <c r="B2352" s="476"/>
      <c r="C2352" s="474"/>
      <c r="D2352" s="475"/>
      <c r="E2352" s="478"/>
      <c r="F2352" s="477"/>
      <c r="G2352" s="478"/>
      <c r="H2352" s="478"/>
      <c r="I2352" s="499"/>
      <c r="J2352" s="486"/>
      <c r="K2352" s="486"/>
      <c r="L2352" s="479"/>
    </row>
    <row r="2353" spans="2:12" s="459" customFormat="1" ht="19.95" customHeight="1" x14ac:dyDescent="0.3">
      <c r="B2353" s="476"/>
      <c r="C2353" s="474"/>
      <c r="D2353" s="475"/>
      <c r="E2353" s="478"/>
      <c r="F2353" s="477"/>
      <c r="G2353" s="478"/>
      <c r="H2353" s="478"/>
      <c r="I2353" s="499"/>
      <c r="J2353" s="486"/>
      <c r="K2353" s="486"/>
      <c r="L2353" s="479"/>
    </row>
    <row r="2354" spans="2:12" s="459" customFormat="1" ht="19.95" customHeight="1" x14ac:dyDescent="0.3">
      <c r="B2354" s="476"/>
      <c r="C2354" s="474"/>
      <c r="D2354" s="475"/>
      <c r="E2354" s="478"/>
      <c r="F2354" s="477"/>
      <c r="G2354" s="478"/>
      <c r="H2354" s="478"/>
      <c r="I2354" s="499"/>
      <c r="J2354" s="486"/>
      <c r="K2354" s="486"/>
      <c r="L2354" s="479"/>
    </row>
    <row r="2355" spans="2:12" s="459" customFormat="1" ht="19.95" customHeight="1" x14ac:dyDescent="0.3">
      <c r="B2355" s="476"/>
      <c r="C2355" s="474"/>
      <c r="D2355" s="475"/>
      <c r="E2355" s="478"/>
      <c r="F2355" s="477"/>
      <c r="G2355" s="478"/>
      <c r="H2355" s="478"/>
      <c r="I2355" s="499"/>
      <c r="J2355" s="486"/>
      <c r="K2355" s="486"/>
      <c r="L2355" s="479"/>
    </row>
    <row r="2356" spans="2:12" s="459" customFormat="1" ht="19.95" customHeight="1" x14ac:dyDescent="0.3">
      <c r="B2356" s="476"/>
      <c r="C2356" s="474"/>
      <c r="D2356" s="475"/>
      <c r="E2356" s="478"/>
      <c r="F2356" s="477"/>
      <c r="G2356" s="478"/>
      <c r="H2356" s="478"/>
      <c r="I2356" s="499"/>
      <c r="J2356" s="486"/>
      <c r="K2356" s="486"/>
      <c r="L2356" s="479"/>
    </row>
    <row r="2357" spans="2:12" s="459" customFormat="1" ht="19.95" customHeight="1" x14ac:dyDescent="0.3">
      <c r="B2357" s="476"/>
      <c r="C2357" s="474"/>
      <c r="D2357" s="475"/>
      <c r="E2357" s="478"/>
      <c r="F2357" s="477"/>
      <c r="G2357" s="478"/>
      <c r="H2357" s="478"/>
      <c r="I2357" s="499"/>
      <c r="J2357" s="486"/>
      <c r="K2357" s="486"/>
      <c r="L2357" s="479"/>
    </row>
    <row r="2358" spans="2:12" s="459" customFormat="1" ht="19.95" customHeight="1" x14ac:dyDescent="0.3">
      <c r="B2358" s="476"/>
      <c r="C2358" s="474"/>
      <c r="D2358" s="475"/>
      <c r="E2358" s="478"/>
      <c r="F2358" s="477"/>
      <c r="G2358" s="478"/>
      <c r="H2358" s="478"/>
      <c r="I2358" s="499"/>
      <c r="J2358" s="486"/>
      <c r="K2358" s="486"/>
      <c r="L2358" s="479"/>
    </row>
    <row r="2359" spans="2:12" s="459" customFormat="1" ht="19.95" customHeight="1" x14ac:dyDescent="0.3">
      <c r="B2359" s="476"/>
      <c r="C2359" s="474"/>
      <c r="D2359" s="475"/>
      <c r="E2359" s="478"/>
      <c r="F2359" s="477"/>
      <c r="G2359" s="478"/>
      <c r="H2359" s="478"/>
      <c r="I2359" s="499"/>
      <c r="J2359" s="486"/>
      <c r="K2359" s="486"/>
      <c r="L2359" s="479"/>
    </row>
    <row r="2360" spans="2:12" s="459" customFormat="1" ht="19.95" customHeight="1" x14ac:dyDescent="0.3">
      <c r="B2360" s="476"/>
      <c r="C2360" s="474"/>
      <c r="D2360" s="475"/>
      <c r="E2360" s="478"/>
      <c r="F2360" s="477"/>
      <c r="G2360" s="478"/>
      <c r="H2360" s="478"/>
      <c r="I2360" s="499"/>
      <c r="J2360" s="486"/>
      <c r="K2360" s="486"/>
      <c r="L2360" s="479"/>
    </row>
    <row r="2361" spans="2:12" s="459" customFormat="1" ht="19.95" customHeight="1" x14ac:dyDescent="0.3">
      <c r="B2361" s="476"/>
      <c r="C2361" s="474"/>
      <c r="D2361" s="475"/>
      <c r="E2361" s="478"/>
      <c r="F2361" s="477"/>
      <c r="G2361" s="478"/>
      <c r="H2361" s="478"/>
      <c r="I2361" s="499"/>
      <c r="J2361" s="486"/>
      <c r="K2361" s="486"/>
      <c r="L2361" s="479"/>
    </row>
    <row r="2362" spans="2:12" s="459" customFormat="1" ht="19.95" customHeight="1" x14ac:dyDescent="0.3">
      <c r="B2362" s="476"/>
      <c r="C2362" s="474"/>
      <c r="D2362" s="475"/>
      <c r="E2362" s="478"/>
      <c r="F2362" s="477"/>
      <c r="G2362" s="478"/>
      <c r="H2362" s="478"/>
      <c r="I2362" s="499"/>
      <c r="J2362" s="486"/>
      <c r="K2362" s="486"/>
      <c r="L2362" s="479"/>
    </row>
    <row r="2363" spans="2:12" s="459" customFormat="1" ht="19.95" customHeight="1" x14ac:dyDescent="0.3">
      <c r="B2363" s="476"/>
      <c r="C2363" s="474"/>
      <c r="D2363" s="475"/>
      <c r="E2363" s="478"/>
      <c r="F2363" s="477"/>
      <c r="G2363" s="478"/>
      <c r="H2363" s="478"/>
      <c r="I2363" s="499"/>
      <c r="J2363" s="486"/>
      <c r="K2363" s="486"/>
      <c r="L2363" s="479"/>
    </row>
    <row r="2364" spans="2:12" s="459" customFormat="1" ht="19.95" customHeight="1" x14ac:dyDescent="0.3">
      <c r="B2364" s="476"/>
      <c r="C2364" s="474"/>
      <c r="D2364" s="475"/>
      <c r="E2364" s="478"/>
      <c r="F2364" s="477"/>
      <c r="G2364" s="478"/>
      <c r="H2364" s="478"/>
      <c r="I2364" s="499"/>
      <c r="J2364" s="486"/>
      <c r="K2364" s="486"/>
      <c r="L2364" s="479"/>
    </row>
    <row r="2365" spans="2:12" s="459" customFormat="1" ht="19.95" customHeight="1" x14ac:dyDescent="0.3">
      <c r="B2365" s="476"/>
      <c r="C2365" s="474"/>
      <c r="D2365" s="475"/>
      <c r="E2365" s="478"/>
      <c r="F2365" s="477"/>
      <c r="G2365" s="478"/>
      <c r="H2365" s="478"/>
      <c r="I2365" s="499"/>
      <c r="J2365" s="486"/>
      <c r="K2365" s="486"/>
      <c r="L2365" s="479"/>
    </row>
    <row r="2366" spans="2:12" s="459" customFormat="1" ht="19.95" customHeight="1" x14ac:dyDescent="0.3">
      <c r="B2366" s="476"/>
      <c r="C2366" s="474"/>
      <c r="D2366" s="475"/>
      <c r="E2366" s="478"/>
      <c r="F2366" s="477"/>
      <c r="G2366" s="478"/>
      <c r="H2366" s="478"/>
      <c r="I2366" s="499"/>
      <c r="J2366" s="486"/>
      <c r="K2366" s="486"/>
      <c r="L2366" s="479"/>
    </row>
    <row r="2367" spans="2:12" s="459" customFormat="1" ht="19.95" customHeight="1" x14ac:dyDescent="0.3">
      <c r="B2367" s="476"/>
      <c r="C2367" s="474"/>
      <c r="D2367" s="475"/>
      <c r="E2367" s="478"/>
      <c r="F2367" s="477"/>
      <c r="G2367" s="478"/>
      <c r="H2367" s="478"/>
      <c r="I2367" s="499"/>
      <c r="J2367" s="486"/>
      <c r="K2367" s="486"/>
      <c r="L2367" s="479"/>
    </row>
    <row r="2368" spans="2:12" s="459" customFormat="1" ht="19.95" customHeight="1" x14ac:dyDescent="0.3">
      <c r="B2368" s="476"/>
      <c r="C2368" s="474"/>
      <c r="D2368" s="475"/>
      <c r="E2368" s="478"/>
      <c r="F2368" s="477"/>
      <c r="G2368" s="478"/>
      <c r="H2368" s="478"/>
      <c r="I2368" s="499"/>
      <c r="J2368" s="486"/>
      <c r="K2368" s="486"/>
      <c r="L2368" s="479"/>
    </row>
    <row r="2369" spans="2:12" s="459" customFormat="1" ht="19.95" customHeight="1" x14ac:dyDescent="0.3">
      <c r="B2369" s="476"/>
      <c r="C2369" s="474"/>
      <c r="D2369" s="475"/>
      <c r="E2369" s="478"/>
      <c r="F2369" s="477"/>
      <c r="G2369" s="478"/>
      <c r="H2369" s="478"/>
      <c r="I2369" s="499"/>
      <c r="J2369" s="486"/>
      <c r="K2369" s="486"/>
      <c r="L2369" s="479"/>
    </row>
    <row r="2370" spans="2:12" s="459" customFormat="1" ht="19.95" customHeight="1" x14ac:dyDescent="0.3">
      <c r="B2370" s="476"/>
      <c r="C2370" s="474"/>
      <c r="D2370" s="475"/>
      <c r="E2370" s="478"/>
      <c r="F2370" s="477"/>
      <c r="G2370" s="478"/>
      <c r="H2370" s="478"/>
      <c r="I2370" s="499"/>
      <c r="J2370" s="486"/>
      <c r="K2370" s="486"/>
      <c r="L2370" s="479"/>
    </row>
    <row r="2371" spans="2:12" s="459" customFormat="1" ht="19.95" customHeight="1" x14ac:dyDescent="0.3">
      <c r="B2371" s="476"/>
      <c r="C2371" s="474"/>
      <c r="D2371" s="475"/>
      <c r="E2371" s="478"/>
      <c r="F2371" s="477"/>
      <c r="G2371" s="478"/>
      <c r="H2371" s="478"/>
      <c r="I2371" s="499"/>
      <c r="J2371" s="486"/>
      <c r="K2371" s="486"/>
      <c r="L2371" s="479"/>
    </row>
    <row r="2372" spans="2:12" s="459" customFormat="1" ht="19.95" customHeight="1" x14ac:dyDescent="0.3">
      <c r="B2372" s="476"/>
      <c r="C2372" s="474"/>
      <c r="D2372" s="475"/>
      <c r="E2372" s="478"/>
      <c r="F2372" s="477"/>
      <c r="G2372" s="478"/>
      <c r="H2372" s="478"/>
      <c r="I2372" s="499"/>
      <c r="J2372" s="486"/>
      <c r="K2372" s="486"/>
      <c r="L2372" s="479"/>
    </row>
    <row r="2373" spans="2:12" s="459" customFormat="1" ht="19.95" customHeight="1" x14ac:dyDescent="0.3">
      <c r="B2373" s="476"/>
      <c r="C2373" s="474"/>
      <c r="D2373" s="475"/>
      <c r="E2373" s="478"/>
      <c r="F2373" s="477"/>
      <c r="G2373" s="478"/>
      <c r="H2373" s="478"/>
      <c r="I2373" s="499"/>
      <c r="J2373" s="486"/>
      <c r="K2373" s="486"/>
      <c r="L2373" s="479"/>
    </row>
    <row r="2374" spans="2:12" s="459" customFormat="1" ht="19.95" customHeight="1" x14ac:dyDescent="0.3">
      <c r="B2374" s="476"/>
      <c r="C2374" s="474"/>
      <c r="D2374" s="475"/>
      <c r="E2374" s="478"/>
      <c r="F2374" s="477"/>
      <c r="G2374" s="478"/>
      <c r="H2374" s="478"/>
      <c r="I2374" s="499"/>
      <c r="J2374" s="486"/>
      <c r="K2374" s="486"/>
      <c r="L2374" s="479"/>
    </row>
    <row r="2375" spans="2:12" s="459" customFormat="1" ht="19.95" customHeight="1" x14ac:dyDescent="0.3">
      <c r="B2375" s="476"/>
      <c r="C2375" s="474"/>
      <c r="D2375" s="475"/>
      <c r="E2375" s="478"/>
      <c r="F2375" s="477"/>
      <c r="G2375" s="478"/>
      <c r="H2375" s="478"/>
      <c r="I2375" s="499"/>
      <c r="J2375" s="486"/>
      <c r="K2375" s="486"/>
      <c r="L2375" s="479"/>
    </row>
    <row r="2376" spans="2:12" s="459" customFormat="1" ht="19.95" customHeight="1" x14ac:dyDescent="0.3">
      <c r="B2376" s="476"/>
      <c r="C2376" s="474"/>
      <c r="D2376" s="475"/>
      <c r="E2376" s="478"/>
      <c r="F2376" s="477"/>
      <c r="G2376" s="478"/>
      <c r="H2376" s="478"/>
      <c r="I2376" s="499"/>
      <c r="J2376" s="486"/>
      <c r="K2376" s="486"/>
      <c r="L2376" s="479"/>
    </row>
    <row r="2377" spans="2:12" s="459" customFormat="1" ht="19.95" customHeight="1" x14ac:dyDescent="0.3">
      <c r="B2377" s="476"/>
      <c r="C2377" s="474"/>
      <c r="D2377" s="475"/>
      <c r="E2377" s="478"/>
      <c r="F2377" s="477"/>
      <c r="G2377" s="478"/>
      <c r="H2377" s="478"/>
      <c r="I2377" s="499"/>
      <c r="J2377" s="486"/>
      <c r="K2377" s="486"/>
      <c r="L2377" s="479"/>
    </row>
    <row r="2378" spans="2:12" s="459" customFormat="1" ht="19.95" customHeight="1" x14ac:dyDescent="0.3">
      <c r="B2378" s="476"/>
      <c r="C2378" s="474"/>
      <c r="D2378" s="475"/>
      <c r="E2378" s="478"/>
      <c r="F2378" s="477"/>
      <c r="G2378" s="478"/>
      <c r="H2378" s="478"/>
      <c r="I2378" s="499"/>
      <c r="J2378" s="486"/>
      <c r="K2378" s="486"/>
      <c r="L2378" s="479"/>
    </row>
    <row r="2379" spans="2:12" s="459" customFormat="1" ht="19.95" customHeight="1" x14ac:dyDescent="0.3">
      <c r="B2379" s="476"/>
      <c r="C2379" s="474"/>
      <c r="D2379" s="475"/>
      <c r="E2379" s="478"/>
      <c r="F2379" s="477"/>
      <c r="G2379" s="478"/>
      <c r="H2379" s="478"/>
      <c r="I2379" s="499"/>
      <c r="J2379" s="486"/>
      <c r="K2379" s="486"/>
      <c r="L2379" s="479"/>
    </row>
    <row r="2380" spans="2:12" s="459" customFormat="1" ht="19.95" customHeight="1" x14ac:dyDescent="0.3">
      <c r="B2380" s="476"/>
      <c r="C2380" s="474"/>
      <c r="D2380" s="475"/>
      <c r="E2380" s="478"/>
      <c r="F2380" s="477"/>
      <c r="G2380" s="478"/>
      <c r="H2380" s="478"/>
      <c r="I2380" s="499"/>
      <c r="J2380" s="486"/>
      <c r="K2380" s="486"/>
      <c r="L2380" s="479"/>
    </row>
    <row r="2381" spans="2:12" s="459" customFormat="1" ht="19.95" customHeight="1" x14ac:dyDescent="0.3">
      <c r="B2381" s="476"/>
      <c r="C2381" s="474"/>
      <c r="D2381" s="475"/>
      <c r="E2381" s="478"/>
      <c r="F2381" s="477"/>
      <c r="G2381" s="478"/>
      <c r="H2381" s="478"/>
      <c r="I2381" s="499"/>
      <c r="J2381" s="486"/>
      <c r="K2381" s="486"/>
      <c r="L2381" s="479"/>
    </row>
    <row r="2382" spans="2:12" s="459" customFormat="1" ht="19.95" customHeight="1" x14ac:dyDescent="0.3">
      <c r="B2382" s="476"/>
      <c r="C2382" s="474"/>
      <c r="D2382" s="475"/>
      <c r="E2382" s="478"/>
      <c r="F2382" s="477"/>
      <c r="G2382" s="478"/>
      <c r="H2382" s="478"/>
      <c r="I2382" s="499"/>
      <c r="J2382" s="486"/>
      <c r="K2382" s="486"/>
      <c r="L2382" s="479"/>
    </row>
    <row r="2383" spans="2:12" s="459" customFormat="1" ht="19.95" customHeight="1" x14ac:dyDescent="0.3">
      <c r="B2383" s="476"/>
      <c r="C2383" s="474"/>
      <c r="D2383" s="475"/>
      <c r="E2383" s="478"/>
      <c r="F2383" s="477"/>
      <c r="G2383" s="478"/>
      <c r="H2383" s="478"/>
      <c r="I2383" s="499"/>
      <c r="J2383" s="486"/>
      <c r="K2383" s="486"/>
      <c r="L2383" s="479"/>
    </row>
    <row r="2384" spans="2:12" s="459" customFormat="1" ht="19.95" customHeight="1" x14ac:dyDescent="0.3">
      <c r="B2384" s="476"/>
      <c r="C2384" s="474"/>
      <c r="D2384" s="475"/>
      <c r="E2384" s="478"/>
      <c r="F2384" s="477"/>
      <c r="G2384" s="478"/>
      <c r="H2384" s="478"/>
      <c r="I2384" s="499"/>
      <c r="J2384" s="486"/>
      <c r="K2384" s="486"/>
      <c r="L2384" s="479"/>
    </row>
    <row r="2385" spans="2:12" s="459" customFormat="1" ht="19.95" customHeight="1" x14ac:dyDescent="0.3">
      <c r="B2385" s="476"/>
      <c r="C2385" s="474"/>
      <c r="D2385" s="475"/>
      <c r="E2385" s="478"/>
      <c r="F2385" s="477"/>
      <c r="G2385" s="478"/>
      <c r="H2385" s="478"/>
      <c r="I2385" s="499"/>
      <c r="J2385" s="486"/>
      <c r="K2385" s="486"/>
      <c r="L2385" s="479"/>
    </row>
    <row r="2386" spans="2:12" s="459" customFormat="1" ht="19.95" customHeight="1" x14ac:dyDescent="0.3">
      <c r="B2386" s="476"/>
      <c r="C2386" s="474"/>
      <c r="D2386" s="475"/>
      <c r="E2386" s="478"/>
      <c r="F2386" s="477"/>
      <c r="G2386" s="478"/>
      <c r="H2386" s="478"/>
      <c r="I2386" s="499"/>
      <c r="J2386" s="486"/>
      <c r="K2386" s="486"/>
      <c r="L2386" s="479"/>
    </row>
    <row r="2387" spans="2:12" s="459" customFormat="1" ht="19.95" customHeight="1" x14ac:dyDescent="0.3">
      <c r="B2387" s="476"/>
      <c r="C2387" s="474"/>
      <c r="D2387" s="475"/>
      <c r="E2387" s="478"/>
      <c r="F2387" s="477"/>
      <c r="G2387" s="478"/>
      <c r="H2387" s="478"/>
      <c r="I2387" s="499"/>
      <c r="J2387" s="486"/>
      <c r="K2387" s="486"/>
      <c r="L2387" s="479"/>
    </row>
    <row r="2388" spans="2:12" s="459" customFormat="1" ht="19.95" customHeight="1" x14ac:dyDescent="0.3">
      <c r="B2388" s="476"/>
      <c r="C2388" s="474"/>
      <c r="D2388" s="475"/>
      <c r="E2388" s="478"/>
      <c r="F2388" s="477"/>
      <c r="G2388" s="478"/>
      <c r="H2388" s="478"/>
      <c r="I2388" s="499"/>
      <c r="J2388" s="486"/>
      <c r="K2388" s="486"/>
      <c r="L2388" s="479"/>
    </row>
    <row r="2389" spans="2:12" s="459" customFormat="1" ht="19.95" customHeight="1" x14ac:dyDescent="0.3">
      <c r="B2389" s="476"/>
      <c r="C2389" s="474"/>
      <c r="D2389" s="475"/>
      <c r="E2389" s="478"/>
      <c r="F2389" s="477"/>
      <c r="G2389" s="478"/>
      <c r="H2389" s="478"/>
      <c r="I2389" s="499"/>
      <c r="J2389" s="486"/>
      <c r="K2389" s="486"/>
      <c r="L2389" s="479"/>
    </row>
    <row r="2390" spans="2:12" s="459" customFormat="1" ht="19.95" customHeight="1" x14ac:dyDescent="0.3">
      <c r="B2390" s="476"/>
      <c r="C2390" s="474"/>
      <c r="D2390" s="475"/>
      <c r="E2390" s="478"/>
      <c r="F2390" s="477"/>
      <c r="G2390" s="478"/>
      <c r="H2390" s="478"/>
      <c r="I2390" s="499"/>
      <c r="J2390" s="486"/>
      <c r="K2390" s="486"/>
      <c r="L2390" s="479"/>
    </row>
    <row r="2391" spans="2:12" s="459" customFormat="1" ht="19.95" customHeight="1" x14ac:dyDescent="0.3">
      <c r="B2391" s="476"/>
      <c r="C2391" s="474"/>
      <c r="D2391" s="475"/>
      <c r="E2391" s="478"/>
      <c r="F2391" s="477"/>
      <c r="G2391" s="478"/>
      <c r="H2391" s="478"/>
      <c r="I2391" s="499"/>
      <c r="J2391" s="486"/>
      <c r="K2391" s="486"/>
      <c r="L2391" s="479"/>
    </row>
    <row r="2392" spans="2:12" s="459" customFormat="1" ht="19.95" customHeight="1" x14ac:dyDescent="0.3">
      <c r="B2392" s="476"/>
      <c r="C2392" s="474"/>
      <c r="D2392" s="475"/>
      <c r="E2392" s="478"/>
      <c r="F2392" s="477"/>
      <c r="G2392" s="478"/>
      <c r="H2392" s="478"/>
      <c r="I2392" s="499"/>
      <c r="J2392" s="486"/>
      <c r="K2392" s="486"/>
      <c r="L2392" s="479"/>
    </row>
    <row r="2393" spans="2:12" s="459" customFormat="1" ht="19.95" customHeight="1" x14ac:dyDescent="0.3">
      <c r="B2393" s="476"/>
      <c r="C2393" s="474"/>
      <c r="D2393" s="475"/>
      <c r="E2393" s="478"/>
      <c r="F2393" s="477"/>
      <c r="G2393" s="478"/>
      <c r="H2393" s="478"/>
      <c r="I2393" s="499"/>
      <c r="J2393" s="486"/>
      <c r="K2393" s="486"/>
      <c r="L2393" s="479"/>
    </row>
    <row r="2394" spans="2:12" s="459" customFormat="1" ht="19.95" customHeight="1" x14ac:dyDescent="0.3">
      <c r="B2394" s="476"/>
      <c r="C2394" s="474"/>
      <c r="D2394" s="475"/>
      <c r="E2394" s="478"/>
      <c r="F2394" s="477"/>
      <c r="G2394" s="478"/>
      <c r="H2394" s="478"/>
      <c r="I2394" s="499"/>
      <c r="J2394" s="486"/>
      <c r="K2394" s="486"/>
      <c r="L2394" s="479"/>
    </row>
    <row r="2395" spans="2:12" s="459" customFormat="1" ht="19.95" customHeight="1" x14ac:dyDescent="0.3">
      <c r="B2395" s="476"/>
      <c r="C2395" s="474"/>
      <c r="D2395" s="475"/>
      <c r="E2395" s="478"/>
      <c r="F2395" s="477"/>
      <c r="G2395" s="478"/>
      <c r="H2395" s="478"/>
      <c r="I2395" s="499"/>
      <c r="J2395" s="486"/>
      <c r="K2395" s="486"/>
      <c r="L2395" s="479"/>
    </row>
    <row r="2396" spans="2:12" s="459" customFormat="1" ht="19.95" customHeight="1" x14ac:dyDescent="0.3">
      <c r="B2396" s="476"/>
      <c r="C2396" s="474"/>
      <c r="D2396" s="475"/>
      <c r="E2396" s="478"/>
      <c r="F2396" s="477"/>
      <c r="G2396" s="478"/>
      <c r="H2396" s="478"/>
      <c r="I2396" s="499"/>
      <c r="J2396" s="486"/>
      <c r="K2396" s="486"/>
      <c r="L2396" s="479"/>
    </row>
    <row r="2397" spans="2:12" s="459" customFormat="1" ht="19.95" customHeight="1" x14ac:dyDescent="0.3">
      <c r="B2397" s="476"/>
      <c r="C2397" s="474"/>
      <c r="D2397" s="475"/>
      <c r="E2397" s="478"/>
      <c r="F2397" s="477"/>
      <c r="G2397" s="478"/>
      <c r="H2397" s="478"/>
      <c r="I2397" s="499"/>
      <c r="J2397" s="486"/>
      <c r="K2397" s="486"/>
      <c r="L2397" s="479"/>
    </row>
    <row r="2398" spans="2:12" s="459" customFormat="1" ht="19.95" customHeight="1" x14ac:dyDescent="0.3">
      <c r="B2398" s="476"/>
      <c r="C2398" s="474"/>
      <c r="D2398" s="475"/>
      <c r="E2398" s="478"/>
      <c r="F2398" s="477"/>
      <c r="G2398" s="478"/>
      <c r="H2398" s="478"/>
      <c r="I2398" s="499"/>
      <c r="J2398" s="486"/>
      <c r="K2398" s="486"/>
      <c r="L2398" s="479"/>
    </row>
    <row r="2399" spans="2:12" s="459" customFormat="1" ht="19.95" customHeight="1" x14ac:dyDescent="0.3">
      <c r="B2399" s="476"/>
      <c r="C2399" s="474"/>
      <c r="D2399" s="475"/>
      <c r="E2399" s="478"/>
      <c r="F2399" s="477"/>
      <c r="G2399" s="478"/>
      <c r="H2399" s="478"/>
      <c r="I2399" s="499"/>
      <c r="J2399" s="486"/>
      <c r="K2399" s="486"/>
      <c r="L2399" s="479"/>
    </row>
    <row r="2400" spans="2:12" s="459" customFormat="1" ht="19.95" customHeight="1" x14ac:dyDescent="0.3">
      <c r="B2400" s="476"/>
      <c r="C2400" s="474"/>
      <c r="D2400" s="475"/>
      <c r="E2400" s="478"/>
      <c r="F2400" s="477"/>
      <c r="G2400" s="478"/>
      <c r="H2400" s="478"/>
      <c r="I2400" s="499"/>
      <c r="J2400" s="486"/>
      <c r="K2400" s="486"/>
      <c r="L2400" s="479"/>
    </row>
    <row r="2401" spans="2:12" s="459" customFormat="1" ht="19.95" customHeight="1" x14ac:dyDescent="0.3">
      <c r="B2401" s="476"/>
      <c r="C2401" s="474"/>
      <c r="D2401" s="475"/>
      <c r="E2401" s="478"/>
      <c r="F2401" s="477"/>
      <c r="G2401" s="478"/>
      <c r="H2401" s="478"/>
      <c r="I2401" s="499"/>
      <c r="J2401" s="486"/>
      <c r="K2401" s="486"/>
      <c r="L2401" s="479"/>
    </row>
    <row r="2402" spans="2:12" s="459" customFormat="1" ht="19.95" customHeight="1" x14ac:dyDescent="0.3">
      <c r="B2402" s="476"/>
      <c r="C2402" s="474"/>
      <c r="D2402" s="475"/>
      <c r="E2402" s="478"/>
      <c r="F2402" s="477"/>
      <c r="G2402" s="478"/>
      <c r="H2402" s="478"/>
      <c r="I2402" s="499"/>
      <c r="J2402" s="486"/>
      <c r="K2402" s="486"/>
      <c r="L2402" s="479"/>
    </row>
    <row r="2403" spans="2:12" s="459" customFormat="1" ht="19.95" customHeight="1" x14ac:dyDescent="0.3">
      <c r="B2403" s="476"/>
      <c r="C2403" s="474"/>
      <c r="D2403" s="475"/>
      <c r="E2403" s="478"/>
      <c r="F2403" s="477"/>
      <c r="G2403" s="478"/>
      <c r="H2403" s="478"/>
      <c r="I2403" s="499"/>
      <c r="J2403" s="486"/>
      <c r="K2403" s="486"/>
      <c r="L2403" s="479"/>
    </row>
    <row r="2404" spans="2:12" s="459" customFormat="1" ht="19.95" customHeight="1" x14ac:dyDescent="0.3">
      <c r="B2404" s="476"/>
      <c r="C2404" s="474"/>
      <c r="D2404" s="475"/>
      <c r="E2404" s="478"/>
      <c r="F2404" s="477"/>
      <c r="G2404" s="478"/>
      <c r="H2404" s="478"/>
      <c r="I2404" s="499"/>
      <c r="J2404" s="486"/>
      <c r="K2404" s="486"/>
      <c r="L2404" s="479"/>
    </row>
    <row r="2405" spans="2:12" s="459" customFormat="1" ht="19.95" customHeight="1" x14ac:dyDescent="0.3">
      <c r="B2405" s="476"/>
      <c r="C2405" s="474"/>
      <c r="D2405" s="475"/>
      <c r="E2405" s="478"/>
      <c r="F2405" s="477"/>
      <c r="G2405" s="478"/>
      <c r="H2405" s="478"/>
      <c r="I2405" s="499"/>
      <c r="J2405" s="486"/>
      <c r="K2405" s="486"/>
      <c r="L2405" s="479"/>
    </row>
    <row r="2406" spans="2:12" s="459" customFormat="1" ht="19.95" customHeight="1" x14ac:dyDescent="0.3">
      <c r="B2406" s="476"/>
      <c r="C2406" s="474"/>
      <c r="D2406" s="475"/>
      <c r="E2406" s="478"/>
      <c r="F2406" s="477"/>
      <c r="G2406" s="478"/>
      <c r="H2406" s="478"/>
      <c r="I2406" s="499"/>
      <c r="J2406" s="486"/>
      <c r="K2406" s="486"/>
      <c r="L2406" s="479"/>
    </row>
    <row r="2407" spans="2:12" s="459" customFormat="1" ht="19.95" customHeight="1" x14ac:dyDescent="0.3">
      <c r="B2407" s="476"/>
      <c r="C2407" s="474"/>
      <c r="D2407" s="475"/>
      <c r="E2407" s="478"/>
      <c r="F2407" s="477"/>
      <c r="G2407" s="478"/>
      <c r="H2407" s="478"/>
      <c r="I2407" s="499"/>
      <c r="J2407" s="486"/>
      <c r="K2407" s="486"/>
      <c r="L2407" s="479"/>
    </row>
    <row r="2408" spans="2:12" s="459" customFormat="1" ht="19.95" customHeight="1" x14ac:dyDescent="0.3">
      <c r="B2408" s="476"/>
      <c r="C2408" s="474"/>
      <c r="D2408" s="475"/>
      <c r="E2408" s="478"/>
      <c r="F2408" s="477"/>
      <c r="G2408" s="478"/>
      <c r="H2408" s="478"/>
      <c r="I2408" s="499"/>
      <c r="J2408" s="486"/>
      <c r="K2408" s="486"/>
      <c r="L2408" s="479"/>
    </row>
    <row r="2409" spans="2:12" s="459" customFormat="1" ht="19.95" customHeight="1" x14ac:dyDescent="0.3">
      <c r="B2409" s="476"/>
      <c r="C2409" s="474"/>
      <c r="D2409" s="475"/>
      <c r="E2409" s="478"/>
      <c r="F2409" s="477"/>
      <c r="G2409" s="478"/>
      <c r="H2409" s="478"/>
      <c r="I2409" s="499"/>
      <c r="J2409" s="486"/>
      <c r="K2409" s="486"/>
      <c r="L2409" s="479"/>
    </row>
    <row r="2410" spans="2:12" s="459" customFormat="1" ht="19.95" customHeight="1" x14ac:dyDescent="0.3">
      <c r="B2410" s="476"/>
      <c r="C2410" s="474"/>
      <c r="D2410" s="475"/>
      <c r="E2410" s="478"/>
      <c r="F2410" s="477"/>
      <c r="G2410" s="478"/>
      <c r="H2410" s="478"/>
      <c r="I2410" s="499"/>
      <c r="J2410" s="486"/>
      <c r="K2410" s="486"/>
      <c r="L2410" s="479"/>
    </row>
    <row r="2411" spans="2:12" s="459" customFormat="1" ht="19.95" customHeight="1" x14ac:dyDescent="0.3">
      <c r="B2411" s="476"/>
      <c r="C2411" s="474"/>
      <c r="D2411" s="475"/>
      <c r="E2411" s="478"/>
      <c r="F2411" s="477"/>
      <c r="G2411" s="478"/>
      <c r="H2411" s="478"/>
      <c r="I2411" s="499"/>
      <c r="J2411" s="486"/>
      <c r="K2411" s="486"/>
      <c r="L2411" s="479"/>
    </row>
    <row r="2412" spans="2:12" s="459" customFormat="1" ht="19.95" customHeight="1" x14ac:dyDescent="0.3">
      <c r="B2412" s="476"/>
      <c r="C2412" s="474"/>
      <c r="D2412" s="475"/>
      <c r="E2412" s="478"/>
      <c r="F2412" s="477"/>
      <c r="G2412" s="478"/>
      <c r="H2412" s="478"/>
      <c r="I2412" s="499"/>
      <c r="J2412" s="486"/>
      <c r="K2412" s="486"/>
      <c r="L2412" s="479"/>
    </row>
    <row r="2413" spans="2:12" s="459" customFormat="1" ht="19.95" customHeight="1" x14ac:dyDescent="0.3">
      <c r="B2413" s="476"/>
      <c r="C2413" s="474"/>
      <c r="D2413" s="475"/>
      <c r="E2413" s="478"/>
      <c r="F2413" s="477"/>
      <c r="G2413" s="478"/>
      <c r="H2413" s="478"/>
      <c r="I2413" s="499"/>
      <c r="J2413" s="486"/>
      <c r="K2413" s="486"/>
      <c r="L2413" s="479"/>
    </row>
    <row r="2414" spans="2:12" s="459" customFormat="1" ht="19.95" customHeight="1" x14ac:dyDescent="0.3">
      <c r="B2414" s="476"/>
      <c r="C2414" s="474"/>
      <c r="D2414" s="475"/>
      <c r="E2414" s="478"/>
      <c r="F2414" s="477"/>
      <c r="G2414" s="478"/>
      <c r="H2414" s="478"/>
      <c r="I2414" s="499"/>
      <c r="J2414" s="486"/>
      <c r="K2414" s="486"/>
      <c r="L2414" s="479"/>
    </row>
    <row r="2415" spans="2:12" s="459" customFormat="1" ht="19.95" customHeight="1" x14ac:dyDescent="0.3">
      <c r="B2415" s="476"/>
      <c r="C2415" s="474"/>
      <c r="D2415" s="475"/>
      <c r="E2415" s="478"/>
      <c r="F2415" s="477"/>
      <c r="G2415" s="478"/>
      <c r="H2415" s="478"/>
      <c r="I2415" s="499"/>
      <c r="J2415" s="486"/>
      <c r="K2415" s="486"/>
      <c r="L2415" s="479"/>
    </row>
    <row r="2416" spans="2:12" s="459" customFormat="1" ht="19.95" customHeight="1" x14ac:dyDescent="0.3">
      <c r="B2416" s="476"/>
      <c r="C2416" s="474"/>
      <c r="D2416" s="475"/>
      <c r="E2416" s="478"/>
      <c r="F2416" s="477"/>
      <c r="G2416" s="478"/>
      <c r="H2416" s="478"/>
      <c r="I2416" s="499"/>
      <c r="J2416" s="486"/>
      <c r="K2416" s="486"/>
      <c r="L2416" s="479"/>
    </row>
    <row r="2417" spans="2:12" s="459" customFormat="1" ht="19.95" customHeight="1" x14ac:dyDescent="0.3">
      <c r="B2417" s="476"/>
      <c r="C2417" s="474"/>
      <c r="D2417" s="475"/>
      <c r="E2417" s="478"/>
      <c r="F2417" s="477"/>
      <c r="G2417" s="478"/>
      <c r="H2417" s="478"/>
      <c r="I2417" s="499"/>
      <c r="J2417" s="486"/>
      <c r="K2417" s="486"/>
      <c r="L2417" s="479"/>
    </row>
    <row r="2418" spans="2:12" s="459" customFormat="1" ht="19.95" customHeight="1" x14ac:dyDescent="0.3">
      <c r="B2418" s="476"/>
      <c r="C2418" s="474"/>
      <c r="D2418" s="475"/>
      <c r="E2418" s="478"/>
      <c r="F2418" s="477"/>
      <c r="G2418" s="478"/>
      <c r="H2418" s="478"/>
      <c r="I2418" s="499"/>
      <c r="J2418" s="486"/>
      <c r="K2418" s="486"/>
      <c r="L2418" s="479"/>
    </row>
    <row r="2419" spans="2:12" s="459" customFormat="1" ht="19.95" customHeight="1" x14ac:dyDescent="0.3">
      <c r="B2419" s="476"/>
      <c r="C2419" s="474"/>
      <c r="D2419" s="475"/>
      <c r="E2419" s="478"/>
      <c r="F2419" s="477"/>
      <c r="G2419" s="478"/>
      <c r="H2419" s="478"/>
      <c r="I2419" s="499"/>
      <c r="J2419" s="486"/>
      <c r="K2419" s="486"/>
      <c r="L2419" s="479"/>
    </row>
    <row r="2420" spans="2:12" s="459" customFormat="1" ht="19.95" customHeight="1" x14ac:dyDescent="0.3">
      <c r="B2420" s="476"/>
      <c r="C2420" s="474"/>
      <c r="D2420" s="475"/>
      <c r="E2420" s="478"/>
      <c r="F2420" s="477"/>
      <c r="G2420" s="478"/>
      <c r="H2420" s="478"/>
      <c r="I2420" s="499"/>
      <c r="J2420" s="486"/>
      <c r="K2420" s="486"/>
      <c r="L2420" s="479"/>
    </row>
    <row r="2421" spans="2:12" s="459" customFormat="1" ht="19.95" customHeight="1" x14ac:dyDescent="0.3">
      <c r="B2421" s="476"/>
      <c r="C2421" s="474"/>
      <c r="D2421" s="475"/>
      <c r="E2421" s="478"/>
      <c r="F2421" s="477"/>
      <c r="G2421" s="478"/>
      <c r="H2421" s="478"/>
      <c r="I2421" s="499"/>
      <c r="J2421" s="486"/>
      <c r="K2421" s="486"/>
      <c r="L2421" s="479"/>
    </row>
    <row r="2422" spans="2:12" s="459" customFormat="1" ht="19.95" customHeight="1" x14ac:dyDescent="0.3">
      <c r="B2422" s="476"/>
      <c r="C2422" s="474"/>
      <c r="D2422" s="475"/>
      <c r="E2422" s="478"/>
      <c r="F2422" s="477"/>
      <c r="G2422" s="478"/>
      <c r="H2422" s="478"/>
      <c r="I2422" s="499"/>
      <c r="J2422" s="486"/>
      <c r="K2422" s="486"/>
      <c r="L2422" s="479"/>
    </row>
    <row r="2423" spans="2:12" s="459" customFormat="1" ht="19.95" customHeight="1" x14ac:dyDescent="0.3">
      <c r="B2423" s="476"/>
      <c r="C2423" s="474"/>
      <c r="D2423" s="475"/>
      <c r="E2423" s="478"/>
      <c r="F2423" s="477"/>
      <c r="G2423" s="478"/>
      <c r="H2423" s="478"/>
      <c r="I2423" s="499"/>
      <c r="J2423" s="486"/>
      <c r="K2423" s="486"/>
      <c r="L2423" s="479"/>
    </row>
    <row r="2424" spans="2:12" s="459" customFormat="1" ht="19.95" customHeight="1" x14ac:dyDescent="0.3">
      <c r="B2424" s="476"/>
      <c r="C2424" s="474"/>
      <c r="D2424" s="475"/>
      <c r="E2424" s="478"/>
      <c r="F2424" s="477"/>
      <c r="G2424" s="478"/>
      <c r="H2424" s="478"/>
      <c r="I2424" s="499"/>
      <c r="J2424" s="486"/>
      <c r="K2424" s="486"/>
      <c r="L2424" s="479"/>
    </row>
    <row r="2425" spans="2:12" s="459" customFormat="1" ht="19.95" customHeight="1" x14ac:dyDescent="0.3">
      <c r="B2425" s="476"/>
      <c r="C2425" s="474"/>
      <c r="D2425" s="475"/>
      <c r="E2425" s="478"/>
      <c r="F2425" s="477"/>
      <c r="G2425" s="478"/>
      <c r="H2425" s="478"/>
      <c r="I2425" s="499"/>
      <c r="J2425" s="486"/>
      <c r="K2425" s="486"/>
      <c r="L2425" s="479"/>
    </row>
    <row r="2426" spans="2:12" s="459" customFormat="1" ht="19.95" customHeight="1" x14ac:dyDescent="0.3">
      <c r="B2426" s="476"/>
      <c r="C2426" s="474"/>
      <c r="D2426" s="475"/>
      <c r="E2426" s="478"/>
      <c r="F2426" s="477"/>
      <c r="G2426" s="478"/>
      <c r="H2426" s="478"/>
      <c r="I2426" s="499"/>
      <c r="J2426" s="486"/>
      <c r="K2426" s="486"/>
      <c r="L2426" s="479"/>
    </row>
    <row r="2427" spans="2:12" s="459" customFormat="1" ht="19.95" customHeight="1" x14ac:dyDescent="0.3">
      <c r="B2427" s="476"/>
      <c r="C2427" s="474"/>
      <c r="D2427" s="475"/>
      <c r="E2427" s="478"/>
      <c r="F2427" s="477"/>
      <c r="G2427" s="478"/>
      <c r="H2427" s="478"/>
      <c r="I2427" s="499"/>
      <c r="J2427" s="486"/>
      <c r="K2427" s="486"/>
      <c r="L2427" s="479"/>
    </row>
    <row r="2428" spans="2:12" s="459" customFormat="1" ht="19.95" customHeight="1" x14ac:dyDescent="0.3">
      <c r="B2428" s="476"/>
      <c r="C2428" s="474"/>
      <c r="D2428" s="475"/>
      <c r="E2428" s="478"/>
      <c r="F2428" s="477"/>
      <c r="G2428" s="478"/>
      <c r="H2428" s="478"/>
      <c r="I2428" s="499"/>
      <c r="J2428" s="486"/>
      <c r="K2428" s="486"/>
      <c r="L2428" s="479"/>
    </row>
    <row r="2429" spans="2:12" s="459" customFormat="1" ht="19.95" customHeight="1" x14ac:dyDescent="0.3">
      <c r="B2429" s="476"/>
      <c r="C2429" s="474"/>
      <c r="D2429" s="475"/>
      <c r="E2429" s="478"/>
      <c r="F2429" s="477"/>
      <c r="G2429" s="478"/>
      <c r="H2429" s="478"/>
      <c r="I2429" s="499"/>
      <c r="J2429" s="486"/>
      <c r="K2429" s="486"/>
      <c r="L2429" s="479"/>
    </row>
    <row r="2430" spans="2:12" s="459" customFormat="1" ht="19.95" customHeight="1" x14ac:dyDescent="0.3">
      <c r="B2430" s="476"/>
      <c r="C2430" s="474"/>
      <c r="D2430" s="475"/>
      <c r="E2430" s="478"/>
      <c r="F2430" s="477"/>
      <c r="G2430" s="478"/>
      <c r="H2430" s="478"/>
      <c r="I2430" s="499"/>
      <c r="J2430" s="486"/>
      <c r="K2430" s="486"/>
      <c r="L2430" s="479"/>
    </row>
    <row r="2431" spans="2:12" s="459" customFormat="1" ht="19.95" customHeight="1" x14ac:dyDescent="0.3">
      <c r="B2431" s="476"/>
      <c r="C2431" s="474"/>
      <c r="D2431" s="475"/>
      <c r="E2431" s="478"/>
      <c r="F2431" s="477"/>
      <c r="G2431" s="478"/>
      <c r="H2431" s="478"/>
      <c r="I2431" s="499"/>
      <c r="J2431" s="486"/>
      <c r="K2431" s="486"/>
      <c r="L2431" s="479"/>
    </row>
    <row r="2432" spans="2:12" s="459" customFormat="1" ht="19.95" customHeight="1" x14ac:dyDescent="0.3">
      <c r="B2432" s="476"/>
      <c r="C2432" s="474"/>
      <c r="D2432" s="475"/>
      <c r="E2432" s="478"/>
      <c r="F2432" s="477"/>
      <c r="G2432" s="478"/>
      <c r="H2432" s="478"/>
      <c r="I2432" s="499"/>
      <c r="J2432" s="486"/>
      <c r="K2432" s="486"/>
      <c r="L2432" s="479"/>
    </row>
    <row r="2433" spans="2:12" s="459" customFormat="1" ht="19.95" customHeight="1" x14ac:dyDescent="0.3">
      <c r="B2433" s="476"/>
      <c r="C2433" s="474"/>
      <c r="D2433" s="475"/>
      <c r="E2433" s="478"/>
      <c r="F2433" s="477"/>
      <c r="G2433" s="478"/>
      <c r="H2433" s="478"/>
      <c r="I2433" s="499"/>
      <c r="J2433" s="486"/>
      <c r="K2433" s="486"/>
      <c r="L2433" s="479"/>
    </row>
    <row r="2434" spans="2:12" s="459" customFormat="1" ht="19.95" customHeight="1" x14ac:dyDescent="0.3">
      <c r="B2434" s="476"/>
      <c r="C2434" s="474"/>
      <c r="D2434" s="475"/>
      <c r="E2434" s="478"/>
      <c r="F2434" s="477"/>
      <c r="G2434" s="478"/>
      <c r="H2434" s="478"/>
      <c r="I2434" s="499"/>
      <c r="J2434" s="486"/>
      <c r="K2434" s="486"/>
      <c r="L2434" s="479"/>
    </row>
    <row r="2435" spans="2:12" s="459" customFormat="1" ht="19.95" customHeight="1" x14ac:dyDescent="0.3">
      <c r="B2435" s="476"/>
      <c r="C2435" s="474"/>
      <c r="D2435" s="475"/>
      <c r="E2435" s="478"/>
      <c r="F2435" s="477"/>
      <c r="G2435" s="478"/>
      <c r="H2435" s="478"/>
      <c r="I2435" s="499"/>
      <c r="J2435" s="486"/>
      <c r="K2435" s="486"/>
      <c r="L2435" s="479"/>
    </row>
    <row r="2436" spans="2:12" s="459" customFormat="1" ht="19.95" customHeight="1" x14ac:dyDescent="0.3">
      <c r="B2436" s="476"/>
      <c r="C2436" s="474"/>
      <c r="D2436" s="475"/>
      <c r="E2436" s="478"/>
      <c r="F2436" s="477"/>
      <c r="G2436" s="478"/>
      <c r="H2436" s="478"/>
      <c r="I2436" s="499"/>
      <c r="J2436" s="486"/>
      <c r="K2436" s="486"/>
      <c r="L2436" s="479"/>
    </row>
    <row r="2437" spans="2:12" s="459" customFormat="1" ht="19.95" customHeight="1" x14ac:dyDescent="0.3">
      <c r="B2437" s="476"/>
      <c r="C2437" s="474"/>
      <c r="D2437" s="475"/>
      <c r="E2437" s="478"/>
      <c r="F2437" s="477"/>
      <c r="G2437" s="478"/>
      <c r="H2437" s="478"/>
      <c r="I2437" s="499"/>
      <c r="J2437" s="486"/>
      <c r="K2437" s="486"/>
      <c r="L2437" s="479"/>
    </row>
    <row r="2438" spans="2:12" s="459" customFormat="1" ht="19.95" customHeight="1" x14ac:dyDescent="0.3">
      <c r="B2438" s="476"/>
      <c r="C2438" s="474"/>
      <c r="D2438" s="475"/>
      <c r="E2438" s="478"/>
      <c r="F2438" s="477"/>
      <c r="G2438" s="478"/>
      <c r="H2438" s="478"/>
      <c r="I2438" s="499"/>
      <c r="J2438" s="486"/>
      <c r="K2438" s="486"/>
      <c r="L2438" s="479"/>
    </row>
    <row r="2439" spans="2:12" s="459" customFormat="1" ht="19.95" customHeight="1" x14ac:dyDescent="0.3">
      <c r="B2439" s="476"/>
      <c r="C2439" s="474"/>
      <c r="D2439" s="475"/>
      <c r="E2439" s="478"/>
      <c r="F2439" s="477"/>
      <c r="G2439" s="478"/>
      <c r="H2439" s="478"/>
      <c r="I2439" s="499"/>
      <c r="J2439" s="486"/>
      <c r="K2439" s="486"/>
      <c r="L2439" s="479"/>
    </row>
    <row r="2440" spans="2:12" s="459" customFormat="1" ht="19.95" customHeight="1" x14ac:dyDescent="0.3">
      <c r="B2440" s="476"/>
      <c r="C2440" s="474"/>
      <c r="D2440" s="475"/>
      <c r="E2440" s="478"/>
      <c r="F2440" s="477"/>
      <c r="G2440" s="478"/>
      <c r="H2440" s="478"/>
      <c r="I2440" s="499"/>
      <c r="J2440" s="486"/>
      <c r="K2440" s="486"/>
      <c r="L2440" s="479"/>
    </row>
    <row r="2441" spans="2:12" s="459" customFormat="1" ht="19.95" customHeight="1" x14ac:dyDescent="0.3">
      <c r="B2441" s="476"/>
      <c r="C2441" s="474"/>
      <c r="D2441" s="475"/>
      <c r="E2441" s="478"/>
      <c r="F2441" s="477"/>
      <c r="G2441" s="478"/>
      <c r="H2441" s="478"/>
      <c r="I2441" s="499"/>
      <c r="J2441" s="486"/>
      <c r="K2441" s="486"/>
      <c r="L2441" s="479"/>
    </row>
    <row r="2442" spans="2:12" s="459" customFormat="1" ht="19.95" customHeight="1" x14ac:dyDescent="0.3">
      <c r="B2442" s="476"/>
      <c r="C2442" s="474"/>
      <c r="D2442" s="475"/>
      <c r="E2442" s="478"/>
      <c r="F2442" s="477"/>
      <c r="G2442" s="478"/>
      <c r="H2442" s="478"/>
      <c r="I2442" s="499"/>
      <c r="J2442" s="486"/>
      <c r="K2442" s="486"/>
      <c r="L2442" s="479"/>
    </row>
    <row r="2443" spans="2:12" s="459" customFormat="1" ht="19.95" customHeight="1" x14ac:dyDescent="0.3">
      <c r="B2443" s="476"/>
      <c r="C2443" s="474"/>
      <c r="D2443" s="475"/>
      <c r="E2443" s="478"/>
      <c r="F2443" s="477"/>
      <c r="G2443" s="478"/>
      <c r="H2443" s="478"/>
      <c r="I2443" s="499"/>
      <c r="J2443" s="486"/>
      <c r="K2443" s="486"/>
      <c r="L2443" s="479"/>
    </row>
    <row r="2444" spans="2:12" s="459" customFormat="1" ht="19.95" customHeight="1" x14ac:dyDescent="0.3">
      <c r="B2444" s="476"/>
      <c r="C2444" s="474"/>
      <c r="D2444" s="475"/>
      <c r="E2444" s="478"/>
      <c r="F2444" s="477"/>
      <c r="G2444" s="478"/>
      <c r="H2444" s="478"/>
      <c r="I2444" s="499"/>
      <c r="J2444" s="486"/>
      <c r="K2444" s="486"/>
      <c r="L2444" s="479"/>
    </row>
    <row r="2445" spans="2:12" s="459" customFormat="1" ht="19.95" customHeight="1" x14ac:dyDescent="0.3">
      <c r="B2445" s="476"/>
      <c r="C2445" s="474"/>
      <c r="D2445" s="475"/>
      <c r="E2445" s="478"/>
      <c r="F2445" s="477"/>
      <c r="G2445" s="478"/>
      <c r="H2445" s="478"/>
      <c r="I2445" s="499"/>
      <c r="J2445" s="486"/>
      <c r="K2445" s="486"/>
      <c r="L2445" s="479"/>
    </row>
    <row r="2446" spans="2:12" s="459" customFormat="1" ht="19.95" customHeight="1" x14ac:dyDescent="0.3">
      <c r="B2446" s="476"/>
      <c r="C2446" s="474"/>
      <c r="D2446" s="475"/>
      <c r="E2446" s="478"/>
      <c r="F2446" s="477"/>
      <c r="G2446" s="478"/>
      <c r="H2446" s="478"/>
      <c r="I2446" s="499"/>
      <c r="J2446" s="486"/>
      <c r="K2446" s="486"/>
      <c r="L2446" s="479"/>
    </row>
    <row r="2447" spans="2:12" s="459" customFormat="1" ht="19.95" customHeight="1" x14ac:dyDescent="0.3">
      <c r="B2447" s="476"/>
      <c r="C2447" s="474"/>
      <c r="D2447" s="475"/>
      <c r="E2447" s="478"/>
      <c r="F2447" s="477"/>
      <c r="G2447" s="478"/>
      <c r="H2447" s="478"/>
      <c r="I2447" s="499"/>
      <c r="J2447" s="486"/>
      <c r="K2447" s="486"/>
      <c r="L2447" s="479"/>
    </row>
    <row r="2448" spans="2:12" s="459" customFormat="1" ht="19.95" customHeight="1" x14ac:dyDescent="0.3">
      <c r="B2448" s="476"/>
      <c r="C2448" s="474"/>
      <c r="D2448" s="475"/>
      <c r="E2448" s="478"/>
      <c r="F2448" s="477"/>
      <c r="G2448" s="478"/>
      <c r="H2448" s="478"/>
      <c r="I2448" s="499"/>
      <c r="J2448" s="486"/>
      <c r="K2448" s="486"/>
      <c r="L2448" s="479"/>
    </row>
    <row r="2449" spans="2:12" s="459" customFormat="1" ht="19.95" customHeight="1" x14ac:dyDescent="0.3">
      <c r="B2449" s="476"/>
      <c r="C2449" s="474"/>
      <c r="D2449" s="475"/>
      <c r="E2449" s="478"/>
      <c r="F2449" s="477"/>
      <c r="G2449" s="478"/>
      <c r="H2449" s="478"/>
      <c r="I2449" s="499"/>
      <c r="J2449" s="486"/>
      <c r="K2449" s="486"/>
      <c r="L2449" s="479"/>
    </row>
    <row r="2450" spans="2:12" s="459" customFormat="1" ht="19.95" customHeight="1" x14ac:dyDescent="0.3">
      <c r="B2450" s="476"/>
      <c r="C2450" s="474"/>
      <c r="D2450" s="475"/>
      <c r="E2450" s="478"/>
      <c r="F2450" s="477"/>
      <c r="G2450" s="478"/>
      <c r="H2450" s="478"/>
      <c r="I2450" s="499"/>
      <c r="J2450" s="486"/>
      <c r="K2450" s="486"/>
      <c r="L2450" s="479"/>
    </row>
    <row r="2451" spans="2:12" s="459" customFormat="1" ht="19.95" customHeight="1" x14ac:dyDescent="0.3">
      <c r="B2451" s="476"/>
      <c r="C2451" s="474"/>
      <c r="D2451" s="475"/>
      <c r="E2451" s="478"/>
      <c r="F2451" s="477"/>
      <c r="G2451" s="478"/>
      <c r="H2451" s="478"/>
      <c r="I2451" s="499"/>
      <c r="J2451" s="486"/>
      <c r="K2451" s="486"/>
      <c r="L2451" s="479"/>
    </row>
    <row r="2452" spans="2:12" s="459" customFormat="1" ht="19.95" customHeight="1" x14ac:dyDescent="0.3">
      <c r="B2452" s="476"/>
      <c r="C2452" s="474"/>
      <c r="D2452" s="475"/>
      <c r="E2452" s="478"/>
      <c r="F2452" s="477"/>
      <c r="G2452" s="478"/>
      <c r="H2452" s="478"/>
      <c r="I2452" s="499"/>
      <c r="J2452" s="486"/>
      <c r="K2452" s="486"/>
      <c r="L2452" s="479"/>
    </row>
    <row r="2453" spans="2:12" s="459" customFormat="1" ht="19.95" customHeight="1" x14ac:dyDescent="0.3">
      <c r="B2453" s="476"/>
      <c r="C2453" s="474"/>
      <c r="D2453" s="475"/>
      <c r="E2453" s="478"/>
      <c r="F2453" s="477"/>
      <c r="G2453" s="478"/>
      <c r="H2453" s="478"/>
      <c r="I2453" s="499"/>
      <c r="J2453" s="486"/>
      <c r="K2453" s="486"/>
      <c r="L2453" s="479"/>
    </row>
    <row r="2454" spans="2:12" s="459" customFormat="1" ht="19.95" customHeight="1" x14ac:dyDescent="0.3">
      <c r="B2454" s="476"/>
      <c r="C2454" s="474"/>
      <c r="D2454" s="475"/>
      <c r="E2454" s="478"/>
      <c r="F2454" s="477"/>
      <c r="G2454" s="478"/>
      <c r="H2454" s="478"/>
      <c r="I2454" s="499"/>
      <c r="J2454" s="486"/>
      <c r="K2454" s="486"/>
      <c r="L2454" s="479"/>
    </row>
    <row r="2455" spans="2:12" s="459" customFormat="1" ht="19.95" customHeight="1" x14ac:dyDescent="0.3">
      <c r="B2455" s="476"/>
      <c r="C2455" s="474"/>
      <c r="D2455" s="475"/>
      <c r="E2455" s="478"/>
      <c r="F2455" s="477"/>
      <c r="G2455" s="478"/>
      <c r="H2455" s="478"/>
      <c r="I2455" s="499"/>
      <c r="J2455" s="486"/>
      <c r="K2455" s="486"/>
      <c r="L2455" s="479"/>
    </row>
    <row r="2456" spans="2:12" s="459" customFormat="1" ht="19.95" customHeight="1" x14ac:dyDescent="0.3">
      <c r="B2456" s="476"/>
      <c r="C2456" s="474"/>
      <c r="D2456" s="475"/>
      <c r="E2456" s="478"/>
      <c r="F2456" s="477"/>
      <c r="G2456" s="478"/>
      <c r="H2456" s="478"/>
      <c r="I2456" s="499"/>
      <c r="J2456" s="486"/>
      <c r="K2456" s="486"/>
      <c r="L2456" s="479"/>
    </row>
    <row r="2457" spans="2:12" s="459" customFormat="1" ht="19.95" customHeight="1" x14ac:dyDescent="0.3">
      <c r="B2457" s="476"/>
      <c r="C2457" s="474"/>
      <c r="D2457" s="475"/>
      <c r="E2457" s="478"/>
      <c r="F2457" s="477"/>
      <c r="G2457" s="478"/>
      <c r="H2457" s="478"/>
      <c r="I2457" s="499"/>
      <c r="J2457" s="486"/>
      <c r="K2457" s="486"/>
      <c r="L2457" s="479"/>
    </row>
    <row r="2458" spans="2:12" s="459" customFormat="1" ht="19.95" customHeight="1" x14ac:dyDescent="0.3">
      <c r="B2458" s="476"/>
      <c r="C2458" s="474"/>
      <c r="D2458" s="475"/>
      <c r="E2458" s="478"/>
      <c r="F2458" s="477"/>
      <c r="G2458" s="478"/>
      <c r="H2458" s="478"/>
      <c r="I2458" s="499"/>
      <c r="J2458" s="486"/>
      <c r="K2458" s="486"/>
      <c r="L2458" s="479"/>
    </row>
    <row r="2459" spans="2:12" s="459" customFormat="1" ht="19.95" customHeight="1" x14ac:dyDescent="0.3">
      <c r="B2459" s="476"/>
      <c r="C2459" s="474"/>
      <c r="D2459" s="475"/>
      <c r="E2459" s="478"/>
      <c r="F2459" s="477"/>
      <c r="G2459" s="478"/>
      <c r="H2459" s="478"/>
      <c r="I2459" s="499"/>
      <c r="J2459" s="486"/>
      <c r="K2459" s="486"/>
      <c r="L2459" s="479"/>
    </row>
    <row r="2460" spans="2:12" s="459" customFormat="1" ht="19.95" customHeight="1" x14ac:dyDescent="0.3">
      <c r="B2460" s="476"/>
      <c r="C2460" s="474"/>
      <c r="D2460" s="475"/>
      <c r="E2460" s="478"/>
      <c r="F2460" s="477"/>
      <c r="G2460" s="478"/>
      <c r="H2460" s="478"/>
      <c r="I2460" s="499"/>
      <c r="J2460" s="486"/>
      <c r="K2460" s="486"/>
      <c r="L2460" s="479"/>
    </row>
    <row r="2461" spans="2:12" s="459" customFormat="1" ht="19.95" customHeight="1" x14ac:dyDescent="0.3">
      <c r="B2461" s="476"/>
      <c r="C2461" s="474"/>
      <c r="D2461" s="475"/>
      <c r="E2461" s="478"/>
      <c r="F2461" s="477"/>
      <c r="G2461" s="478"/>
      <c r="H2461" s="478"/>
      <c r="I2461" s="499"/>
      <c r="J2461" s="486"/>
      <c r="K2461" s="486"/>
      <c r="L2461" s="479"/>
    </row>
    <row r="2462" spans="2:12" s="459" customFormat="1" ht="19.95" customHeight="1" x14ac:dyDescent="0.3">
      <c r="B2462" s="476"/>
      <c r="C2462" s="474"/>
      <c r="D2462" s="475"/>
      <c r="E2462" s="478"/>
      <c r="F2462" s="477"/>
      <c r="G2462" s="478"/>
      <c r="H2462" s="478"/>
      <c r="I2462" s="499"/>
      <c r="J2462" s="486"/>
      <c r="K2462" s="486"/>
      <c r="L2462" s="479"/>
    </row>
    <row r="2463" spans="2:12" s="459" customFormat="1" ht="19.95" customHeight="1" x14ac:dyDescent="0.3">
      <c r="B2463" s="476"/>
      <c r="C2463" s="474"/>
      <c r="D2463" s="475"/>
      <c r="E2463" s="478"/>
      <c r="F2463" s="477"/>
      <c r="G2463" s="478"/>
      <c r="H2463" s="478"/>
      <c r="I2463" s="499"/>
      <c r="J2463" s="486"/>
      <c r="K2463" s="486"/>
      <c r="L2463" s="479"/>
    </row>
    <row r="2464" spans="2:12" s="459" customFormat="1" ht="19.95" customHeight="1" x14ac:dyDescent="0.3">
      <c r="B2464" s="476"/>
      <c r="C2464" s="474"/>
      <c r="D2464" s="475"/>
      <c r="E2464" s="478"/>
      <c r="F2464" s="477"/>
      <c r="G2464" s="478"/>
      <c r="H2464" s="478"/>
      <c r="I2464" s="499"/>
      <c r="J2464" s="486"/>
      <c r="K2464" s="486"/>
      <c r="L2464" s="479"/>
    </row>
    <row r="2465" spans="2:12" s="459" customFormat="1" ht="19.95" customHeight="1" x14ac:dyDescent="0.3">
      <c r="B2465" s="476"/>
      <c r="C2465" s="474"/>
      <c r="D2465" s="475"/>
      <c r="E2465" s="478"/>
      <c r="F2465" s="477"/>
      <c r="G2465" s="478"/>
      <c r="H2465" s="478"/>
      <c r="I2465" s="499"/>
      <c r="J2465" s="486"/>
      <c r="K2465" s="486"/>
      <c r="L2465" s="479"/>
    </row>
    <row r="2466" spans="2:12" s="459" customFormat="1" ht="19.95" customHeight="1" x14ac:dyDescent="0.3">
      <c r="B2466" s="476"/>
      <c r="C2466" s="474"/>
      <c r="D2466" s="475"/>
      <c r="E2466" s="478"/>
      <c r="F2466" s="477"/>
      <c r="G2466" s="478"/>
      <c r="H2466" s="478"/>
      <c r="I2466" s="499"/>
      <c r="J2466" s="486"/>
      <c r="K2466" s="486"/>
      <c r="L2466" s="479"/>
    </row>
    <row r="2467" spans="2:12" s="459" customFormat="1" ht="19.95" customHeight="1" x14ac:dyDescent="0.3">
      <c r="B2467" s="476"/>
      <c r="C2467" s="474"/>
      <c r="D2467" s="475"/>
      <c r="E2467" s="478"/>
      <c r="F2467" s="477"/>
      <c r="G2467" s="478"/>
      <c r="H2467" s="478"/>
      <c r="I2467" s="499"/>
      <c r="J2467" s="486"/>
      <c r="K2467" s="486"/>
      <c r="L2467" s="479"/>
    </row>
    <row r="2468" spans="2:12" s="459" customFormat="1" ht="19.95" customHeight="1" x14ac:dyDescent="0.3">
      <c r="B2468" s="476"/>
      <c r="C2468" s="474"/>
      <c r="D2468" s="475"/>
      <c r="E2468" s="478"/>
      <c r="F2468" s="477"/>
      <c r="G2468" s="478"/>
      <c r="H2468" s="478"/>
      <c r="I2468" s="499"/>
      <c r="J2468" s="486"/>
      <c r="K2468" s="486"/>
      <c r="L2468" s="479"/>
    </row>
    <row r="2469" spans="2:12" s="459" customFormat="1" ht="19.95" customHeight="1" x14ac:dyDescent="0.3">
      <c r="B2469" s="476"/>
      <c r="C2469" s="474"/>
      <c r="D2469" s="475"/>
      <c r="E2469" s="478"/>
      <c r="F2469" s="477"/>
      <c r="G2469" s="478"/>
      <c r="H2469" s="478"/>
      <c r="I2469" s="499"/>
      <c r="J2469" s="486"/>
      <c r="K2469" s="486"/>
      <c r="L2469" s="479"/>
    </row>
    <row r="2470" spans="2:12" s="459" customFormat="1" ht="19.95" customHeight="1" x14ac:dyDescent="0.3">
      <c r="B2470" s="476"/>
      <c r="C2470" s="474"/>
      <c r="D2470" s="475"/>
      <c r="E2470" s="478"/>
      <c r="F2470" s="477"/>
      <c r="G2470" s="478"/>
      <c r="H2470" s="478"/>
      <c r="I2470" s="499"/>
      <c r="J2470" s="486"/>
      <c r="K2470" s="486"/>
      <c r="L2470" s="479"/>
    </row>
    <row r="2471" spans="2:12" s="459" customFormat="1" ht="19.95" customHeight="1" x14ac:dyDescent="0.3">
      <c r="B2471" s="476"/>
      <c r="C2471" s="474"/>
      <c r="D2471" s="475"/>
      <c r="E2471" s="478"/>
      <c r="F2471" s="477"/>
      <c r="G2471" s="478"/>
      <c r="H2471" s="478"/>
      <c r="I2471" s="499"/>
      <c r="J2471" s="486"/>
      <c r="K2471" s="486"/>
      <c r="L2471" s="479"/>
    </row>
    <row r="2472" spans="2:12" s="459" customFormat="1" ht="19.95" customHeight="1" x14ac:dyDescent="0.3">
      <c r="B2472" s="476"/>
      <c r="C2472" s="474"/>
      <c r="D2472" s="475"/>
      <c r="E2472" s="478"/>
      <c r="F2472" s="477"/>
      <c r="G2472" s="478"/>
      <c r="H2472" s="478"/>
      <c r="I2472" s="499"/>
      <c r="J2472" s="486"/>
      <c r="K2472" s="486"/>
      <c r="L2472" s="479"/>
    </row>
    <row r="2473" spans="2:12" s="459" customFormat="1" ht="19.95" customHeight="1" x14ac:dyDescent="0.3">
      <c r="B2473" s="476"/>
      <c r="C2473" s="474"/>
      <c r="D2473" s="475"/>
      <c r="E2473" s="478"/>
      <c r="F2473" s="477"/>
      <c r="G2473" s="478"/>
      <c r="H2473" s="478"/>
      <c r="I2473" s="499"/>
      <c r="J2473" s="486"/>
      <c r="K2473" s="486"/>
      <c r="L2473" s="479"/>
    </row>
    <row r="2474" spans="2:12" s="459" customFormat="1" ht="19.95" customHeight="1" x14ac:dyDescent="0.3">
      <c r="B2474" s="476"/>
      <c r="C2474" s="474"/>
      <c r="D2474" s="475"/>
      <c r="E2474" s="478"/>
      <c r="F2474" s="477"/>
      <c r="G2474" s="478"/>
      <c r="H2474" s="478"/>
      <c r="I2474" s="499"/>
      <c r="J2474" s="486"/>
      <c r="K2474" s="486"/>
      <c r="L2474" s="479"/>
    </row>
    <row r="2475" spans="2:12" s="459" customFormat="1" ht="19.95" customHeight="1" x14ac:dyDescent="0.3">
      <c r="B2475" s="476"/>
      <c r="C2475" s="474"/>
      <c r="D2475" s="475"/>
      <c r="E2475" s="478"/>
      <c r="F2475" s="477"/>
      <c r="G2475" s="478"/>
      <c r="H2475" s="478"/>
      <c r="I2475" s="499"/>
      <c r="J2475" s="486"/>
      <c r="K2475" s="486"/>
      <c r="L2475" s="479"/>
    </row>
    <row r="2476" spans="2:12" s="459" customFormat="1" ht="19.95" customHeight="1" x14ac:dyDescent="0.3">
      <c r="B2476" s="476"/>
      <c r="C2476" s="474"/>
      <c r="D2476" s="475"/>
      <c r="E2476" s="478"/>
      <c r="F2476" s="477"/>
      <c r="G2476" s="478"/>
      <c r="H2476" s="478"/>
      <c r="I2476" s="499"/>
      <c r="J2476" s="486"/>
      <c r="K2476" s="486"/>
      <c r="L2476" s="479"/>
    </row>
    <row r="2477" spans="2:12" s="459" customFormat="1" ht="19.95" customHeight="1" x14ac:dyDescent="0.3">
      <c r="B2477" s="476"/>
      <c r="C2477" s="474"/>
      <c r="D2477" s="475"/>
      <c r="E2477" s="478"/>
      <c r="F2477" s="477"/>
      <c r="G2477" s="478"/>
      <c r="H2477" s="478"/>
      <c r="I2477" s="499"/>
      <c r="J2477" s="486"/>
      <c r="K2477" s="486"/>
      <c r="L2477" s="479"/>
    </row>
    <row r="2478" spans="2:12" s="459" customFormat="1" ht="19.95" customHeight="1" x14ac:dyDescent="0.3">
      <c r="B2478" s="476"/>
      <c r="C2478" s="474"/>
      <c r="D2478" s="475"/>
      <c r="E2478" s="478"/>
      <c r="F2478" s="477"/>
      <c r="G2478" s="478"/>
      <c r="H2478" s="478"/>
      <c r="I2478" s="499"/>
      <c r="J2478" s="486"/>
      <c r="K2478" s="486"/>
      <c r="L2478" s="479"/>
    </row>
    <row r="2479" spans="2:12" s="459" customFormat="1" ht="19.95" customHeight="1" x14ac:dyDescent="0.3">
      <c r="B2479" s="476"/>
      <c r="C2479" s="474"/>
      <c r="D2479" s="475"/>
      <c r="E2479" s="478"/>
      <c r="F2479" s="477"/>
      <c r="G2479" s="478"/>
      <c r="H2479" s="478"/>
      <c r="I2479" s="499"/>
      <c r="J2479" s="486"/>
      <c r="K2479" s="486"/>
      <c r="L2479" s="479"/>
    </row>
    <row r="2480" spans="2:12" s="459" customFormat="1" ht="19.95" customHeight="1" x14ac:dyDescent="0.3">
      <c r="B2480" s="476"/>
      <c r="C2480" s="474"/>
      <c r="D2480" s="475"/>
      <c r="E2480" s="478"/>
      <c r="F2480" s="477"/>
      <c r="G2480" s="478"/>
      <c r="H2480" s="478"/>
      <c r="I2480" s="499"/>
      <c r="J2480" s="486"/>
      <c r="K2480" s="486"/>
      <c r="L2480" s="479"/>
    </row>
    <row r="2481" spans="2:12" s="459" customFormat="1" ht="19.95" customHeight="1" x14ac:dyDescent="0.3">
      <c r="B2481" s="476"/>
      <c r="C2481" s="474"/>
      <c r="D2481" s="475"/>
      <c r="E2481" s="478"/>
      <c r="F2481" s="477"/>
      <c r="G2481" s="478"/>
      <c r="H2481" s="478"/>
      <c r="I2481" s="499"/>
      <c r="J2481" s="486"/>
      <c r="K2481" s="486"/>
      <c r="L2481" s="479"/>
    </row>
    <row r="2482" spans="2:12" s="459" customFormat="1" ht="19.95" customHeight="1" x14ac:dyDescent="0.3">
      <c r="B2482" s="476"/>
      <c r="C2482" s="474"/>
      <c r="D2482" s="475"/>
      <c r="E2482" s="478"/>
      <c r="F2482" s="477"/>
      <c r="G2482" s="478"/>
      <c r="H2482" s="478"/>
      <c r="I2482" s="499"/>
      <c r="J2482" s="486"/>
      <c r="K2482" s="486"/>
      <c r="L2482" s="479"/>
    </row>
    <row r="2483" spans="2:12" s="459" customFormat="1" ht="19.95" customHeight="1" x14ac:dyDescent="0.3">
      <c r="B2483" s="476"/>
      <c r="C2483" s="474"/>
      <c r="D2483" s="475"/>
      <c r="E2483" s="478"/>
      <c r="F2483" s="477"/>
      <c r="G2483" s="478"/>
      <c r="H2483" s="478"/>
      <c r="I2483" s="499"/>
      <c r="J2483" s="486"/>
      <c r="K2483" s="486"/>
      <c r="L2483" s="479"/>
    </row>
    <row r="2484" spans="2:12" s="459" customFormat="1" ht="19.95" customHeight="1" x14ac:dyDescent="0.3">
      <c r="B2484" s="476"/>
      <c r="C2484" s="474"/>
      <c r="D2484" s="475"/>
      <c r="E2484" s="478"/>
      <c r="F2484" s="477"/>
      <c r="G2484" s="478"/>
      <c r="H2484" s="478"/>
      <c r="I2484" s="499"/>
      <c r="J2484" s="486"/>
      <c r="K2484" s="486"/>
      <c r="L2484" s="479"/>
    </row>
    <row r="2485" spans="2:12" s="459" customFormat="1" ht="19.95" customHeight="1" x14ac:dyDescent="0.3">
      <c r="B2485" s="476"/>
      <c r="C2485" s="474"/>
      <c r="D2485" s="475"/>
      <c r="E2485" s="478"/>
      <c r="F2485" s="477"/>
      <c r="G2485" s="478"/>
      <c r="H2485" s="478"/>
      <c r="I2485" s="499"/>
      <c r="J2485" s="486"/>
      <c r="K2485" s="486"/>
      <c r="L2485" s="479"/>
    </row>
    <row r="2486" spans="2:12" s="459" customFormat="1" ht="19.95" customHeight="1" x14ac:dyDescent="0.3">
      <c r="B2486" s="476"/>
      <c r="C2486" s="474"/>
      <c r="D2486" s="475"/>
      <c r="E2486" s="478"/>
      <c r="F2486" s="477"/>
      <c r="G2486" s="478"/>
      <c r="H2486" s="478"/>
      <c r="I2486" s="499"/>
      <c r="J2486" s="486"/>
      <c r="K2486" s="486"/>
      <c r="L2486" s="479"/>
    </row>
    <row r="2487" spans="2:12" s="459" customFormat="1" ht="19.95" customHeight="1" x14ac:dyDescent="0.3">
      <c r="B2487" s="476"/>
      <c r="C2487" s="474"/>
      <c r="D2487" s="475"/>
      <c r="E2487" s="478"/>
      <c r="F2487" s="477"/>
      <c r="G2487" s="478"/>
      <c r="H2487" s="478"/>
      <c r="I2487" s="499"/>
      <c r="J2487" s="486"/>
      <c r="K2487" s="486"/>
      <c r="L2487" s="479"/>
    </row>
    <row r="2488" spans="2:12" s="459" customFormat="1" ht="19.95" customHeight="1" x14ac:dyDescent="0.3">
      <c r="B2488" s="476"/>
      <c r="C2488" s="474"/>
      <c r="D2488" s="475"/>
      <c r="E2488" s="478"/>
      <c r="F2488" s="477"/>
      <c r="G2488" s="478"/>
      <c r="H2488" s="478"/>
      <c r="I2488" s="499"/>
      <c r="J2488" s="486"/>
      <c r="K2488" s="486"/>
      <c r="L2488" s="479"/>
    </row>
    <row r="2489" spans="2:12" s="459" customFormat="1" ht="19.95" customHeight="1" x14ac:dyDescent="0.3">
      <c r="B2489" s="476"/>
      <c r="C2489" s="474"/>
      <c r="D2489" s="475"/>
      <c r="E2489" s="478"/>
      <c r="F2489" s="477"/>
      <c r="G2489" s="478"/>
      <c r="H2489" s="478"/>
      <c r="I2489" s="499"/>
      <c r="J2489" s="486"/>
      <c r="K2489" s="486"/>
      <c r="L2489" s="479"/>
    </row>
    <row r="2490" spans="2:12" s="459" customFormat="1" ht="19.95" customHeight="1" x14ac:dyDescent="0.3">
      <c r="B2490" s="476"/>
      <c r="C2490" s="474"/>
      <c r="D2490" s="475"/>
      <c r="E2490" s="478"/>
      <c r="F2490" s="477"/>
      <c r="G2490" s="478"/>
      <c r="H2490" s="478"/>
      <c r="I2490" s="499"/>
      <c r="J2490" s="486"/>
      <c r="K2490" s="486"/>
      <c r="L2490" s="479"/>
    </row>
    <row r="2491" spans="2:12" s="459" customFormat="1" ht="19.95" customHeight="1" x14ac:dyDescent="0.3">
      <c r="B2491" s="476"/>
      <c r="C2491" s="474"/>
      <c r="D2491" s="475"/>
      <c r="E2491" s="478"/>
      <c r="F2491" s="477"/>
      <c r="G2491" s="478"/>
      <c r="H2491" s="478"/>
      <c r="I2491" s="499"/>
      <c r="J2491" s="486"/>
      <c r="K2491" s="486"/>
      <c r="L2491" s="479"/>
    </row>
    <row r="2492" spans="2:12" s="459" customFormat="1" ht="19.95" customHeight="1" x14ac:dyDescent="0.3">
      <c r="B2492" s="476"/>
      <c r="C2492" s="474"/>
      <c r="D2492" s="475"/>
      <c r="E2492" s="478"/>
      <c r="F2492" s="477"/>
      <c r="G2492" s="478"/>
      <c r="H2492" s="478"/>
      <c r="I2492" s="499"/>
      <c r="J2492" s="486"/>
      <c r="K2492" s="486"/>
      <c r="L2492" s="479"/>
    </row>
    <row r="2493" spans="2:12" s="459" customFormat="1" ht="19.95" customHeight="1" x14ac:dyDescent="0.3">
      <c r="B2493" s="476"/>
      <c r="C2493" s="474"/>
      <c r="D2493" s="475"/>
      <c r="E2493" s="478"/>
      <c r="F2493" s="477"/>
      <c r="G2493" s="478"/>
      <c r="H2493" s="478"/>
      <c r="I2493" s="499"/>
      <c r="J2493" s="486"/>
      <c r="K2493" s="486"/>
      <c r="L2493" s="479"/>
    </row>
    <row r="2494" spans="2:12" s="459" customFormat="1" ht="19.95" customHeight="1" x14ac:dyDescent="0.3">
      <c r="B2494" s="476"/>
      <c r="C2494" s="474"/>
      <c r="D2494" s="475"/>
      <c r="E2494" s="478"/>
      <c r="F2494" s="477"/>
      <c r="G2494" s="478"/>
      <c r="H2494" s="478"/>
      <c r="I2494" s="499"/>
      <c r="J2494" s="486"/>
      <c r="K2494" s="486"/>
      <c r="L2494" s="479"/>
    </row>
    <row r="2495" spans="2:12" s="459" customFormat="1" ht="19.95" customHeight="1" x14ac:dyDescent="0.3">
      <c r="B2495" s="476"/>
      <c r="C2495" s="474"/>
      <c r="D2495" s="475"/>
      <c r="E2495" s="478"/>
      <c r="F2495" s="477"/>
      <c r="G2495" s="478"/>
      <c r="H2495" s="478"/>
      <c r="I2495" s="499"/>
      <c r="J2495" s="486"/>
      <c r="K2495" s="486"/>
      <c r="L2495" s="479"/>
    </row>
    <row r="2496" spans="2:12" s="459" customFormat="1" ht="19.95" customHeight="1" x14ac:dyDescent="0.3">
      <c r="B2496" s="476"/>
      <c r="C2496" s="474"/>
      <c r="D2496" s="475"/>
      <c r="E2496" s="478"/>
      <c r="F2496" s="477"/>
      <c r="G2496" s="478"/>
      <c r="H2496" s="478"/>
      <c r="I2496" s="499"/>
      <c r="J2496" s="486"/>
      <c r="K2496" s="486"/>
      <c r="L2496" s="479"/>
    </row>
    <row r="2497" spans="2:12" s="459" customFormat="1" ht="19.95" customHeight="1" x14ac:dyDescent="0.3">
      <c r="B2497" s="476"/>
      <c r="C2497" s="474"/>
      <c r="D2497" s="475"/>
      <c r="E2497" s="478"/>
      <c r="F2497" s="477"/>
      <c r="G2497" s="478"/>
      <c r="H2497" s="478"/>
      <c r="I2497" s="499"/>
      <c r="J2497" s="486"/>
      <c r="K2497" s="486"/>
      <c r="L2497" s="479"/>
    </row>
    <row r="2498" spans="2:12" s="459" customFormat="1" ht="19.95" customHeight="1" x14ac:dyDescent="0.3">
      <c r="B2498" s="476"/>
      <c r="C2498" s="474"/>
      <c r="D2498" s="475"/>
      <c r="E2498" s="478"/>
      <c r="F2498" s="477"/>
      <c r="G2498" s="478"/>
      <c r="H2498" s="478"/>
      <c r="I2498" s="499"/>
      <c r="J2498" s="486"/>
      <c r="K2498" s="486"/>
      <c r="L2498" s="479"/>
    </row>
    <row r="2499" spans="2:12" s="459" customFormat="1" ht="19.95" customHeight="1" x14ac:dyDescent="0.3">
      <c r="B2499" s="476"/>
      <c r="C2499" s="474"/>
      <c r="D2499" s="475"/>
      <c r="E2499" s="478"/>
      <c r="F2499" s="477"/>
      <c r="G2499" s="478"/>
      <c r="H2499" s="478"/>
      <c r="I2499" s="499"/>
      <c r="J2499" s="486"/>
      <c r="K2499" s="486"/>
      <c r="L2499" s="479"/>
    </row>
    <row r="2500" spans="2:12" s="459" customFormat="1" ht="19.95" customHeight="1" x14ac:dyDescent="0.3">
      <c r="B2500" s="476"/>
      <c r="C2500" s="474"/>
      <c r="D2500" s="475"/>
      <c r="E2500" s="478"/>
      <c r="F2500" s="477"/>
      <c r="G2500" s="478"/>
      <c r="H2500" s="478"/>
      <c r="I2500" s="499"/>
      <c r="J2500" s="486"/>
      <c r="K2500" s="486"/>
      <c r="L2500" s="479"/>
    </row>
    <row r="2501" spans="2:12" s="459" customFormat="1" ht="19.95" customHeight="1" x14ac:dyDescent="0.3">
      <c r="B2501" s="476"/>
      <c r="C2501" s="474"/>
      <c r="D2501" s="475"/>
      <c r="E2501" s="478"/>
      <c r="F2501" s="477"/>
      <c r="G2501" s="478"/>
      <c r="H2501" s="478"/>
      <c r="I2501" s="499"/>
      <c r="J2501" s="486"/>
      <c r="K2501" s="486"/>
      <c r="L2501" s="479"/>
    </row>
    <row r="2502" spans="2:12" s="459" customFormat="1" ht="19.95" customHeight="1" x14ac:dyDescent="0.3">
      <c r="B2502" s="476"/>
      <c r="C2502" s="474"/>
      <c r="D2502" s="475"/>
      <c r="E2502" s="478"/>
      <c r="F2502" s="477"/>
      <c r="G2502" s="478"/>
      <c r="H2502" s="478"/>
      <c r="I2502" s="499"/>
      <c r="J2502" s="486"/>
      <c r="K2502" s="486"/>
      <c r="L2502" s="479"/>
    </row>
    <row r="2503" spans="2:12" s="459" customFormat="1" ht="19.95" customHeight="1" x14ac:dyDescent="0.3">
      <c r="B2503" s="476"/>
      <c r="C2503" s="474"/>
      <c r="D2503" s="475"/>
      <c r="E2503" s="478"/>
      <c r="F2503" s="477"/>
      <c r="G2503" s="478"/>
      <c r="H2503" s="478"/>
      <c r="I2503" s="499"/>
      <c r="J2503" s="486"/>
      <c r="K2503" s="486"/>
      <c r="L2503" s="479"/>
    </row>
    <row r="2504" spans="2:12" s="459" customFormat="1" ht="19.95" customHeight="1" x14ac:dyDescent="0.3">
      <c r="B2504" s="476"/>
      <c r="C2504" s="474"/>
      <c r="D2504" s="475"/>
      <c r="E2504" s="478"/>
      <c r="F2504" s="477"/>
      <c r="G2504" s="478"/>
      <c r="H2504" s="478"/>
      <c r="I2504" s="499"/>
      <c r="J2504" s="486"/>
      <c r="K2504" s="486"/>
      <c r="L2504" s="479"/>
    </row>
    <row r="2505" spans="2:12" s="459" customFormat="1" ht="19.95" customHeight="1" x14ac:dyDescent="0.3">
      <c r="B2505" s="476"/>
      <c r="C2505" s="474"/>
      <c r="D2505" s="475"/>
      <c r="E2505" s="478"/>
      <c r="F2505" s="477"/>
      <c r="G2505" s="478"/>
      <c r="H2505" s="478"/>
      <c r="I2505" s="499"/>
      <c r="J2505" s="486"/>
      <c r="K2505" s="486"/>
      <c r="L2505" s="479"/>
    </row>
    <row r="2506" spans="2:12" s="459" customFormat="1" ht="19.95" customHeight="1" x14ac:dyDescent="0.3">
      <c r="B2506" s="476"/>
      <c r="C2506" s="474"/>
      <c r="D2506" s="475"/>
      <c r="E2506" s="478"/>
      <c r="F2506" s="477"/>
      <c r="G2506" s="478"/>
      <c r="H2506" s="478"/>
      <c r="I2506" s="499"/>
      <c r="J2506" s="486"/>
      <c r="K2506" s="486"/>
      <c r="L2506" s="479"/>
    </row>
    <row r="2507" spans="2:12" s="459" customFormat="1" ht="19.95" customHeight="1" x14ac:dyDescent="0.3">
      <c r="B2507" s="476"/>
      <c r="C2507" s="474"/>
      <c r="D2507" s="475"/>
      <c r="E2507" s="478"/>
      <c r="F2507" s="477"/>
      <c r="G2507" s="478"/>
      <c r="H2507" s="478"/>
      <c r="I2507" s="499"/>
      <c r="J2507" s="486"/>
      <c r="K2507" s="486"/>
      <c r="L2507" s="479"/>
    </row>
    <row r="2508" spans="2:12" s="459" customFormat="1" ht="19.95" customHeight="1" x14ac:dyDescent="0.3">
      <c r="B2508" s="476"/>
      <c r="C2508" s="474"/>
      <c r="D2508" s="475"/>
      <c r="E2508" s="478"/>
      <c r="F2508" s="477"/>
      <c r="G2508" s="478"/>
      <c r="H2508" s="478"/>
      <c r="I2508" s="499"/>
      <c r="J2508" s="486"/>
      <c r="K2508" s="486"/>
      <c r="L2508" s="479"/>
    </row>
    <row r="2509" spans="2:12" s="459" customFormat="1" ht="19.95" customHeight="1" x14ac:dyDescent="0.3">
      <c r="B2509" s="476"/>
      <c r="C2509" s="474"/>
      <c r="D2509" s="475"/>
      <c r="E2509" s="478"/>
      <c r="F2509" s="477"/>
      <c r="G2509" s="478"/>
      <c r="H2509" s="478"/>
      <c r="I2509" s="499"/>
      <c r="J2509" s="486"/>
      <c r="K2509" s="486"/>
      <c r="L2509" s="479"/>
    </row>
    <row r="2510" spans="2:12" s="459" customFormat="1" ht="19.95" customHeight="1" x14ac:dyDescent="0.3">
      <c r="B2510" s="476"/>
      <c r="C2510" s="474"/>
      <c r="D2510" s="475"/>
      <c r="E2510" s="478"/>
      <c r="F2510" s="477"/>
      <c r="G2510" s="478"/>
      <c r="H2510" s="478"/>
      <c r="I2510" s="499"/>
      <c r="J2510" s="486"/>
      <c r="K2510" s="486"/>
      <c r="L2510" s="479"/>
    </row>
    <row r="2511" spans="2:12" s="459" customFormat="1" ht="19.95" customHeight="1" x14ac:dyDescent="0.3">
      <c r="B2511" s="476"/>
      <c r="C2511" s="474"/>
      <c r="D2511" s="475"/>
      <c r="E2511" s="478"/>
      <c r="F2511" s="477"/>
      <c r="G2511" s="478"/>
      <c r="H2511" s="478"/>
      <c r="I2511" s="499"/>
      <c r="J2511" s="486"/>
      <c r="K2511" s="486"/>
      <c r="L2511" s="479"/>
    </row>
    <row r="2512" spans="2:12" s="459" customFormat="1" ht="19.95" customHeight="1" x14ac:dyDescent="0.3">
      <c r="B2512" s="476"/>
      <c r="C2512" s="474"/>
      <c r="D2512" s="475"/>
      <c r="E2512" s="478"/>
      <c r="F2512" s="477"/>
      <c r="G2512" s="478"/>
      <c r="H2512" s="478"/>
      <c r="I2512" s="499"/>
      <c r="J2512" s="486"/>
      <c r="K2512" s="486"/>
      <c r="L2512" s="479"/>
    </row>
    <row r="2513" spans="2:12" s="459" customFormat="1" ht="19.95" customHeight="1" x14ac:dyDescent="0.3">
      <c r="B2513" s="476"/>
      <c r="C2513" s="474"/>
      <c r="D2513" s="475"/>
      <c r="E2513" s="478"/>
      <c r="F2513" s="477"/>
      <c r="G2513" s="478"/>
      <c r="H2513" s="478"/>
      <c r="I2513" s="499"/>
      <c r="J2513" s="486"/>
      <c r="K2513" s="486"/>
      <c r="L2513" s="479"/>
    </row>
    <row r="2514" spans="2:12" s="459" customFormat="1" ht="19.95" customHeight="1" x14ac:dyDescent="0.3">
      <c r="B2514" s="476"/>
      <c r="C2514" s="474"/>
      <c r="D2514" s="475"/>
      <c r="E2514" s="478"/>
      <c r="F2514" s="477"/>
      <c r="G2514" s="478"/>
      <c r="H2514" s="478"/>
      <c r="I2514" s="499"/>
      <c r="J2514" s="486"/>
      <c r="K2514" s="486"/>
      <c r="L2514" s="479"/>
    </row>
    <row r="2515" spans="2:12" s="459" customFormat="1" ht="19.95" customHeight="1" x14ac:dyDescent="0.3">
      <c r="B2515" s="476"/>
      <c r="C2515" s="474"/>
      <c r="D2515" s="475"/>
      <c r="E2515" s="478"/>
      <c r="F2515" s="477"/>
      <c r="G2515" s="478"/>
      <c r="H2515" s="478"/>
      <c r="I2515" s="499"/>
      <c r="J2515" s="486"/>
      <c r="K2515" s="486"/>
      <c r="L2515" s="479"/>
    </row>
    <row r="2516" spans="2:12" s="459" customFormat="1" ht="19.95" customHeight="1" x14ac:dyDescent="0.3">
      <c r="B2516" s="476"/>
      <c r="C2516" s="474"/>
      <c r="D2516" s="475"/>
      <c r="E2516" s="478"/>
      <c r="F2516" s="477"/>
      <c r="G2516" s="478"/>
      <c r="H2516" s="478"/>
      <c r="I2516" s="499"/>
      <c r="J2516" s="486"/>
      <c r="K2516" s="486"/>
      <c r="L2516" s="479"/>
    </row>
    <row r="2517" spans="2:12" s="459" customFormat="1" ht="19.95" customHeight="1" x14ac:dyDescent="0.3">
      <c r="B2517" s="476"/>
      <c r="C2517" s="474"/>
      <c r="D2517" s="475"/>
      <c r="E2517" s="478"/>
      <c r="F2517" s="477"/>
      <c r="G2517" s="478"/>
      <c r="H2517" s="478"/>
      <c r="I2517" s="499"/>
      <c r="J2517" s="486"/>
      <c r="K2517" s="486"/>
      <c r="L2517" s="479"/>
    </row>
    <row r="2518" spans="2:12" s="459" customFormat="1" ht="19.95" customHeight="1" x14ac:dyDescent="0.3">
      <c r="B2518" s="476"/>
      <c r="C2518" s="474"/>
      <c r="D2518" s="475"/>
      <c r="E2518" s="478"/>
      <c r="F2518" s="477"/>
      <c r="G2518" s="478"/>
      <c r="H2518" s="478"/>
      <c r="I2518" s="499"/>
      <c r="J2518" s="486"/>
      <c r="K2518" s="486"/>
      <c r="L2518" s="479"/>
    </row>
    <row r="2519" spans="2:12" s="459" customFormat="1" ht="19.95" customHeight="1" x14ac:dyDescent="0.3">
      <c r="B2519" s="476"/>
      <c r="C2519" s="474"/>
      <c r="D2519" s="475"/>
      <c r="E2519" s="478"/>
      <c r="F2519" s="477"/>
      <c r="G2519" s="478"/>
      <c r="H2519" s="478"/>
      <c r="I2519" s="499"/>
      <c r="J2519" s="486"/>
      <c r="K2519" s="486"/>
      <c r="L2519" s="479"/>
    </row>
    <row r="2520" spans="2:12" s="459" customFormat="1" ht="19.95" customHeight="1" x14ac:dyDescent="0.3">
      <c r="B2520" s="476"/>
      <c r="C2520" s="474"/>
      <c r="D2520" s="475"/>
      <c r="E2520" s="478"/>
      <c r="F2520" s="477"/>
      <c r="G2520" s="478"/>
      <c r="H2520" s="478"/>
      <c r="I2520" s="499"/>
      <c r="J2520" s="486"/>
      <c r="K2520" s="486"/>
      <c r="L2520" s="479"/>
    </row>
    <row r="2521" spans="2:12" s="459" customFormat="1" ht="19.95" customHeight="1" x14ac:dyDescent="0.3">
      <c r="B2521" s="476"/>
      <c r="C2521" s="474"/>
      <c r="D2521" s="475"/>
      <c r="E2521" s="478"/>
      <c r="F2521" s="477"/>
      <c r="G2521" s="478"/>
      <c r="H2521" s="478"/>
      <c r="I2521" s="499"/>
      <c r="J2521" s="486"/>
      <c r="K2521" s="486"/>
      <c r="L2521" s="479"/>
    </row>
    <row r="2522" spans="2:12" s="459" customFormat="1" ht="19.95" customHeight="1" x14ac:dyDescent="0.3">
      <c r="B2522" s="476"/>
      <c r="C2522" s="474"/>
      <c r="D2522" s="475"/>
      <c r="E2522" s="478"/>
      <c r="F2522" s="477"/>
      <c r="G2522" s="478"/>
      <c r="H2522" s="478"/>
      <c r="I2522" s="499"/>
      <c r="J2522" s="486"/>
      <c r="K2522" s="486"/>
      <c r="L2522" s="479"/>
    </row>
    <row r="2523" spans="2:12" s="459" customFormat="1" ht="19.95" customHeight="1" x14ac:dyDescent="0.3">
      <c r="B2523" s="476"/>
      <c r="C2523" s="474"/>
      <c r="D2523" s="475"/>
      <c r="E2523" s="478"/>
      <c r="F2523" s="477"/>
      <c r="G2523" s="478"/>
      <c r="H2523" s="478"/>
      <c r="I2523" s="499"/>
      <c r="J2523" s="486"/>
      <c r="K2523" s="486"/>
      <c r="L2523" s="479"/>
    </row>
    <row r="2524" spans="2:12" s="459" customFormat="1" ht="19.95" customHeight="1" x14ac:dyDescent="0.3">
      <c r="B2524" s="476"/>
      <c r="C2524" s="474"/>
      <c r="D2524" s="475"/>
      <c r="E2524" s="478"/>
      <c r="F2524" s="477"/>
      <c r="G2524" s="478"/>
      <c r="H2524" s="478"/>
      <c r="I2524" s="499"/>
      <c r="J2524" s="486"/>
      <c r="K2524" s="486"/>
      <c r="L2524" s="479"/>
    </row>
    <row r="2525" spans="2:12" s="459" customFormat="1" ht="19.95" customHeight="1" x14ac:dyDescent="0.3">
      <c r="B2525" s="476"/>
      <c r="C2525" s="474"/>
      <c r="D2525" s="475"/>
      <c r="E2525" s="478"/>
      <c r="F2525" s="477"/>
      <c r="G2525" s="478"/>
      <c r="H2525" s="478"/>
      <c r="I2525" s="499"/>
      <c r="J2525" s="486"/>
      <c r="K2525" s="486"/>
      <c r="L2525" s="479"/>
    </row>
    <row r="2526" spans="2:12" s="459" customFormat="1" ht="19.95" customHeight="1" x14ac:dyDescent="0.3">
      <c r="B2526" s="476"/>
      <c r="C2526" s="474"/>
      <c r="D2526" s="475"/>
      <c r="E2526" s="478"/>
      <c r="F2526" s="477"/>
      <c r="G2526" s="478"/>
      <c r="H2526" s="478"/>
      <c r="I2526" s="499"/>
      <c r="J2526" s="486"/>
      <c r="K2526" s="486"/>
      <c r="L2526" s="479"/>
    </row>
    <row r="2527" spans="2:12" s="459" customFormat="1" ht="19.95" customHeight="1" x14ac:dyDescent="0.3">
      <c r="B2527" s="476"/>
      <c r="C2527" s="474"/>
      <c r="D2527" s="475"/>
      <c r="E2527" s="478"/>
      <c r="F2527" s="477"/>
      <c r="G2527" s="478"/>
      <c r="H2527" s="478"/>
      <c r="I2527" s="499"/>
      <c r="J2527" s="486"/>
      <c r="K2527" s="486"/>
      <c r="L2527" s="479"/>
    </row>
    <row r="2528" spans="2:12" s="459" customFormat="1" ht="19.95" customHeight="1" x14ac:dyDescent="0.3">
      <c r="B2528" s="476"/>
      <c r="C2528" s="474"/>
      <c r="D2528" s="475"/>
      <c r="E2528" s="478"/>
      <c r="F2528" s="477"/>
      <c r="G2528" s="478"/>
      <c r="H2528" s="478"/>
      <c r="I2528" s="499"/>
      <c r="J2528" s="486"/>
      <c r="K2528" s="486"/>
      <c r="L2528" s="479"/>
    </row>
    <row r="2529" spans="2:12" s="459" customFormat="1" ht="19.95" customHeight="1" x14ac:dyDescent="0.3">
      <c r="B2529" s="476"/>
      <c r="C2529" s="474"/>
      <c r="D2529" s="475"/>
      <c r="E2529" s="478"/>
      <c r="F2529" s="477"/>
      <c r="G2529" s="478"/>
      <c r="H2529" s="478"/>
      <c r="I2529" s="499"/>
      <c r="J2529" s="486"/>
      <c r="K2529" s="486"/>
      <c r="L2529" s="479"/>
    </row>
    <row r="2530" spans="2:12" s="459" customFormat="1" ht="19.95" customHeight="1" x14ac:dyDescent="0.3">
      <c r="B2530" s="476"/>
      <c r="C2530" s="474"/>
      <c r="D2530" s="475"/>
      <c r="E2530" s="478"/>
      <c r="F2530" s="477"/>
      <c r="G2530" s="478"/>
      <c r="H2530" s="478"/>
      <c r="I2530" s="499"/>
      <c r="J2530" s="486"/>
      <c r="K2530" s="486"/>
      <c r="L2530" s="479"/>
    </row>
    <row r="2531" spans="2:12" s="459" customFormat="1" ht="19.95" customHeight="1" x14ac:dyDescent="0.3">
      <c r="B2531" s="476"/>
      <c r="C2531" s="474"/>
      <c r="D2531" s="475"/>
      <c r="E2531" s="478"/>
      <c r="F2531" s="477"/>
      <c r="G2531" s="478"/>
      <c r="H2531" s="478"/>
      <c r="I2531" s="499"/>
      <c r="J2531" s="486"/>
      <c r="K2531" s="486"/>
      <c r="L2531" s="479"/>
    </row>
    <row r="2532" spans="2:12" s="459" customFormat="1" ht="19.95" customHeight="1" x14ac:dyDescent="0.3">
      <c r="B2532" s="476"/>
      <c r="C2532" s="474"/>
      <c r="D2532" s="475"/>
      <c r="E2532" s="478"/>
      <c r="F2532" s="477"/>
      <c r="G2532" s="478"/>
      <c r="H2532" s="478"/>
      <c r="I2532" s="499"/>
      <c r="J2532" s="486"/>
      <c r="K2532" s="486"/>
      <c r="L2532" s="479"/>
    </row>
    <row r="2533" spans="2:12" s="459" customFormat="1" ht="19.95" customHeight="1" x14ac:dyDescent="0.3">
      <c r="B2533" s="476"/>
      <c r="C2533" s="474"/>
      <c r="D2533" s="475"/>
      <c r="E2533" s="478"/>
      <c r="F2533" s="477"/>
      <c r="G2533" s="478"/>
      <c r="H2533" s="478"/>
      <c r="I2533" s="499"/>
      <c r="J2533" s="486"/>
      <c r="K2533" s="486"/>
      <c r="L2533" s="479"/>
    </row>
    <row r="2534" spans="2:12" s="459" customFormat="1" ht="19.95" customHeight="1" x14ac:dyDescent="0.3">
      <c r="B2534" s="476"/>
      <c r="C2534" s="474"/>
      <c r="D2534" s="475"/>
      <c r="E2534" s="478"/>
      <c r="F2534" s="477"/>
      <c r="G2534" s="478"/>
      <c r="H2534" s="478"/>
      <c r="I2534" s="499"/>
      <c r="J2534" s="486"/>
      <c r="K2534" s="486"/>
      <c r="L2534" s="479"/>
    </row>
    <row r="2535" spans="2:12" s="459" customFormat="1" ht="19.95" customHeight="1" x14ac:dyDescent="0.3">
      <c r="B2535" s="476"/>
      <c r="C2535" s="474"/>
      <c r="D2535" s="475"/>
      <c r="E2535" s="478"/>
      <c r="F2535" s="477"/>
      <c r="G2535" s="478"/>
      <c r="H2535" s="478"/>
      <c r="I2535" s="499"/>
      <c r="J2535" s="486"/>
      <c r="K2535" s="486"/>
      <c r="L2535" s="479"/>
    </row>
    <row r="2536" spans="2:12" s="459" customFormat="1" ht="19.95" customHeight="1" x14ac:dyDescent="0.3">
      <c r="B2536" s="476"/>
      <c r="C2536" s="474"/>
      <c r="D2536" s="475"/>
      <c r="E2536" s="478"/>
      <c r="F2536" s="477"/>
      <c r="G2536" s="478"/>
      <c r="H2536" s="478"/>
      <c r="I2536" s="499"/>
      <c r="J2536" s="486"/>
      <c r="K2536" s="486"/>
      <c r="L2536" s="479"/>
    </row>
    <row r="2537" spans="2:12" s="459" customFormat="1" ht="19.95" customHeight="1" x14ac:dyDescent="0.3">
      <c r="B2537" s="476"/>
      <c r="C2537" s="474"/>
      <c r="D2537" s="475"/>
      <c r="E2537" s="478"/>
      <c r="F2537" s="477"/>
      <c r="G2537" s="478"/>
      <c r="H2537" s="478"/>
      <c r="I2537" s="499"/>
      <c r="J2537" s="486"/>
      <c r="K2537" s="486"/>
      <c r="L2537" s="479"/>
    </row>
    <row r="2538" spans="2:12" s="459" customFormat="1" ht="19.95" customHeight="1" x14ac:dyDescent="0.3">
      <c r="B2538" s="476"/>
      <c r="C2538" s="474"/>
      <c r="D2538" s="475"/>
      <c r="E2538" s="478"/>
      <c r="F2538" s="477"/>
      <c r="G2538" s="478"/>
      <c r="H2538" s="478"/>
      <c r="I2538" s="499"/>
      <c r="J2538" s="486"/>
      <c r="K2538" s="486"/>
      <c r="L2538" s="479"/>
    </row>
    <row r="2539" spans="2:12" s="459" customFormat="1" ht="19.95" customHeight="1" x14ac:dyDescent="0.3">
      <c r="B2539" s="476"/>
      <c r="C2539" s="474"/>
      <c r="D2539" s="475"/>
      <c r="E2539" s="478"/>
      <c r="F2539" s="477"/>
      <c r="G2539" s="478"/>
      <c r="H2539" s="478"/>
      <c r="I2539" s="499"/>
      <c r="J2539" s="486"/>
      <c r="K2539" s="486"/>
      <c r="L2539" s="479"/>
    </row>
    <row r="2540" spans="2:12" s="459" customFormat="1" ht="19.95" customHeight="1" x14ac:dyDescent="0.3">
      <c r="B2540" s="476"/>
      <c r="C2540" s="474"/>
      <c r="D2540" s="475"/>
      <c r="E2540" s="478"/>
      <c r="F2540" s="477"/>
      <c r="G2540" s="478"/>
      <c r="H2540" s="478"/>
      <c r="I2540" s="499"/>
      <c r="J2540" s="486"/>
      <c r="K2540" s="486"/>
      <c r="L2540" s="479"/>
    </row>
    <row r="2541" spans="2:12" s="459" customFormat="1" ht="19.95" customHeight="1" x14ac:dyDescent="0.3">
      <c r="B2541" s="476"/>
      <c r="C2541" s="474"/>
      <c r="D2541" s="475"/>
      <c r="E2541" s="478"/>
      <c r="F2541" s="477"/>
      <c r="G2541" s="478"/>
      <c r="H2541" s="478"/>
      <c r="I2541" s="499"/>
      <c r="J2541" s="486"/>
      <c r="K2541" s="486"/>
      <c r="L2541" s="479"/>
    </row>
    <row r="2542" spans="2:12" s="459" customFormat="1" ht="19.95" customHeight="1" x14ac:dyDescent="0.3">
      <c r="B2542" s="476"/>
      <c r="C2542" s="474"/>
      <c r="D2542" s="475"/>
      <c r="E2542" s="478"/>
      <c r="F2542" s="477"/>
      <c r="G2542" s="478"/>
      <c r="H2542" s="478"/>
      <c r="I2542" s="499"/>
      <c r="J2542" s="486"/>
      <c r="K2542" s="486"/>
      <c r="L2542" s="479"/>
    </row>
    <row r="2543" spans="2:12" s="459" customFormat="1" ht="19.95" customHeight="1" x14ac:dyDescent="0.3">
      <c r="B2543" s="476"/>
      <c r="C2543" s="474"/>
      <c r="D2543" s="475"/>
      <c r="E2543" s="478"/>
      <c r="F2543" s="477"/>
      <c r="G2543" s="478"/>
      <c r="H2543" s="478"/>
      <c r="I2543" s="499"/>
      <c r="J2543" s="486"/>
      <c r="K2543" s="486"/>
      <c r="L2543" s="479"/>
    </row>
    <row r="2544" spans="2:12" s="459" customFormat="1" ht="19.95" customHeight="1" x14ac:dyDescent="0.3">
      <c r="B2544" s="476"/>
      <c r="C2544" s="474"/>
      <c r="D2544" s="475"/>
      <c r="E2544" s="478"/>
      <c r="F2544" s="477"/>
      <c r="G2544" s="478"/>
      <c r="H2544" s="478"/>
      <c r="I2544" s="499"/>
      <c r="J2544" s="486"/>
      <c r="K2544" s="486"/>
      <c r="L2544" s="479"/>
    </row>
    <row r="2545" spans="2:12" s="459" customFormat="1" ht="19.95" customHeight="1" x14ac:dyDescent="0.3">
      <c r="B2545" s="476"/>
      <c r="C2545" s="474"/>
      <c r="D2545" s="475"/>
      <c r="E2545" s="478"/>
      <c r="F2545" s="477"/>
      <c r="G2545" s="478"/>
      <c r="H2545" s="478"/>
      <c r="I2545" s="499"/>
      <c r="J2545" s="486"/>
      <c r="K2545" s="486"/>
      <c r="L2545" s="479"/>
    </row>
    <row r="2546" spans="2:12" s="459" customFormat="1" ht="19.95" customHeight="1" x14ac:dyDescent="0.3">
      <c r="B2546" s="476"/>
      <c r="C2546" s="474"/>
      <c r="D2546" s="475"/>
      <c r="E2546" s="478"/>
      <c r="F2546" s="477"/>
      <c r="G2546" s="478"/>
      <c r="H2546" s="478"/>
      <c r="I2546" s="499"/>
      <c r="J2546" s="486"/>
      <c r="K2546" s="486"/>
      <c r="L2546" s="479"/>
    </row>
    <row r="2547" spans="2:12" s="459" customFormat="1" ht="19.95" customHeight="1" x14ac:dyDescent="0.3">
      <c r="B2547" s="476"/>
      <c r="C2547" s="474"/>
      <c r="D2547" s="475"/>
      <c r="E2547" s="478"/>
      <c r="F2547" s="477"/>
      <c r="G2547" s="478"/>
      <c r="H2547" s="478"/>
      <c r="I2547" s="499"/>
      <c r="J2547" s="486"/>
      <c r="K2547" s="486"/>
      <c r="L2547" s="479"/>
    </row>
    <row r="2548" spans="2:12" s="459" customFormat="1" ht="19.95" customHeight="1" x14ac:dyDescent="0.3">
      <c r="B2548" s="476"/>
      <c r="C2548" s="474"/>
      <c r="D2548" s="475"/>
      <c r="E2548" s="478"/>
      <c r="F2548" s="477"/>
      <c r="G2548" s="478"/>
      <c r="H2548" s="478"/>
      <c r="I2548" s="499"/>
      <c r="J2548" s="486"/>
      <c r="K2548" s="486"/>
      <c r="L2548" s="479"/>
    </row>
    <row r="2549" spans="2:12" s="459" customFormat="1" ht="19.95" customHeight="1" x14ac:dyDescent="0.3">
      <c r="B2549" s="476"/>
      <c r="C2549" s="474"/>
      <c r="D2549" s="475"/>
      <c r="E2549" s="478"/>
      <c r="F2549" s="477"/>
      <c r="G2549" s="478"/>
      <c r="H2549" s="478"/>
      <c r="I2549" s="499"/>
      <c r="J2549" s="486"/>
      <c r="K2549" s="486"/>
      <c r="L2549" s="479"/>
    </row>
    <row r="2550" spans="2:12" s="459" customFormat="1" ht="19.95" customHeight="1" x14ac:dyDescent="0.3">
      <c r="B2550" s="476"/>
      <c r="C2550" s="474"/>
      <c r="D2550" s="475"/>
      <c r="E2550" s="478"/>
      <c r="F2550" s="477"/>
      <c r="G2550" s="478"/>
      <c r="H2550" s="478"/>
      <c r="I2550" s="499"/>
      <c r="J2550" s="486"/>
      <c r="K2550" s="486"/>
      <c r="L2550" s="479"/>
    </row>
    <row r="2551" spans="2:12" s="459" customFormat="1" ht="19.95" customHeight="1" x14ac:dyDescent="0.3">
      <c r="B2551" s="476"/>
      <c r="C2551" s="474"/>
      <c r="D2551" s="475"/>
      <c r="E2551" s="478"/>
      <c r="F2551" s="477"/>
      <c r="G2551" s="478"/>
      <c r="H2551" s="478"/>
      <c r="I2551" s="499"/>
      <c r="J2551" s="486"/>
      <c r="K2551" s="486"/>
      <c r="L2551" s="479"/>
    </row>
    <row r="2552" spans="2:12" s="459" customFormat="1" ht="19.95" customHeight="1" x14ac:dyDescent="0.3">
      <c r="B2552" s="476"/>
      <c r="C2552" s="474"/>
      <c r="D2552" s="475"/>
      <c r="E2552" s="478"/>
      <c r="F2552" s="477"/>
      <c r="G2552" s="478"/>
      <c r="H2552" s="478"/>
      <c r="I2552" s="499"/>
      <c r="J2552" s="486"/>
      <c r="K2552" s="486"/>
      <c r="L2552" s="479"/>
    </row>
    <row r="2553" spans="2:12" s="459" customFormat="1" ht="19.95" customHeight="1" x14ac:dyDescent="0.3">
      <c r="B2553" s="476"/>
      <c r="C2553" s="474"/>
      <c r="D2553" s="475"/>
      <c r="E2553" s="478"/>
      <c r="F2553" s="477"/>
      <c r="G2553" s="478"/>
      <c r="H2553" s="478"/>
      <c r="I2553" s="499"/>
      <c r="J2553" s="486"/>
      <c r="K2553" s="486"/>
      <c r="L2553" s="479"/>
    </row>
    <row r="2554" spans="2:12" s="459" customFormat="1" ht="19.95" customHeight="1" x14ac:dyDescent="0.3">
      <c r="B2554" s="476"/>
      <c r="C2554" s="474"/>
      <c r="D2554" s="475"/>
      <c r="E2554" s="478"/>
      <c r="F2554" s="477"/>
      <c r="G2554" s="478"/>
      <c r="H2554" s="478"/>
      <c r="I2554" s="499"/>
      <c r="J2554" s="486"/>
      <c r="K2554" s="486"/>
      <c r="L2554" s="479"/>
    </row>
    <row r="2555" spans="2:12" s="459" customFormat="1" ht="19.95" customHeight="1" x14ac:dyDescent="0.3">
      <c r="B2555" s="476"/>
      <c r="C2555" s="474"/>
      <c r="D2555" s="475"/>
      <c r="E2555" s="478"/>
      <c r="F2555" s="477"/>
      <c r="G2555" s="478"/>
      <c r="H2555" s="478"/>
      <c r="I2555" s="499"/>
      <c r="J2555" s="486"/>
      <c r="K2555" s="486"/>
      <c r="L2555" s="479"/>
    </row>
    <row r="2556" spans="2:12" s="459" customFormat="1" ht="19.95" customHeight="1" x14ac:dyDescent="0.3">
      <c r="B2556" s="476"/>
      <c r="C2556" s="474"/>
      <c r="D2556" s="475"/>
      <c r="E2556" s="478"/>
      <c r="F2556" s="477"/>
      <c r="G2556" s="478"/>
      <c r="H2556" s="478"/>
      <c r="I2556" s="499"/>
      <c r="J2556" s="486"/>
      <c r="K2556" s="486"/>
      <c r="L2556" s="479"/>
    </row>
    <row r="2557" spans="2:12" s="459" customFormat="1" ht="19.95" customHeight="1" x14ac:dyDescent="0.3">
      <c r="B2557" s="476"/>
      <c r="C2557" s="474"/>
      <c r="D2557" s="475"/>
      <c r="E2557" s="478"/>
      <c r="F2557" s="477"/>
      <c r="G2557" s="478"/>
      <c r="H2557" s="478"/>
      <c r="I2557" s="499"/>
      <c r="J2557" s="486"/>
      <c r="K2557" s="486"/>
      <c r="L2557" s="479"/>
    </row>
    <row r="2558" spans="2:12" s="459" customFormat="1" ht="19.95" customHeight="1" x14ac:dyDescent="0.3">
      <c r="B2558" s="476"/>
      <c r="C2558" s="474"/>
      <c r="D2558" s="475"/>
      <c r="E2558" s="478"/>
      <c r="F2558" s="477"/>
      <c r="G2558" s="478"/>
      <c r="H2558" s="478"/>
      <c r="I2558" s="499"/>
      <c r="J2558" s="486"/>
      <c r="K2558" s="486"/>
      <c r="L2558" s="479"/>
    </row>
    <row r="2559" spans="2:12" s="459" customFormat="1" ht="19.95" customHeight="1" x14ac:dyDescent="0.3">
      <c r="B2559" s="476"/>
      <c r="C2559" s="474"/>
      <c r="D2559" s="475"/>
      <c r="E2559" s="478"/>
      <c r="F2559" s="477"/>
      <c r="G2559" s="478"/>
      <c r="H2559" s="478"/>
      <c r="I2559" s="499"/>
      <c r="J2559" s="486"/>
      <c r="K2559" s="486"/>
      <c r="L2559" s="479"/>
    </row>
    <row r="2560" spans="2:12" s="459" customFormat="1" ht="19.95" customHeight="1" x14ac:dyDescent="0.3">
      <c r="B2560" s="476"/>
      <c r="C2560" s="474"/>
      <c r="D2560" s="475"/>
      <c r="E2560" s="478"/>
      <c r="F2560" s="477"/>
      <c r="G2560" s="478"/>
      <c r="H2560" s="478"/>
      <c r="I2560" s="499"/>
      <c r="J2560" s="486"/>
      <c r="K2560" s="486"/>
      <c r="L2560" s="479"/>
    </row>
    <row r="2561" spans="2:12" s="459" customFormat="1" ht="19.95" customHeight="1" x14ac:dyDescent="0.3">
      <c r="B2561" s="476"/>
      <c r="C2561" s="474"/>
      <c r="D2561" s="475"/>
      <c r="E2561" s="478"/>
      <c r="F2561" s="477"/>
      <c r="G2561" s="478"/>
      <c r="H2561" s="478"/>
      <c r="I2561" s="499"/>
      <c r="J2561" s="486"/>
      <c r="K2561" s="486"/>
      <c r="L2561" s="479"/>
    </row>
    <row r="2562" spans="2:12" s="459" customFormat="1" ht="19.95" customHeight="1" x14ac:dyDescent="0.3">
      <c r="B2562" s="476"/>
      <c r="C2562" s="474"/>
      <c r="D2562" s="475"/>
      <c r="E2562" s="478"/>
      <c r="F2562" s="477"/>
      <c r="G2562" s="478"/>
      <c r="H2562" s="478"/>
      <c r="I2562" s="499"/>
      <c r="J2562" s="486"/>
      <c r="K2562" s="486"/>
      <c r="L2562" s="479"/>
    </row>
    <row r="2563" spans="2:12" s="459" customFormat="1" ht="19.95" customHeight="1" x14ac:dyDescent="0.3">
      <c r="B2563" s="476"/>
      <c r="C2563" s="474"/>
      <c r="D2563" s="475"/>
      <c r="E2563" s="478"/>
      <c r="F2563" s="477"/>
      <c r="G2563" s="478"/>
      <c r="H2563" s="478"/>
      <c r="I2563" s="499"/>
      <c r="J2563" s="486"/>
      <c r="K2563" s="486"/>
      <c r="L2563" s="479"/>
    </row>
    <row r="2564" spans="2:12" s="459" customFormat="1" ht="19.95" customHeight="1" x14ac:dyDescent="0.3">
      <c r="B2564" s="476"/>
      <c r="C2564" s="474"/>
      <c r="D2564" s="475"/>
      <c r="E2564" s="478"/>
      <c r="F2564" s="477"/>
      <c r="G2564" s="478"/>
      <c r="H2564" s="478"/>
      <c r="I2564" s="499"/>
      <c r="J2564" s="486"/>
      <c r="K2564" s="486"/>
      <c r="L2564" s="479"/>
    </row>
    <row r="2565" spans="2:12" s="459" customFormat="1" ht="19.95" customHeight="1" x14ac:dyDescent="0.3">
      <c r="B2565" s="476"/>
      <c r="C2565" s="474"/>
      <c r="D2565" s="475"/>
      <c r="E2565" s="478"/>
      <c r="F2565" s="477"/>
      <c r="G2565" s="478"/>
      <c r="H2565" s="478"/>
      <c r="I2565" s="499"/>
      <c r="J2565" s="486"/>
      <c r="K2565" s="486"/>
      <c r="L2565" s="479"/>
    </row>
    <row r="2566" spans="2:12" s="459" customFormat="1" ht="19.95" customHeight="1" x14ac:dyDescent="0.3">
      <c r="B2566" s="476"/>
      <c r="C2566" s="474"/>
      <c r="D2566" s="475"/>
      <c r="E2566" s="478"/>
      <c r="F2566" s="477"/>
      <c r="G2566" s="478"/>
      <c r="H2566" s="478"/>
      <c r="I2566" s="499"/>
      <c r="J2566" s="486"/>
      <c r="K2566" s="486"/>
      <c r="L2566" s="479"/>
    </row>
    <row r="2567" spans="2:12" s="459" customFormat="1" ht="19.95" customHeight="1" x14ac:dyDescent="0.3">
      <c r="B2567" s="476"/>
      <c r="C2567" s="474"/>
      <c r="D2567" s="475"/>
      <c r="E2567" s="478"/>
      <c r="F2567" s="477"/>
      <c r="G2567" s="478"/>
      <c r="H2567" s="478"/>
      <c r="I2567" s="499"/>
      <c r="J2567" s="486"/>
      <c r="K2567" s="486"/>
      <c r="L2567" s="479"/>
    </row>
    <row r="2568" spans="2:12" s="459" customFormat="1" ht="19.95" customHeight="1" x14ac:dyDescent="0.3">
      <c r="B2568" s="476"/>
      <c r="C2568" s="474"/>
      <c r="D2568" s="475"/>
      <c r="E2568" s="478"/>
      <c r="F2568" s="477"/>
      <c r="G2568" s="478"/>
      <c r="H2568" s="478"/>
      <c r="I2568" s="499"/>
      <c r="J2568" s="486"/>
      <c r="K2568" s="486"/>
      <c r="L2568" s="479"/>
    </row>
    <row r="2569" spans="2:12" s="459" customFormat="1" ht="19.95" customHeight="1" x14ac:dyDescent="0.3">
      <c r="B2569" s="476"/>
      <c r="C2569" s="474"/>
      <c r="D2569" s="475"/>
      <c r="E2569" s="478"/>
      <c r="F2569" s="477"/>
      <c r="G2569" s="478"/>
      <c r="H2569" s="478"/>
      <c r="I2569" s="499"/>
      <c r="J2569" s="486"/>
      <c r="K2569" s="486"/>
      <c r="L2569" s="479"/>
    </row>
    <row r="2570" spans="2:12" s="459" customFormat="1" ht="19.95" customHeight="1" x14ac:dyDescent="0.3">
      <c r="B2570" s="476"/>
      <c r="C2570" s="474"/>
      <c r="D2570" s="475"/>
      <c r="E2570" s="478"/>
      <c r="F2570" s="477"/>
      <c r="G2570" s="478"/>
      <c r="H2570" s="478"/>
      <c r="I2570" s="499"/>
      <c r="J2570" s="486"/>
      <c r="K2570" s="486"/>
      <c r="L2570" s="479"/>
    </row>
    <row r="2571" spans="2:12" s="459" customFormat="1" ht="19.95" customHeight="1" x14ac:dyDescent="0.3">
      <c r="B2571" s="476"/>
      <c r="C2571" s="474"/>
      <c r="D2571" s="475"/>
      <c r="E2571" s="478"/>
      <c r="F2571" s="477"/>
      <c r="G2571" s="478"/>
      <c r="H2571" s="478"/>
      <c r="I2571" s="499"/>
      <c r="J2571" s="486"/>
      <c r="K2571" s="486"/>
      <c r="L2571" s="479"/>
    </row>
    <row r="2572" spans="2:12" s="459" customFormat="1" ht="19.95" customHeight="1" x14ac:dyDescent="0.3">
      <c r="B2572" s="476"/>
      <c r="C2572" s="474"/>
      <c r="D2572" s="475"/>
      <c r="E2572" s="478"/>
      <c r="F2572" s="477"/>
      <c r="G2572" s="478"/>
      <c r="H2572" s="478"/>
      <c r="I2572" s="499"/>
      <c r="J2572" s="486"/>
      <c r="K2572" s="486"/>
      <c r="L2572" s="479"/>
    </row>
    <row r="2573" spans="2:12" s="459" customFormat="1" ht="19.95" customHeight="1" x14ac:dyDescent="0.3">
      <c r="B2573" s="476"/>
      <c r="C2573" s="474"/>
      <c r="D2573" s="475"/>
      <c r="E2573" s="478"/>
      <c r="F2573" s="477"/>
      <c r="G2573" s="478"/>
      <c r="H2573" s="478"/>
      <c r="I2573" s="499"/>
      <c r="J2573" s="486"/>
      <c r="K2573" s="486"/>
      <c r="L2573" s="479"/>
    </row>
    <row r="2574" spans="2:12" s="459" customFormat="1" ht="19.95" customHeight="1" x14ac:dyDescent="0.3">
      <c r="B2574" s="476"/>
      <c r="C2574" s="474"/>
      <c r="D2574" s="475"/>
      <c r="E2574" s="478"/>
      <c r="F2574" s="477"/>
      <c r="G2574" s="478"/>
      <c r="H2574" s="478"/>
      <c r="I2574" s="499"/>
      <c r="J2574" s="486"/>
      <c r="K2574" s="486"/>
      <c r="L2574" s="479"/>
    </row>
    <row r="2575" spans="2:12" s="459" customFormat="1" ht="19.95" customHeight="1" x14ac:dyDescent="0.3">
      <c r="B2575" s="476"/>
      <c r="C2575" s="474"/>
      <c r="D2575" s="475"/>
      <c r="E2575" s="478"/>
      <c r="F2575" s="477"/>
      <c r="G2575" s="478"/>
      <c r="H2575" s="478"/>
      <c r="I2575" s="499"/>
      <c r="J2575" s="486"/>
      <c r="K2575" s="486"/>
      <c r="L2575" s="479"/>
    </row>
    <row r="2576" spans="2:12" s="459" customFormat="1" ht="19.95" customHeight="1" x14ac:dyDescent="0.3">
      <c r="B2576" s="476"/>
      <c r="C2576" s="474"/>
      <c r="D2576" s="475"/>
      <c r="E2576" s="478"/>
      <c r="F2576" s="477"/>
      <c r="G2576" s="478"/>
      <c r="H2576" s="478"/>
      <c r="I2576" s="499"/>
      <c r="J2576" s="486"/>
      <c r="K2576" s="486"/>
      <c r="L2576" s="479"/>
    </row>
    <row r="2577" spans="2:12" s="459" customFormat="1" ht="19.95" customHeight="1" x14ac:dyDescent="0.3">
      <c r="B2577" s="476"/>
      <c r="C2577" s="474"/>
      <c r="D2577" s="475"/>
      <c r="E2577" s="478"/>
      <c r="F2577" s="477"/>
      <c r="G2577" s="478"/>
      <c r="H2577" s="478"/>
      <c r="I2577" s="499"/>
      <c r="J2577" s="486"/>
      <c r="K2577" s="486"/>
      <c r="L2577" s="479"/>
    </row>
    <row r="2578" spans="2:12" s="459" customFormat="1" ht="19.95" customHeight="1" x14ac:dyDescent="0.3">
      <c r="B2578" s="476"/>
      <c r="C2578" s="474"/>
      <c r="D2578" s="475"/>
      <c r="E2578" s="478"/>
      <c r="F2578" s="477"/>
      <c r="G2578" s="478"/>
      <c r="H2578" s="478"/>
      <c r="I2578" s="499"/>
      <c r="J2578" s="486"/>
      <c r="K2578" s="486"/>
      <c r="L2578" s="479"/>
    </row>
    <row r="2579" spans="2:12" s="459" customFormat="1" ht="19.95" customHeight="1" x14ac:dyDescent="0.3">
      <c r="B2579" s="476"/>
      <c r="C2579" s="474"/>
      <c r="D2579" s="475"/>
      <c r="E2579" s="478"/>
      <c r="F2579" s="477"/>
      <c r="G2579" s="478"/>
      <c r="H2579" s="478"/>
      <c r="I2579" s="499"/>
      <c r="J2579" s="486"/>
      <c r="K2579" s="486"/>
      <c r="L2579" s="479"/>
    </row>
    <row r="2580" spans="2:12" s="459" customFormat="1" ht="19.95" customHeight="1" x14ac:dyDescent="0.3">
      <c r="B2580" s="476"/>
      <c r="C2580" s="474"/>
      <c r="D2580" s="475"/>
      <c r="E2580" s="478"/>
      <c r="F2580" s="477"/>
      <c r="G2580" s="478"/>
      <c r="H2580" s="478"/>
      <c r="I2580" s="499"/>
      <c r="J2580" s="486"/>
      <c r="K2580" s="486"/>
      <c r="L2580" s="479"/>
    </row>
    <row r="2581" spans="2:12" s="459" customFormat="1" ht="19.95" customHeight="1" x14ac:dyDescent="0.3">
      <c r="B2581" s="476"/>
      <c r="C2581" s="474"/>
      <c r="D2581" s="475"/>
      <c r="E2581" s="478"/>
      <c r="F2581" s="477"/>
      <c r="G2581" s="478"/>
      <c r="H2581" s="478"/>
      <c r="I2581" s="499"/>
      <c r="J2581" s="486"/>
      <c r="K2581" s="486"/>
      <c r="L2581" s="479"/>
    </row>
    <row r="2582" spans="2:12" s="459" customFormat="1" ht="19.95" customHeight="1" x14ac:dyDescent="0.3">
      <c r="B2582" s="476"/>
      <c r="C2582" s="474"/>
      <c r="D2582" s="475"/>
      <c r="E2582" s="478"/>
      <c r="F2582" s="477"/>
      <c r="G2582" s="478"/>
      <c r="H2582" s="478"/>
      <c r="I2582" s="499"/>
      <c r="J2582" s="486"/>
      <c r="K2582" s="486"/>
      <c r="L2582" s="479"/>
    </row>
    <row r="2583" spans="2:12" s="459" customFormat="1" ht="19.95" customHeight="1" x14ac:dyDescent="0.3">
      <c r="B2583" s="476"/>
      <c r="C2583" s="474"/>
      <c r="D2583" s="475"/>
      <c r="E2583" s="478"/>
      <c r="F2583" s="477"/>
      <c r="G2583" s="478"/>
      <c r="H2583" s="478"/>
      <c r="I2583" s="499"/>
      <c r="J2583" s="486"/>
      <c r="K2583" s="486"/>
      <c r="L2583" s="479"/>
    </row>
    <row r="2584" spans="2:12" s="459" customFormat="1" ht="19.95" customHeight="1" x14ac:dyDescent="0.3">
      <c r="B2584" s="476"/>
      <c r="C2584" s="474"/>
      <c r="D2584" s="475"/>
      <c r="E2584" s="478"/>
      <c r="F2584" s="477"/>
      <c r="G2584" s="478"/>
      <c r="H2584" s="478"/>
      <c r="I2584" s="499"/>
      <c r="J2584" s="486"/>
      <c r="K2584" s="486"/>
      <c r="L2584" s="479"/>
    </row>
    <row r="2585" spans="2:12" s="459" customFormat="1" ht="19.95" customHeight="1" x14ac:dyDescent="0.3">
      <c r="B2585" s="476"/>
      <c r="C2585" s="474"/>
      <c r="D2585" s="475"/>
      <c r="E2585" s="478"/>
      <c r="F2585" s="477"/>
      <c r="G2585" s="478"/>
      <c r="H2585" s="478"/>
      <c r="I2585" s="499"/>
      <c r="J2585" s="486"/>
      <c r="K2585" s="486"/>
      <c r="L2585" s="479"/>
    </row>
    <row r="2586" spans="2:12" s="459" customFormat="1" ht="19.95" customHeight="1" x14ac:dyDescent="0.3">
      <c r="B2586" s="476"/>
      <c r="C2586" s="474"/>
      <c r="D2586" s="475"/>
      <c r="E2586" s="478"/>
      <c r="F2586" s="477"/>
      <c r="G2586" s="478"/>
      <c r="H2586" s="478"/>
      <c r="I2586" s="499"/>
      <c r="J2586" s="486"/>
      <c r="K2586" s="486"/>
      <c r="L2586" s="479"/>
    </row>
    <row r="2587" spans="2:12" s="459" customFormat="1" ht="19.95" customHeight="1" x14ac:dyDescent="0.3">
      <c r="B2587" s="476"/>
      <c r="C2587" s="474"/>
      <c r="D2587" s="475"/>
      <c r="E2587" s="478"/>
      <c r="F2587" s="477"/>
      <c r="G2587" s="478"/>
      <c r="H2587" s="478"/>
      <c r="I2587" s="499"/>
      <c r="J2587" s="486"/>
      <c r="K2587" s="486"/>
      <c r="L2587" s="479"/>
    </row>
    <row r="2588" spans="2:12" s="459" customFormat="1" ht="19.95" customHeight="1" x14ac:dyDescent="0.3">
      <c r="B2588" s="476"/>
      <c r="C2588" s="474"/>
      <c r="D2588" s="475"/>
      <c r="E2588" s="478"/>
      <c r="F2588" s="477"/>
      <c r="G2588" s="478"/>
      <c r="H2588" s="478"/>
      <c r="I2588" s="499"/>
      <c r="J2588" s="486"/>
      <c r="K2588" s="486"/>
      <c r="L2588" s="479"/>
    </row>
    <row r="2589" spans="2:12" s="459" customFormat="1" ht="19.95" customHeight="1" x14ac:dyDescent="0.3">
      <c r="B2589" s="476"/>
      <c r="C2589" s="474"/>
      <c r="D2589" s="475"/>
      <c r="E2589" s="478"/>
      <c r="F2589" s="477"/>
      <c r="G2589" s="478"/>
      <c r="H2589" s="478"/>
      <c r="I2589" s="499"/>
      <c r="J2589" s="486"/>
      <c r="K2589" s="486"/>
      <c r="L2589" s="479"/>
    </row>
    <row r="2590" spans="2:12" s="459" customFormat="1" ht="19.95" customHeight="1" x14ac:dyDescent="0.3">
      <c r="B2590" s="476"/>
      <c r="C2590" s="474"/>
      <c r="D2590" s="475"/>
      <c r="E2590" s="478"/>
      <c r="F2590" s="477"/>
      <c r="G2590" s="478"/>
      <c r="H2590" s="478"/>
      <c r="I2590" s="499"/>
      <c r="J2590" s="486"/>
      <c r="K2590" s="486"/>
      <c r="L2590" s="479"/>
    </row>
    <row r="2591" spans="2:12" s="459" customFormat="1" ht="19.95" customHeight="1" x14ac:dyDescent="0.3">
      <c r="B2591" s="476"/>
      <c r="C2591" s="474"/>
      <c r="D2591" s="475"/>
      <c r="E2591" s="478"/>
      <c r="F2591" s="477"/>
      <c r="G2591" s="478"/>
      <c r="H2591" s="478"/>
      <c r="I2591" s="499"/>
      <c r="J2591" s="486"/>
      <c r="K2591" s="486"/>
      <c r="L2591" s="479"/>
    </row>
    <row r="2592" spans="2:12" s="459" customFormat="1" ht="19.95" customHeight="1" x14ac:dyDescent="0.3">
      <c r="B2592" s="476"/>
      <c r="C2592" s="474"/>
      <c r="D2592" s="475"/>
      <c r="E2592" s="478"/>
      <c r="F2592" s="477"/>
      <c r="G2592" s="478"/>
      <c r="H2592" s="478"/>
      <c r="I2592" s="499"/>
      <c r="J2592" s="486"/>
      <c r="K2592" s="486"/>
      <c r="L2592" s="479"/>
    </row>
    <row r="2593" spans="2:12" s="459" customFormat="1" ht="19.95" customHeight="1" x14ac:dyDescent="0.3">
      <c r="B2593" s="476"/>
      <c r="C2593" s="474"/>
      <c r="D2593" s="475"/>
      <c r="E2593" s="478"/>
      <c r="F2593" s="477"/>
      <c r="G2593" s="478"/>
      <c r="H2593" s="478"/>
      <c r="I2593" s="499"/>
      <c r="J2593" s="486"/>
      <c r="K2593" s="486"/>
      <c r="L2593" s="479"/>
    </row>
    <row r="2594" spans="2:12" s="459" customFormat="1" ht="19.95" customHeight="1" x14ac:dyDescent="0.3">
      <c r="B2594" s="476"/>
      <c r="C2594" s="474"/>
      <c r="D2594" s="475"/>
      <c r="E2594" s="478"/>
      <c r="F2594" s="477"/>
      <c r="G2594" s="478"/>
      <c r="H2594" s="478"/>
      <c r="I2594" s="499"/>
      <c r="J2594" s="486"/>
      <c r="K2594" s="486"/>
      <c r="L2594" s="479"/>
    </row>
    <row r="2595" spans="2:12" s="459" customFormat="1" ht="19.95" customHeight="1" x14ac:dyDescent="0.3">
      <c r="B2595" s="476"/>
      <c r="C2595" s="474"/>
      <c r="D2595" s="475"/>
      <c r="E2595" s="478"/>
      <c r="F2595" s="477"/>
      <c r="G2595" s="478"/>
      <c r="H2595" s="478"/>
      <c r="I2595" s="499"/>
      <c r="J2595" s="486"/>
      <c r="K2595" s="486"/>
      <c r="L2595" s="479"/>
    </row>
    <row r="2596" spans="2:12" s="459" customFormat="1" ht="19.95" customHeight="1" x14ac:dyDescent="0.3">
      <c r="B2596" s="476"/>
      <c r="C2596" s="474"/>
      <c r="D2596" s="475"/>
      <c r="E2596" s="478"/>
      <c r="F2596" s="477"/>
      <c r="G2596" s="478"/>
      <c r="H2596" s="478"/>
      <c r="I2596" s="499"/>
      <c r="J2596" s="486"/>
      <c r="K2596" s="486"/>
      <c r="L2596" s="479"/>
    </row>
    <row r="2597" spans="2:12" s="459" customFormat="1" ht="19.95" customHeight="1" x14ac:dyDescent="0.3">
      <c r="B2597" s="476"/>
      <c r="C2597" s="474"/>
      <c r="D2597" s="475"/>
      <c r="E2597" s="478"/>
      <c r="F2597" s="477"/>
      <c r="G2597" s="478"/>
      <c r="H2597" s="478"/>
      <c r="I2597" s="499"/>
      <c r="J2597" s="486"/>
      <c r="K2597" s="486"/>
      <c r="L2597" s="479"/>
    </row>
    <row r="2598" spans="2:12" s="459" customFormat="1" ht="19.95" customHeight="1" x14ac:dyDescent="0.3">
      <c r="B2598" s="476"/>
      <c r="C2598" s="474"/>
      <c r="D2598" s="475"/>
      <c r="E2598" s="478"/>
      <c r="F2598" s="477"/>
      <c r="G2598" s="478"/>
      <c r="H2598" s="478"/>
      <c r="I2598" s="499"/>
      <c r="J2598" s="486"/>
      <c r="K2598" s="486"/>
      <c r="L2598" s="479"/>
    </row>
    <row r="2599" spans="2:12" s="459" customFormat="1" ht="19.95" customHeight="1" x14ac:dyDescent="0.3">
      <c r="B2599" s="476"/>
      <c r="C2599" s="474"/>
      <c r="D2599" s="475"/>
      <c r="E2599" s="478"/>
      <c r="F2599" s="477"/>
      <c r="G2599" s="478"/>
      <c r="H2599" s="478"/>
      <c r="I2599" s="499"/>
      <c r="J2599" s="486"/>
      <c r="K2599" s="486"/>
      <c r="L2599" s="479"/>
    </row>
    <row r="2600" spans="2:12" s="459" customFormat="1" ht="19.95" customHeight="1" x14ac:dyDescent="0.3">
      <c r="B2600" s="476"/>
      <c r="C2600" s="474"/>
      <c r="D2600" s="475"/>
      <c r="E2600" s="478"/>
      <c r="F2600" s="477"/>
      <c r="G2600" s="478"/>
      <c r="H2600" s="478"/>
      <c r="I2600" s="499"/>
      <c r="J2600" s="486"/>
      <c r="K2600" s="486"/>
      <c r="L2600" s="479"/>
    </row>
    <row r="2601" spans="2:12" s="459" customFormat="1" ht="19.95" customHeight="1" x14ac:dyDescent="0.3">
      <c r="B2601" s="476"/>
      <c r="C2601" s="474"/>
      <c r="D2601" s="475"/>
      <c r="E2601" s="478"/>
      <c r="F2601" s="477"/>
      <c r="G2601" s="478"/>
      <c r="H2601" s="478"/>
      <c r="I2601" s="499"/>
      <c r="J2601" s="486"/>
      <c r="K2601" s="486"/>
      <c r="L2601" s="479"/>
    </row>
    <row r="2602" spans="2:12" s="459" customFormat="1" ht="19.95" customHeight="1" x14ac:dyDescent="0.3">
      <c r="B2602" s="476"/>
      <c r="C2602" s="474"/>
      <c r="D2602" s="475"/>
      <c r="E2602" s="478"/>
      <c r="F2602" s="477"/>
      <c r="G2602" s="478"/>
      <c r="H2602" s="478"/>
      <c r="I2602" s="499"/>
      <c r="J2602" s="486"/>
      <c r="K2602" s="486"/>
      <c r="L2602" s="479"/>
    </row>
    <row r="2603" spans="2:12" s="459" customFormat="1" ht="19.95" customHeight="1" x14ac:dyDescent="0.3">
      <c r="B2603" s="476"/>
      <c r="C2603" s="474"/>
      <c r="D2603" s="475"/>
      <c r="E2603" s="478"/>
      <c r="F2603" s="477"/>
      <c r="G2603" s="478"/>
      <c r="H2603" s="478"/>
      <c r="I2603" s="499"/>
      <c r="J2603" s="486"/>
      <c r="K2603" s="486"/>
      <c r="L2603" s="479"/>
    </row>
    <row r="2604" spans="2:12" s="459" customFormat="1" ht="19.95" customHeight="1" x14ac:dyDescent="0.3">
      <c r="B2604" s="476"/>
      <c r="C2604" s="474"/>
      <c r="D2604" s="475"/>
      <c r="E2604" s="478"/>
      <c r="F2604" s="477"/>
      <c r="G2604" s="478"/>
      <c r="H2604" s="478"/>
      <c r="I2604" s="499"/>
      <c r="J2604" s="486"/>
      <c r="K2604" s="486"/>
      <c r="L2604" s="479"/>
    </row>
    <row r="2605" spans="2:12" s="459" customFormat="1" ht="19.95" customHeight="1" x14ac:dyDescent="0.3">
      <c r="B2605" s="476"/>
      <c r="C2605" s="474"/>
      <c r="D2605" s="475"/>
      <c r="E2605" s="478"/>
      <c r="F2605" s="477"/>
      <c r="G2605" s="478"/>
      <c r="H2605" s="478"/>
      <c r="I2605" s="499"/>
      <c r="J2605" s="486"/>
      <c r="K2605" s="486"/>
      <c r="L2605" s="479"/>
    </row>
    <row r="2606" spans="2:12" s="459" customFormat="1" ht="19.95" customHeight="1" x14ac:dyDescent="0.3">
      <c r="B2606" s="476"/>
      <c r="C2606" s="474"/>
      <c r="D2606" s="475"/>
      <c r="E2606" s="478"/>
      <c r="F2606" s="477"/>
      <c r="G2606" s="478"/>
      <c r="H2606" s="478"/>
      <c r="I2606" s="499"/>
      <c r="J2606" s="486"/>
      <c r="K2606" s="486"/>
      <c r="L2606" s="479"/>
    </row>
    <row r="2607" spans="2:12" s="459" customFormat="1" ht="19.95" customHeight="1" x14ac:dyDescent="0.3">
      <c r="B2607" s="476"/>
      <c r="C2607" s="474"/>
      <c r="D2607" s="475"/>
      <c r="E2607" s="478"/>
      <c r="F2607" s="477"/>
      <c r="G2607" s="478"/>
      <c r="H2607" s="478"/>
      <c r="I2607" s="499"/>
      <c r="J2607" s="486"/>
      <c r="K2607" s="486"/>
      <c r="L2607" s="479"/>
    </row>
    <row r="2608" spans="2:12" s="459" customFormat="1" ht="19.95" customHeight="1" x14ac:dyDescent="0.3">
      <c r="B2608" s="476"/>
      <c r="C2608" s="474"/>
      <c r="D2608" s="475"/>
      <c r="E2608" s="478"/>
      <c r="F2608" s="477"/>
      <c r="G2608" s="478"/>
      <c r="H2608" s="478"/>
      <c r="I2608" s="499"/>
      <c r="J2608" s="486"/>
      <c r="K2608" s="486"/>
      <c r="L2608" s="479"/>
    </row>
    <row r="2609" spans="2:12" s="459" customFormat="1" ht="19.95" customHeight="1" x14ac:dyDescent="0.3">
      <c r="B2609" s="476"/>
      <c r="C2609" s="474"/>
      <c r="D2609" s="475"/>
      <c r="E2609" s="478"/>
      <c r="F2609" s="477"/>
      <c r="G2609" s="478"/>
      <c r="H2609" s="478"/>
      <c r="I2609" s="499"/>
      <c r="J2609" s="486"/>
      <c r="K2609" s="486"/>
      <c r="L2609" s="479"/>
    </row>
    <row r="2610" spans="2:12" s="459" customFormat="1" ht="19.95" customHeight="1" x14ac:dyDescent="0.3">
      <c r="B2610" s="476"/>
      <c r="C2610" s="474"/>
      <c r="D2610" s="475"/>
      <c r="E2610" s="478"/>
      <c r="F2610" s="477"/>
      <c r="G2610" s="478"/>
      <c r="H2610" s="478"/>
      <c r="I2610" s="499"/>
      <c r="J2610" s="486"/>
      <c r="K2610" s="486"/>
      <c r="L2610" s="479"/>
    </row>
    <row r="2611" spans="2:12" s="459" customFormat="1" ht="19.95" customHeight="1" x14ac:dyDescent="0.3">
      <c r="B2611" s="476"/>
      <c r="C2611" s="474"/>
      <c r="D2611" s="475"/>
      <c r="E2611" s="478"/>
      <c r="F2611" s="477"/>
      <c r="G2611" s="478"/>
      <c r="H2611" s="478"/>
      <c r="I2611" s="499"/>
      <c r="J2611" s="486"/>
      <c r="K2611" s="486"/>
      <c r="L2611" s="479"/>
    </row>
    <row r="2612" spans="2:12" s="459" customFormat="1" ht="19.95" customHeight="1" x14ac:dyDescent="0.3">
      <c r="B2612" s="476"/>
      <c r="C2612" s="474"/>
      <c r="D2612" s="475"/>
      <c r="E2612" s="478"/>
      <c r="F2612" s="477"/>
      <c r="G2612" s="478"/>
      <c r="H2612" s="478"/>
      <c r="I2612" s="499"/>
      <c r="J2612" s="486"/>
      <c r="K2612" s="486"/>
      <c r="L2612" s="479"/>
    </row>
    <row r="2613" spans="2:12" s="459" customFormat="1" ht="19.95" customHeight="1" x14ac:dyDescent="0.3">
      <c r="B2613" s="476"/>
      <c r="C2613" s="474"/>
      <c r="D2613" s="475"/>
      <c r="E2613" s="478"/>
      <c r="F2613" s="477"/>
      <c r="G2613" s="478"/>
      <c r="H2613" s="478"/>
      <c r="I2613" s="499"/>
      <c r="J2613" s="486"/>
      <c r="K2613" s="486"/>
      <c r="L2613" s="479"/>
    </row>
    <row r="2614" spans="2:12" s="459" customFormat="1" ht="19.95" customHeight="1" x14ac:dyDescent="0.3">
      <c r="B2614" s="476"/>
      <c r="C2614" s="474"/>
      <c r="D2614" s="475"/>
      <c r="E2614" s="478"/>
      <c r="F2614" s="477"/>
      <c r="G2614" s="478"/>
      <c r="H2614" s="478"/>
      <c r="I2614" s="499"/>
      <c r="J2614" s="486"/>
      <c r="K2614" s="486"/>
      <c r="L2614" s="479"/>
    </row>
    <row r="2615" spans="2:12" s="459" customFormat="1" ht="19.95" customHeight="1" x14ac:dyDescent="0.3">
      <c r="B2615" s="476"/>
      <c r="C2615" s="474"/>
      <c r="D2615" s="475"/>
      <c r="E2615" s="478"/>
      <c r="F2615" s="477"/>
      <c r="G2615" s="478"/>
      <c r="H2615" s="478"/>
      <c r="I2615" s="499"/>
      <c r="J2615" s="486"/>
      <c r="K2615" s="486"/>
      <c r="L2615" s="479"/>
    </row>
    <row r="2616" spans="2:12" s="459" customFormat="1" ht="19.95" customHeight="1" x14ac:dyDescent="0.3">
      <c r="B2616" s="476"/>
      <c r="C2616" s="474"/>
      <c r="D2616" s="475"/>
      <c r="E2616" s="478"/>
      <c r="F2616" s="477"/>
      <c r="G2616" s="478"/>
      <c r="H2616" s="478"/>
      <c r="I2616" s="499"/>
      <c r="J2616" s="486"/>
      <c r="K2616" s="486"/>
      <c r="L2616" s="479"/>
    </row>
    <row r="2617" spans="2:12" s="459" customFormat="1" ht="19.95" customHeight="1" x14ac:dyDescent="0.3">
      <c r="B2617" s="476"/>
      <c r="C2617" s="474"/>
      <c r="D2617" s="475"/>
      <c r="E2617" s="478"/>
      <c r="F2617" s="477"/>
      <c r="G2617" s="478"/>
      <c r="H2617" s="478"/>
      <c r="I2617" s="499"/>
      <c r="J2617" s="486"/>
      <c r="K2617" s="486"/>
      <c r="L2617" s="479"/>
    </row>
    <row r="2618" spans="2:12" s="459" customFormat="1" ht="19.95" customHeight="1" x14ac:dyDescent="0.3">
      <c r="B2618" s="476"/>
      <c r="C2618" s="474"/>
      <c r="D2618" s="475"/>
      <c r="E2618" s="478"/>
      <c r="F2618" s="477"/>
      <c r="G2618" s="478"/>
      <c r="H2618" s="478"/>
      <c r="I2618" s="499"/>
      <c r="J2618" s="486"/>
      <c r="K2618" s="486"/>
      <c r="L2618" s="479"/>
    </row>
    <row r="2619" spans="2:12" s="459" customFormat="1" ht="19.95" customHeight="1" x14ac:dyDescent="0.3">
      <c r="B2619" s="476"/>
      <c r="C2619" s="474"/>
      <c r="D2619" s="475"/>
      <c r="E2619" s="478"/>
      <c r="F2619" s="477"/>
      <c r="G2619" s="478"/>
      <c r="H2619" s="478"/>
      <c r="I2619" s="499"/>
      <c r="J2619" s="486"/>
      <c r="K2619" s="486"/>
      <c r="L2619" s="479"/>
    </row>
    <row r="2620" spans="2:12" s="459" customFormat="1" ht="19.95" customHeight="1" x14ac:dyDescent="0.3">
      <c r="B2620" s="476"/>
      <c r="C2620" s="474"/>
      <c r="D2620" s="475"/>
      <c r="E2620" s="478"/>
      <c r="F2620" s="477"/>
      <c r="G2620" s="478"/>
      <c r="H2620" s="478"/>
      <c r="I2620" s="499"/>
      <c r="J2620" s="486"/>
      <c r="K2620" s="486"/>
      <c r="L2620" s="479"/>
    </row>
    <row r="2621" spans="2:12" s="459" customFormat="1" ht="19.95" customHeight="1" x14ac:dyDescent="0.3">
      <c r="B2621" s="476"/>
      <c r="C2621" s="474"/>
      <c r="D2621" s="475"/>
      <c r="E2621" s="478"/>
      <c r="F2621" s="477"/>
      <c r="G2621" s="478"/>
      <c r="H2621" s="478"/>
      <c r="I2621" s="499"/>
      <c r="J2621" s="486"/>
      <c r="K2621" s="486"/>
      <c r="L2621" s="479"/>
    </row>
    <row r="2622" spans="2:12" s="459" customFormat="1" ht="19.95" customHeight="1" x14ac:dyDescent="0.3">
      <c r="B2622" s="476"/>
      <c r="C2622" s="474"/>
      <c r="D2622" s="475"/>
      <c r="E2622" s="478"/>
      <c r="F2622" s="477"/>
      <c r="G2622" s="478"/>
      <c r="H2622" s="478"/>
      <c r="I2622" s="499"/>
      <c r="J2622" s="486"/>
      <c r="K2622" s="486"/>
      <c r="L2622" s="479"/>
    </row>
    <row r="2623" spans="2:12" s="459" customFormat="1" ht="19.95" customHeight="1" x14ac:dyDescent="0.3">
      <c r="B2623" s="476"/>
      <c r="C2623" s="474"/>
      <c r="D2623" s="475"/>
      <c r="E2623" s="478"/>
      <c r="F2623" s="477"/>
      <c r="G2623" s="478"/>
      <c r="H2623" s="478"/>
      <c r="I2623" s="499"/>
      <c r="J2623" s="486"/>
      <c r="K2623" s="486"/>
      <c r="L2623" s="479"/>
    </row>
    <row r="2624" spans="2:12" s="459" customFormat="1" ht="19.95" customHeight="1" x14ac:dyDescent="0.3">
      <c r="B2624" s="476"/>
      <c r="C2624" s="474"/>
      <c r="D2624" s="475"/>
      <c r="E2624" s="478"/>
      <c r="F2624" s="477"/>
      <c r="G2624" s="478"/>
      <c r="H2624" s="478"/>
      <c r="I2624" s="499"/>
      <c r="J2624" s="486"/>
      <c r="K2624" s="486"/>
      <c r="L2624" s="479"/>
    </row>
    <row r="2625" spans="2:12" s="459" customFormat="1" ht="19.95" customHeight="1" x14ac:dyDescent="0.3">
      <c r="B2625" s="476"/>
      <c r="C2625" s="474"/>
      <c r="D2625" s="475"/>
      <c r="E2625" s="478"/>
      <c r="F2625" s="477"/>
      <c r="G2625" s="478"/>
      <c r="H2625" s="478"/>
      <c r="I2625" s="499"/>
      <c r="J2625" s="486"/>
      <c r="K2625" s="486"/>
      <c r="L2625" s="479"/>
    </row>
    <row r="2626" spans="2:12" s="459" customFormat="1" ht="19.95" customHeight="1" x14ac:dyDescent="0.3">
      <c r="B2626" s="476"/>
      <c r="C2626" s="474"/>
      <c r="D2626" s="475"/>
      <c r="E2626" s="478"/>
      <c r="F2626" s="477"/>
      <c r="G2626" s="478"/>
      <c r="H2626" s="478"/>
      <c r="I2626" s="499"/>
      <c r="J2626" s="486"/>
      <c r="K2626" s="486"/>
      <c r="L2626" s="479"/>
    </row>
    <row r="2627" spans="2:12" s="459" customFormat="1" ht="19.95" customHeight="1" x14ac:dyDescent="0.3">
      <c r="B2627" s="476"/>
      <c r="C2627" s="474"/>
      <c r="D2627" s="475"/>
      <c r="E2627" s="478"/>
      <c r="F2627" s="477"/>
      <c r="G2627" s="478"/>
      <c r="H2627" s="478"/>
      <c r="I2627" s="499"/>
      <c r="J2627" s="486"/>
      <c r="K2627" s="486"/>
      <c r="L2627" s="479"/>
    </row>
    <row r="2628" spans="2:12" s="459" customFormat="1" ht="19.95" customHeight="1" x14ac:dyDescent="0.3">
      <c r="B2628" s="476"/>
      <c r="C2628" s="474"/>
      <c r="D2628" s="475"/>
      <c r="E2628" s="478"/>
      <c r="F2628" s="477"/>
      <c r="G2628" s="478"/>
      <c r="H2628" s="478"/>
      <c r="I2628" s="499"/>
      <c r="J2628" s="486"/>
      <c r="K2628" s="486"/>
      <c r="L2628" s="479"/>
    </row>
    <row r="2629" spans="2:12" s="459" customFormat="1" ht="19.95" customHeight="1" x14ac:dyDescent="0.3">
      <c r="B2629" s="476"/>
      <c r="C2629" s="474"/>
      <c r="D2629" s="475"/>
      <c r="E2629" s="478"/>
      <c r="F2629" s="477"/>
      <c r="G2629" s="478"/>
      <c r="H2629" s="478"/>
      <c r="I2629" s="499"/>
      <c r="J2629" s="486"/>
      <c r="K2629" s="486"/>
      <c r="L2629" s="479"/>
    </row>
    <row r="2630" spans="2:12" s="459" customFormat="1" ht="19.95" customHeight="1" x14ac:dyDescent="0.3">
      <c r="B2630" s="476"/>
      <c r="C2630" s="474"/>
      <c r="D2630" s="475"/>
      <c r="E2630" s="478"/>
      <c r="F2630" s="477"/>
      <c r="G2630" s="478"/>
      <c r="H2630" s="478"/>
      <c r="I2630" s="499"/>
      <c r="J2630" s="486"/>
      <c r="K2630" s="486"/>
      <c r="L2630" s="479"/>
    </row>
    <row r="2631" spans="2:12" s="459" customFormat="1" ht="19.95" customHeight="1" x14ac:dyDescent="0.3">
      <c r="B2631" s="476"/>
      <c r="C2631" s="474"/>
      <c r="D2631" s="475"/>
      <c r="E2631" s="478"/>
      <c r="F2631" s="477"/>
      <c r="G2631" s="478"/>
      <c r="H2631" s="478"/>
      <c r="I2631" s="499"/>
      <c r="J2631" s="486"/>
      <c r="K2631" s="486"/>
      <c r="L2631" s="479"/>
    </row>
    <row r="2632" spans="2:12" s="459" customFormat="1" ht="19.95" customHeight="1" x14ac:dyDescent="0.3">
      <c r="B2632" s="476"/>
      <c r="C2632" s="474"/>
      <c r="D2632" s="475"/>
      <c r="E2632" s="478"/>
      <c r="F2632" s="477"/>
      <c r="G2632" s="478"/>
      <c r="H2632" s="478"/>
      <c r="I2632" s="499"/>
      <c r="J2632" s="486"/>
      <c r="K2632" s="486"/>
      <c r="L2632" s="479"/>
    </row>
    <row r="2633" spans="2:12" s="459" customFormat="1" ht="19.95" customHeight="1" x14ac:dyDescent="0.3">
      <c r="B2633" s="476"/>
      <c r="C2633" s="474"/>
      <c r="D2633" s="475"/>
      <c r="E2633" s="478"/>
      <c r="F2633" s="477"/>
      <c r="G2633" s="478"/>
      <c r="H2633" s="478"/>
      <c r="I2633" s="499"/>
      <c r="J2633" s="486"/>
      <c r="K2633" s="486"/>
      <c r="L2633" s="479"/>
    </row>
    <row r="2634" spans="2:12" s="459" customFormat="1" ht="19.95" customHeight="1" x14ac:dyDescent="0.3">
      <c r="B2634" s="476"/>
      <c r="C2634" s="474"/>
      <c r="D2634" s="475"/>
      <c r="E2634" s="478"/>
      <c r="F2634" s="477"/>
      <c r="G2634" s="478"/>
      <c r="H2634" s="478"/>
      <c r="I2634" s="499"/>
      <c r="J2634" s="486"/>
      <c r="K2634" s="486"/>
      <c r="L2634" s="479"/>
    </row>
    <row r="2635" spans="2:12" s="459" customFormat="1" ht="19.95" customHeight="1" x14ac:dyDescent="0.3">
      <c r="B2635" s="476"/>
      <c r="C2635" s="474"/>
      <c r="D2635" s="475"/>
      <c r="E2635" s="478"/>
      <c r="F2635" s="477"/>
      <c r="G2635" s="478"/>
      <c r="H2635" s="478"/>
      <c r="I2635" s="499"/>
      <c r="J2635" s="486"/>
      <c r="K2635" s="486"/>
      <c r="L2635" s="479"/>
    </row>
    <row r="2636" spans="2:12" s="459" customFormat="1" ht="19.95" customHeight="1" x14ac:dyDescent="0.3">
      <c r="B2636" s="476"/>
      <c r="C2636" s="474"/>
      <c r="D2636" s="475"/>
      <c r="E2636" s="478"/>
      <c r="F2636" s="477"/>
      <c r="G2636" s="478"/>
      <c r="H2636" s="478"/>
      <c r="I2636" s="499"/>
      <c r="J2636" s="486"/>
      <c r="K2636" s="486"/>
      <c r="L2636" s="479"/>
    </row>
    <row r="2637" spans="2:12" s="459" customFormat="1" ht="19.95" customHeight="1" x14ac:dyDescent="0.3">
      <c r="B2637" s="476"/>
      <c r="C2637" s="474"/>
      <c r="D2637" s="475"/>
      <c r="E2637" s="478"/>
      <c r="F2637" s="477"/>
      <c r="G2637" s="478"/>
      <c r="H2637" s="478"/>
      <c r="I2637" s="499"/>
      <c r="J2637" s="486"/>
      <c r="K2637" s="486"/>
      <c r="L2637" s="479"/>
    </row>
    <row r="2638" spans="2:12" s="459" customFormat="1" ht="19.95" customHeight="1" x14ac:dyDescent="0.3">
      <c r="B2638" s="476"/>
      <c r="C2638" s="474"/>
      <c r="D2638" s="475"/>
      <c r="E2638" s="478"/>
      <c r="F2638" s="477"/>
      <c r="G2638" s="478"/>
      <c r="H2638" s="478"/>
      <c r="I2638" s="499"/>
      <c r="J2638" s="486"/>
      <c r="K2638" s="486"/>
      <c r="L2638" s="479"/>
    </row>
    <row r="2639" spans="2:12" s="459" customFormat="1" ht="19.95" customHeight="1" x14ac:dyDescent="0.3">
      <c r="B2639" s="476"/>
      <c r="C2639" s="474"/>
      <c r="D2639" s="475"/>
      <c r="E2639" s="478"/>
      <c r="F2639" s="477"/>
      <c r="G2639" s="478"/>
      <c r="H2639" s="478"/>
      <c r="I2639" s="499"/>
      <c r="J2639" s="486"/>
      <c r="K2639" s="486"/>
      <c r="L2639" s="479"/>
    </row>
    <row r="2640" spans="2:12" s="459" customFormat="1" ht="19.95" customHeight="1" x14ac:dyDescent="0.3">
      <c r="B2640" s="476"/>
      <c r="C2640" s="474"/>
      <c r="D2640" s="475"/>
      <c r="E2640" s="478"/>
      <c r="F2640" s="477"/>
      <c r="G2640" s="478"/>
      <c r="H2640" s="478"/>
      <c r="I2640" s="499"/>
      <c r="J2640" s="486"/>
      <c r="K2640" s="486"/>
      <c r="L2640" s="479"/>
    </row>
    <row r="2641" spans="2:12" s="459" customFormat="1" ht="19.95" customHeight="1" x14ac:dyDescent="0.3">
      <c r="B2641" s="476"/>
      <c r="C2641" s="474"/>
      <c r="D2641" s="475"/>
      <c r="E2641" s="478"/>
      <c r="F2641" s="477"/>
      <c r="G2641" s="478"/>
      <c r="H2641" s="478"/>
      <c r="I2641" s="499"/>
      <c r="J2641" s="486"/>
      <c r="K2641" s="486"/>
      <c r="L2641" s="479"/>
    </row>
    <row r="2642" spans="2:12" s="459" customFormat="1" ht="19.95" customHeight="1" x14ac:dyDescent="0.3">
      <c r="B2642" s="476"/>
      <c r="C2642" s="474"/>
      <c r="D2642" s="475"/>
      <c r="E2642" s="478"/>
      <c r="F2642" s="477"/>
      <c r="G2642" s="478"/>
      <c r="H2642" s="478"/>
      <c r="I2642" s="499"/>
      <c r="J2642" s="486"/>
      <c r="K2642" s="486"/>
      <c r="L2642" s="479"/>
    </row>
    <row r="2643" spans="2:12" s="459" customFormat="1" ht="19.95" customHeight="1" x14ac:dyDescent="0.3">
      <c r="B2643" s="476"/>
      <c r="C2643" s="474"/>
      <c r="D2643" s="475"/>
      <c r="E2643" s="478"/>
      <c r="F2643" s="477"/>
      <c r="G2643" s="478"/>
      <c r="H2643" s="478"/>
      <c r="I2643" s="499"/>
      <c r="J2643" s="486"/>
      <c r="K2643" s="486"/>
      <c r="L2643" s="479"/>
    </row>
    <row r="2644" spans="2:12" s="459" customFormat="1" ht="19.95" customHeight="1" x14ac:dyDescent="0.3">
      <c r="B2644" s="476"/>
      <c r="C2644" s="474"/>
      <c r="D2644" s="475"/>
      <c r="E2644" s="478"/>
      <c r="F2644" s="477"/>
      <c r="G2644" s="478"/>
      <c r="H2644" s="478"/>
      <c r="I2644" s="499"/>
      <c r="J2644" s="486"/>
      <c r="K2644" s="486"/>
      <c r="L2644" s="479"/>
    </row>
    <row r="2645" spans="2:12" s="459" customFormat="1" ht="19.95" customHeight="1" x14ac:dyDescent="0.3">
      <c r="B2645" s="476"/>
      <c r="C2645" s="474"/>
      <c r="D2645" s="475"/>
      <c r="E2645" s="478"/>
      <c r="F2645" s="477"/>
      <c r="G2645" s="478"/>
      <c r="H2645" s="478"/>
      <c r="I2645" s="499"/>
      <c r="J2645" s="486"/>
      <c r="K2645" s="486"/>
      <c r="L2645" s="479"/>
    </row>
    <row r="2646" spans="2:12" s="459" customFormat="1" ht="19.95" customHeight="1" x14ac:dyDescent="0.3">
      <c r="B2646" s="476"/>
      <c r="C2646" s="474"/>
      <c r="D2646" s="475"/>
      <c r="E2646" s="478"/>
      <c r="F2646" s="477"/>
      <c r="G2646" s="478"/>
      <c r="H2646" s="478"/>
      <c r="I2646" s="499"/>
      <c r="J2646" s="486"/>
      <c r="K2646" s="486"/>
      <c r="L2646" s="479"/>
    </row>
    <row r="2647" spans="2:12" s="459" customFormat="1" ht="19.95" customHeight="1" x14ac:dyDescent="0.3">
      <c r="B2647" s="476"/>
      <c r="C2647" s="474"/>
      <c r="D2647" s="475"/>
      <c r="E2647" s="478"/>
      <c r="F2647" s="477"/>
      <c r="G2647" s="478"/>
      <c r="H2647" s="478"/>
      <c r="I2647" s="499"/>
      <c r="J2647" s="486"/>
      <c r="K2647" s="486"/>
      <c r="L2647" s="479"/>
    </row>
    <row r="2648" spans="2:12" s="459" customFormat="1" ht="19.95" customHeight="1" x14ac:dyDescent="0.3">
      <c r="B2648" s="476"/>
      <c r="C2648" s="474"/>
      <c r="D2648" s="475"/>
      <c r="E2648" s="478"/>
      <c r="F2648" s="477"/>
      <c r="G2648" s="478"/>
      <c r="H2648" s="478"/>
      <c r="I2648" s="499"/>
      <c r="J2648" s="486"/>
      <c r="K2648" s="486"/>
      <c r="L2648" s="479"/>
    </row>
    <row r="2649" spans="2:12" s="459" customFormat="1" ht="19.95" customHeight="1" x14ac:dyDescent="0.3">
      <c r="B2649" s="476"/>
      <c r="C2649" s="474"/>
      <c r="D2649" s="475"/>
      <c r="E2649" s="478"/>
      <c r="F2649" s="477"/>
      <c r="G2649" s="478"/>
      <c r="H2649" s="478"/>
      <c r="I2649" s="499"/>
      <c r="J2649" s="486"/>
      <c r="K2649" s="486"/>
      <c r="L2649" s="479"/>
    </row>
    <row r="2650" spans="2:12" s="459" customFormat="1" ht="19.95" customHeight="1" x14ac:dyDescent="0.3">
      <c r="B2650" s="476"/>
      <c r="C2650" s="474"/>
      <c r="D2650" s="475"/>
      <c r="E2650" s="478"/>
      <c r="F2650" s="477"/>
      <c r="G2650" s="478"/>
      <c r="H2650" s="478"/>
      <c r="I2650" s="499"/>
      <c r="J2650" s="486"/>
      <c r="K2650" s="486"/>
      <c r="L2650" s="479"/>
    </row>
    <row r="2651" spans="2:12" s="459" customFormat="1" ht="19.95" customHeight="1" x14ac:dyDescent="0.3">
      <c r="B2651" s="476"/>
      <c r="C2651" s="474"/>
      <c r="D2651" s="475"/>
      <c r="E2651" s="478"/>
      <c r="F2651" s="477"/>
      <c r="G2651" s="478"/>
      <c r="H2651" s="478"/>
      <c r="I2651" s="499"/>
      <c r="J2651" s="486"/>
      <c r="K2651" s="486"/>
      <c r="L2651" s="479"/>
    </row>
    <row r="2652" spans="2:12" s="459" customFormat="1" ht="19.95" customHeight="1" x14ac:dyDescent="0.3">
      <c r="B2652" s="476"/>
      <c r="C2652" s="474"/>
      <c r="D2652" s="475"/>
      <c r="E2652" s="478"/>
      <c r="F2652" s="477"/>
      <c r="G2652" s="478"/>
      <c r="H2652" s="478"/>
      <c r="I2652" s="499"/>
      <c r="J2652" s="486"/>
      <c r="K2652" s="486"/>
      <c r="L2652" s="479"/>
    </row>
    <row r="2653" spans="2:12" s="459" customFormat="1" ht="19.95" customHeight="1" x14ac:dyDescent="0.3">
      <c r="B2653" s="476"/>
      <c r="C2653" s="474"/>
      <c r="D2653" s="475"/>
      <c r="E2653" s="478"/>
      <c r="F2653" s="477"/>
      <c r="G2653" s="478"/>
      <c r="H2653" s="478"/>
      <c r="I2653" s="499"/>
      <c r="J2653" s="486"/>
      <c r="K2653" s="486"/>
      <c r="L2653" s="479"/>
    </row>
    <row r="2654" spans="2:12" s="459" customFormat="1" ht="19.95" customHeight="1" x14ac:dyDescent="0.3">
      <c r="B2654" s="476"/>
      <c r="C2654" s="474"/>
      <c r="D2654" s="475"/>
      <c r="E2654" s="478"/>
      <c r="F2654" s="477"/>
      <c r="G2654" s="478"/>
      <c r="H2654" s="478"/>
      <c r="I2654" s="499"/>
      <c r="J2654" s="486"/>
      <c r="K2654" s="486"/>
      <c r="L2654" s="479"/>
    </row>
    <row r="2655" spans="2:12" s="459" customFormat="1" ht="19.95" customHeight="1" x14ac:dyDescent="0.3">
      <c r="B2655" s="476"/>
      <c r="C2655" s="474"/>
      <c r="D2655" s="475"/>
      <c r="E2655" s="478"/>
      <c r="F2655" s="477"/>
      <c r="G2655" s="478"/>
      <c r="H2655" s="478"/>
      <c r="I2655" s="499"/>
      <c r="J2655" s="486"/>
      <c r="K2655" s="486"/>
      <c r="L2655" s="479"/>
    </row>
    <row r="2656" spans="2:12" s="459" customFormat="1" ht="19.95" customHeight="1" x14ac:dyDescent="0.3">
      <c r="B2656" s="476"/>
      <c r="C2656" s="474"/>
      <c r="D2656" s="475"/>
      <c r="E2656" s="478"/>
      <c r="F2656" s="477"/>
      <c r="G2656" s="478"/>
      <c r="H2656" s="478"/>
      <c r="I2656" s="499"/>
      <c r="J2656" s="486"/>
      <c r="K2656" s="486"/>
      <c r="L2656" s="479"/>
    </row>
    <row r="2657" spans="2:12" s="459" customFormat="1" ht="19.95" customHeight="1" x14ac:dyDescent="0.3">
      <c r="B2657" s="476"/>
      <c r="C2657" s="474"/>
      <c r="D2657" s="475"/>
      <c r="E2657" s="478"/>
      <c r="F2657" s="477"/>
      <c r="G2657" s="478"/>
      <c r="H2657" s="478"/>
      <c r="I2657" s="499"/>
      <c r="J2657" s="486"/>
      <c r="K2657" s="486"/>
      <c r="L2657" s="479"/>
    </row>
    <row r="2658" spans="2:12" s="459" customFormat="1" ht="19.95" customHeight="1" x14ac:dyDescent="0.3">
      <c r="B2658" s="476"/>
      <c r="C2658" s="474"/>
      <c r="D2658" s="475"/>
      <c r="E2658" s="478"/>
      <c r="F2658" s="477"/>
      <c r="G2658" s="478"/>
      <c r="H2658" s="478"/>
      <c r="I2658" s="499"/>
      <c r="J2658" s="486"/>
      <c r="K2658" s="486"/>
      <c r="L2658" s="479"/>
    </row>
    <row r="2659" spans="2:12" s="459" customFormat="1" ht="19.95" customHeight="1" x14ac:dyDescent="0.3">
      <c r="B2659" s="476"/>
      <c r="C2659" s="474"/>
      <c r="D2659" s="475"/>
      <c r="E2659" s="478"/>
      <c r="F2659" s="477"/>
      <c r="G2659" s="478"/>
      <c r="H2659" s="478"/>
      <c r="I2659" s="499"/>
      <c r="J2659" s="486"/>
      <c r="K2659" s="486"/>
      <c r="L2659" s="479"/>
    </row>
    <row r="2660" spans="2:12" s="459" customFormat="1" ht="19.95" customHeight="1" x14ac:dyDescent="0.3">
      <c r="B2660" s="476"/>
      <c r="C2660" s="474"/>
      <c r="D2660" s="475"/>
      <c r="E2660" s="478"/>
      <c r="F2660" s="477"/>
      <c r="G2660" s="478"/>
      <c r="H2660" s="478"/>
      <c r="I2660" s="499"/>
      <c r="J2660" s="486"/>
      <c r="K2660" s="486"/>
      <c r="L2660" s="479"/>
    </row>
    <row r="2661" spans="2:12" s="459" customFormat="1" ht="19.95" customHeight="1" x14ac:dyDescent="0.3">
      <c r="B2661" s="476"/>
      <c r="C2661" s="474"/>
      <c r="D2661" s="475"/>
      <c r="E2661" s="478"/>
      <c r="F2661" s="477"/>
      <c r="G2661" s="478"/>
      <c r="H2661" s="478"/>
      <c r="I2661" s="499"/>
      <c r="J2661" s="486"/>
      <c r="K2661" s="486"/>
      <c r="L2661" s="479"/>
    </row>
    <row r="2662" spans="2:12" s="459" customFormat="1" ht="19.95" customHeight="1" x14ac:dyDescent="0.3">
      <c r="B2662" s="476"/>
      <c r="C2662" s="474"/>
      <c r="D2662" s="475"/>
      <c r="E2662" s="478"/>
      <c r="F2662" s="477"/>
      <c r="G2662" s="478"/>
      <c r="H2662" s="478"/>
      <c r="I2662" s="499"/>
      <c r="J2662" s="486"/>
      <c r="K2662" s="486"/>
      <c r="L2662" s="479"/>
    </row>
    <row r="2663" spans="2:12" s="459" customFormat="1" ht="19.95" customHeight="1" x14ac:dyDescent="0.3">
      <c r="B2663" s="476"/>
      <c r="C2663" s="474"/>
      <c r="D2663" s="475"/>
      <c r="E2663" s="478"/>
      <c r="F2663" s="477"/>
      <c r="G2663" s="478"/>
      <c r="H2663" s="478"/>
      <c r="I2663" s="499"/>
      <c r="J2663" s="486"/>
      <c r="K2663" s="486"/>
      <c r="L2663" s="479"/>
    </row>
    <row r="2664" spans="2:12" s="459" customFormat="1" ht="19.95" customHeight="1" x14ac:dyDescent="0.3">
      <c r="B2664" s="476"/>
      <c r="C2664" s="474"/>
      <c r="D2664" s="475"/>
      <c r="E2664" s="478"/>
      <c r="F2664" s="477"/>
      <c r="G2664" s="478"/>
      <c r="H2664" s="478"/>
      <c r="I2664" s="499"/>
      <c r="J2664" s="486"/>
      <c r="K2664" s="486"/>
      <c r="L2664" s="479"/>
    </row>
    <row r="2665" spans="2:12" s="459" customFormat="1" ht="19.95" customHeight="1" x14ac:dyDescent="0.3">
      <c r="B2665" s="476"/>
      <c r="C2665" s="474"/>
      <c r="D2665" s="475"/>
      <c r="E2665" s="478"/>
      <c r="F2665" s="477"/>
      <c r="G2665" s="478"/>
      <c r="H2665" s="478"/>
      <c r="I2665" s="499"/>
      <c r="J2665" s="486"/>
      <c r="K2665" s="486"/>
      <c r="L2665" s="479"/>
    </row>
    <row r="2666" spans="2:12" s="459" customFormat="1" ht="19.95" customHeight="1" x14ac:dyDescent="0.3">
      <c r="B2666" s="476"/>
      <c r="C2666" s="474"/>
      <c r="D2666" s="475"/>
      <c r="E2666" s="478"/>
      <c r="F2666" s="477"/>
      <c r="G2666" s="478"/>
      <c r="H2666" s="478"/>
      <c r="I2666" s="499"/>
      <c r="J2666" s="486"/>
      <c r="K2666" s="486"/>
      <c r="L2666" s="479"/>
    </row>
    <row r="2667" spans="2:12" s="459" customFormat="1" ht="19.95" customHeight="1" x14ac:dyDescent="0.3">
      <c r="B2667" s="476"/>
      <c r="C2667" s="474"/>
      <c r="D2667" s="475"/>
      <c r="E2667" s="478"/>
      <c r="F2667" s="477"/>
      <c r="G2667" s="478"/>
      <c r="H2667" s="478"/>
      <c r="I2667" s="499"/>
      <c r="J2667" s="486"/>
      <c r="K2667" s="486"/>
      <c r="L2667" s="479"/>
    </row>
    <row r="2668" spans="2:12" s="459" customFormat="1" ht="19.95" customHeight="1" x14ac:dyDescent="0.3">
      <c r="B2668" s="476"/>
      <c r="C2668" s="474"/>
      <c r="D2668" s="475"/>
      <c r="E2668" s="478"/>
      <c r="F2668" s="477"/>
      <c r="G2668" s="478"/>
      <c r="H2668" s="478"/>
      <c r="I2668" s="499"/>
      <c r="J2668" s="486"/>
      <c r="K2668" s="486"/>
      <c r="L2668" s="479"/>
    </row>
    <row r="2669" spans="2:12" s="459" customFormat="1" ht="19.95" customHeight="1" x14ac:dyDescent="0.3">
      <c r="B2669" s="476"/>
      <c r="C2669" s="474"/>
      <c r="D2669" s="475"/>
      <c r="E2669" s="478"/>
      <c r="F2669" s="477"/>
      <c r="G2669" s="478"/>
      <c r="H2669" s="478"/>
      <c r="I2669" s="499"/>
      <c r="J2669" s="486"/>
      <c r="K2669" s="486"/>
      <c r="L2669" s="479"/>
    </row>
    <row r="2670" spans="2:12" s="459" customFormat="1" ht="19.95" customHeight="1" x14ac:dyDescent="0.3">
      <c r="B2670" s="476"/>
      <c r="C2670" s="474"/>
      <c r="D2670" s="475"/>
      <c r="E2670" s="478"/>
      <c r="F2670" s="477"/>
      <c r="G2670" s="478"/>
      <c r="H2670" s="478"/>
      <c r="I2670" s="499"/>
      <c r="J2670" s="486"/>
      <c r="K2670" s="486"/>
      <c r="L2670" s="479"/>
    </row>
    <row r="2671" spans="2:12" s="459" customFormat="1" ht="19.95" customHeight="1" x14ac:dyDescent="0.3">
      <c r="B2671" s="476"/>
      <c r="C2671" s="474"/>
      <c r="D2671" s="475"/>
      <c r="E2671" s="478"/>
      <c r="F2671" s="477"/>
      <c r="G2671" s="478"/>
      <c r="H2671" s="478"/>
      <c r="I2671" s="499"/>
      <c r="J2671" s="486"/>
      <c r="K2671" s="486"/>
      <c r="L2671" s="479"/>
    </row>
    <row r="2672" spans="2:12" s="459" customFormat="1" ht="19.95" customHeight="1" x14ac:dyDescent="0.3">
      <c r="B2672" s="476"/>
      <c r="C2672" s="474"/>
      <c r="D2672" s="475"/>
      <c r="E2672" s="478"/>
      <c r="F2672" s="477"/>
      <c r="G2672" s="478"/>
      <c r="H2672" s="478"/>
      <c r="I2672" s="499"/>
      <c r="J2672" s="486"/>
      <c r="K2672" s="486"/>
      <c r="L2672" s="479"/>
    </row>
    <row r="2673" spans="2:12" s="459" customFormat="1" ht="19.95" customHeight="1" x14ac:dyDescent="0.3">
      <c r="B2673" s="476"/>
      <c r="C2673" s="474"/>
      <c r="D2673" s="475"/>
      <c r="E2673" s="478"/>
      <c r="F2673" s="477"/>
      <c r="G2673" s="478"/>
      <c r="H2673" s="478"/>
      <c r="I2673" s="499"/>
      <c r="J2673" s="486"/>
      <c r="K2673" s="486"/>
      <c r="L2673" s="479"/>
    </row>
    <row r="2674" spans="2:12" s="459" customFormat="1" ht="19.95" customHeight="1" x14ac:dyDescent="0.3">
      <c r="B2674" s="476"/>
      <c r="C2674" s="474"/>
      <c r="D2674" s="475"/>
      <c r="E2674" s="478"/>
      <c r="F2674" s="477"/>
      <c r="G2674" s="478"/>
      <c r="H2674" s="478"/>
      <c r="I2674" s="499"/>
      <c r="J2674" s="486"/>
      <c r="K2674" s="486"/>
      <c r="L2674" s="479"/>
    </row>
    <row r="2675" spans="2:12" s="459" customFormat="1" ht="19.95" customHeight="1" x14ac:dyDescent="0.3">
      <c r="B2675" s="476"/>
      <c r="C2675" s="474"/>
      <c r="D2675" s="475"/>
      <c r="E2675" s="478"/>
      <c r="F2675" s="477"/>
      <c r="G2675" s="478"/>
      <c r="H2675" s="478"/>
      <c r="I2675" s="499"/>
      <c r="J2675" s="486"/>
      <c r="K2675" s="486"/>
      <c r="L2675" s="479"/>
    </row>
    <row r="2676" spans="2:12" s="459" customFormat="1" ht="19.95" customHeight="1" x14ac:dyDescent="0.3">
      <c r="B2676" s="476"/>
      <c r="C2676" s="474"/>
      <c r="D2676" s="475"/>
      <c r="E2676" s="478"/>
      <c r="F2676" s="477"/>
      <c r="G2676" s="478"/>
      <c r="H2676" s="478"/>
      <c r="I2676" s="499"/>
      <c r="J2676" s="486"/>
      <c r="K2676" s="486"/>
      <c r="L2676" s="479"/>
    </row>
    <row r="2677" spans="2:12" s="459" customFormat="1" ht="19.95" customHeight="1" x14ac:dyDescent="0.3">
      <c r="B2677" s="476"/>
      <c r="C2677" s="474"/>
      <c r="D2677" s="475"/>
      <c r="E2677" s="478"/>
      <c r="F2677" s="477"/>
      <c r="G2677" s="478"/>
      <c r="H2677" s="478"/>
      <c r="I2677" s="499"/>
      <c r="J2677" s="486"/>
      <c r="K2677" s="486"/>
      <c r="L2677" s="479"/>
    </row>
    <row r="2678" spans="2:12" s="459" customFormat="1" ht="19.95" customHeight="1" x14ac:dyDescent="0.3">
      <c r="B2678" s="476"/>
      <c r="C2678" s="474"/>
      <c r="D2678" s="475"/>
      <c r="E2678" s="478"/>
      <c r="F2678" s="477"/>
      <c r="G2678" s="478"/>
      <c r="H2678" s="478"/>
      <c r="I2678" s="499"/>
      <c r="J2678" s="486"/>
      <c r="K2678" s="486"/>
      <c r="L2678" s="479"/>
    </row>
    <row r="2679" spans="2:12" s="459" customFormat="1" ht="19.95" customHeight="1" x14ac:dyDescent="0.3">
      <c r="B2679" s="476"/>
      <c r="C2679" s="474"/>
      <c r="D2679" s="475"/>
      <c r="E2679" s="478"/>
      <c r="F2679" s="477"/>
      <c r="G2679" s="478"/>
      <c r="H2679" s="478"/>
      <c r="I2679" s="499"/>
      <c r="J2679" s="486"/>
      <c r="K2679" s="486"/>
      <c r="L2679" s="479"/>
    </row>
    <row r="2680" spans="2:12" s="459" customFormat="1" ht="19.95" customHeight="1" x14ac:dyDescent="0.3">
      <c r="B2680" s="476"/>
      <c r="C2680" s="474"/>
      <c r="D2680" s="475"/>
      <c r="E2680" s="478"/>
      <c r="F2680" s="477"/>
      <c r="G2680" s="478"/>
      <c r="H2680" s="478"/>
      <c r="I2680" s="499"/>
      <c r="J2680" s="486"/>
      <c r="K2680" s="486"/>
      <c r="L2680" s="479"/>
    </row>
    <row r="2681" spans="2:12" s="459" customFormat="1" ht="19.95" customHeight="1" x14ac:dyDescent="0.3">
      <c r="B2681" s="476"/>
      <c r="C2681" s="474"/>
      <c r="D2681" s="475"/>
      <c r="E2681" s="478"/>
      <c r="F2681" s="477"/>
      <c r="G2681" s="478"/>
      <c r="H2681" s="478"/>
      <c r="I2681" s="499"/>
      <c r="J2681" s="486"/>
      <c r="K2681" s="486"/>
      <c r="L2681" s="479"/>
    </row>
    <row r="2682" spans="2:12" s="459" customFormat="1" ht="19.95" customHeight="1" x14ac:dyDescent="0.3">
      <c r="B2682" s="476"/>
      <c r="C2682" s="474"/>
      <c r="D2682" s="475"/>
      <c r="E2682" s="478"/>
      <c r="F2682" s="477"/>
      <c r="G2682" s="478"/>
      <c r="H2682" s="478"/>
      <c r="I2682" s="499"/>
      <c r="J2682" s="486"/>
      <c r="K2682" s="486"/>
      <c r="L2682" s="479"/>
    </row>
    <row r="2683" spans="2:12" s="459" customFormat="1" ht="19.95" customHeight="1" x14ac:dyDescent="0.3">
      <c r="B2683" s="476"/>
      <c r="C2683" s="474"/>
      <c r="D2683" s="475"/>
      <c r="E2683" s="478"/>
      <c r="F2683" s="477"/>
      <c r="G2683" s="478"/>
      <c r="H2683" s="478"/>
      <c r="I2683" s="499"/>
      <c r="J2683" s="486"/>
      <c r="K2683" s="486"/>
      <c r="L2683" s="479"/>
    </row>
    <row r="2684" spans="2:12" s="459" customFormat="1" ht="19.95" customHeight="1" x14ac:dyDescent="0.3">
      <c r="B2684" s="476"/>
      <c r="C2684" s="474"/>
      <c r="D2684" s="475"/>
      <c r="E2684" s="478"/>
      <c r="F2684" s="477"/>
      <c r="G2684" s="478"/>
      <c r="H2684" s="478"/>
      <c r="I2684" s="499"/>
      <c r="J2684" s="486"/>
      <c r="K2684" s="486"/>
      <c r="L2684" s="479"/>
    </row>
    <row r="2685" spans="2:12" s="459" customFormat="1" ht="19.95" customHeight="1" x14ac:dyDescent="0.3">
      <c r="B2685" s="476"/>
      <c r="C2685" s="474"/>
      <c r="D2685" s="475"/>
      <c r="E2685" s="478"/>
      <c r="F2685" s="477"/>
      <c r="G2685" s="478"/>
      <c r="H2685" s="478"/>
      <c r="I2685" s="499"/>
      <c r="J2685" s="486"/>
      <c r="K2685" s="486"/>
      <c r="L2685" s="479"/>
    </row>
    <row r="2686" spans="2:12" s="459" customFormat="1" ht="19.95" customHeight="1" x14ac:dyDescent="0.3">
      <c r="B2686" s="476"/>
      <c r="C2686" s="474"/>
      <c r="D2686" s="475"/>
      <c r="E2686" s="478"/>
      <c r="F2686" s="477"/>
      <c r="G2686" s="478"/>
      <c r="H2686" s="478"/>
      <c r="I2686" s="499"/>
      <c r="J2686" s="486"/>
      <c r="K2686" s="486"/>
      <c r="L2686" s="479"/>
    </row>
    <row r="2687" spans="2:12" s="459" customFormat="1" ht="19.95" customHeight="1" x14ac:dyDescent="0.3">
      <c r="B2687" s="476"/>
      <c r="C2687" s="474"/>
      <c r="D2687" s="475"/>
      <c r="E2687" s="478"/>
      <c r="F2687" s="477"/>
      <c r="G2687" s="478"/>
      <c r="H2687" s="478"/>
      <c r="I2687" s="499"/>
      <c r="J2687" s="486"/>
      <c r="K2687" s="486"/>
      <c r="L2687" s="479"/>
    </row>
    <row r="2688" spans="2:12" s="459" customFormat="1" ht="19.95" customHeight="1" x14ac:dyDescent="0.3">
      <c r="B2688" s="476"/>
      <c r="C2688" s="474"/>
      <c r="D2688" s="475"/>
      <c r="E2688" s="478"/>
      <c r="F2688" s="477"/>
      <c r="G2688" s="478"/>
      <c r="H2688" s="478"/>
      <c r="I2688" s="499"/>
      <c r="J2688" s="486"/>
      <c r="K2688" s="486"/>
      <c r="L2688" s="479"/>
    </row>
    <row r="2689" spans="2:12" s="459" customFormat="1" ht="19.95" customHeight="1" x14ac:dyDescent="0.3">
      <c r="B2689" s="476"/>
      <c r="C2689" s="474"/>
      <c r="D2689" s="475"/>
      <c r="E2689" s="478"/>
      <c r="F2689" s="477"/>
      <c r="G2689" s="478"/>
      <c r="H2689" s="478"/>
      <c r="I2689" s="499"/>
      <c r="J2689" s="486"/>
      <c r="K2689" s="486"/>
      <c r="L2689" s="479"/>
    </row>
    <row r="2690" spans="2:12" s="459" customFormat="1" ht="19.95" customHeight="1" x14ac:dyDescent="0.3">
      <c r="B2690" s="476"/>
      <c r="C2690" s="474"/>
      <c r="D2690" s="475"/>
      <c r="E2690" s="478"/>
      <c r="F2690" s="477"/>
      <c r="G2690" s="478"/>
      <c r="H2690" s="478"/>
      <c r="I2690" s="499"/>
      <c r="J2690" s="486"/>
      <c r="K2690" s="486"/>
      <c r="L2690" s="479"/>
    </row>
    <row r="2691" spans="2:12" s="459" customFormat="1" ht="19.95" customHeight="1" x14ac:dyDescent="0.3">
      <c r="B2691" s="476"/>
      <c r="C2691" s="474"/>
      <c r="D2691" s="475"/>
      <c r="E2691" s="478"/>
      <c r="F2691" s="477"/>
      <c r="G2691" s="478"/>
      <c r="H2691" s="478"/>
      <c r="I2691" s="499"/>
      <c r="J2691" s="486"/>
      <c r="K2691" s="486"/>
      <c r="L2691" s="479"/>
    </row>
    <row r="2692" spans="2:12" s="459" customFormat="1" ht="19.95" customHeight="1" x14ac:dyDescent="0.3">
      <c r="B2692" s="476"/>
      <c r="C2692" s="474"/>
      <c r="D2692" s="475"/>
      <c r="E2692" s="478"/>
      <c r="F2692" s="477"/>
      <c r="G2692" s="478"/>
      <c r="H2692" s="478"/>
      <c r="I2692" s="499"/>
      <c r="J2692" s="486"/>
      <c r="K2692" s="486"/>
      <c r="L2692" s="479"/>
    </row>
    <row r="2693" spans="2:12" s="459" customFormat="1" ht="19.95" customHeight="1" x14ac:dyDescent="0.3">
      <c r="B2693" s="476"/>
      <c r="C2693" s="474"/>
      <c r="D2693" s="475"/>
      <c r="E2693" s="478"/>
      <c r="F2693" s="477"/>
      <c r="G2693" s="478"/>
      <c r="H2693" s="478"/>
      <c r="I2693" s="499"/>
      <c r="J2693" s="486"/>
      <c r="K2693" s="486"/>
      <c r="L2693" s="479"/>
    </row>
    <row r="2694" spans="2:12" s="459" customFormat="1" ht="19.95" customHeight="1" x14ac:dyDescent="0.3">
      <c r="B2694" s="476"/>
      <c r="C2694" s="474"/>
      <c r="D2694" s="475"/>
      <c r="E2694" s="478"/>
      <c r="F2694" s="477"/>
      <c r="G2694" s="478"/>
      <c r="H2694" s="478"/>
      <c r="I2694" s="499"/>
      <c r="J2694" s="486"/>
      <c r="K2694" s="486"/>
      <c r="L2694" s="479"/>
    </row>
    <row r="2695" spans="2:12" s="459" customFormat="1" ht="19.95" customHeight="1" x14ac:dyDescent="0.3">
      <c r="B2695" s="476"/>
      <c r="C2695" s="474"/>
      <c r="D2695" s="475"/>
      <c r="E2695" s="478"/>
      <c r="F2695" s="477"/>
      <c r="G2695" s="478"/>
      <c r="H2695" s="478"/>
      <c r="I2695" s="499"/>
      <c r="J2695" s="486"/>
      <c r="K2695" s="486"/>
      <c r="L2695" s="479"/>
    </row>
    <row r="2696" spans="2:12" s="459" customFormat="1" ht="19.95" customHeight="1" x14ac:dyDescent="0.3">
      <c r="B2696" s="476"/>
      <c r="C2696" s="474"/>
      <c r="D2696" s="475"/>
      <c r="E2696" s="478"/>
      <c r="F2696" s="477"/>
      <c r="G2696" s="478"/>
      <c r="H2696" s="478"/>
      <c r="I2696" s="499"/>
      <c r="J2696" s="486"/>
      <c r="K2696" s="486"/>
      <c r="L2696" s="479"/>
    </row>
    <row r="2697" spans="2:12" s="459" customFormat="1" ht="19.95" customHeight="1" x14ac:dyDescent="0.3">
      <c r="B2697" s="476"/>
      <c r="C2697" s="474"/>
      <c r="D2697" s="475"/>
      <c r="E2697" s="478"/>
      <c r="F2697" s="477"/>
      <c r="G2697" s="478"/>
      <c r="H2697" s="478"/>
      <c r="I2697" s="499"/>
      <c r="J2697" s="486"/>
      <c r="K2697" s="486"/>
      <c r="L2697" s="479"/>
    </row>
    <row r="2698" spans="2:12" s="459" customFormat="1" ht="19.95" customHeight="1" x14ac:dyDescent="0.3">
      <c r="B2698" s="476"/>
      <c r="C2698" s="474"/>
      <c r="D2698" s="475"/>
      <c r="E2698" s="478"/>
      <c r="F2698" s="477"/>
      <c r="G2698" s="478"/>
      <c r="H2698" s="478"/>
      <c r="I2698" s="499"/>
      <c r="J2698" s="486"/>
      <c r="K2698" s="486"/>
      <c r="L2698" s="479"/>
    </row>
    <row r="2699" spans="2:12" s="459" customFormat="1" ht="19.95" customHeight="1" x14ac:dyDescent="0.3">
      <c r="B2699" s="476"/>
      <c r="C2699" s="474"/>
      <c r="D2699" s="475"/>
      <c r="E2699" s="478"/>
      <c r="F2699" s="477"/>
      <c r="G2699" s="478"/>
      <c r="H2699" s="478"/>
      <c r="I2699" s="499"/>
      <c r="J2699" s="486"/>
      <c r="K2699" s="486"/>
      <c r="L2699" s="479"/>
    </row>
    <row r="2700" spans="2:12" s="459" customFormat="1" ht="19.95" customHeight="1" x14ac:dyDescent="0.3">
      <c r="B2700" s="476"/>
      <c r="C2700" s="474"/>
      <c r="D2700" s="475"/>
      <c r="E2700" s="478"/>
      <c r="F2700" s="477"/>
      <c r="G2700" s="478"/>
      <c r="H2700" s="478"/>
      <c r="I2700" s="499"/>
      <c r="J2700" s="486"/>
      <c r="K2700" s="486"/>
      <c r="L2700" s="479"/>
    </row>
    <row r="2701" spans="2:12" s="459" customFormat="1" ht="19.95" customHeight="1" x14ac:dyDescent="0.3">
      <c r="B2701" s="476"/>
      <c r="C2701" s="474"/>
      <c r="D2701" s="475"/>
      <c r="E2701" s="478"/>
      <c r="F2701" s="477"/>
      <c r="G2701" s="478"/>
      <c r="H2701" s="478"/>
      <c r="I2701" s="499"/>
      <c r="J2701" s="486"/>
      <c r="K2701" s="486"/>
      <c r="L2701" s="479"/>
    </row>
    <row r="2702" spans="2:12" s="459" customFormat="1" ht="19.95" customHeight="1" x14ac:dyDescent="0.3">
      <c r="B2702" s="476"/>
      <c r="C2702" s="474"/>
      <c r="D2702" s="475"/>
      <c r="E2702" s="478"/>
      <c r="F2702" s="477"/>
      <c r="G2702" s="478"/>
      <c r="H2702" s="478"/>
      <c r="I2702" s="499"/>
      <c r="J2702" s="486"/>
      <c r="K2702" s="486"/>
      <c r="L2702" s="479"/>
    </row>
    <row r="2703" spans="2:12" s="459" customFormat="1" ht="19.95" customHeight="1" x14ac:dyDescent="0.3">
      <c r="B2703" s="476"/>
      <c r="C2703" s="474"/>
      <c r="D2703" s="475"/>
      <c r="E2703" s="478"/>
      <c r="F2703" s="477"/>
      <c r="G2703" s="478"/>
      <c r="H2703" s="478"/>
      <c r="I2703" s="499"/>
      <c r="J2703" s="486"/>
      <c r="K2703" s="486"/>
      <c r="L2703" s="479"/>
    </row>
    <row r="2704" spans="2:12" s="459" customFormat="1" ht="19.95" customHeight="1" x14ac:dyDescent="0.3">
      <c r="B2704" s="476"/>
      <c r="C2704" s="474"/>
      <c r="D2704" s="475"/>
      <c r="E2704" s="478"/>
      <c r="F2704" s="477"/>
      <c r="G2704" s="478"/>
      <c r="H2704" s="478"/>
      <c r="I2704" s="499"/>
      <c r="J2704" s="486"/>
      <c r="K2704" s="486"/>
      <c r="L2704" s="479"/>
    </row>
    <row r="2705" spans="2:12" s="459" customFormat="1" ht="19.95" customHeight="1" x14ac:dyDescent="0.3">
      <c r="B2705" s="476"/>
      <c r="C2705" s="474"/>
      <c r="D2705" s="475"/>
      <c r="E2705" s="478"/>
      <c r="F2705" s="477"/>
      <c r="G2705" s="478"/>
      <c r="H2705" s="478"/>
      <c r="I2705" s="499"/>
      <c r="J2705" s="486"/>
      <c r="K2705" s="486"/>
      <c r="L2705" s="479"/>
    </row>
    <row r="2706" spans="2:12" s="459" customFormat="1" ht="19.95" customHeight="1" x14ac:dyDescent="0.3">
      <c r="B2706" s="476"/>
      <c r="C2706" s="474"/>
      <c r="D2706" s="475"/>
      <c r="E2706" s="478"/>
      <c r="F2706" s="477"/>
      <c r="G2706" s="478"/>
      <c r="H2706" s="478"/>
      <c r="I2706" s="499"/>
      <c r="J2706" s="486"/>
      <c r="K2706" s="486"/>
      <c r="L2706" s="479"/>
    </row>
    <row r="2707" spans="2:12" s="459" customFormat="1" ht="19.95" customHeight="1" x14ac:dyDescent="0.3">
      <c r="B2707" s="476"/>
      <c r="C2707" s="474"/>
      <c r="D2707" s="475"/>
      <c r="E2707" s="478"/>
      <c r="F2707" s="477"/>
      <c r="G2707" s="478"/>
      <c r="H2707" s="478"/>
      <c r="I2707" s="499"/>
      <c r="J2707" s="486"/>
      <c r="K2707" s="486"/>
      <c r="L2707" s="479"/>
    </row>
    <row r="2708" spans="2:12" s="459" customFormat="1" ht="19.95" customHeight="1" x14ac:dyDescent="0.3">
      <c r="B2708" s="476"/>
      <c r="C2708" s="474"/>
      <c r="D2708" s="475"/>
      <c r="E2708" s="478"/>
      <c r="F2708" s="477"/>
      <c r="G2708" s="478"/>
      <c r="H2708" s="478"/>
      <c r="I2708" s="499"/>
      <c r="J2708" s="486"/>
      <c r="K2708" s="486"/>
      <c r="L2708" s="479"/>
    </row>
    <row r="2709" spans="2:12" s="459" customFormat="1" ht="19.95" customHeight="1" x14ac:dyDescent="0.3">
      <c r="B2709" s="476"/>
      <c r="C2709" s="474"/>
      <c r="D2709" s="475"/>
      <c r="E2709" s="478"/>
      <c r="F2709" s="477"/>
      <c r="G2709" s="478"/>
      <c r="H2709" s="478"/>
      <c r="I2709" s="499"/>
      <c r="J2709" s="486"/>
      <c r="K2709" s="486"/>
      <c r="L2709" s="479"/>
    </row>
    <row r="2710" spans="2:12" s="459" customFormat="1" ht="19.95" customHeight="1" x14ac:dyDescent="0.3">
      <c r="B2710" s="476"/>
      <c r="C2710" s="474"/>
      <c r="D2710" s="475"/>
      <c r="E2710" s="478"/>
      <c r="F2710" s="477"/>
      <c r="G2710" s="478"/>
      <c r="H2710" s="478"/>
      <c r="I2710" s="499"/>
      <c r="J2710" s="486"/>
      <c r="K2710" s="486"/>
      <c r="L2710" s="479"/>
    </row>
    <row r="2711" spans="2:12" s="459" customFormat="1" ht="19.95" customHeight="1" x14ac:dyDescent="0.3">
      <c r="B2711" s="476"/>
      <c r="C2711" s="474"/>
      <c r="D2711" s="475"/>
      <c r="E2711" s="478"/>
      <c r="F2711" s="477"/>
      <c r="G2711" s="478"/>
      <c r="H2711" s="478"/>
      <c r="I2711" s="499"/>
      <c r="J2711" s="486"/>
      <c r="K2711" s="486"/>
      <c r="L2711" s="479"/>
    </row>
    <row r="2712" spans="2:12" s="459" customFormat="1" ht="19.95" customHeight="1" x14ac:dyDescent="0.3">
      <c r="B2712" s="476"/>
      <c r="C2712" s="474"/>
      <c r="D2712" s="475"/>
      <c r="E2712" s="478"/>
      <c r="F2712" s="477"/>
      <c r="G2712" s="478"/>
      <c r="H2712" s="478"/>
      <c r="I2712" s="499"/>
      <c r="J2712" s="486"/>
      <c r="K2712" s="486"/>
      <c r="L2712" s="479"/>
    </row>
    <row r="2713" spans="2:12" s="459" customFormat="1" ht="19.95" customHeight="1" x14ac:dyDescent="0.3">
      <c r="B2713" s="476"/>
      <c r="C2713" s="474"/>
      <c r="D2713" s="475"/>
      <c r="E2713" s="478"/>
      <c r="F2713" s="477"/>
      <c r="G2713" s="478"/>
      <c r="H2713" s="478"/>
      <c r="I2713" s="499"/>
      <c r="J2713" s="486"/>
      <c r="K2713" s="486"/>
      <c r="L2713" s="479"/>
    </row>
    <row r="2714" spans="2:12" s="459" customFormat="1" ht="19.95" customHeight="1" x14ac:dyDescent="0.3">
      <c r="B2714" s="476"/>
      <c r="C2714" s="474"/>
      <c r="D2714" s="475"/>
      <c r="E2714" s="478"/>
      <c r="F2714" s="477"/>
      <c r="G2714" s="478"/>
      <c r="H2714" s="478"/>
      <c r="I2714" s="499"/>
      <c r="J2714" s="486"/>
      <c r="K2714" s="486"/>
      <c r="L2714" s="479"/>
    </row>
    <row r="2715" spans="2:12" s="459" customFormat="1" ht="19.95" customHeight="1" x14ac:dyDescent="0.3">
      <c r="B2715" s="476"/>
      <c r="C2715" s="474"/>
      <c r="D2715" s="475"/>
      <c r="E2715" s="478"/>
      <c r="F2715" s="477"/>
      <c r="G2715" s="478"/>
      <c r="H2715" s="478"/>
      <c r="I2715" s="499"/>
      <c r="J2715" s="486"/>
      <c r="K2715" s="486"/>
      <c r="L2715" s="479"/>
    </row>
    <row r="2716" spans="2:12" s="459" customFormat="1" ht="19.95" customHeight="1" x14ac:dyDescent="0.3">
      <c r="B2716" s="476"/>
      <c r="C2716" s="474"/>
      <c r="D2716" s="475"/>
      <c r="E2716" s="478"/>
      <c r="F2716" s="477"/>
      <c r="G2716" s="478"/>
      <c r="H2716" s="478"/>
      <c r="I2716" s="499"/>
      <c r="J2716" s="486"/>
      <c r="K2716" s="486"/>
      <c r="L2716" s="479"/>
    </row>
    <row r="2717" spans="2:12" s="459" customFormat="1" ht="19.95" customHeight="1" x14ac:dyDescent="0.3">
      <c r="B2717" s="476"/>
      <c r="C2717" s="474"/>
      <c r="D2717" s="475"/>
      <c r="E2717" s="478"/>
      <c r="F2717" s="477"/>
      <c r="G2717" s="478"/>
      <c r="H2717" s="478"/>
      <c r="I2717" s="499"/>
      <c r="J2717" s="486"/>
      <c r="K2717" s="486"/>
      <c r="L2717" s="479"/>
    </row>
    <row r="2718" spans="2:12" s="459" customFormat="1" ht="19.95" customHeight="1" x14ac:dyDescent="0.3">
      <c r="B2718" s="476"/>
      <c r="C2718" s="474"/>
      <c r="D2718" s="475"/>
      <c r="E2718" s="478"/>
      <c r="F2718" s="477"/>
      <c r="G2718" s="478"/>
      <c r="H2718" s="478"/>
      <c r="I2718" s="499"/>
      <c r="J2718" s="486"/>
      <c r="K2718" s="486"/>
      <c r="L2718" s="479"/>
    </row>
    <row r="2719" spans="2:12" s="459" customFormat="1" ht="19.95" customHeight="1" x14ac:dyDescent="0.3">
      <c r="B2719" s="476"/>
      <c r="C2719" s="474"/>
      <c r="D2719" s="475"/>
      <c r="E2719" s="478"/>
      <c r="F2719" s="477"/>
      <c r="G2719" s="478"/>
      <c r="H2719" s="478"/>
      <c r="I2719" s="499"/>
      <c r="J2719" s="486"/>
      <c r="K2719" s="486"/>
      <c r="L2719" s="479"/>
    </row>
    <row r="2720" spans="2:12" s="459" customFormat="1" ht="19.95" customHeight="1" x14ac:dyDescent="0.3">
      <c r="B2720" s="476"/>
      <c r="C2720" s="474"/>
      <c r="D2720" s="475"/>
      <c r="E2720" s="478"/>
      <c r="F2720" s="477"/>
      <c r="G2720" s="478"/>
      <c r="H2720" s="478"/>
      <c r="I2720" s="499"/>
      <c r="J2720" s="486"/>
      <c r="K2720" s="486"/>
      <c r="L2720" s="479"/>
    </row>
    <row r="2721" spans="2:12" s="459" customFormat="1" ht="19.95" customHeight="1" x14ac:dyDescent="0.3">
      <c r="B2721" s="476"/>
      <c r="C2721" s="474"/>
      <c r="D2721" s="475"/>
      <c r="E2721" s="478"/>
      <c r="F2721" s="477"/>
      <c r="G2721" s="478"/>
      <c r="H2721" s="478"/>
      <c r="I2721" s="499"/>
      <c r="J2721" s="486"/>
      <c r="K2721" s="486"/>
      <c r="L2721" s="479"/>
    </row>
    <row r="2722" spans="2:12" s="459" customFormat="1" ht="19.95" customHeight="1" x14ac:dyDescent="0.3">
      <c r="B2722" s="476"/>
      <c r="C2722" s="474"/>
      <c r="D2722" s="475"/>
      <c r="E2722" s="478"/>
      <c r="F2722" s="477"/>
      <c r="G2722" s="478"/>
      <c r="H2722" s="478"/>
      <c r="I2722" s="499"/>
      <c r="J2722" s="486"/>
      <c r="K2722" s="486"/>
      <c r="L2722" s="479"/>
    </row>
    <row r="2723" spans="2:12" s="459" customFormat="1" ht="19.95" customHeight="1" x14ac:dyDescent="0.3">
      <c r="B2723" s="476"/>
      <c r="C2723" s="474"/>
      <c r="D2723" s="475"/>
      <c r="E2723" s="478"/>
      <c r="F2723" s="477"/>
      <c r="G2723" s="478"/>
      <c r="H2723" s="478"/>
      <c r="I2723" s="499"/>
      <c r="J2723" s="486"/>
      <c r="K2723" s="486"/>
      <c r="L2723" s="479"/>
    </row>
    <row r="2724" spans="2:12" s="459" customFormat="1" ht="19.95" customHeight="1" x14ac:dyDescent="0.3">
      <c r="B2724" s="476"/>
      <c r="C2724" s="474"/>
      <c r="D2724" s="475"/>
      <c r="E2724" s="478"/>
      <c r="F2724" s="477"/>
      <c r="G2724" s="478"/>
      <c r="H2724" s="478"/>
      <c r="I2724" s="499"/>
      <c r="J2724" s="486"/>
      <c r="K2724" s="486"/>
      <c r="L2724" s="479"/>
    </row>
    <row r="2725" spans="2:12" s="459" customFormat="1" ht="19.95" customHeight="1" x14ac:dyDescent="0.3">
      <c r="B2725" s="476"/>
      <c r="C2725" s="474"/>
      <c r="D2725" s="475"/>
      <c r="E2725" s="478"/>
      <c r="F2725" s="477"/>
      <c r="G2725" s="478"/>
      <c r="H2725" s="478"/>
      <c r="I2725" s="499"/>
      <c r="J2725" s="486"/>
      <c r="K2725" s="486"/>
      <c r="L2725" s="479"/>
    </row>
    <row r="2726" spans="2:12" s="459" customFormat="1" ht="19.95" customHeight="1" x14ac:dyDescent="0.3">
      <c r="B2726" s="476"/>
      <c r="C2726" s="474"/>
      <c r="D2726" s="475"/>
      <c r="E2726" s="478"/>
      <c r="F2726" s="477"/>
      <c r="G2726" s="478"/>
      <c r="H2726" s="478"/>
      <c r="I2726" s="499"/>
      <c r="J2726" s="486"/>
      <c r="K2726" s="486"/>
      <c r="L2726" s="479"/>
    </row>
    <row r="2727" spans="2:12" s="459" customFormat="1" ht="19.95" customHeight="1" x14ac:dyDescent="0.3">
      <c r="B2727" s="476"/>
      <c r="C2727" s="474"/>
      <c r="D2727" s="475"/>
      <c r="E2727" s="478"/>
      <c r="F2727" s="477"/>
      <c r="G2727" s="478"/>
      <c r="H2727" s="478"/>
      <c r="I2727" s="499"/>
      <c r="J2727" s="486"/>
      <c r="K2727" s="486"/>
      <c r="L2727" s="479"/>
    </row>
    <row r="2728" spans="2:12" s="459" customFormat="1" ht="19.95" customHeight="1" x14ac:dyDescent="0.3">
      <c r="B2728" s="476"/>
      <c r="C2728" s="474"/>
      <c r="D2728" s="475"/>
      <c r="E2728" s="478"/>
      <c r="F2728" s="477"/>
      <c r="G2728" s="478"/>
      <c r="H2728" s="478"/>
      <c r="I2728" s="499"/>
      <c r="J2728" s="486"/>
      <c r="K2728" s="486"/>
      <c r="L2728" s="479"/>
    </row>
    <row r="2729" spans="2:12" s="459" customFormat="1" ht="19.95" customHeight="1" x14ac:dyDescent="0.3">
      <c r="B2729" s="476"/>
      <c r="C2729" s="474"/>
      <c r="D2729" s="475"/>
      <c r="E2729" s="478"/>
      <c r="F2729" s="477"/>
      <c r="G2729" s="478"/>
      <c r="H2729" s="478"/>
      <c r="I2729" s="499"/>
      <c r="J2729" s="486"/>
      <c r="K2729" s="486"/>
      <c r="L2729" s="479"/>
    </row>
    <row r="2730" spans="2:12" s="459" customFormat="1" ht="19.95" customHeight="1" x14ac:dyDescent="0.3">
      <c r="B2730" s="476"/>
      <c r="C2730" s="474"/>
      <c r="D2730" s="475"/>
      <c r="E2730" s="478"/>
      <c r="F2730" s="477"/>
      <c r="G2730" s="478"/>
      <c r="H2730" s="478"/>
      <c r="I2730" s="499"/>
      <c r="J2730" s="486"/>
      <c r="K2730" s="486"/>
      <c r="L2730" s="479"/>
    </row>
    <row r="2731" spans="2:12" s="459" customFormat="1" ht="19.95" customHeight="1" x14ac:dyDescent="0.3">
      <c r="B2731" s="476"/>
      <c r="C2731" s="474"/>
      <c r="D2731" s="475"/>
      <c r="E2731" s="478"/>
      <c r="F2731" s="477"/>
      <c r="G2731" s="478"/>
      <c r="H2731" s="478"/>
      <c r="I2731" s="499"/>
      <c r="J2731" s="486"/>
      <c r="K2731" s="486"/>
      <c r="L2731" s="479"/>
    </row>
    <row r="2732" spans="2:12" s="459" customFormat="1" ht="19.95" customHeight="1" x14ac:dyDescent="0.3">
      <c r="B2732" s="476"/>
      <c r="C2732" s="474"/>
      <c r="D2732" s="475"/>
      <c r="E2732" s="478"/>
      <c r="F2732" s="477"/>
      <c r="G2732" s="478"/>
      <c r="H2732" s="478"/>
      <c r="I2732" s="499"/>
      <c r="J2732" s="486"/>
      <c r="K2732" s="486"/>
      <c r="L2732" s="479"/>
    </row>
    <row r="2733" spans="2:12" s="459" customFormat="1" ht="19.95" customHeight="1" x14ac:dyDescent="0.3">
      <c r="B2733" s="476"/>
      <c r="C2733" s="474"/>
      <c r="D2733" s="475"/>
      <c r="E2733" s="478"/>
      <c r="F2733" s="477"/>
      <c r="G2733" s="478"/>
      <c r="H2733" s="478"/>
      <c r="I2733" s="499"/>
      <c r="J2733" s="486"/>
      <c r="K2733" s="486"/>
      <c r="L2733" s="479"/>
    </row>
    <row r="2734" spans="2:12" s="459" customFormat="1" ht="19.95" customHeight="1" x14ac:dyDescent="0.3">
      <c r="B2734" s="476"/>
      <c r="C2734" s="474"/>
      <c r="D2734" s="475"/>
      <c r="E2734" s="478"/>
      <c r="F2734" s="477"/>
      <c r="G2734" s="478"/>
      <c r="H2734" s="478"/>
      <c r="I2734" s="499"/>
      <c r="J2734" s="486"/>
      <c r="K2734" s="486"/>
      <c r="L2734" s="479"/>
    </row>
    <row r="2735" spans="2:12" s="459" customFormat="1" ht="19.95" customHeight="1" x14ac:dyDescent="0.3">
      <c r="B2735" s="476"/>
      <c r="C2735" s="474"/>
      <c r="D2735" s="475"/>
      <c r="E2735" s="478"/>
      <c r="F2735" s="477"/>
      <c r="G2735" s="478"/>
      <c r="H2735" s="478"/>
      <c r="I2735" s="499"/>
      <c r="J2735" s="486"/>
      <c r="K2735" s="486"/>
      <c r="L2735" s="479"/>
    </row>
    <row r="2736" spans="2:12" s="459" customFormat="1" ht="19.95" customHeight="1" x14ac:dyDescent="0.3">
      <c r="B2736" s="476"/>
      <c r="C2736" s="474"/>
      <c r="D2736" s="475"/>
      <c r="E2736" s="478"/>
      <c r="F2736" s="477"/>
      <c r="G2736" s="478"/>
      <c r="H2736" s="478"/>
      <c r="I2736" s="499"/>
      <c r="J2736" s="486"/>
      <c r="K2736" s="486"/>
      <c r="L2736" s="479"/>
    </row>
    <row r="2737" spans="2:12" s="459" customFormat="1" ht="19.95" customHeight="1" x14ac:dyDescent="0.3">
      <c r="B2737" s="476"/>
      <c r="C2737" s="474"/>
      <c r="D2737" s="475"/>
      <c r="E2737" s="478"/>
      <c r="F2737" s="477"/>
      <c r="G2737" s="478"/>
      <c r="H2737" s="478"/>
      <c r="I2737" s="499"/>
      <c r="J2737" s="486"/>
      <c r="K2737" s="486"/>
      <c r="L2737" s="479"/>
    </row>
    <row r="2738" spans="2:12" s="459" customFormat="1" ht="19.95" customHeight="1" x14ac:dyDescent="0.3">
      <c r="B2738" s="476"/>
      <c r="C2738" s="474"/>
      <c r="D2738" s="475"/>
      <c r="E2738" s="478"/>
      <c r="F2738" s="477"/>
      <c r="G2738" s="478"/>
      <c r="H2738" s="478"/>
      <c r="I2738" s="499"/>
      <c r="J2738" s="486"/>
      <c r="K2738" s="486"/>
      <c r="L2738" s="479"/>
    </row>
    <row r="2739" spans="2:12" s="459" customFormat="1" ht="19.95" customHeight="1" x14ac:dyDescent="0.3">
      <c r="B2739" s="476"/>
      <c r="C2739" s="474"/>
      <c r="D2739" s="475"/>
      <c r="E2739" s="478"/>
      <c r="F2739" s="477"/>
      <c r="G2739" s="478"/>
      <c r="H2739" s="478"/>
      <c r="I2739" s="499"/>
      <c r="J2739" s="486"/>
      <c r="K2739" s="486"/>
      <c r="L2739" s="479"/>
    </row>
    <row r="2740" spans="2:12" s="459" customFormat="1" ht="19.95" customHeight="1" x14ac:dyDescent="0.3">
      <c r="B2740" s="476"/>
      <c r="C2740" s="474"/>
      <c r="D2740" s="475"/>
      <c r="E2740" s="478"/>
      <c r="F2740" s="477"/>
      <c r="G2740" s="478"/>
      <c r="H2740" s="478"/>
      <c r="I2740" s="499"/>
      <c r="J2740" s="486"/>
      <c r="K2740" s="486"/>
      <c r="L2740" s="479"/>
    </row>
    <row r="2741" spans="2:12" s="459" customFormat="1" ht="19.95" customHeight="1" x14ac:dyDescent="0.3">
      <c r="B2741" s="476"/>
      <c r="C2741" s="474"/>
      <c r="D2741" s="475"/>
      <c r="E2741" s="478"/>
      <c r="F2741" s="477"/>
      <c r="G2741" s="478"/>
      <c r="H2741" s="478"/>
      <c r="I2741" s="499"/>
      <c r="J2741" s="486"/>
      <c r="K2741" s="486"/>
      <c r="L2741" s="479"/>
    </row>
    <row r="2742" spans="2:12" s="459" customFormat="1" ht="19.95" customHeight="1" x14ac:dyDescent="0.3">
      <c r="B2742" s="476"/>
      <c r="C2742" s="474"/>
      <c r="D2742" s="475"/>
      <c r="E2742" s="478"/>
      <c r="F2742" s="477"/>
      <c r="G2742" s="478"/>
      <c r="H2742" s="478"/>
      <c r="I2742" s="499"/>
      <c r="J2742" s="486"/>
      <c r="K2742" s="486"/>
      <c r="L2742" s="479"/>
    </row>
    <row r="2743" spans="2:12" s="459" customFormat="1" ht="19.95" customHeight="1" x14ac:dyDescent="0.3">
      <c r="B2743" s="476"/>
      <c r="C2743" s="474"/>
      <c r="D2743" s="475"/>
      <c r="E2743" s="478"/>
      <c r="F2743" s="477"/>
      <c r="G2743" s="478"/>
      <c r="H2743" s="478"/>
      <c r="I2743" s="499"/>
      <c r="J2743" s="486"/>
      <c r="K2743" s="486"/>
      <c r="L2743" s="479"/>
    </row>
    <row r="2744" spans="2:12" s="459" customFormat="1" ht="19.95" customHeight="1" x14ac:dyDescent="0.3">
      <c r="B2744" s="476"/>
      <c r="C2744" s="474"/>
      <c r="D2744" s="475"/>
      <c r="E2744" s="478"/>
      <c r="F2744" s="477"/>
      <c r="G2744" s="478"/>
      <c r="H2744" s="478"/>
      <c r="I2744" s="499"/>
      <c r="J2744" s="486"/>
      <c r="K2744" s="486"/>
      <c r="L2744" s="479"/>
    </row>
    <row r="2745" spans="2:12" s="459" customFormat="1" ht="19.95" customHeight="1" x14ac:dyDescent="0.3">
      <c r="B2745" s="476"/>
      <c r="C2745" s="474"/>
      <c r="D2745" s="475"/>
      <c r="E2745" s="478"/>
      <c r="F2745" s="477"/>
      <c r="G2745" s="478"/>
      <c r="H2745" s="478"/>
      <c r="I2745" s="499"/>
      <c r="J2745" s="486"/>
      <c r="K2745" s="486"/>
      <c r="L2745" s="479"/>
    </row>
    <row r="2746" spans="2:12" s="459" customFormat="1" ht="19.95" customHeight="1" x14ac:dyDescent="0.3">
      <c r="B2746" s="476"/>
      <c r="C2746" s="474"/>
      <c r="D2746" s="475"/>
      <c r="E2746" s="478"/>
      <c r="F2746" s="477"/>
      <c r="G2746" s="478"/>
      <c r="H2746" s="478"/>
      <c r="I2746" s="499"/>
      <c r="J2746" s="486"/>
      <c r="K2746" s="486"/>
      <c r="L2746" s="479"/>
    </row>
    <row r="2747" spans="2:12" s="459" customFormat="1" ht="19.95" customHeight="1" x14ac:dyDescent="0.3">
      <c r="B2747" s="476"/>
      <c r="C2747" s="474"/>
      <c r="D2747" s="475"/>
      <c r="E2747" s="478"/>
      <c r="F2747" s="477"/>
      <c r="G2747" s="478"/>
      <c r="H2747" s="478"/>
      <c r="I2747" s="499"/>
      <c r="J2747" s="486"/>
      <c r="K2747" s="486"/>
      <c r="L2747" s="479"/>
    </row>
    <row r="2748" spans="2:12" s="459" customFormat="1" ht="19.95" customHeight="1" x14ac:dyDescent="0.3">
      <c r="B2748" s="476"/>
      <c r="C2748" s="474"/>
      <c r="D2748" s="475"/>
      <c r="E2748" s="478"/>
      <c r="F2748" s="477"/>
      <c r="G2748" s="478"/>
      <c r="H2748" s="478"/>
      <c r="I2748" s="499"/>
      <c r="J2748" s="486"/>
      <c r="K2748" s="486"/>
      <c r="L2748" s="479"/>
    </row>
    <row r="2749" spans="2:12" s="459" customFormat="1" ht="19.95" customHeight="1" x14ac:dyDescent="0.3">
      <c r="B2749" s="476"/>
      <c r="C2749" s="474"/>
      <c r="D2749" s="475"/>
      <c r="E2749" s="478"/>
      <c r="F2749" s="477"/>
      <c r="G2749" s="478"/>
      <c r="H2749" s="478"/>
      <c r="I2749" s="499"/>
      <c r="J2749" s="486"/>
      <c r="K2749" s="486"/>
      <c r="L2749" s="479"/>
    </row>
    <row r="2750" spans="2:12" s="459" customFormat="1" ht="19.95" customHeight="1" x14ac:dyDescent="0.3">
      <c r="B2750" s="476"/>
      <c r="C2750" s="474"/>
      <c r="D2750" s="475"/>
      <c r="E2750" s="478"/>
      <c r="F2750" s="477"/>
      <c r="G2750" s="478"/>
      <c r="H2750" s="478"/>
      <c r="I2750" s="499"/>
      <c r="J2750" s="486"/>
      <c r="K2750" s="486"/>
      <c r="L2750" s="479"/>
    </row>
    <row r="2751" spans="2:12" s="459" customFormat="1" ht="19.95" customHeight="1" x14ac:dyDescent="0.3">
      <c r="B2751" s="476"/>
      <c r="C2751" s="474"/>
      <c r="D2751" s="475"/>
      <c r="E2751" s="478"/>
      <c r="F2751" s="477"/>
      <c r="G2751" s="478"/>
      <c r="H2751" s="478"/>
      <c r="I2751" s="499"/>
      <c r="J2751" s="486"/>
      <c r="K2751" s="486"/>
      <c r="L2751" s="479"/>
    </row>
    <row r="2752" spans="2:12" s="459" customFormat="1" ht="19.95" customHeight="1" x14ac:dyDescent="0.3">
      <c r="B2752" s="476"/>
      <c r="C2752" s="474"/>
      <c r="D2752" s="475"/>
      <c r="E2752" s="478"/>
      <c r="F2752" s="477"/>
      <c r="G2752" s="478"/>
      <c r="H2752" s="478"/>
      <c r="I2752" s="499"/>
      <c r="J2752" s="486"/>
      <c r="K2752" s="486"/>
      <c r="L2752" s="479"/>
    </row>
    <row r="2753" spans="2:12" s="459" customFormat="1" ht="19.95" customHeight="1" x14ac:dyDescent="0.3">
      <c r="B2753" s="476"/>
      <c r="C2753" s="474"/>
      <c r="D2753" s="475"/>
      <c r="E2753" s="478"/>
      <c r="F2753" s="477"/>
      <c r="G2753" s="478"/>
      <c r="H2753" s="478"/>
      <c r="I2753" s="499"/>
      <c r="J2753" s="486"/>
      <c r="K2753" s="486"/>
      <c r="L2753" s="479"/>
    </row>
    <row r="2754" spans="2:12" s="459" customFormat="1" ht="19.95" customHeight="1" x14ac:dyDescent="0.3">
      <c r="B2754" s="476"/>
      <c r="C2754" s="474"/>
      <c r="D2754" s="475"/>
      <c r="E2754" s="478"/>
      <c r="F2754" s="477"/>
      <c r="G2754" s="478"/>
      <c r="H2754" s="478"/>
      <c r="I2754" s="499"/>
      <c r="J2754" s="486"/>
      <c r="K2754" s="486"/>
      <c r="L2754" s="479"/>
    </row>
    <row r="2755" spans="2:12" s="459" customFormat="1" ht="19.95" customHeight="1" x14ac:dyDescent="0.3">
      <c r="B2755" s="476"/>
      <c r="C2755" s="474"/>
      <c r="D2755" s="475"/>
      <c r="E2755" s="478"/>
      <c r="F2755" s="477"/>
      <c r="G2755" s="478"/>
      <c r="H2755" s="478"/>
      <c r="I2755" s="499"/>
      <c r="J2755" s="486"/>
      <c r="K2755" s="486"/>
      <c r="L2755" s="479"/>
    </row>
    <row r="2756" spans="2:12" s="459" customFormat="1" ht="19.95" customHeight="1" x14ac:dyDescent="0.3">
      <c r="B2756" s="476"/>
      <c r="C2756" s="474"/>
      <c r="D2756" s="475"/>
      <c r="E2756" s="478"/>
      <c r="F2756" s="477"/>
      <c r="G2756" s="478"/>
      <c r="H2756" s="478"/>
      <c r="I2756" s="499"/>
      <c r="J2756" s="486"/>
      <c r="K2756" s="486"/>
      <c r="L2756" s="479"/>
    </row>
    <row r="2757" spans="2:12" s="459" customFormat="1" ht="19.95" customHeight="1" x14ac:dyDescent="0.3">
      <c r="B2757" s="476"/>
      <c r="C2757" s="474"/>
      <c r="D2757" s="475"/>
      <c r="E2757" s="478"/>
      <c r="F2757" s="477"/>
      <c r="G2757" s="478"/>
      <c r="H2757" s="478"/>
      <c r="I2757" s="499"/>
      <c r="J2757" s="486"/>
      <c r="K2757" s="486"/>
      <c r="L2757" s="479"/>
    </row>
    <row r="2758" spans="2:12" s="459" customFormat="1" ht="19.95" customHeight="1" x14ac:dyDescent="0.3">
      <c r="B2758" s="476"/>
      <c r="C2758" s="474"/>
      <c r="D2758" s="475"/>
      <c r="E2758" s="478"/>
      <c r="F2758" s="477"/>
      <c r="G2758" s="478"/>
      <c r="H2758" s="478"/>
      <c r="I2758" s="499"/>
      <c r="J2758" s="486"/>
      <c r="K2758" s="486"/>
      <c r="L2758" s="479"/>
    </row>
    <row r="2759" spans="2:12" s="459" customFormat="1" ht="19.95" customHeight="1" x14ac:dyDescent="0.3">
      <c r="B2759" s="476"/>
      <c r="C2759" s="474"/>
      <c r="D2759" s="475"/>
      <c r="E2759" s="478"/>
      <c r="F2759" s="477"/>
      <c r="G2759" s="478"/>
      <c r="H2759" s="478"/>
      <c r="I2759" s="499"/>
      <c r="J2759" s="486"/>
      <c r="K2759" s="486"/>
      <c r="L2759" s="479"/>
    </row>
    <row r="2760" spans="2:12" s="459" customFormat="1" ht="19.95" customHeight="1" x14ac:dyDescent="0.3">
      <c r="B2760" s="476"/>
      <c r="C2760" s="474"/>
      <c r="D2760" s="475"/>
      <c r="E2760" s="478"/>
      <c r="F2760" s="477"/>
      <c r="G2760" s="478"/>
      <c r="H2760" s="478"/>
      <c r="I2760" s="499"/>
      <c r="J2760" s="486"/>
      <c r="K2760" s="486"/>
      <c r="L2760" s="479"/>
    </row>
    <row r="2761" spans="2:12" s="459" customFormat="1" ht="19.95" customHeight="1" x14ac:dyDescent="0.3">
      <c r="B2761" s="476"/>
      <c r="C2761" s="474"/>
      <c r="D2761" s="475"/>
      <c r="E2761" s="478"/>
      <c r="F2761" s="477"/>
      <c r="G2761" s="478"/>
      <c r="H2761" s="478"/>
      <c r="I2761" s="499"/>
      <c r="J2761" s="486"/>
      <c r="K2761" s="486"/>
      <c r="L2761" s="479"/>
    </row>
    <row r="2762" spans="2:12" s="459" customFormat="1" ht="19.95" customHeight="1" x14ac:dyDescent="0.3">
      <c r="B2762" s="476"/>
      <c r="C2762" s="474"/>
      <c r="D2762" s="475"/>
      <c r="E2762" s="478"/>
      <c r="F2762" s="477"/>
      <c r="G2762" s="478"/>
      <c r="H2762" s="478"/>
      <c r="I2762" s="499"/>
      <c r="J2762" s="486"/>
      <c r="K2762" s="486"/>
      <c r="L2762" s="479"/>
    </row>
    <row r="2763" spans="2:12" s="459" customFormat="1" ht="19.95" customHeight="1" x14ac:dyDescent="0.3">
      <c r="B2763" s="476"/>
      <c r="C2763" s="474"/>
      <c r="D2763" s="475"/>
      <c r="E2763" s="478"/>
      <c r="F2763" s="477"/>
      <c r="G2763" s="478"/>
      <c r="H2763" s="478"/>
      <c r="I2763" s="499"/>
      <c r="J2763" s="486"/>
      <c r="K2763" s="486"/>
      <c r="L2763" s="479"/>
    </row>
    <row r="2764" spans="2:12" s="459" customFormat="1" ht="19.95" customHeight="1" x14ac:dyDescent="0.3">
      <c r="B2764" s="476"/>
      <c r="C2764" s="474"/>
      <c r="D2764" s="475"/>
      <c r="E2764" s="478"/>
      <c r="F2764" s="477"/>
      <c r="G2764" s="478"/>
      <c r="H2764" s="478"/>
      <c r="I2764" s="499"/>
      <c r="J2764" s="486"/>
      <c r="K2764" s="486"/>
      <c r="L2764" s="479"/>
    </row>
    <row r="2765" spans="2:12" s="459" customFormat="1" ht="19.95" customHeight="1" x14ac:dyDescent="0.3">
      <c r="B2765" s="476"/>
      <c r="C2765" s="474"/>
      <c r="D2765" s="475"/>
      <c r="E2765" s="478"/>
      <c r="F2765" s="477"/>
      <c r="G2765" s="478"/>
      <c r="H2765" s="478"/>
      <c r="I2765" s="499"/>
      <c r="J2765" s="486"/>
      <c r="K2765" s="486"/>
      <c r="L2765" s="479"/>
    </row>
    <row r="2766" spans="2:12" s="459" customFormat="1" ht="19.95" customHeight="1" x14ac:dyDescent="0.3">
      <c r="B2766" s="476"/>
      <c r="C2766" s="474"/>
      <c r="D2766" s="475"/>
      <c r="E2766" s="478"/>
      <c r="F2766" s="477"/>
      <c r="G2766" s="478"/>
      <c r="H2766" s="478"/>
      <c r="I2766" s="499"/>
      <c r="J2766" s="486"/>
      <c r="K2766" s="486"/>
      <c r="L2766" s="479"/>
    </row>
    <row r="2767" spans="2:12" s="459" customFormat="1" ht="19.95" customHeight="1" x14ac:dyDescent="0.3">
      <c r="B2767" s="476"/>
      <c r="C2767" s="474"/>
      <c r="D2767" s="475"/>
      <c r="E2767" s="478"/>
      <c r="F2767" s="477"/>
      <c r="G2767" s="478"/>
      <c r="H2767" s="478"/>
      <c r="I2767" s="499"/>
      <c r="J2767" s="486"/>
      <c r="K2767" s="486"/>
      <c r="L2767" s="479"/>
    </row>
    <row r="2768" spans="2:12" s="459" customFormat="1" ht="19.95" customHeight="1" x14ac:dyDescent="0.3">
      <c r="B2768" s="476"/>
      <c r="C2768" s="474"/>
      <c r="D2768" s="475"/>
      <c r="E2768" s="478"/>
      <c r="F2768" s="477"/>
      <c r="G2768" s="478"/>
      <c r="H2768" s="478"/>
      <c r="I2768" s="499"/>
      <c r="J2768" s="486"/>
      <c r="K2768" s="486"/>
      <c r="L2768" s="479"/>
    </row>
    <row r="2769" spans="2:12" s="459" customFormat="1" ht="19.95" customHeight="1" x14ac:dyDescent="0.3">
      <c r="B2769" s="476"/>
      <c r="C2769" s="474"/>
      <c r="D2769" s="475"/>
      <c r="E2769" s="478"/>
      <c r="F2769" s="477"/>
      <c r="G2769" s="478"/>
      <c r="H2769" s="478"/>
      <c r="I2769" s="499"/>
      <c r="J2769" s="486"/>
      <c r="K2769" s="486"/>
      <c r="L2769" s="479"/>
    </row>
    <row r="2770" spans="2:12" s="459" customFormat="1" ht="19.95" customHeight="1" x14ac:dyDescent="0.3">
      <c r="B2770" s="476"/>
      <c r="C2770" s="474"/>
      <c r="D2770" s="475"/>
      <c r="E2770" s="478"/>
      <c r="F2770" s="477"/>
      <c r="G2770" s="478"/>
      <c r="H2770" s="478"/>
      <c r="I2770" s="499"/>
      <c r="J2770" s="486"/>
      <c r="K2770" s="486"/>
      <c r="L2770" s="479"/>
    </row>
    <row r="2771" spans="2:12" s="459" customFormat="1" ht="19.95" customHeight="1" x14ac:dyDescent="0.3">
      <c r="B2771" s="476"/>
      <c r="C2771" s="474"/>
      <c r="D2771" s="475"/>
      <c r="E2771" s="478"/>
      <c r="F2771" s="477"/>
      <c r="G2771" s="478"/>
      <c r="H2771" s="478"/>
      <c r="I2771" s="499"/>
      <c r="J2771" s="486"/>
      <c r="K2771" s="486"/>
      <c r="L2771" s="479"/>
    </row>
    <row r="2772" spans="2:12" s="459" customFormat="1" ht="19.95" customHeight="1" x14ac:dyDescent="0.3">
      <c r="B2772" s="476"/>
      <c r="C2772" s="474"/>
      <c r="D2772" s="475"/>
      <c r="E2772" s="478"/>
      <c r="F2772" s="477"/>
      <c r="G2772" s="478"/>
      <c r="H2772" s="478"/>
      <c r="I2772" s="499"/>
      <c r="J2772" s="486"/>
      <c r="K2772" s="486"/>
      <c r="L2772" s="479"/>
    </row>
    <row r="2773" spans="2:12" s="459" customFormat="1" ht="19.95" customHeight="1" x14ac:dyDescent="0.3">
      <c r="B2773" s="476"/>
      <c r="C2773" s="474"/>
      <c r="D2773" s="475"/>
      <c r="E2773" s="478"/>
      <c r="F2773" s="477"/>
      <c r="G2773" s="478"/>
      <c r="H2773" s="478"/>
      <c r="I2773" s="499"/>
      <c r="J2773" s="486"/>
      <c r="K2773" s="486"/>
      <c r="L2773" s="479"/>
    </row>
    <row r="2774" spans="2:12" s="459" customFormat="1" ht="19.95" customHeight="1" x14ac:dyDescent="0.3">
      <c r="B2774" s="476"/>
      <c r="C2774" s="474"/>
      <c r="D2774" s="475"/>
      <c r="E2774" s="478"/>
      <c r="F2774" s="477"/>
      <c r="G2774" s="478"/>
      <c r="H2774" s="478"/>
      <c r="I2774" s="499"/>
      <c r="J2774" s="486"/>
      <c r="K2774" s="486"/>
      <c r="L2774" s="479"/>
    </row>
    <row r="2775" spans="2:12" s="459" customFormat="1" ht="19.95" customHeight="1" x14ac:dyDescent="0.3">
      <c r="B2775" s="476"/>
      <c r="C2775" s="474"/>
      <c r="D2775" s="475"/>
      <c r="E2775" s="478"/>
      <c r="F2775" s="477"/>
      <c r="G2775" s="478"/>
      <c r="H2775" s="478"/>
      <c r="I2775" s="499"/>
      <c r="J2775" s="486"/>
      <c r="K2775" s="486"/>
      <c r="L2775" s="479"/>
    </row>
    <row r="2776" spans="2:12" s="459" customFormat="1" ht="19.95" customHeight="1" x14ac:dyDescent="0.3">
      <c r="B2776" s="476"/>
      <c r="C2776" s="474"/>
      <c r="D2776" s="475"/>
      <c r="E2776" s="478"/>
      <c r="F2776" s="477"/>
      <c r="G2776" s="478"/>
      <c r="H2776" s="478"/>
      <c r="I2776" s="499"/>
      <c r="J2776" s="486"/>
      <c r="K2776" s="486"/>
      <c r="L2776" s="479"/>
    </row>
    <row r="2777" spans="2:12" s="459" customFormat="1" ht="19.95" customHeight="1" x14ac:dyDescent="0.3">
      <c r="B2777" s="476"/>
      <c r="C2777" s="474"/>
      <c r="D2777" s="475"/>
      <c r="E2777" s="478"/>
      <c r="F2777" s="477"/>
      <c r="G2777" s="478"/>
      <c r="H2777" s="478"/>
      <c r="I2777" s="499"/>
      <c r="J2777" s="486"/>
      <c r="K2777" s="486"/>
      <c r="L2777" s="479"/>
    </row>
    <row r="2778" spans="2:12" s="459" customFormat="1" ht="19.95" customHeight="1" x14ac:dyDescent="0.3">
      <c r="B2778" s="476"/>
      <c r="C2778" s="474"/>
      <c r="D2778" s="475"/>
      <c r="E2778" s="478"/>
      <c r="F2778" s="477"/>
      <c r="G2778" s="478"/>
      <c r="H2778" s="478"/>
      <c r="I2778" s="499"/>
      <c r="J2778" s="486"/>
      <c r="K2778" s="486"/>
      <c r="L2778" s="479"/>
    </row>
    <row r="2779" spans="2:12" s="459" customFormat="1" ht="19.95" customHeight="1" x14ac:dyDescent="0.3">
      <c r="B2779" s="476"/>
      <c r="C2779" s="474"/>
      <c r="D2779" s="475"/>
      <c r="E2779" s="478"/>
      <c r="F2779" s="477"/>
      <c r="G2779" s="478"/>
      <c r="H2779" s="478"/>
      <c r="I2779" s="499"/>
      <c r="J2779" s="486"/>
      <c r="K2779" s="486"/>
      <c r="L2779" s="479"/>
    </row>
    <row r="2780" spans="2:12" s="459" customFormat="1" ht="19.95" customHeight="1" x14ac:dyDescent="0.3">
      <c r="B2780" s="476"/>
      <c r="C2780" s="474"/>
      <c r="D2780" s="475"/>
      <c r="E2780" s="478"/>
      <c r="F2780" s="477"/>
      <c r="G2780" s="478"/>
      <c r="H2780" s="478"/>
      <c r="I2780" s="499"/>
      <c r="J2780" s="486"/>
      <c r="K2780" s="486"/>
      <c r="L2780" s="479"/>
    </row>
    <row r="2781" spans="2:12" s="459" customFormat="1" ht="19.95" customHeight="1" x14ac:dyDescent="0.3">
      <c r="B2781" s="476"/>
      <c r="C2781" s="474"/>
      <c r="D2781" s="475"/>
      <c r="E2781" s="478"/>
      <c r="F2781" s="477"/>
      <c r="G2781" s="478"/>
      <c r="H2781" s="478"/>
      <c r="I2781" s="499"/>
      <c r="J2781" s="486"/>
      <c r="K2781" s="486"/>
      <c r="L2781" s="479"/>
    </row>
    <row r="2782" spans="2:12" s="459" customFormat="1" ht="19.95" customHeight="1" x14ac:dyDescent="0.3">
      <c r="B2782" s="476"/>
      <c r="C2782" s="474"/>
      <c r="D2782" s="475"/>
      <c r="E2782" s="478"/>
      <c r="F2782" s="477"/>
      <c r="G2782" s="478"/>
      <c r="H2782" s="478"/>
      <c r="I2782" s="499"/>
      <c r="J2782" s="486"/>
      <c r="K2782" s="486"/>
      <c r="L2782" s="479"/>
    </row>
    <row r="2783" spans="2:12" s="459" customFormat="1" ht="19.95" customHeight="1" x14ac:dyDescent="0.3">
      <c r="B2783" s="476"/>
      <c r="C2783" s="474"/>
      <c r="D2783" s="475"/>
      <c r="E2783" s="478"/>
      <c r="F2783" s="477"/>
      <c r="G2783" s="478"/>
      <c r="H2783" s="478"/>
      <c r="I2783" s="499"/>
      <c r="J2783" s="486"/>
      <c r="K2783" s="486"/>
      <c r="L2783" s="479"/>
    </row>
    <row r="2784" spans="2:12" s="459" customFormat="1" ht="19.95" customHeight="1" x14ac:dyDescent="0.3">
      <c r="B2784" s="476"/>
      <c r="C2784" s="474"/>
      <c r="D2784" s="475"/>
      <c r="E2784" s="478"/>
      <c r="F2784" s="477"/>
      <c r="G2784" s="478"/>
      <c r="H2784" s="478"/>
      <c r="I2784" s="499"/>
      <c r="J2784" s="486"/>
      <c r="K2784" s="486"/>
      <c r="L2784" s="479"/>
    </row>
    <row r="2785" spans="2:12" s="459" customFormat="1" ht="19.95" customHeight="1" x14ac:dyDescent="0.3">
      <c r="B2785" s="476"/>
      <c r="C2785" s="474"/>
      <c r="D2785" s="475"/>
      <c r="E2785" s="478"/>
      <c r="F2785" s="477"/>
      <c r="G2785" s="478"/>
      <c r="H2785" s="478"/>
      <c r="I2785" s="499"/>
      <c r="J2785" s="486"/>
      <c r="K2785" s="486"/>
      <c r="L2785" s="479"/>
    </row>
    <row r="2786" spans="2:12" s="459" customFormat="1" ht="19.95" customHeight="1" x14ac:dyDescent="0.3">
      <c r="B2786" s="476"/>
      <c r="C2786" s="474"/>
      <c r="D2786" s="475"/>
      <c r="E2786" s="478"/>
      <c r="F2786" s="477"/>
      <c r="G2786" s="478"/>
      <c r="H2786" s="478"/>
      <c r="I2786" s="499"/>
      <c r="J2786" s="486"/>
      <c r="K2786" s="486"/>
      <c r="L2786" s="479"/>
    </row>
    <row r="2787" spans="2:12" s="459" customFormat="1" ht="19.95" customHeight="1" x14ac:dyDescent="0.3">
      <c r="B2787" s="476"/>
      <c r="C2787" s="474"/>
      <c r="D2787" s="475"/>
      <c r="E2787" s="478"/>
      <c r="F2787" s="477"/>
      <c r="G2787" s="478"/>
      <c r="H2787" s="478"/>
      <c r="I2787" s="499"/>
      <c r="J2787" s="486"/>
      <c r="K2787" s="486"/>
      <c r="L2787" s="479"/>
    </row>
    <row r="2788" spans="2:12" s="459" customFormat="1" ht="19.95" customHeight="1" x14ac:dyDescent="0.3">
      <c r="B2788" s="476"/>
      <c r="C2788" s="474"/>
      <c r="D2788" s="475"/>
      <c r="E2788" s="478"/>
      <c r="F2788" s="477"/>
      <c r="G2788" s="478"/>
      <c r="H2788" s="478"/>
      <c r="I2788" s="499"/>
      <c r="J2788" s="486"/>
      <c r="K2788" s="486"/>
      <c r="L2788" s="479"/>
    </row>
    <row r="2789" spans="2:12" s="459" customFormat="1" ht="19.95" customHeight="1" x14ac:dyDescent="0.3">
      <c r="B2789" s="476"/>
      <c r="C2789" s="474"/>
      <c r="D2789" s="475"/>
      <c r="E2789" s="478"/>
      <c r="F2789" s="477"/>
      <c r="G2789" s="478"/>
      <c r="H2789" s="478"/>
      <c r="I2789" s="499"/>
      <c r="J2789" s="486"/>
      <c r="K2789" s="486"/>
      <c r="L2789" s="479"/>
    </row>
    <row r="2790" spans="2:12" s="459" customFormat="1" ht="19.95" customHeight="1" x14ac:dyDescent="0.3">
      <c r="B2790" s="476"/>
      <c r="C2790" s="474"/>
      <c r="D2790" s="475"/>
      <c r="E2790" s="478"/>
      <c r="F2790" s="477"/>
      <c r="G2790" s="478"/>
      <c r="H2790" s="478"/>
      <c r="I2790" s="499"/>
      <c r="J2790" s="486"/>
      <c r="K2790" s="486"/>
      <c r="L2790" s="479"/>
    </row>
    <row r="2791" spans="2:12" s="459" customFormat="1" ht="19.95" customHeight="1" x14ac:dyDescent="0.3">
      <c r="B2791" s="476"/>
      <c r="C2791" s="474"/>
      <c r="D2791" s="475"/>
      <c r="E2791" s="478"/>
      <c r="F2791" s="477"/>
      <c r="G2791" s="478"/>
      <c r="H2791" s="478"/>
      <c r="I2791" s="499"/>
      <c r="J2791" s="486"/>
      <c r="K2791" s="486"/>
      <c r="L2791" s="479"/>
    </row>
    <row r="2792" spans="2:12" s="459" customFormat="1" ht="19.95" customHeight="1" x14ac:dyDescent="0.3">
      <c r="B2792" s="476"/>
      <c r="C2792" s="474"/>
      <c r="D2792" s="475"/>
      <c r="E2792" s="478"/>
      <c r="F2792" s="477"/>
      <c r="G2792" s="478"/>
      <c r="H2792" s="478"/>
      <c r="I2792" s="499"/>
      <c r="J2792" s="486"/>
      <c r="K2792" s="486"/>
      <c r="L2792" s="479"/>
    </row>
    <row r="2793" spans="2:12" s="459" customFormat="1" ht="19.95" customHeight="1" x14ac:dyDescent="0.3">
      <c r="B2793" s="476"/>
      <c r="C2793" s="474"/>
      <c r="D2793" s="475"/>
      <c r="E2793" s="478"/>
      <c r="F2793" s="477"/>
      <c r="G2793" s="478"/>
      <c r="H2793" s="478"/>
      <c r="I2793" s="499"/>
      <c r="J2793" s="486"/>
      <c r="K2793" s="486"/>
      <c r="L2793" s="479"/>
    </row>
    <row r="2794" spans="2:12" s="459" customFormat="1" ht="19.95" customHeight="1" x14ac:dyDescent="0.3">
      <c r="B2794" s="476"/>
      <c r="C2794" s="474"/>
      <c r="D2794" s="475"/>
      <c r="E2794" s="478"/>
      <c r="F2794" s="477"/>
      <c r="G2794" s="478"/>
      <c r="H2794" s="478"/>
      <c r="I2794" s="499"/>
      <c r="J2794" s="486"/>
      <c r="K2794" s="486"/>
      <c r="L2794" s="479"/>
    </row>
    <row r="2795" spans="2:12" s="459" customFormat="1" ht="19.95" customHeight="1" x14ac:dyDescent="0.3">
      <c r="B2795" s="476"/>
      <c r="C2795" s="474"/>
      <c r="D2795" s="475"/>
      <c r="E2795" s="478"/>
      <c r="F2795" s="477"/>
      <c r="G2795" s="478"/>
      <c r="H2795" s="478"/>
      <c r="I2795" s="499"/>
      <c r="J2795" s="486"/>
      <c r="K2795" s="486"/>
      <c r="L2795" s="479"/>
    </row>
    <row r="2796" spans="2:12" s="459" customFormat="1" ht="19.95" customHeight="1" x14ac:dyDescent="0.3">
      <c r="B2796" s="476"/>
      <c r="C2796" s="474"/>
      <c r="D2796" s="475"/>
      <c r="E2796" s="478"/>
      <c r="F2796" s="477"/>
      <c r="G2796" s="478"/>
      <c r="H2796" s="478"/>
      <c r="I2796" s="499"/>
      <c r="J2796" s="486"/>
      <c r="K2796" s="486"/>
      <c r="L2796" s="479"/>
    </row>
    <row r="2797" spans="2:12" s="459" customFormat="1" ht="19.95" customHeight="1" x14ac:dyDescent="0.3">
      <c r="B2797" s="476"/>
      <c r="C2797" s="474"/>
      <c r="D2797" s="475"/>
      <c r="E2797" s="478"/>
      <c r="F2797" s="477"/>
      <c r="G2797" s="478"/>
      <c r="H2797" s="478"/>
      <c r="I2797" s="499"/>
      <c r="J2797" s="486"/>
      <c r="K2797" s="486"/>
      <c r="L2797" s="479"/>
    </row>
    <row r="2798" spans="2:12" s="459" customFormat="1" ht="19.95" customHeight="1" x14ac:dyDescent="0.3">
      <c r="B2798" s="476"/>
      <c r="C2798" s="474"/>
      <c r="D2798" s="475"/>
      <c r="E2798" s="478"/>
      <c r="F2798" s="477"/>
      <c r="G2798" s="478"/>
      <c r="H2798" s="478"/>
      <c r="I2798" s="499"/>
      <c r="J2798" s="486"/>
      <c r="K2798" s="486"/>
      <c r="L2798" s="479"/>
    </row>
    <row r="2799" spans="2:12" s="459" customFormat="1" ht="19.95" customHeight="1" x14ac:dyDescent="0.3">
      <c r="B2799" s="476"/>
      <c r="C2799" s="474"/>
      <c r="D2799" s="475"/>
      <c r="E2799" s="478"/>
      <c r="F2799" s="477"/>
      <c r="G2799" s="478"/>
      <c r="H2799" s="478"/>
      <c r="I2799" s="499"/>
      <c r="J2799" s="486"/>
      <c r="K2799" s="486"/>
      <c r="L2799" s="479"/>
    </row>
    <row r="2800" spans="2:12" s="459" customFormat="1" ht="19.95" customHeight="1" x14ac:dyDescent="0.3">
      <c r="B2800" s="476"/>
      <c r="C2800" s="474"/>
      <c r="D2800" s="475"/>
      <c r="E2800" s="478"/>
      <c r="F2800" s="477"/>
      <c r="G2800" s="478"/>
      <c r="H2800" s="478"/>
      <c r="I2800" s="499"/>
      <c r="J2800" s="486"/>
      <c r="K2800" s="486"/>
      <c r="L2800" s="479"/>
    </row>
    <row r="2801" spans="2:12" s="459" customFormat="1" ht="19.95" customHeight="1" x14ac:dyDescent="0.3">
      <c r="B2801" s="476"/>
      <c r="C2801" s="474"/>
      <c r="D2801" s="475"/>
      <c r="E2801" s="478"/>
      <c r="F2801" s="477"/>
      <c r="G2801" s="478"/>
      <c r="H2801" s="478"/>
      <c r="I2801" s="499"/>
      <c r="J2801" s="486"/>
      <c r="K2801" s="486"/>
      <c r="L2801" s="479"/>
    </row>
    <row r="2802" spans="2:12" s="459" customFormat="1" ht="19.95" customHeight="1" x14ac:dyDescent="0.3">
      <c r="B2802" s="476"/>
      <c r="C2802" s="474"/>
      <c r="D2802" s="475"/>
      <c r="E2802" s="478"/>
      <c r="F2802" s="477"/>
      <c r="G2802" s="478"/>
      <c r="H2802" s="478"/>
      <c r="I2802" s="499"/>
      <c r="J2802" s="486"/>
      <c r="K2802" s="486"/>
      <c r="L2802" s="479"/>
    </row>
    <row r="2803" spans="2:12" s="459" customFormat="1" ht="19.95" customHeight="1" x14ac:dyDescent="0.3">
      <c r="B2803" s="476"/>
      <c r="C2803" s="474"/>
      <c r="D2803" s="475"/>
      <c r="E2803" s="478"/>
      <c r="F2803" s="477"/>
      <c r="G2803" s="478"/>
      <c r="H2803" s="478"/>
      <c r="I2803" s="499"/>
      <c r="J2803" s="486"/>
      <c r="K2803" s="486"/>
      <c r="L2803" s="479"/>
    </row>
    <row r="2804" spans="2:12" s="459" customFormat="1" ht="19.95" customHeight="1" x14ac:dyDescent="0.3">
      <c r="B2804" s="476"/>
      <c r="C2804" s="474"/>
      <c r="D2804" s="475"/>
      <c r="E2804" s="478"/>
      <c r="F2804" s="477"/>
      <c r="G2804" s="478"/>
      <c r="H2804" s="478"/>
      <c r="I2804" s="499"/>
      <c r="J2804" s="486"/>
      <c r="K2804" s="486"/>
      <c r="L2804" s="479"/>
    </row>
    <row r="2805" spans="2:12" s="459" customFormat="1" ht="19.95" customHeight="1" x14ac:dyDescent="0.3">
      <c r="B2805" s="476"/>
      <c r="C2805" s="474"/>
      <c r="D2805" s="475"/>
      <c r="E2805" s="478"/>
      <c r="F2805" s="477"/>
      <c r="G2805" s="478"/>
      <c r="H2805" s="478"/>
      <c r="I2805" s="499"/>
      <c r="J2805" s="486"/>
      <c r="K2805" s="486"/>
      <c r="L2805" s="479"/>
    </row>
    <row r="2806" spans="2:12" s="459" customFormat="1" ht="19.95" customHeight="1" x14ac:dyDescent="0.3">
      <c r="B2806" s="476"/>
      <c r="C2806" s="474"/>
      <c r="D2806" s="475"/>
      <c r="E2806" s="478"/>
      <c r="F2806" s="477"/>
      <c r="G2806" s="478"/>
      <c r="H2806" s="478"/>
      <c r="I2806" s="499"/>
      <c r="J2806" s="486"/>
      <c r="K2806" s="486"/>
      <c r="L2806" s="479"/>
    </row>
    <row r="2807" spans="2:12" s="459" customFormat="1" ht="19.95" customHeight="1" x14ac:dyDescent="0.3">
      <c r="B2807" s="476"/>
      <c r="C2807" s="474"/>
      <c r="D2807" s="475"/>
      <c r="E2807" s="478"/>
      <c r="F2807" s="477"/>
      <c r="G2807" s="478"/>
      <c r="H2807" s="478"/>
      <c r="I2807" s="499"/>
      <c r="J2807" s="486"/>
      <c r="K2807" s="486"/>
      <c r="L2807" s="479"/>
    </row>
    <row r="2808" spans="2:12" s="459" customFormat="1" ht="19.95" customHeight="1" x14ac:dyDescent="0.3">
      <c r="B2808" s="476"/>
      <c r="C2808" s="474"/>
      <c r="D2808" s="475"/>
      <c r="E2808" s="478"/>
      <c r="F2808" s="477"/>
      <c r="G2808" s="478"/>
      <c r="H2808" s="478"/>
      <c r="I2808" s="499"/>
      <c r="J2808" s="486"/>
      <c r="K2808" s="486"/>
      <c r="L2808" s="479"/>
    </row>
    <row r="2809" spans="2:12" s="459" customFormat="1" ht="19.95" customHeight="1" x14ac:dyDescent="0.3">
      <c r="B2809" s="476"/>
      <c r="C2809" s="474"/>
      <c r="D2809" s="475"/>
      <c r="E2809" s="478"/>
      <c r="F2809" s="477"/>
      <c r="G2809" s="478"/>
      <c r="H2809" s="478"/>
      <c r="I2809" s="499"/>
      <c r="J2809" s="486"/>
      <c r="K2809" s="486"/>
      <c r="L2809" s="479"/>
    </row>
    <row r="2810" spans="2:12" s="459" customFormat="1" ht="19.95" customHeight="1" x14ac:dyDescent="0.3">
      <c r="B2810" s="476"/>
      <c r="C2810" s="474"/>
      <c r="D2810" s="475"/>
      <c r="E2810" s="478"/>
      <c r="F2810" s="477"/>
      <c r="G2810" s="478"/>
      <c r="H2810" s="478"/>
      <c r="I2810" s="499"/>
      <c r="J2810" s="486"/>
      <c r="K2810" s="486"/>
      <c r="L2810" s="479"/>
    </row>
    <row r="2811" spans="2:12" s="459" customFormat="1" ht="19.95" customHeight="1" x14ac:dyDescent="0.3">
      <c r="B2811" s="476"/>
      <c r="C2811" s="474"/>
      <c r="D2811" s="475"/>
      <c r="E2811" s="478"/>
      <c r="F2811" s="477"/>
      <c r="G2811" s="478"/>
      <c r="H2811" s="478"/>
      <c r="I2811" s="499"/>
      <c r="J2811" s="486"/>
      <c r="K2811" s="486"/>
      <c r="L2811" s="479"/>
    </row>
    <row r="2812" spans="2:12" s="459" customFormat="1" ht="19.95" customHeight="1" x14ac:dyDescent="0.3">
      <c r="B2812" s="476"/>
      <c r="C2812" s="474"/>
      <c r="D2812" s="475"/>
      <c r="E2812" s="478"/>
      <c r="F2812" s="477"/>
      <c r="G2812" s="478"/>
      <c r="H2812" s="478"/>
      <c r="I2812" s="499"/>
      <c r="J2812" s="486"/>
      <c r="K2812" s="486"/>
      <c r="L2812" s="479"/>
    </row>
    <row r="2813" spans="2:12" s="459" customFormat="1" ht="19.95" customHeight="1" x14ac:dyDescent="0.3">
      <c r="B2813" s="476"/>
      <c r="C2813" s="474"/>
      <c r="D2813" s="475"/>
      <c r="E2813" s="478"/>
      <c r="F2813" s="477"/>
      <c r="G2813" s="478"/>
      <c r="H2813" s="478"/>
      <c r="I2813" s="499"/>
      <c r="J2813" s="486"/>
      <c r="K2813" s="486"/>
      <c r="L2813" s="479"/>
    </row>
    <row r="2814" spans="2:12" s="459" customFormat="1" ht="19.95" customHeight="1" x14ac:dyDescent="0.3">
      <c r="B2814" s="476"/>
      <c r="C2814" s="474"/>
      <c r="D2814" s="475"/>
      <c r="E2814" s="478"/>
      <c r="F2814" s="477"/>
      <c r="G2814" s="478"/>
      <c r="H2814" s="478"/>
      <c r="I2814" s="499"/>
      <c r="J2814" s="486"/>
      <c r="K2814" s="486"/>
      <c r="L2814" s="479"/>
    </row>
    <row r="2815" spans="2:12" s="459" customFormat="1" ht="19.95" customHeight="1" x14ac:dyDescent="0.3">
      <c r="B2815" s="476"/>
      <c r="C2815" s="474"/>
      <c r="D2815" s="475"/>
      <c r="E2815" s="478"/>
      <c r="F2815" s="477"/>
      <c r="G2815" s="478"/>
      <c r="H2815" s="478"/>
      <c r="I2815" s="499"/>
      <c r="J2815" s="486"/>
      <c r="K2815" s="486"/>
      <c r="L2815" s="479"/>
    </row>
    <row r="2816" spans="2:12" s="459" customFormat="1" ht="19.95" customHeight="1" x14ac:dyDescent="0.3">
      <c r="B2816" s="476"/>
      <c r="C2816" s="474"/>
      <c r="D2816" s="475"/>
      <c r="E2816" s="478"/>
      <c r="F2816" s="477"/>
      <c r="G2816" s="478"/>
      <c r="H2816" s="478"/>
      <c r="I2816" s="499"/>
      <c r="J2816" s="486"/>
      <c r="K2816" s="486"/>
      <c r="L2816" s="479"/>
    </row>
    <row r="2817" spans="2:12" s="459" customFormat="1" ht="19.95" customHeight="1" x14ac:dyDescent="0.3">
      <c r="B2817" s="476"/>
      <c r="C2817" s="474"/>
      <c r="D2817" s="475"/>
      <c r="E2817" s="478"/>
      <c r="F2817" s="477"/>
      <c r="G2817" s="478"/>
      <c r="H2817" s="478"/>
      <c r="I2817" s="499"/>
      <c r="J2817" s="486"/>
      <c r="K2817" s="486"/>
      <c r="L2817" s="479"/>
    </row>
    <row r="2818" spans="2:12" s="459" customFormat="1" ht="19.95" customHeight="1" x14ac:dyDescent="0.3">
      <c r="B2818" s="476"/>
      <c r="C2818" s="474"/>
      <c r="D2818" s="475"/>
      <c r="E2818" s="478"/>
      <c r="F2818" s="477"/>
      <c r="G2818" s="478"/>
      <c r="H2818" s="478"/>
      <c r="I2818" s="499"/>
      <c r="J2818" s="486"/>
      <c r="K2818" s="486"/>
      <c r="L2818" s="479"/>
    </row>
    <row r="2819" spans="2:12" s="459" customFormat="1" ht="19.95" customHeight="1" x14ac:dyDescent="0.3">
      <c r="B2819" s="476"/>
      <c r="C2819" s="474"/>
      <c r="D2819" s="475"/>
      <c r="E2819" s="478"/>
      <c r="F2819" s="477"/>
      <c r="G2819" s="478"/>
      <c r="H2819" s="478"/>
      <c r="I2819" s="499"/>
      <c r="J2819" s="486"/>
      <c r="K2819" s="486"/>
      <c r="L2819" s="479"/>
    </row>
    <row r="2820" spans="2:12" s="459" customFormat="1" ht="19.95" customHeight="1" x14ac:dyDescent="0.3">
      <c r="B2820" s="476"/>
      <c r="C2820" s="474"/>
      <c r="D2820" s="475"/>
      <c r="E2820" s="478"/>
      <c r="F2820" s="477"/>
      <c r="G2820" s="478"/>
      <c r="H2820" s="478"/>
      <c r="I2820" s="499"/>
      <c r="J2820" s="486"/>
      <c r="K2820" s="486"/>
      <c r="L2820" s="479"/>
    </row>
    <row r="2821" spans="2:12" s="459" customFormat="1" ht="19.95" customHeight="1" x14ac:dyDescent="0.3">
      <c r="B2821" s="476"/>
      <c r="C2821" s="474"/>
      <c r="D2821" s="475"/>
      <c r="E2821" s="478"/>
      <c r="F2821" s="477"/>
      <c r="G2821" s="478"/>
      <c r="H2821" s="478"/>
      <c r="I2821" s="499"/>
      <c r="J2821" s="486"/>
      <c r="K2821" s="486"/>
      <c r="L2821" s="479"/>
    </row>
    <row r="2822" spans="2:12" s="459" customFormat="1" ht="19.95" customHeight="1" x14ac:dyDescent="0.3">
      <c r="B2822" s="476"/>
      <c r="C2822" s="474"/>
      <c r="D2822" s="475"/>
      <c r="E2822" s="478"/>
      <c r="F2822" s="477"/>
      <c r="G2822" s="478"/>
      <c r="H2822" s="478"/>
      <c r="I2822" s="499"/>
      <c r="J2822" s="486"/>
      <c r="K2822" s="486"/>
      <c r="L2822" s="479"/>
    </row>
    <row r="2823" spans="2:12" s="459" customFormat="1" ht="19.95" customHeight="1" x14ac:dyDescent="0.3">
      <c r="B2823" s="476"/>
      <c r="C2823" s="474"/>
      <c r="D2823" s="475"/>
      <c r="E2823" s="478"/>
      <c r="F2823" s="477"/>
      <c r="G2823" s="478"/>
      <c r="H2823" s="478"/>
      <c r="I2823" s="499"/>
      <c r="J2823" s="486"/>
      <c r="K2823" s="486"/>
      <c r="L2823" s="479"/>
    </row>
    <row r="2824" spans="2:12" s="459" customFormat="1" ht="19.95" customHeight="1" x14ac:dyDescent="0.3">
      <c r="B2824" s="476"/>
      <c r="C2824" s="474"/>
      <c r="D2824" s="475"/>
      <c r="E2824" s="478"/>
      <c r="F2824" s="477"/>
      <c r="G2824" s="478"/>
      <c r="H2824" s="478"/>
      <c r="I2824" s="499"/>
      <c r="J2824" s="486"/>
      <c r="K2824" s="486"/>
      <c r="L2824" s="479"/>
    </row>
    <row r="2825" spans="2:12" s="459" customFormat="1" ht="19.95" customHeight="1" x14ac:dyDescent="0.3">
      <c r="B2825" s="476"/>
      <c r="C2825" s="474"/>
      <c r="D2825" s="475"/>
      <c r="E2825" s="478"/>
      <c r="F2825" s="477"/>
      <c r="G2825" s="478"/>
      <c r="H2825" s="478"/>
      <c r="I2825" s="499"/>
      <c r="J2825" s="486"/>
      <c r="K2825" s="486"/>
      <c r="L2825" s="479"/>
    </row>
    <row r="2826" spans="2:12" s="459" customFormat="1" ht="19.95" customHeight="1" x14ac:dyDescent="0.3">
      <c r="B2826" s="476"/>
      <c r="C2826" s="474"/>
      <c r="D2826" s="475"/>
      <c r="E2826" s="478"/>
      <c r="F2826" s="477"/>
      <c r="G2826" s="478"/>
      <c r="H2826" s="478"/>
      <c r="I2826" s="499"/>
      <c r="J2826" s="486"/>
      <c r="K2826" s="486"/>
      <c r="L2826" s="479"/>
    </row>
    <row r="2827" spans="2:12" s="459" customFormat="1" ht="19.95" customHeight="1" x14ac:dyDescent="0.3">
      <c r="B2827" s="476"/>
      <c r="C2827" s="474"/>
      <c r="D2827" s="475"/>
      <c r="E2827" s="478"/>
      <c r="F2827" s="477"/>
      <c r="G2827" s="478"/>
      <c r="H2827" s="478"/>
      <c r="I2827" s="499"/>
      <c r="J2827" s="486"/>
      <c r="K2827" s="486"/>
      <c r="L2827" s="479"/>
    </row>
    <row r="2828" spans="2:12" s="459" customFormat="1" ht="19.95" customHeight="1" x14ac:dyDescent="0.3">
      <c r="B2828" s="476"/>
      <c r="C2828" s="474"/>
      <c r="D2828" s="475"/>
      <c r="E2828" s="478"/>
      <c r="F2828" s="477"/>
      <c r="G2828" s="478"/>
      <c r="H2828" s="478"/>
      <c r="I2828" s="499"/>
      <c r="J2828" s="486"/>
      <c r="K2828" s="486"/>
      <c r="L2828" s="479"/>
    </row>
    <row r="2829" spans="2:12" s="459" customFormat="1" ht="19.95" customHeight="1" x14ac:dyDescent="0.3">
      <c r="B2829" s="476"/>
      <c r="C2829" s="474"/>
      <c r="D2829" s="475"/>
      <c r="E2829" s="478"/>
      <c r="F2829" s="477"/>
      <c r="G2829" s="478"/>
      <c r="H2829" s="478"/>
      <c r="I2829" s="499"/>
      <c r="J2829" s="486"/>
      <c r="K2829" s="486"/>
      <c r="L2829" s="479"/>
    </row>
    <row r="2830" spans="2:12" s="459" customFormat="1" ht="19.95" customHeight="1" x14ac:dyDescent="0.3">
      <c r="B2830" s="476"/>
      <c r="C2830" s="474"/>
      <c r="D2830" s="475"/>
      <c r="E2830" s="478"/>
      <c r="F2830" s="477"/>
      <c r="G2830" s="478"/>
      <c r="H2830" s="478"/>
      <c r="I2830" s="499"/>
      <c r="J2830" s="486"/>
      <c r="K2830" s="486"/>
      <c r="L2830" s="479"/>
    </row>
    <row r="2831" spans="2:12" s="459" customFormat="1" ht="19.95" customHeight="1" x14ac:dyDescent="0.3">
      <c r="B2831" s="476"/>
      <c r="C2831" s="474"/>
      <c r="D2831" s="475"/>
      <c r="E2831" s="478"/>
      <c r="F2831" s="477"/>
      <c r="G2831" s="478"/>
      <c r="H2831" s="478"/>
      <c r="I2831" s="499"/>
      <c r="J2831" s="486"/>
      <c r="K2831" s="486"/>
      <c r="L2831" s="479"/>
    </row>
    <row r="2832" spans="2:12" s="459" customFormat="1" ht="19.95" customHeight="1" x14ac:dyDescent="0.3">
      <c r="B2832" s="476"/>
      <c r="C2832" s="474"/>
      <c r="D2832" s="475"/>
      <c r="E2832" s="478"/>
      <c r="F2832" s="477"/>
      <c r="G2832" s="478"/>
      <c r="H2832" s="478"/>
      <c r="I2832" s="499"/>
      <c r="J2832" s="486"/>
      <c r="K2832" s="486"/>
      <c r="L2832" s="479"/>
    </row>
    <row r="2833" spans="2:12" s="459" customFormat="1" ht="19.95" customHeight="1" x14ac:dyDescent="0.3">
      <c r="B2833" s="476"/>
      <c r="C2833" s="474"/>
      <c r="D2833" s="475"/>
      <c r="E2833" s="478"/>
      <c r="F2833" s="477"/>
      <c r="G2833" s="478"/>
      <c r="H2833" s="478"/>
      <c r="I2833" s="499"/>
      <c r="J2833" s="486"/>
      <c r="K2833" s="486"/>
      <c r="L2833" s="479"/>
    </row>
    <row r="2834" spans="2:12" s="459" customFormat="1" ht="19.95" customHeight="1" x14ac:dyDescent="0.3">
      <c r="B2834" s="476"/>
      <c r="C2834" s="474"/>
      <c r="D2834" s="475"/>
      <c r="E2834" s="478"/>
      <c r="F2834" s="477"/>
      <c r="G2834" s="478"/>
      <c r="H2834" s="478"/>
      <c r="I2834" s="499"/>
      <c r="J2834" s="486"/>
      <c r="K2834" s="486"/>
      <c r="L2834" s="479"/>
    </row>
    <row r="2835" spans="2:12" s="459" customFormat="1" ht="19.95" customHeight="1" x14ac:dyDescent="0.3">
      <c r="B2835" s="476"/>
      <c r="C2835" s="474"/>
      <c r="D2835" s="475"/>
      <c r="E2835" s="478"/>
      <c r="F2835" s="477"/>
      <c r="G2835" s="478"/>
      <c r="H2835" s="478"/>
      <c r="I2835" s="499"/>
      <c r="J2835" s="486"/>
      <c r="K2835" s="486"/>
      <c r="L2835" s="479"/>
    </row>
    <row r="2836" spans="2:12" s="459" customFormat="1" ht="19.95" customHeight="1" x14ac:dyDescent="0.3">
      <c r="B2836" s="476"/>
      <c r="C2836" s="474"/>
      <c r="D2836" s="475"/>
      <c r="E2836" s="478"/>
      <c r="F2836" s="477"/>
      <c r="G2836" s="478"/>
      <c r="H2836" s="478"/>
      <c r="I2836" s="499"/>
      <c r="J2836" s="486"/>
      <c r="K2836" s="486"/>
      <c r="L2836" s="479"/>
    </row>
    <row r="2837" spans="2:12" s="459" customFormat="1" ht="19.95" customHeight="1" x14ac:dyDescent="0.3">
      <c r="B2837" s="476"/>
      <c r="C2837" s="474"/>
      <c r="D2837" s="475"/>
      <c r="E2837" s="478"/>
      <c r="F2837" s="477"/>
      <c r="G2837" s="478"/>
      <c r="H2837" s="478"/>
      <c r="I2837" s="499"/>
      <c r="J2837" s="486"/>
      <c r="K2837" s="486"/>
      <c r="L2837" s="479"/>
    </row>
    <row r="2838" spans="2:12" s="459" customFormat="1" ht="19.95" customHeight="1" x14ac:dyDescent="0.3">
      <c r="B2838" s="476"/>
      <c r="C2838" s="474"/>
      <c r="D2838" s="475"/>
      <c r="E2838" s="478"/>
      <c r="F2838" s="477"/>
      <c r="G2838" s="478"/>
      <c r="H2838" s="478"/>
      <c r="I2838" s="499"/>
      <c r="J2838" s="486"/>
      <c r="K2838" s="486"/>
      <c r="L2838" s="479"/>
    </row>
    <row r="2839" spans="2:12" s="459" customFormat="1" ht="19.95" customHeight="1" x14ac:dyDescent="0.3">
      <c r="B2839" s="476"/>
      <c r="C2839" s="474"/>
      <c r="D2839" s="475"/>
      <c r="E2839" s="478"/>
      <c r="F2839" s="477"/>
      <c r="G2839" s="478"/>
      <c r="H2839" s="478"/>
      <c r="I2839" s="499"/>
      <c r="J2839" s="486"/>
      <c r="K2839" s="486"/>
      <c r="L2839" s="479"/>
    </row>
    <row r="2840" spans="2:12" s="459" customFormat="1" ht="19.95" customHeight="1" x14ac:dyDescent="0.3">
      <c r="B2840" s="476"/>
      <c r="C2840" s="474"/>
      <c r="D2840" s="475"/>
      <c r="E2840" s="478"/>
      <c r="F2840" s="477"/>
      <c r="G2840" s="478"/>
      <c r="H2840" s="478"/>
      <c r="I2840" s="499"/>
      <c r="J2840" s="486"/>
      <c r="K2840" s="486"/>
      <c r="L2840" s="479"/>
    </row>
    <row r="2841" spans="2:12" s="459" customFormat="1" ht="19.95" customHeight="1" x14ac:dyDescent="0.3">
      <c r="B2841" s="476"/>
      <c r="C2841" s="474"/>
      <c r="D2841" s="475"/>
      <c r="E2841" s="478"/>
      <c r="F2841" s="477"/>
      <c r="G2841" s="478"/>
      <c r="H2841" s="478"/>
      <c r="I2841" s="499"/>
      <c r="J2841" s="486"/>
      <c r="K2841" s="486"/>
      <c r="L2841" s="479"/>
    </row>
    <row r="2842" spans="2:12" s="459" customFormat="1" ht="19.95" customHeight="1" x14ac:dyDescent="0.3">
      <c r="B2842" s="476"/>
      <c r="C2842" s="474"/>
      <c r="D2842" s="475"/>
      <c r="E2842" s="478"/>
      <c r="F2842" s="477"/>
      <c r="G2842" s="478"/>
      <c r="H2842" s="478"/>
      <c r="I2842" s="499"/>
      <c r="J2842" s="486"/>
      <c r="K2842" s="486"/>
      <c r="L2842" s="479"/>
    </row>
    <row r="2843" spans="2:12" s="459" customFormat="1" ht="19.95" customHeight="1" x14ac:dyDescent="0.3">
      <c r="B2843" s="476"/>
      <c r="C2843" s="474"/>
      <c r="D2843" s="475"/>
      <c r="E2843" s="478"/>
      <c r="F2843" s="477"/>
      <c r="G2843" s="478"/>
      <c r="H2843" s="478"/>
      <c r="I2843" s="499"/>
      <c r="J2843" s="486"/>
      <c r="K2843" s="486"/>
      <c r="L2843" s="479"/>
    </row>
    <row r="2844" spans="2:12" s="459" customFormat="1" ht="19.95" customHeight="1" x14ac:dyDescent="0.3">
      <c r="B2844" s="476"/>
      <c r="C2844" s="474"/>
      <c r="D2844" s="475"/>
      <c r="E2844" s="478"/>
      <c r="F2844" s="477"/>
      <c r="G2844" s="478"/>
      <c r="H2844" s="478"/>
      <c r="I2844" s="499"/>
      <c r="J2844" s="486"/>
      <c r="K2844" s="486"/>
      <c r="L2844" s="479"/>
    </row>
    <row r="2845" spans="2:12" s="459" customFormat="1" ht="19.95" customHeight="1" x14ac:dyDescent="0.3">
      <c r="B2845" s="476"/>
      <c r="C2845" s="474"/>
      <c r="D2845" s="475"/>
      <c r="E2845" s="478"/>
      <c r="F2845" s="477"/>
      <c r="G2845" s="478"/>
      <c r="H2845" s="478"/>
      <c r="I2845" s="499"/>
      <c r="J2845" s="486"/>
      <c r="K2845" s="486"/>
      <c r="L2845" s="479"/>
    </row>
    <row r="2846" spans="2:12" s="459" customFormat="1" ht="19.95" customHeight="1" x14ac:dyDescent="0.3">
      <c r="B2846" s="476"/>
      <c r="C2846" s="474"/>
      <c r="D2846" s="475"/>
      <c r="E2846" s="478"/>
      <c r="F2846" s="477"/>
      <c r="G2846" s="478"/>
      <c r="H2846" s="478"/>
      <c r="I2846" s="499"/>
      <c r="J2846" s="486"/>
      <c r="K2846" s="486"/>
      <c r="L2846" s="479"/>
    </row>
    <row r="2847" spans="2:12" s="459" customFormat="1" ht="19.95" customHeight="1" x14ac:dyDescent="0.3">
      <c r="B2847" s="476"/>
      <c r="C2847" s="474"/>
      <c r="D2847" s="475"/>
      <c r="E2847" s="478"/>
      <c r="F2847" s="477"/>
      <c r="G2847" s="478"/>
      <c r="H2847" s="478"/>
      <c r="I2847" s="499"/>
      <c r="J2847" s="486"/>
      <c r="K2847" s="486"/>
      <c r="L2847" s="479"/>
    </row>
    <row r="2848" spans="2:12" s="459" customFormat="1" ht="19.95" customHeight="1" x14ac:dyDescent="0.3">
      <c r="B2848" s="476"/>
      <c r="C2848" s="474"/>
      <c r="D2848" s="475"/>
      <c r="E2848" s="478"/>
      <c r="F2848" s="477"/>
      <c r="G2848" s="478"/>
      <c r="H2848" s="478"/>
      <c r="I2848" s="499"/>
      <c r="J2848" s="486"/>
      <c r="K2848" s="486"/>
      <c r="L2848" s="479"/>
    </row>
    <row r="2849" spans="2:12" s="459" customFormat="1" ht="19.95" customHeight="1" x14ac:dyDescent="0.3">
      <c r="B2849" s="476"/>
      <c r="C2849" s="474"/>
      <c r="D2849" s="475"/>
      <c r="E2849" s="478"/>
      <c r="F2849" s="477"/>
      <c r="G2849" s="478"/>
      <c r="H2849" s="478"/>
      <c r="I2849" s="499"/>
      <c r="J2849" s="486"/>
      <c r="K2849" s="486"/>
      <c r="L2849" s="479"/>
    </row>
    <row r="2850" spans="2:12" s="459" customFormat="1" ht="19.95" customHeight="1" x14ac:dyDescent="0.3">
      <c r="B2850" s="476"/>
      <c r="C2850" s="474"/>
      <c r="D2850" s="475"/>
      <c r="E2850" s="478"/>
      <c r="F2850" s="477"/>
      <c r="G2850" s="478"/>
      <c r="H2850" s="478"/>
      <c r="I2850" s="499"/>
      <c r="J2850" s="486"/>
      <c r="K2850" s="486"/>
      <c r="L2850" s="479"/>
    </row>
    <row r="2851" spans="2:12" s="459" customFormat="1" ht="19.95" customHeight="1" x14ac:dyDescent="0.3">
      <c r="B2851" s="476"/>
      <c r="C2851" s="474"/>
      <c r="D2851" s="475"/>
      <c r="E2851" s="478"/>
      <c r="F2851" s="477"/>
      <c r="G2851" s="478"/>
      <c r="H2851" s="478"/>
      <c r="I2851" s="499"/>
      <c r="J2851" s="486"/>
      <c r="K2851" s="486"/>
      <c r="L2851" s="479"/>
    </row>
    <row r="2852" spans="2:12" s="459" customFormat="1" ht="19.95" customHeight="1" x14ac:dyDescent="0.3">
      <c r="B2852" s="476"/>
      <c r="C2852" s="474"/>
      <c r="D2852" s="475"/>
      <c r="E2852" s="478"/>
      <c r="F2852" s="477"/>
      <c r="G2852" s="478"/>
      <c r="H2852" s="478"/>
      <c r="I2852" s="499"/>
      <c r="J2852" s="486"/>
      <c r="K2852" s="486"/>
      <c r="L2852" s="479"/>
    </row>
    <row r="2853" spans="2:12" s="459" customFormat="1" ht="19.95" customHeight="1" x14ac:dyDescent="0.3">
      <c r="B2853" s="476"/>
      <c r="C2853" s="474"/>
      <c r="D2853" s="475"/>
      <c r="E2853" s="478"/>
      <c r="F2853" s="477"/>
      <c r="G2853" s="478"/>
      <c r="H2853" s="478"/>
      <c r="I2853" s="499"/>
      <c r="J2853" s="486"/>
      <c r="K2853" s="486"/>
      <c r="L2853" s="479"/>
    </row>
    <row r="2854" spans="2:12" s="459" customFormat="1" ht="19.95" customHeight="1" x14ac:dyDescent="0.3">
      <c r="B2854" s="476"/>
      <c r="C2854" s="474"/>
      <c r="D2854" s="475"/>
      <c r="E2854" s="478"/>
      <c r="F2854" s="477"/>
      <c r="G2854" s="478"/>
      <c r="H2854" s="478"/>
      <c r="I2854" s="499"/>
      <c r="J2854" s="486"/>
      <c r="K2854" s="486"/>
      <c r="L2854" s="479"/>
    </row>
    <row r="2855" spans="2:12" s="459" customFormat="1" ht="19.95" customHeight="1" x14ac:dyDescent="0.3">
      <c r="B2855" s="476"/>
      <c r="C2855" s="474"/>
      <c r="D2855" s="475"/>
      <c r="E2855" s="478"/>
      <c r="F2855" s="477"/>
      <c r="G2855" s="478"/>
      <c r="H2855" s="478"/>
      <c r="I2855" s="499"/>
      <c r="J2855" s="486"/>
      <c r="K2855" s="486"/>
      <c r="L2855" s="479"/>
    </row>
    <row r="2856" spans="2:12" s="459" customFormat="1" ht="19.95" customHeight="1" x14ac:dyDescent="0.3">
      <c r="B2856" s="476"/>
      <c r="C2856" s="474"/>
      <c r="D2856" s="475"/>
      <c r="E2856" s="478"/>
      <c r="F2856" s="477"/>
      <c r="G2856" s="478"/>
      <c r="H2856" s="478"/>
      <c r="I2856" s="499"/>
      <c r="J2856" s="486"/>
      <c r="K2856" s="486"/>
      <c r="L2856" s="479"/>
    </row>
    <row r="2857" spans="2:12" s="459" customFormat="1" ht="19.95" customHeight="1" x14ac:dyDescent="0.3">
      <c r="B2857" s="476"/>
      <c r="C2857" s="474"/>
      <c r="D2857" s="475"/>
      <c r="E2857" s="478"/>
      <c r="F2857" s="477"/>
      <c r="G2857" s="478"/>
      <c r="H2857" s="478"/>
      <c r="I2857" s="499"/>
      <c r="J2857" s="486"/>
      <c r="K2857" s="486"/>
      <c r="L2857" s="479"/>
    </row>
    <row r="2858" spans="2:12" s="459" customFormat="1" ht="19.95" customHeight="1" x14ac:dyDescent="0.3">
      <c r="B2858" s="476"/>
      <c r="C2858" s="474"/>
      <c r="D2858" s="475"/>
      <c r="E2858" s="478"/>
      <c r="F2858" s="477"/>
      <c r="G2858" s="478"/>
      <c r="H2858" s="478"/>
      <c r="I2858" s="499"/>
      <c r="J2858" s="486"/>
      <c r="K2858" s="486"/>
      <c r="L2858" s="479"/>
    </row>
    <row r="2859" spans="2:12" s="459" customFormat="1" ht="19.95" customHeight="1" x14ac:dyDescent="0.3">
      <c r="B2859" s="476"/>
      <c r="C2859" s="474"/>
      <c r="D2859" s="475"/>
      <c r="E2859" s="478"/>
      <c r="F2859" s="477"/>
      <c r="G2859" s="478"/>
      <c r="H2859" s="478"/>
      <c r="I2859" s="499"/>
      <c r="J2859" s="486"/>
      <c r="K2859" s="486"/>
      <c r="L2859" s="479"/>
    </row>
    <row r="2860" spans="2:12" s="459" customFormat="1" ht="19.95" customHeight="1" x14ac:dyDescent="0.3">
      <c r="B2860" s="476"/>
      <c r="C2860" s="474"/>
      <c r="D2860" s="475"/>
      <c r="E2860" s="478"/>
      <c r="F2860" s="477"/>
      <c r="G2860" s="478"/>
      <c r="H2860" s="478"/>
      <c r="I2860" s="499"/>
      <c r="J2860" s="486"/>
      <c r="K2860" s="486"/>
      <c r="L2860" s="479"/>
    </row>
    <row r="2861" spans="2:12" s="459" customFormat="1" ht="19.95" customHeight="1" x14ac:dyDescent="0.3">
      <c r="B2861" s="476"/>
      <c r="C2861" s="474"/>
      <c r="D2861" s="475"/>
      <c r="E2861" s="478"/>
      <c r="F2861" s="477"/>
      <c r="G2861" s="478"/>
      <c r="H2861" s="478"/>
      <c r="I2861" s="499"/>
      <c r="J2861" s="486"/>
      <c r="K2861" s="486"/>
      <c r="L2861" s="479"/>
    </row>
    <row r="2862" spans="2:12" s="459" customFormat="1" ht="19.95" customHeight="1" x14ac:dyDescent="0.3">
      <c r="B2862" s="476"/>
      <c r="C2862" s="474"/>
      <c r="D2862" s="475"/>
      <c r="E2862" s="478"/>
      <c r="F2862" s="477"/>
      <c r="G2862" s="478"/>
      <c r="H2862" s="478"/>
      <c r="I2862" s="499"/>
      <c r="J2862" s="486"/>
      <c r="K2862" s="486"/>
      <c r="L2862" s="479"/>
    </row>
    <row r="2863" spans="2:12" s="459" customFormat="1" ht="19.95" customHeight="1" x14ac:dyDescent="0.3">
      <c r="B2863" s="476"/>
      <c r="C2863" s="474"/>
      <c r="D2863" s="475"/>
      <c r="E2863" s="478"/>
      <c r="F2863" s="477"/>
      <c r="G2863" s="478"/>
      <c r="H2863" s="478"/>
      <c r="I2863" s="499"/>
      <c r="J2863" s="486"/>
      <c r="K2863" s="486"/>
      <c r="L2863" s="479"/>
    </row>
    <row r="2864" spans="2:12" s="459" customFormat="1" ht="19.95" customHeight="1" x14ac:dyDescent="0.3">
      <c r="B2864" s="476"/>
      <c r="C2864" s="474"/>
      <c r="D2864" s="475"/>
      <c r="E2864" s="478"/>
      <c r="F2864" s="477"/>
      <c r="G2864" s="478"/>
      <c r="H2864" s="478"/>
      <c r="I2864" s="499"/>
      <c r="J2864" s="486"/>
      <c r="K2864" s="486"/>
      <c r="L2864" s="479"/>
    </row>
    <row r="2865" spans="2:12" s="459" customFormat="1" ht="19.95" customHeight="1" x14ac:dyDescent="0.3">
      <c r="B2865" s="476"/>
      <c r="C2865" s="474"/>
      <c r="D2865" s="475"/>
      <c r="E2865" s="478"/>
      <c r="F2865" s="477"/>
      <c r="G2865" s="478"/>
      <c r="H2865" s="478"/>
      <c r="I2865" s="499"/>
      <c r="J2865" s="486"/>
      <c r="K2865" s="486"/>
      <c r="L2865" s="479"/>
    </row>
    <row r="2866" spans="2:12" s="459" customFormat="1" ht="19.95" customHeight="1" x14ac:dyDescent="0.3">
      <c r="B2866" s="476"/>
      <c r="C2866" s="474"/>
      <c r="D2866" s="475"/>
      <c r="E2866" s="478"/>
      <c r="F2866" s="477"/>
      <c r="G2866" s="478"/>
      <c r="H2866" s="478"/>
      <c r="I2866" s="499"/>
      <c r="J2866" s="486"/>
      <c r="K2866" s="486"/>
      <c r="L2866" s="479"/>
    </row>
    <row r="2867" spans="2:12" s="459" customFormat="1" ht="19.95" customHeight="1" x14ac:dyDescent="0.3">
      <c r="B2867" s="476"/>
      <c r="C2867" s="474"/>
      <c r="D2867" s="475"/>
      <c r="E2867" s="478"/>
      <c r="F2867" s="477"/>
      <c r="G2867" s="478"/>
      <c r="H2867" s="478"/>
      <c r="I2867" s="499"/>
      <c r="J2867" s="486"/>
      <c r="K2867" s="486"/>
      <c r="L2867" s="479"/>
    </row>
    <row r="2868" spans="2:12" s="459" customFormat="1" ht="19.95" customHeight="1" x14ac:dyDescent="0.3">
      <c r="B2868" s="476"/>
      <c r="C2868" s="474"/>
      <c r="D2868" s="475"/>
      <c r="E2868" s="478"/>
      <c r="F2868" s="477"/>
      <c r="G2868" s="478"/>
      <c r="H2868" s="478"/>
      <c r="I2868" s="499"/>
      <c r="J2868" s="486"/>
      <c r="K2868" s="486"/>
      <c r="L2868" s="479"/>
    </row>
    <row r="2869" spans="2:12" s="459" customFormat="1" ht="19.95" customHeight="1" x14ac:dyDescent="0.3">
      <c r="B2869" s="476"/>
      <c r="C2869" s="474"/>
      <c r="D2869" s="475"/>
      <c r="E2869" s="478"/>
      <c r="F2869" s="477"/>
      <c r="G2869" s="478"/>
      <c r="H2869" s="478"/>
      <c r="I2869" s="499"/>
      <c r="J2869" s="486"/>
      <c r="K2869" s="486"/>
      <c r="L2869" s="479"/>
    </row>
    <row r="2870" spans="2:12" s="459" customFormat="1" ht="19.95" customHeight="1" x14ac:dyDescent="0.3">
      <c r="B2870" s="476"/>
      <c r="C2870" s="474"/>
      <c r="D2870" s="475"/>
      <c r="E2870" s="478"/>
      <c r="F2870" s="477"/>
      <c r="G2870" s="478"/>
      <c r="H2870" s="478"/>
      <c r="I2870" s="499"/>
      <c r="J2870" s="486"/>
      <c r="K2870" s="486"/>
      <c r="L2870" s="479"/>
    </row>
    <row r="2871" spans="2:12" s="459" customFormat="1" ht="19.95" customHeight="1" x14ac:dyDescent="0.3">
      <c r="B2871" s="476"/>
      <c r="C2871" s="474"/>
      <c r="D2871" s="475"/>
      <c r="E2871" s="478"/>
      <c r="F2871" s="477"/>
      <c r="G2871" s="478"/>
      <c r="H2871" s="478"/>
      <c r="I2871" s="499"/>
      <c r="J2871" s="486"/>
      <c r="K2871" s="486"/>
      <c r="L2871" s="479"/>
    </row>
    <row r="2872" spans="2:12" s="459" customFormat="1" ht="19.95" customHeight="1" x14ac:dyDescent="0.3">
      <c r="B2872" s="476"/>
      <c r="C2872" s="474"/>
      <c r="D2872" s="475"/>
      <c r="E2872" s="478"/>
      <c r="F2872" s="477"/>
      <c r="G2872" s="478"/>
      <c r="H2872" s="478"/>
      <c r="I2872" s="499"/>
      <c r="J2872" s="486"/>
      <c r="K2872" s="486"/>
      <c r="L2872" s="479"/>
    </row>
    <row r="2873" spans="2:12" s="459" customFormat="1" ht="19.95" customHeight="1" x14ac:dyDescent="0.3">
      <c r="B2873" s="476"/>
      <c r="C2873" s="474"/>
      <c r="D2873" s="475"/>
      <c r="E2873" s="478"/>
      <c r="F2873" s="477"/>
      <c r="G2873" s="478"/>
      <c r="H2873" s="478"/>
      <c r="I2873" s="499"/>
      <c r="J2873" s="486"/>
      <c r="K2873" s="486"/>
      <c r="L2873" s="479"/>
    </row>
    <row r="2874" spans="2:12" s="459" customFormat="1" ht="19.95" customHeight="1" x14ac:dyDescent="0.3">
      <c r="B2874" s="476"/>
      <c r="C2874" s="474"/>
      <c r="D2874" s="475"/>
      <c r="E2874" s="478"/>
      <c r="F2874" s="477"/>
      <c r="G2874" s="478"/>
      <c r="H2874" s="478"/>
      <c r="I2874" s="499"/>
      <c r="J2874" s="486"/>
      <c r="K2874" s="486"/>
      <c r="L2874" s="479"/>
    </row>
    <row r="2875" spans="2:12" s="459" customFormat="1" ht="19.95" customHeight="1" x14ac:dyDescent="0.3">
      <c r="B2875" s="476"/>
      <c r="C2875" s="474"/>
      <c r="D2875" s="475"/>
      <c r="E2875" s="478"/>
      <c r="F2875" s="477"/>
      <c r="G2875" s="478"/>
      <c r="H2875" s="478"/>
      <c r="I2875" s="499"/>
      <c r="J2875" s="486"/>
      <c r="K2875" s="486"/>
      <c r="L2875" s="479"/>
    </row>
    <row r="2876" spans="2:12" s="459" customFormat="1" ht="19.95" customHeight="1" x14ac:dyDescent="0.3">
      <c r="B2876" s="476"/>
      <c r="C2876" s="474"/>
      <c r="D2876" s="475"/>
      <c r="E2876" s="478"/>
      <c r="F2876" s="477"/>
      <c r="G2876" s="478"/>
      <c r="H2876" s="478"/>
      <c r="I2876" s="499"/>
      <c r="J2876" s="486"/>
      <c r="K2876" s="486"/>
      <c r="L2876" s="479"/>
    </row>
    <row r="2877" spans="2:12" s="459" customFormat="1" ht="19.95" customHeight="1" x14ac:dyDescent="0.3">
      <c r="B2877" s="476"/>
      <c r="C2877" s="474"/>
      <c r="D2877" s="475"/>
      <c r="E2877" s="478"/>
      <c r="F2877" s="477"/>
      <c r="G2877" s="478"/>
      <c r="H2877" s="478"/>
      <c r="I2877" s="499"/>
      <c r="J2877" s="486"/>
      <c r="K2877" s="486"/>
      <c r="L2877" s="479"/>
    </row>
    <row r="2878" spans="2:12" s="459" customFormat="1" ht="19.95" customHeight="1" x14ac:dyDescent="0.3">
      <c r="B2878" s="476"/>
      <c r="C2878" s="474"/>
      <c r="D2878" s="475"/>
      <c r="E2878" s="478"/>
      <c r="F2878" s="477"/>
      <c r="G2878" s="478"/>
      <c r="H2878" s="478"/>
      <c r="I2878" s="499"/>
      <c r="J2878" s="486"/>
      <c r="K2878" s="486"/>
      <c r="L2878" s="479"/>
    </row>
    <row r="2879" spans="2:12" s="459" customFormat="1" ht="19.95" customHeight="1" x14ac:dyDescent="0.3">
      <c r="B2879" s="476"/>
      <c r="C2879" s="474"/>
      <c r="D2879" s="475"/>
      <c r="E2879" s="478"/>
      <c r="F2879" s="477"/>
      <c r="G2879" s="478"/>
      <c r="H2879" s="478"/>
      <c r="I2879" s="499"/>
      <c r="J2879" s="486"/>
      <c r="K2879" s="486"/>
      <c r="L2879" s="479"/>
    </row>
    <row r="2880" spans="2:12" s="459" customFormat="1" ht="19.95" customHeight="1" x14ac:dyDescent="0.3">
      <c r="B2880" s="476"/>
      <c r="C2880" s="474"/>
      <c r="D2880" s="475"/>
      <c r="E2880" s="478"/>
      <c r="F2880" s="477"/>
      <c r="G2880" s="478"/>
      <c r="H2880" s="478"/>
      <c r="I2880" s="499"/>
      <c r="J2880" s="486"/>
      <c r="K2880" s="486"/>
      <c r="L2880" s="479"/>
    </row>
    <row r="2881" spans="2:12" s="459" customFormat="1" ht="19.95" customHeight="1" x14ac:dyDescent="0.3">
      <c r="B2881" s="476"/>
      <c r="C2881" s="474"/>
      <c r="D2881" s="475"/>
      <c r="E2881" s="478"/>
      <c r="F2881" s="477"/>
      <c r="G2881" s="478"/>
      <c r="H2881" s="478"/>
      <c r="I2881" s="499"/>
      <c r="J2881" s="486"/>
      <c r="K2881" s="486"/>
      <c r="L2881" s="479"/>
    </row>
    <row r="2882" spans="2:12" s="459" customFormat="1" ht="19.95" customHeight="1" x14ac:dyDescent="0.3">
      <c r="B2882" s="476"/>
      <c r="C2882" s="474"/>
      <c r="D2882" s="475"/>
      <c r="E2882" s="478"/>
      <c r="F2882" s="477"/>
      <c r="G2882" s="478"/>
      <c r="H2882" s="478"/>
      <c r="I2882" s="499"/>
      <c r="J2882" s="486"/>
      <c r="K2882" s="486"/>
      <c r="L2882" s="479"/>
    </row>
    <row r="2883" spans="2:12" s="459" customFormat="1" ht="19.95" customHeight="1" x14ac:dyDescent="0.3">
      <c r="B2883" s="476"/>
      <c r="C2883" s="474"/>
      <c r="D2883" s="475"/>
      <c r="E2883" s="478"/>
      <c r="F2883" s="477"/>
      <c r="G2883" s="478"/>
      <c r="H2883" s="478"/>
      <c r="I2883" s="499"/>
      <c r="J2883" s="486"/>
      <c r="K2883" s="486"/>
      <c r="L2883" s="479"/>
    </row>
    <row r="2884" spans="2:12" s="459" customFormat="1" ht="19.95" customHeight="1" x14ac:dyDescent="0.3">
      <c r="B2884" s="476"/>
      <c r="C2884" s="474"/>
      <c r="D2884" s="475"/>
      <c r="E2884" s="478"/>
      <c r="F2884" s="477"/>
      <c r="G2884" s="478"/>
      <c r="H2884" s="478"/>
      <c r="I2884" s="499"/>
      <c r="J2884" s="486"/>
      <c r="K2884" s="486"/>
      <c r="L2884" s="479"/>
    </row>
    <row r="2885" spans="2:12" s="459" customFormat="1" ht="19.95" customHeight="1" x14ac:dyDescent="0.3">
      <c r="B2885" s="476"/>
      <c r="C2885" s="474"/>
      <c r="D2885" s="475"/>
      <c r="E2885" s="478"/>
      <c r="F2885" s="477"/>
      <c r="G2885" s="478"/>
      <c r="H2885" s="478"/>
      <c r="I2885" s="499"/>
      <c r="J2885" s="486"/>
      <c r="K2885" s="486"/>
      <c r="L2885" s="479"/>
    </row>
    <row r="2886" spans="2:12" s="459" customFormat="1" ht="19.95" customHeight="1" x14ac:dyDescent="0.3">
      <c r="B2886" s="476"/>
      <c r="C2886" s="474"/>
      <c r="D2886" s="475"/>
      <c r="E2886" s="478"/>
      <c r="F2886" s="477"/>
      <c r="G2886" s="478"/>
      <c r="H2886" s="478"/>
      <c r="I2886" s="499"/>
      <c r="J2886" s="486"/>
      <c r="K2886" s="486"/>
      <c r="L2886" s="479"/>
    </row>
    <row r="2887" spans="2:12" s="459" customFormat="1" ht="19.95" customHeight="1" x14ac:dyDescent="0.3">
      <c r="B2887" s="476"/>
      <c r="C2887" s="474"/>
      <c r="D2887" s="475"/>
      <c r="E2887" s="478"/>
      <c r="F2887" s="477"/>
      <c r="G2887" s="478"/>
      <c r="H2887" s="478"/>
      <c r="I2887" s="499"/>
      <c r="J2887" s="486"/>
      <c r="K2887" s="486"/>
      <c r="L2887" s="479"/>
    </row>
    <row r="2888" spans="2:12" s="459" customFormat="1" ht="19.95" customHeight="1" x14ac:dyDescent="0.3">
      <c r="B2888" s="476"/>
      <c r="C2888" s="474"/>
      <c r="D2888" s="475"/>
      <c r="E2888" s="478"/>
      <c r="F2888" s="477"/>
      <c r="G2888" s="478"/>
      <c r="H2888" s="478"/>
      <c r="I2888" s="499"/>
      <c r="J2888" s="486"/>
      <c r="K2888" s="486"/>
      <c r="L2888" s="479"/>
    </row>
    <row r="2889" spans="2:12" s="459" customFormat="1" ht="19.95" customHeight="1" x14ac:dyDescent="0.3">
      <c r="B2889" s="476"/>
      <c r="C2889" s="474"/>
      <c r="D2889" s="475"/>
      <c r="E2889" s="478"/>
      <c r="F2889" s="477"/>
      <c r="G2889" s="478"/>
      <c r="H2889" s="478"/>
      <c r="I2889" s="499"/>
      <c r="J2889" s="486"/>
      <c r="K2889" s="486"/>
      <c r="L2889" s="479"/>
    </row>
    <row r="2890" spans="2:12" s="459" customFormat="1" ht="19.95" customHeight="1" x14ac:dyDescent="0.3">
      <c r="B2890" s="476"/>
      <c r="C2890" s="474"/>
      <c r="D2890" s="475"/>
      <c r="E2890" s="478"/>
      <c r="F2890" s="477"/>
      <c r="G2890" s="478"/>
      <c r="H2890" s="478"/>
      <c r="I2890" s="499"/>
      <c r="J2890" s="486"/>
      <c r="K2890" s="486"/>
      <c r="L2890" s="479"/>
    </row>
    <row r="2891" spans="2:12" s="459" customFormat="1" ht="19.95" customHeight="1" x14ac:dyDescent="0.3">
      <c r="B2891" s="476"/>
      <c r="C2891" s="474"/>
      <c r="D2891" s="475"/>
      <c r="E2891" s="478"/>
      <c r="F2891" s="477"/>
      <c r="G2891" s="478"/>
      <c r="H2891" s="478"/>
      <c r="I2891" s="499"/>
      <c r="J2891" s="486"/>
      <c r="K2891" s="486"/>
      <c r="L2891" s="479"/>
    </row>
    <row r="2892" spans="2:12" s="459" customFormat="1" ht="19.95" customHeight="1" x14ac:dyDescent="0.3">
      <c r="B2892" s="476"/>
      <c r="C2892" s="474"/>
      <c r="D2892" s="475"/>
      <c r="E2892" s="478"/>
      <c r="F2892" s="477"/>
      <c r="G2892" s="478"/>
      <c r="H2892" s="478"/>
      <c r="I2892" s="499"/>
      <c r="J2892" s="486"/>
      <c r="K2892" s="486"/>
      <c r="L2892" s="479"/>
    </row>
    <row r="2893" spans="2:12" s="459" customFormat="1" ht="19.95" customHeight="1" x14ac:dyDescent="0.3">
      <c r="B2893" s="476"/>
      <c r="C2893" s="474"/>
      <c r="D2893" s="475"/>
      <c r="E2893" s="478"/>
      <c r="F2893" s="477"/>
      <c r="G2893" s="478"/>
      <c r="H2893" s="478"/>
      <c r="I2893" s="499"/>
      <c r="J2893" s="486"/>
      <c r="K2893" s="486"/>
      <c r="L2893" s="479"/>
    </row>
    <row r="2894" spans="2:12" s="459" customFormat="1" ht="19.95" customHeight="1" x14ac:dyDescent="0.3">
      <c r="B2894" s="476"/>
      <c r="C2894" s="474"/>
      <c r="D2894" s="475"/>
      <c r="E2894" s="478"/>
      <c r="F2894" s="477"/>
      <c r="G2894" s="478"/>
      <c r="H2894" s="478"/>
      <c r="I2894" s="499"/>
      <c r="J2894" s="486"/>
      <c r="K2894" s="486"/>
      <c r="L2894" s="479"/>
    </row>
    <row r="2895" spans="2:12" s="459" customFormat="1" ht="19.95" customHeight="1" x14ac:dyDescent="0.3">
      <c r="B2895" s="476"/>
      <c r="C2895" s="474"/>
      <c r="D2895" s="475"/>
      <c r="E2895" s="478"/>
      <c r="F2895" s="477"/>
      <c r="G2895" s="478"/>
      <c r="H2895" s="478"/>
      <c r="I2895" s="499"/>
      <c r="J2895" s="486"/>
      <c r="K2895" s="486"/>
      <c r="L2895" s="479"/>
    </row>
    <row r="2896" spans="2:12" s="459" customFormat="1" ht="19.95" customHeight="1" x14ac:dyDescent="0.3">
      <c r="B2896" s="476"/>
      <c r="C2896" s="474"/>
      <c r="D2896" s="475"/>
      <c r="E2896" s="478"/>
      <c r="F2896" s="477"/>
      <c r="G2896" s="478"/>
      <c r="H2896" s="478"/>
      <c r="I2896" s="499"/>
      <c r="J2896" s="486"/>
      <c r="K2896" s="486"/>
      <c r="L2896" s="479"/>
    </row>
    <row r="2897" spans="2:12" s="459" customFormat="1" ht="19.95" customHeight="1" x14ac:dyDescent="0.3">
      <c r="B2897" s="476"/>
      <c r="C2897" s="474"/>
      <c r="D2897" s="475"/>
      <c r="E2897" s="478"/>
      <c r="F2897" s="477"/>
      <c r="G2897" s="478"/>
      <c r="H2897" s="478"/>
      <c r="I2897" s="499"/>
      <c r="J2897" s="486"/>
      <c r="K2897" s="486"/>
      <c r="L2897" s="479"/>
    </row>
    <row r="2898" spans="2:12" s="459" customFormat="1" ht="19.95" customHeight="1" x14ac:dyDescent="0.3">
      <c r="B2898" s="476"/>
      <c r="C2898" s="474"/>
      <c r="D2898" s="475"/>
      <c r="E2898" s="478"/>
      <c r="F2898" s="477"/>
      <c r="G2898" s="478"/>
      <c r="H2898" s="478"/>
      <c r="I2898" s="499"/>
      <c r="J2898" s="486"/>
      <c r="K2898" s="486"/>
      <c r="L2898" s="479"/>
    </row>
    <row r="2899" spans="2:12" s="459" customFormat="1" ht="19.95" customHeight="1" x14ac:dyDescent="0.3">
      <c r="B2899" s="476"/>
      <c r="C2899" s="474"/>
      <c r="D2899" s="475"/>
      <c r="E2899" s="478"/>
      <c r="F2899" s="477"/>
      <c r="G2899" s="478"/>
      <c r="H2899" s="478"/>
      <c r="I2899" s="499"/>
      <c r="J2899" s="486"/>
      <c r="K2899" s="486"/>
      <c r="L2899" s="479"/>
    </row>
    <row r="2900" spans="2:12" s="459" customFormat="1" ht="19.95" customHeight="1" x14ac:dyDescent="0.3">
      <c r="B2900" s="476"/>
      <c r="C2900" s="474"/>
      <c r="D2900" s="475"/>
      <c r="E2900" s="478"/>
      <c r="F2900" s="477"/>
      <c r="G2900" s="478"/>
      <c r="H2900" s="478"/>
      <c r="I2900" s="499"/>
      <c r="J2900" s="486"/>
      <c r="K2900" s="486"/>
      <c r="L2900" s="479"/>
    </row>
    <row r="2901" spans="2:12" s="459" customFormat="1" ht="19.95" customHeight="1" x14ac:dyDescent="0.3">
      <c r="B2901" s="476"/>
      <c r="C2901" s="474"/>
      <c r="D2901" s="475"/>
      <c r="E2901" s="478"/>
      <c r="F2901" s="477"/>
      <c r="G2901" s="478"/>
      <c r="H2901" s="478"/>
      <c r="I2901" s="499"/>
      <c r="J2901" s="486"/>
      <c r="K2901" s="486"/>
      <c r="L2901" s="479"/>
    </row>
    <row r="2902" spans="2:12" s="459" customFormat="1" ht="19.95" customHeight="1" x14ac:dyDescent="0.3">
      <c r="B2902" s="476"/>
      <c r="C2902" s="474"/>
      <c r="D2902" s="475"/>
      <c r="E2902" s="478"/>
      <c r="F2902" s="477"/>
      <c r="G2902" s="478"/>
      <c r="H2902" s="478"/>
      <c r="I2902" s="499"/>
      <c r="J2902" s="486"/>
      <c r="K2902" s="486"/>
      <c r="L2902" s="479"/>
    </row>
    <row r="2903" spans="2:12" s="459" customFormat="1" ht="19.95" customHeight="1" x14ac:dyDescent="0.3">
      <c r="B2903" s="476"/>
      <c r="C2903" s="474"/>
      <c r="D2903" s="475"/>
      <c r="E2903" s="478"/>
      <c r="F2903" s="477"/>
      <c r="G2903" s="478"/>
      <c r="H2903" s="478"/>
      <c r="I2903" s="499"/>
      <c r="J2903" s="486"/>
      <c r="K2903" s="486"/>
      <c r="L2903" s="479"/>
    </row>
    <row r="2904" spans="2:12" s="459" customFormat="1" ht="19.95" customHeight="1" x14ac:dyDescent="0.3">
      <c r="B2904" s="476"/>
      <c r="C2904" s="474"/>
      <c r="D2904" s="475"/>
      <c r="E2904" s="478"/>
      <c r="F2904" s="477"/>
      <c r="G2904" s="478"/>
      <c r="H2904" s="478"/>
      <c r="I2904" s="499"/>
      <c r="J2904" s="486"/>
      <c r="K2904" s="486"/>
      <c r="L2904" s="479"/>
    </row>
    <row r="2905" spans="2:12" s="459" customFormat="1" ht="19.95" customHeight="1" x14ac:dyDescent="0.3">
      <c r="B2905" s="476"/>
      <c r="C2905" s="474"/>
      <c r="D2905" s="475"/>
      <c r="E2905" s="478"/>
      <c r="F2905" s="477"/>
      <c r="G2905" s="478"/>
      <c r="H2905" s="478"/>
      <c r="I2905" s="499"/>
      <c r="J2905" s="486"/>
      <c r="K2905" s="486"/>
      <c r="L2905" s="479"/>
    </row>
    <row r="2906" spans="2:12" s="459" customFormat="1" ht="19.95" customHeight="1" x14ac:dyDescent="0.3">
      <c r="B2906" s="476"/>
      <c r="C2906" s="474"/>
      <c r="D2906" s="475"/>
      <c r="E2906" s="478"/>
      <c r="F2906" s="477"/>
      <c r="G2906" s="478"/>
      <c r="H2906" s="478"/>
      <c r="I2906" s="499"/>
      <c r="J2906" s="486"/>
      <c r="K2906" s="486"/>
      <c r="L2906" s="479"/>
    </row>
    <row r="2907" spans="2:12" s="459" customFormat="1" ht="19.95" customHeight="1" x14ac:dyDescent="0.3">
      <c r="B2907" s="476"/>
      <c r="C2907" s="474"/>
      <c r="D2907" s="475"/>
      <c r="E2907" s="478"/>
      <c r="F2907" s="477"/>
      <c r="G2907" s="478"/>
      <c r="H2907" s="478"/>
      <c r="I2907" s="499"/>
      <c r="J2907" s="486"/>
      <c r="K2907" s="486"/>
      <c r="L2907" s="479"/>
    </row>
    <row r="2908" spans="2:12" s="459" customFormat="1" ht="19.95" customHeight="1" x14ac:dyDescent="0.3">
      <c r="B2908" s="476"/>
      <c r="C2908" s="474"/>
      <c r="D2908" s="475"/>
      <c r="E2908" s="478"/>
      <c r="F2908" s="477"/>
      <c r="G2908" s="478"/>
      <c r="H2908" s="478"/>
      <c r="I2908" s="499"/>
      <c r="J2908" s="486"/>
      <c r="K2908" s="486"/>
      <c r="L2908" s="479"/>
    </row>
    <row r="2909" spans="2:12" s="459" customFormat="1" ht="19.95" customHeight="1" x14ac:dyDescent="0.3">
      <c r="B2909" s="476"/>
      <c r="C2909" s="474"/>
      <c r="D2909" s="475"/>
      <c r="E2909" s="478"/>
      <c r="F2909" s="477"/>
      <c r="G2909" s="478"/>
      <c r="H2909" s="478"/>
      <c r="I2909" s="499"/>
      <c r="J2909" s="486"/>
      <c r="K2909" s="486"/>
      <c r="L2909" s="479"/>
    </row>
    <row r="2910" spans="2:12" s="459" customFormat="1" ht="19.95" customHeight="1" x14ac:dyDescent="0.3">
      <c r="B2910" s="476"/>
      <c r="C2910" s="474"/>
      <c r="D2910" s="475"/>
      <c r="E2910" s="478"/>
      <c r="F2910" s="477"/>
      <c r="G2910" s="478"/>
      <c r="H2910" s="478"/>
      <c r="I2910" s="499"/>
      <c r="J2910" s="486"/>
      <c r="K2910" s="486"/>
      <c r="L2910" s="479"/>
    </row>
    <row r="2911" spans="2:12" s="459" customFormat="1" ht="19.95" customHeight="1" x14ac:dyDescent="0.3">
      <c r="B2911" s="476"/>
      <c r="C2911" s="474"/>
      <c r="D2911" s="475"/>
      <c r="E2911" s="478"/>
      <c r="F2911" s="477"/>
      <c r="G2911" s="478"/>
      <c r="H2911" s="478"/>
      <c r="I2911" s="499"/>
      <c r="J2911" s="486"/>
      <c r="K2911" s="486"/>
      <c r="L2911" s="479"/>
    </row>
    <row r="2912" spans="2:12" s="459" customFormat="1" ht="19.95" customHeight="1" x14ac:dyDescent="0.3">
      <c r="B2912" s="476"/>
      <c r="C2912" s="474"/>
      <c r="D2912" s="475"/>
      <c r="E2912" s="478"/>
      <c r="F2912" s="477"/>
      <c r="G2912" s="478"/>
      <c r="H2912" s="478"/>
      <c r="I2912" s="499"/>
      <c r="J2912" s="486"/>
      <c r="K2912" s="486"/>
      <c r="L2912" s="479"/>
    </row>
    <row r="2913" spans="2:12" s="459" customFormat="1" ht="19.95" customHeight="1" x14ac:dyDescent="0.3">
      <c r="B2913" s="476"/>
      <c r="C2913" s="474"/>
      <c r="D2913" s="475"/>
      <c r="E2913" s="478"/>
      <c r="F2913" s="477"/>
      <c r="G2913" s="478"/>
      <c r="H2913" s="478"/>
      <c r="I2913" s="499"/>
      <c r="J2913" s="486"/>
      <c r="K2913" s="486"/>
      <c r="L2913" s="479"/>
    </row>
    <row r="2914" spans="2:12" s="459" customFormat="1" ht="19.95" customHeight="1" x14ac:dyDescent="0.3">
      <c r="B2914" s="476"/>
      <c r="C2914" s="474"/>
      <c r="D2914" s="475"/>
      <c r="E2914" s="478"/>
      <c r="F2914" s="477"/>
      <c r="G2914" s="478"/>
      <c r="H2914" s="478"/>
      <c r="I2914" s="499"/>
      <c r="J2914" s="486"/>
      <c r="K2914" s="486"/>
      <c r="L2914" s="479"/>
    </row>
    <row r="2915" spans="2:12" s="459" customFormat="1" ht="19.95" customHeight="1" x14ac:dyDescent="0.3">
      <c r="B2915" s="476"/>
      <c r="C2915" s="474"/>
      <c r="D2915" s="475"/>
      <c r="E2915" s="478"/>
      <c r="F2915" s="477"/>
      <c r="G2915" s="478"/>
      <c r="H2915" s="478"/>
      <c r="I2915" s="499"/>
      <c r="J2915" s="486"/>
      <c r="K2915" s="486"/>
      <c r="L2915" s="479"/>
    </row>
    <row r="2916" spans="2:12" s="459" customFormat="1" ht="19.95" customHeight="1" x14ac:dyDescent="0.3">
      <c r="B2916" s="476"/>
      <c r="C2916" s="474"/>
      <c r="D2916" s="475"/>
      <c r="E2916" s="478"/>
      <c r="F2916" s="477"/>
      <c r="G2916" s="478"/>
      <c r="H2916" s="478"/>
      <c r="I2916" s="499"/>
      <c r="J2916" s="486"/>
      <c r="K2916" s="486"/>
      <c r="L2916" s="479"/>
    </row>
    <row r="2917" spans="2:12" s="459" customFormat="1" ht="19.95" customHeight="1" x14ac:dyDescent="0.3">
      <c r="B2917" s="476"/>
      <c r="C2917" s="474"/>
      <c r="D2917" s="475"/>
      <c r="E2917" s="478"/>
      <c r="F2917" s="477"/>
      <c r="G2917" s="478"/>
      <c r="H2917" s="478"/>
      <c r="I2917" s="499"/>
      <c r="J2917" s="486"/>
      <c r="K2917" s="486"/>
      <c r="L2917" s="479"/>
    </row>
    <row r="2918" spans="2:12" s="459" customFormat="1" ht="19.95" customHeight="1" x14ac:dyDescent="0.3">
      <c r="B2918" s="476"/>
      <c r="C2918" s="474"/>
      <c r="D2918" s="475"/>
      <c r="E2918" s="478"/>
      <c r="F2918" s="477"/>
      <c r="G2918" s="478"/>
      <c r="H2918" s="478"/>
      <c r="I2918" s="499"/>
      <c r="J2918" s="486"/>
      <c r="K2918" s="486"/>
      <c r="L2918" s="479"/>
    </row>
    <row r="2919" spans="2:12" s="459" customFormat="1" ht="19.95" customHeight="1" x14ac:dyDescent="0.3">
      <c r="B2919" s="476"/>
      <c r="C2919" s="474"/>
      <c r="D2919" s="475"/>
      <c r="E2919" s="478"/>
      <c r="F2919" s="477"/>
      <c r="G2919" s="478"/>
      <c r="H2919" s="478"/>
      <c r="I2919" s="499"/>
      <c r="J2919" s="486"/>
      <c r="K2919" s="486"/>
      <c r="L2919" s="479"/>
    </row>
    <row r="2920" spans="2:12" s="459" customFormat="1" ht="19.95" customHeight="1" x14ac:dyDescent="0.3">
      <c r="B2920" s="476"/>
      <c r="C2920" s="474"/>
      <c r="D2920" s="475"/>
      <c r="E2920" s="478"/>
      <c r="F2920" s="477"/>
      <c r="G2920" s="478"/>
      <c r="H2920" s="478"/>
      <c r="I2920" s="499"/>
      <c r="J2920" s="486"/>
      <c r="K2920" s="486"/>
      <c r="L2920" s="479"/>
    </row>
    <row r="2921" spans="2:12" s="459" customFormat="1" ht="19.95" customHeight="1" x14ac:dyDescent="0.3">
      <c r="B2921" s="476"/>
      <c r="C2921" s="474"/>
      <c r="D2921" s="475"/>
      <c r="E2921" s="478"/>
      <c r="F2921" s="477"/>
      <c r="G2921" s="478"/>
      <c r="H2921" s="478"/>
      <c r="I2921" s="499"/>
      <c r="J2921" s="486"/>
      <c r="K2921" s="486"/>
      <c r="L2921" s="479"/>
    </row>
    <row r="2922" spans="2:12" s="459" customFormat="1" ht="19.95" customHeight="1" x14ac:dyDescent="0.3">
      <c r="B2922" s="476"/>
      <c r="C2922" s="474"/>
      <c r="D2922" s="475"/>
      <c r="E2922" s="478"/>
      <c r="F2922" s="477"/>
      <c r="G2922" s="478"/>
      <c r="H2922" s="478"/>
      <c r="I2922" s="499"/>
      <c r="J2922" s="486"/>
      <c r="K2922" s="486"/>
      <c r="L2922" s="479"/>
    </row>
    <row r="2923" spans="2:12" s="459" customFormat="1" ht="19.95" customHeight="1" x14ac:dyDescent="0.3">
      <c r="B2923" s="476"/>
      <c r="C2923" s="474"/>
      <c r="D2923" s="475"/>
      <c r="E2923" s="478"/>
      <c r="F2923" s="477"/>
      <c r="G2923" s="478"/>
      <c r="H2923" s="478"/>
      <c r="I2923" s="499"/>
      <c r="J2923" s="486"/>
      <c r="K2923" s="486"/>
      <c r="L2923" s="479"/>
    </row>
    <row r="2924" spans="2:12" s="459" customFormat="1" ht="19.95" customHeight="1" x14ac:dyDescent="0.3">
      <c r="B2924" s="476"/>
      <c r="C2924" s="474"/>
      <c r="D2924" s="475"/>
      <c r="E2924" s="478"/>
      <c r="F2924" s="477"/>
      <c r="G2924" s="478"/>
      <c r="H2924" s="478"/>
      <c r="I2924" s="499"/>
      <c r="J2924" s="486"/>
      <c r="K2924" s="486"/>
      <c r="L2924" s="479"/>
    </row>
    <row r="2925" spans="2:12" s="459" customFormat="1" ht="19.95" customHeight="1" x14ac:dyDescent="0.3">
      <c r="B2925" s="476"/>
      <c r="C2925" s="474"/>
      <c r="D2925" s="475"/>
      <c r="E2925" s="478"/>
      <c r="F2925" s="477"/>
      <c r="G2925" s="478"/>
      <c r="H2925" s="478"/>
      <c r="I2925" s="499"/>
      <c r="J2925" s="486"/>
      <c r="K2925" s="486"/>
      <c r="L2925" s="479"/>
    </row>
    <row r="2926" spans="2:12" s="459" customFormat="1" ht="19.95" customHeight="1" x14ac:dyDescent="0.3">
      <c r="B2926" s="476"/>
      <c r="C2926" s="474"/>
      <c r="D2926" s="475"/>
      <c r="E2926" s="478"/>
      <c r="F2926" s="477"/>
      <c r="G2926" s="478"/>
      <c r="H2926" s="478"/>
      <c r="I2926" s="499"/>
      <c r="J2926" s="486"/>
      <c r="K2926" s="486"/>
      <c r="L2926" s="479"/>
    </row>
    <row r="2927" spans="2:12" s="459" customFormat="1" ht="19.95" customHeight="1" x14ac:dyDescent="0.3">
      <c r="B2927" s="476"/>
      <c r="C2927" s="474"/>
      <c r="D2927" s="475"/>
      <c r="E2927" s="478"/>
      <c r="F2927" s="477"/>
      <c r="G2927" s="478"/>
      <c r="H2927" s="478"/>
      <c r="I2927" s="499"/>
      <c r="J2927" s="486"/>
      <c r="K2927" s="486"/>
      <c r="L2927" s="479"/>
    </row>
    <row r="2928" spans="2:12" s="459" customFormat="1" ht="19.95" customHeight="1" x14ac:dyDescent="0.3">
      <c r="B2928" s="476"/>
      <c r="C2928" s="474"/>
      <c r="D2928" s="475"/>
      <c r="E2928" s="478"/>
      <c r="F2928" s="477"/>
      <c r="G2928" s="478"/>
      <c r="H2928" s="478"/>
      <c r="I2928" s="499"/>
      <c r="J2928" s="486"/>
      <c r="K2928" s="486"/>
      <c r="L2928" s="479"/>
    </row>
    <row r="2929" spans="2:12" s="459" customFormat="1" ht="19.95" customHeight="1" x14ac:dyDescent="0.3">
      <c r="B2929" s="476"/>
      <c r="C2929" s="474"/>
      <c r="D2929" s="475"/>
      <c r="E2929" s="478"/>
      <c r="F2929" s="477"/>
      <c r="G2929" s="478"/>
      <c r="H2929" s="478"/>
      <c r="I2929" s="499"/>
      <c r="J2929" s="486"/>
      <c r="K2929" s="486"/>
      <c r="L2929" s="479"/>
    </row>
    <row r="2930" spans="2:12" s="459" customFormat="1" ht="19.95" customHeight="1" x14ac:dyDescent="0.3">
      <c r="B2930" s="476"/>
      <c r="C2930" s="474"/>
      <c r="D2930" s="475"/>
      <c r="E2930" s="478"/>
      <c r="F2930" s="477"/>
      <c r="G2930" s="478"/>
      <c r="H2930" s="478"/>
      <c r="I2930" s="499"/>
      <c r="J2930" s="486"/>
      <c r="K2930" s="486"/>
      <c r="L2930" s="479"/>
    </row>
    <row r="2931" spans="2:12" s="459" customFormat="1" ht="19.95" customHeight="1" x14ac:dyDescent="0.3">
      <c r="B2931" s="476"/>
      <c r="C2931" s="474"/>
      <c r="D2931" s="475"/>
      <c r="E2931" s="478"/>
      <c r="F2931" s="477"/>
      <c r="G2931" s="478"/>
      <c r="H2931" s="478"/>
      <c r="I2931" s="499"/>
      <c r="J2931" s="486"/>
      <c r="K2931" s="486"/>
      <c r="L2931" s="479"/>
    </row>
    <row r="2932" spans="2:12" s="459" customFormat="1" ht="19.95" customHeight="1" x14ac:dyDescent="0.3">
      <c r="B2932" s="476"/>
      <c r="C2932" s="474"/>
      <c r="D2932" s="475"/>
      <c r="E2932" s="478"/>
      <c r="F2932" s="477"/>
      <c r="G2932" s="478"/>
      <c r="H2932" s="478"/>
      <c r="I2932" s="499"/>
      <c r="J2932" s="486"/>
      <c r="K2932" s="486"/>
      <c r="L2932" s="479"/>
    </row>
    <row r="2933" spans="2:12" s="459" customFormat="1" ht="19.95" customHeight="1" x14ac:dyDescent="0.3">
      <c r="B2933" s="476"/>
      <c r="C2933" s="474"/>
      <c r="D2933" s="475"/>
      <c r="E2933" s="478"/>
      <c r="F2933" s="477"/>
      <c r="G2933" s="478"/>
      <c r="H2933" s="478"/>
      <c r="I2933" s="499"/>
      <c r="J2933" s="486"/>
      <c r="K2933" s="486"/>
      <c r="L2933" s="479"/>
    </row>
    <row r="2934" spans="2:12" s="459" customFormat="1" ht="19.95" customHeight="1" x14ac:dyDescent="0.3">
      <c r="B2934" s="476"/>
      <c r="C2934" s="474"/>
      <c r="D2934" s="475"/>
      <c r="E2934" s="478"/>
      <c r="F2934" s="477"/>
      <c r="G2934" s="478"/>
      <c r="H2934" s="478"/>
      <c r="I2934" s="499"/>
      <c r="J2934" s="486"/>
      <c r="K2934" s="486"/>
      <c r="L2934" s="479"/>
    </row>
    <row r="2935" spans="2:12" s="459" customFormat="1" ht="19.95" customHeight="1" x14ac:dyDescent="0.3">
      <c r="B2935" s="476"/>
      <c r="C2935" s="474"/>
      <c r="D2935" s="475"/>
      <c r="E2935" s="478"/>
      <c r="F2935" s="477"/>
      <c r="G2935" s="478"/>
      <c r="H2935" s="478"/>
      <c r="I2935" s="499"/>
      <c r="J2935" s="486"/>
      <c r="K2935" s="486"/>
      <c r="L2935" s="479"/>
    </row>
    <row r="2936" spans="2:12" s="459" customFormat="1" ht="19.95" customHeight="1" x14ac:dyDescent="0.3">
      <c r="B2936" s="476"/>
      <c r="C2936" s="474"/>
      <c r="D2936" s="475"/>
      <c r="E2936" s="478"/>
      <c r="F2936" s="477"/>
      <c r="G2936" s="478"/>
      <c r="H2936" s="478"/>
      <c r="I2936" s="499"/>
      <c r="J2936" s="486"/>
      <c r="K2936" s="486"/>
      <c r="L2936" s="479"/>
    </row>
    <row r="2937" spans="2:12" s="459" customFormat="1" ht="19.95" customHeight="1" x14ac:dyDescent="0.3">
      <c r="B2937" s="476"/>
      <c r="C2937" s="474"/>
      <c r="D2937" s="475"/>
      <c r="E2937" s="478"/>
      <c r="F2937" s="477"/>
      <c r="G2937" s="478"/>
      <c r="H2937" s="478"/>
      <c r="I2937" s="499"/>
      <c r="J2937" s="486"/>
      <c r="K2937" s="486"/>
      <c r="L2937" s="479"/>
    </row>
    <row r="2938" spans="2:12" s="459" customFormat="1" ht="19.95" customHeight="1" x14ac:dyDescent="0.3">
      <c r="B2938" s="476"/>
      <c r="C2938" s="474"/>
      <c r="D2938" s="475"/>
      <c r="E2938" s="478"/>
      <c r="F2938" s="477"/>
      <c r="G2938" s="478"/>
      <c r="H2938" s="478"/>
      <c r="I2938" s="499"/>
      <c r="J2938" s="486"/>
      <c r="K2938" s="486"/>
      <c r="L2938" s="479"/>
    </row>
    <row r="2939" spans="2:12" s="459" customFormat="1" ht="19.95" customHeight="1" x14ac:dyDescent="0.3">
      <c r="B2939" s="476"/>
      <c r="C2939" s="474"/>
      <c r="D2939" s="475"/>
      <c r="E2939" s="478"/>
      <c r="F2939" s="477"/>
      <c r="G2939" s="478"/>
      <c r="H2939" s="478"/>
      <c r="I2939" s="499"/>
      <c r="J2939" s="486"/>
      <c r="K2939" s="486"/>
      <c r="L2939" s="479"/>
    </row>
    <row r="2940" spans="2:12" s="459" customFormat="1" ht="19.95" customHeight="1" x14ac:dyDescent="0.3">
      <c r="B2940" s="476"/>
      <c r="C2940" s="474"/>
      <c r="D2940" s="475"/>
      <c r="E2940" s="478"/>
      <c r="F2940" s="477"/>
      <c r="G2940" s="478"/>
      <c r="H2940" s="478"/>
      <c r="I2940" s="499"/>
      <c r="J2940" s="486"/>
      <c r="K2940" s="486"/>
      <c r="L2940" s="479"/>
    </row>
    <row r="2941" spans="2:12" s="459" customFormat="1" ht="19.95" customHeight="1" x14ac:dyDescent="0.3">
      <c r="B2941" s="476"/>
      <c r="C2941" s="474"/>
      <c r="D2941" s="475"/>
      <c r="E2941" s="478"/>
      <c r="F2941" s="477"/>
      <c r="G2941" s="478"/>
      <c r="H2941" s="478"/>
      <c r="I2941" s="499"/>
      <c r="J2941" s="486"/>
      <c r="K2941" s="486"/>
      <c r="L2941" s="479"/>
    </row>
    <row r="2942" spans="2:12" s="459" customFormat="1" ht="19.95" customHeight="1" x14ac:dyDescent="0.3">
      <c r="B2942" s="476"/>
      <c r="C2942" s="474"/>
      <c r="D2942" s="475"/>
      <c r="E2942" s="478"/>
      <c r="F2942" s="477"/>
      <c r="G2942" s="478"/>
      <c r="H2942" s="478"/>
      <c r="I2942" s="499"/>
      <c r="J2942" s="486"/>
      <c r="K2942" s="486"/>
      <c r="L2942" s="479"/>
    </row>
    <row r="2943" spans="2:12" s="459" customFormat="1" ht="19.95" customHeight="1" x14ac:dyDescent="0.3">
      <c r="B2943" s="476"/>
      <c r="C2943" s="474"/>
      <c r="D2943" s="475"/>
      <c r="E2943" s="478"/>
      <c r="F2943" s="477"/>
      <c r="G2943" s="478"/>
      <c r="H2943" s="478"/>
      <c r="I2943" s="499"/>
      <c r="J2943" s="486"/>
      <c r="K2943" s="486"/>
      <c r="L2943" s="479"/>
    </row>
    <row r="2944" spans="2:12" s="459" customFormat="1" ht="19.95" customHeight="1" x14ac:dyDescent="0.3">
      <c r="B2944" s="476"/>
      <c r="C2944" s="474"/>
      <c r="D2944" s="475"/>
      <c r="E2944" s="478"/>
      <c r="F2944" s="477"/>
      <c r="G2944" s="478"/>
      <c r="H2944" s="478"/>
      <c r="I2944" s="499"/>
      <c r="J2944" s="486"/>
      <c r="K2944" s="486"/>
      <c r="L2944" s="479"/>
    </row>
    <row r="2945" spans="2:12" s="459" customFormat="1" ht="19.95" customHeight="1" x14ac:dyDescent="0.3">
      <c r="B2945" s="476"/>
      <c r="C2945" s="474"/>
      <c r="D2945" s="475"/>
      <c r="E2945" s="478"/>
      <c r="F2945" s="477"/>
      <c r="G2945" s="478"/>
      <c r="H2945" s="478"/>
      <c r="I2945" s="499"/>
      <c r="J2945" s="486"/>
      <c r="K2945" s="486"/>
      <c r="L2945" s="479"/>
    </row>
    <row r="2946" spans="2:12" s="459" customFormat="1" ht="19.95" customHeight="1" x14ac:dyDescent="0.3">
      <c r="B2946" s="476"/>
      <c r="C2946" s="474"/>
      <c r="D2946" s="475"/>
      <c r="E2946" s="478"/>
      <c r="F2946" s="477"/>
      <c r="G2946" s="478"/>
      <c r="H2946" s="478"/>
      <c r="I2946" s="499"/>
      <c r="J2946" s="486"/>
      <c r="K2946" s="486"/>
      <c r="L2946" s="479"/>
    </row>
    <row r="2947" spans="2:12" s="459" customFormat="1" ht="19.95" customHeight="1" x14ac:dyDescent="0.3">
      <c r="B2947" s="476"/>
      <c r="C2947" s="474"/>
      <c r="D2947" s="475"/>
      <c r="E2947" s="478"/>
      <c r="F2947" s="477"/>
      <c r="G2947" s="478"/>
      <c r="H2947" s="478"/>
      <c r="I2947" s="499"/>
      <c r="J2947" s="486"/>
      <c r="K2947" s="486"/>
      <c r="L2947" s="479"/>
    </row>
    <row r="2948" spans="2:12" s="459" customFormat="1" ht="19.95" customHeight="1" x14ac:dyDescent="0.3">
      <c r="B2948" s="476"/>
      <c r="C2948" s="474"/>
      <c r="D2948" s="475"/>
      <c r="E2948" s="478"/>
      <c r="F2948" s="477"/>
      <c r="G2948" s="478"/>
      <c r="H2948" s="478"/>
      <c r="I2948" s="499"/>
      <c r="J2948" s="486"/>
      <c r="K2948" s="486"/>
      <c r="L2948" s="479"/>
    </row>
    <row r="2949" spans="2:12" s="459" customFormat="1" ht="19.95" customHeight="1" x14ac:dyDescent="0.3">
      <c r="B2949" s="476"/>
      <c r="C2949" s="474"/>
      <c r="D2949" s="475"/>
      <c r="E2949" s="478"/>
      <c r="F2949" s="477"/>
      <c r="G2949" s="478"/>
      <c r="H2949" s="478"/>
      <c r="I2949" s="499"/>
      <c r="J2949" s="486"/>
      <c r="K2949" s="486"/>
      <c r="L2949" s="479"/>
    </row>
    <row r="2950" spans="2:12" s="459" customFormat="1" ht="19.95" customHeight="1" x14ac:dyDescent="0.3">
      <c r="B2950" s="476"/>
      <c r="C2950" s="474"/>
      <c r="D2950" s="475"/>
      <c r="E2950" s="478"/>
      <c r="F2950" s="477"/>
      <c r="G2950" s="478"/>
      <c r="H2950" s="478"/>
      <c r="I2950" s="499"/>
      <c r="J2950" s="486"/>
      <c r="K2950" s="486"/>
      <c r="L2950" s="479"/>
    </row>
    <row r="2951" spans="2:12" s="459" customFormat="1" ht="19.95" customHeight="1" x14ac:dyDescent="0.3">
      <c r="B2951" s="476"/>
      <c r="C2951" s="474"/>
      <c r="D2951" s="475"/>
      <c r="E2951" s="478"/>
      <c r="F2951" s="477"/>
      <c r="G2951" s="478"/>
      <c r="H2951" s="478"/>
      <c r="I2951" s="499"/>
      <c r="J2951" s="486"/>
      <c r="K2951" s="486"/>
      <c r="L2951" s="479"/>
    </row>
    <row r="2952" spans="2:12" s="459" customFormat="1" ht="19.95" customHeight="1" x14ac:dyDescent="0.3">
      <c r="B2952" s="476"/>
      <c r="C2952" s="474"/>
      <c r="D2952" s="475"/>
      <c r="E2952" s="478"/>
      <c r="F2952" s="477"/>
      <c r="G2952" s="478"/>
      <c r="H2952" s="478"/>
      <c r="I2952" s="499"/>
      <c r="J2952" s="486"/>
      <c r="K2952" s="486"/>
      <c r="L2952" s="479"/>
    </row>
    <row r="2953" spans="2:12" s="459" customFormat="1" ht="19.95" customHeight="1" x14ac:dyDescent="0.3">
      <c r="B2953" s="476"/>
      <c r="C2953" s="474"/>
      <c r="D2953" s="475"/>
      <c r="E2953" s="478"/>
      <c r="F2953" s="477"/>
      <c r="G2953" s="478"/>
      <c r="H2953" s="478"/>
      <c r="I2953" s="499"/>
      <c r="J2953" s="486"/>
      <c r="K2953" s="486"/>
      <c r="L2953" s="479"/>
    </row>
    <row r="2954" spans="2:12" s="459" customFormat="1" ht="19.95" customHeight="1" x14ac:dyDescent="0.3">
      <c r="B2954" s="476"/>
      <c r="C2954" s="474"/>
      <c r="D2954" s="475"/>
      <c r="E2954" s="478"/>
      <c r="F2954" s="477"/>
      <c r="G2954" s="478"/>
      <c r="H2954" s="478"/>
      <c r="I2954" s="499"/>
      <c r="J2954" s="486"/>
      <c r="K2954" s="486"/>
      <c r="L2954" s="479"/>
    </row>
    <row r="2955" spans="2:12" s="459" customFormat="1" ht="19.95" customHeight="1" x14ac:dyDescent="0.3">
      <c r="B2955" s="476"/>
      <c r="C2955" s="474"/>
      <c r="D2955" s="475"/>
      <c r="E2955" s="478"/>
      <c r="F2955" s="477"/>
      <c r="G2955" s="478"/>
      <c r="H2955" s="478"/>
      <c r="I2955" s="499"/>
      <c r="J2955" s="486"/>
      <c r="K2955" s="486"/>
      <c r="L2955" s="479"/>
    </row>
    <row r="2956" spans="2:12" s="459" customFormat="1" ht="19.95" customHeight="1" x14ac:dyDescent="0.3">
      <c r="B2956" s="476"/>
      <c r="C2956" s="474"/>
      <c r="D2956" s="475"/>
      <c r="E2956" s="478"/>
      <c r="F2956" s="477"/>
      <c r="G2956" s="478"/>
      <c r="H2956" s="478"/>
      <c r="I2956" s="499"/>
      <c r="J2956" s="486"/>
      <c r="K2956" s="486"/>
      <c r="L2956" s="479"/>
    </row>
    <row r="2957" spans="2:12" s="459" customFormat="1" ht="19.95" customHeight="1" x14ac:dyDescent="0.3">
      <c r="B2957" s="476"/>
      <c r="C2957" s="474"/>
      <c r="D2957" s="475"/>
      <c r="E2957" s="478"/>
      <c r="F2957" s="477"/>
      <c r="G2957" s="478"/>
      <c r="H2957" s="478"/>
      <c r="I2957" s="499"/>
      <c r="J2957" s="486"/>
      <c r="K2957" s="486"/>
      <c r="L2957" s="479"/>
    </row>
    <row r="2958" spans="2:12" s="459" customFormat="1" ht="19.95" customHeight="1" x14ac:dyDescent="0.3">
      <c r="B2958" s="476"/>
      <c r="C2958" s="474"/>
      <c r="D2958" s="475"/>
      <c r="E2958" s="478"/>
      <c r="F2958" s="477"/>
      <c r="G2958" s="478"/>
      <c r="H2958" s="478"/>
      <c r="I2958" s="499"/>
      <c r="J2958" s="486"/>
      <c r="K2958" s="486"/>
      <c r="L2958" s="479"/>
    </row>
    <row r="2959" spans="2:12" s="459" customFormat="1" ht="19.95" customHeight="1" x14ac:dyDescent="0.3">
      <c r="B2959" s="476"/>
      <c r="C2959" s="474"/>
      <c r="D2959" s="475"/>
      <c r="E2959" s="478"/>
      <c r="F2959" s="477"/>
      <c r="G2959" s="478"/>
      <c r="H2959" s="478"/>
      <c r="I2959" s="499"/>
      <c r="J2959" s="486"/>
      <c r="K2959" s="486"/>
      <c r="L2959" s="479"/>
    </row>
    <row r="2960" spans="2:12" s="459" customFormat="1" ht="19.95" customHeight="1" x14ac:dyDescent="0.3">
      <c r="B2960" s="476"/>
      <c r="C2960" s="474"/>
      <c r="D2960" s="475"/>
      <c r="E2960" s="478"/>
      <c r="F2960" s="477"/>
      <c r="G2960" s="478"/>
      <c r="H2960" s="478"/>
      <c r="I2960" s="499"/>
      <c r="J2960" s="486"/>
      <c r="K2960" s="486"/>
      <c r="L2960" s="479"/>
    </row>
    <row r="2961" spans="2:12" s="459" customFormat="1" ht="19.95" customHeight="1" x14ac:dyDescent="0.3">
      <c r="B2961" s="476"/>
      <c r="C2961" s="474"/>
      <c r="D2961" s="475"/>
      <c r="E2961" s="478"/>
      <c r="F2961" s="477"/>
      <c r="G2961" s="478"/>
      <c r="H2961" s="478"/>
      <c r="I2961" s="499"/>
      <c r="J2961" s="486"/>
      <c r="K2961" s="486"/>
      <c r="L2961" s="479"/>
    </row>
    <row r="2962" spans="2:12" s="459" customFormat="1" ht="19.95" customHeight="1" x14ac:dyDescent="0.3">
      <c r="B2962" s="476"/>
      <c r="C2962" s="474"/>
      <c r="D2962" s="475"/>
      <c r="E2962" s="478"/>
      <c r="F2962" s="477"/>
      <c r="G2962" s="478"/>
      <c r="H2962" s="478"/>
      <c r="I2962" s="499"/>
      <c r="J2962" s="486"/>
      <c r="K2962" s="486"/>
      <c r="L2962" s="479"/>
    </row>
    <row r="2963" spans="2:12" s="459" customFormat="1" ht="19.95" customHeight="1" x14ac:dyDescent="0.3">
      <c r="B2963" s="476"/>
      <c r="C2963" s="474"/>
      <c r="D2963" s="475"/>
      <c r="E2963" s="478"/>
      <c r="F2963" s="477"/>
      <c r="G2963" s="478"/>
      <c r="H2963" s="478"/>
      <c r="I2963" s="499"/>
      <c r="J2963" s="486"/>
      <c r="K2963" s="486"/>
      <c r="L2963" s="479"/>
    </row>
    <row r="2964" spans="2:12" s="459" customFormat="1" ht="19.95" customHeight="1" x14ac:dyDescent="0.3">
      <c r="B2964" s="476"/>
      <c r="C2964" s="474"/>
      <c r="D2964" s="475"/>
      <c r="E2964" s="478"/>
      <c r="F2964" s="477"/>
      <c r="G2964" s="478"/>
      <c r="H2964" s="478"/>
      <c r="I2964" s="499"/>
      <c r="J2964" s="486"/>
      <c r="K2964" s="486"/>
      <c r="L2964" s="479"/>
    </row>
    <row r="2965" spans="2:12" s="459" customFormat="1" ht="19.95" customHeight="1" x14ac:dyDescent="0.3">
      <c r="B2965" s="476"/>
      <c r="C2965" s="474"/>
      <c r="D2965" s="475"/>
      <c r="E2965" s="478"/>
      <c r="F2965" s="477"/>
      <c r="G2965" s="478"/>
      <c r="H2965" s="478"/>
      <c r="I2965" s="499"/>
      <c r="J2965" s="486"/>
      <c r="K2965" s="486"/>
      <c r="L2965" s="479"/>
    </row>
    <row r="2966" spans="2:12" s="459" customFormat="1" ht="19.95" customHeight="1" x14ac:dyDescent="0.3">
      <c r="B2966" s="476"/>
      <c r="C2966" s="474"/>
      <c r="D2966" s="475"/>
      <c r="E2966" s="478"/>
      <c r="F2966" s="477"/>
      <c r="G2966" s="478"/>
      <c r="H2966" s="478"/>
      <c r="I2966" s="499"/>
      <c r="J2966" s="486"/>
      <c r="K2966" s="486"/>
      <c r="L2966" s="479"/>
    </row>
    <row r="2967" spans="2:12" s="459" customFormat="1" ht="19.95" customHeight="1" x14ac:dyDescent="0.3">
      <c r="B2967" s="476"/>
      <c r="C2967" s="474"/>
      <c r="D2967" s="475"/>
      <c r="E2967" s="478"/>
      <c r="F2967" s="477"/>
      <c r="G2967" s="478"/>
      <c r="H2967" s="478"/>
      <c r="I2967" s="499"/>
      <c r="J2967" s="486"/>
      <c r="K2967" s="486"/>
      <c r="L2967" s="479"/>
    </row>
    <row r="2968" spans="2:12" s="459" customFormat="1" ht="19.95" customHeight="1" x14ac:dyDescent="0.3">
      <c r="B2968" s="476"/>
      <c r="C2968" s="474"/>
      <c r="D2968" s="475"/>
      <c r="E2968" s="478"/>
      <c r="F2968" s="477"/>
      <c r="G2968" s="478"/>
      <c r="H2968" s="478"/>
      <c r="I2968" s="499"/>
      <c r="J2968" s="486"/>
      <c r="K2968" s="486"/>
      <c r="L2968" s="479"/>
    </row>
    <row r="2969" spans="2:12" s="459" customFormat="1" ht="19.95" customHeight="1" x14ac:dyDescent="0.3">
      <c r="B2969" s="476"/>
      <c r="C2969" s="474"/>
      <c r="D2969" s="475"/>
      <c r="E2969" s="478"/>
      <c r="F2969" s="477"/>
      <c r="G2969" s="478"/>
      <c r="H2969" s="478"/>
      <c r="I2969" s="499"/>
      <c r="J2969" s="486"/>
      <c r="K2969" s="486"/>
      <c r="L2969" s="479"/>
    </row>
    <row r="2970" spans="2:12" s="459" customFormat="1" ht="19.95" customHeight="1" x14ac:dyDescent="0.3">
      <c r="B2970" s="476"/>
      <c r="C2970" s="474"/>
      <c r="D2970" s="475"/>
      <c r="E2970" s="478"/>
      <c r="F2970" s="477"/>
      <c r="G2970" s="478"/>
      <c r="H2970" s="478"/>
      <c r="I2970" s="499"/>
      <c r="J2970" s="486"/>
      <c r="K2970" s="486"/>
      <c r="L2970" s="479"/>
    </row>
    <row r="2971" spans="2:12" s="459" customFormat="1" ht="19.95" customHeight="1" x14ac:dyDescent="0.3">
      <c r="B2971" s="476"/>
      <c r="C2971" s="474"/>
      <c r="D2971" s="475"/>
      <c r="E2971" s="478"/>
      <c r="F2971" s="477"/>
      <c r="G2971" s="478"/>
      <c r="H2971" s="478"/>
      <c r="I2971" s="499"/>
      <c r="J2971" s="486"/>
      <c r="K2971" s="486"/>
      <c r="L2971" s="479"/>
    </row>
    <row r="2972" spans="2:12" s="459" customFormat="1" ht="19.95" customHeight="1" x14ac:dyDescent="0.3">
      <c r="B2972" s="476"/>
      <c r="C2972" s="474"/>
      <c r="D2972" s="475"/>
      <c r="E2972" s="478"/>
      <c r="F2972" s="477"/>
      <c r="G2972" s="478"/>
      <c r="H2972" s="478"/>
      <c r="I2972" s="499"/>
      <c r="J2972" s="486"/>
      <c r="K2972" s="486"/>
      <c r="L2972" s="479"/>
    </row>
    <row r="2973" spans="2:12" s="459" customFormat="1" ht="19.95" customHeight="1" x14ac:dyDescent="0.3">
      <c r="B2973" s="476"/>
      <c r="C2973" s="474"/>
      <c r="D2973" s="475"/>
      <c r="E2973" s="478"/>
      <c r="F2973" s="477"/>
      <c r="G2973" s="478"/>
      <c r="H2973" s="478"/>
      <c r="I2973" s="499"/>
      <c r="J2973" s="486"/>
      <c r="K2973" s="486"/>
      <c r="L2973" s="479"/>
    </row>
    <row r="2974" spans="2:12" s="459" customFormat="1" ht="19.95" customHeight="1" x14ac:dyDescent="0.3">
      <c r="B2974" s="476"/>
      <c r="C2974" s="474"/>
      <c r="D2974" s="475"/>
      <c r="E2974" s="478"/>
      <c r="F2974" s="477"/>
      <c r="G2974" s="478"/>
      <c r="H2974" s="478"/>
      <c r="I2974" s="499"/>
      <c r="J2974" s="486"/>
      <c r="K2974" s="486"/>
      <c r="L2974" s="479"/>
    </row>
    <row r="2975" spans="2:12" s="459" customFormat="1" ht="19.95" customHeight="1" x14ac:dyDescent="0.3">
      <c r="B2975" s="476"/>
      <c r="C2975" s="474"/>
      <c r="D2975" s="475"/>
      <c r="E2975" s="478"/>
      <c r="F2975" s="477"/>
      <c r="G2975" s="478"/>
      <c r="H2975" s="478"/>
      <c r="I2975" s="499"/>
      <c r="J2975" s="486"/>
      <c r="K2975" s="486"/>
      <c r="L2975" s="479"/>
    </row>
    <row r="2976" spans="2:12" s="459" customFormat="1" ht="19.95" customHeight="1" x14ac:dyDescent="0.3">
      <c r="B2976" s="476"/>
      <c r="C2976" s="474"/>
      <c r="D2976" s="475"/>
      <c r="E2976" s="478"/>
      <c r="F2976" s="477"/>
      <c r="G2976" s="478"/>
      <c r="H2976" s="478"/>
      <c r="I2976" s="499"/>
      <c r="J2976" s="486"/>
      <c r="K2976" s="486"/>
      <c r="L2976" s="479"/>
    </row>
    <row r="2977" spans="2:12" s="459" customFormat="1" ht="19.95" customHeight="1" x14ac:dyDescent="0.3">
      <c r="B2977" s="476"/>
      <c r="C2977" s="474"/>
      <c r="D2977" s="475"/>
      <c r="E2977" s="478"/>
      <c r="F2977" s="477"/>
      <c r="G2977" s="478"/>
      <c r="H2977" s="478"/>
      <c r="I2977" s="499"/>
      <c r="J2977" s="486"/>
      <c r="K2977" s="486"/>
      <c r="L2977" s="479"/>
    </row>
    <row r="2978" spans="2:12" s="459" customFormat="1" ht="19.95" customHeight="1" x14ac:dyDescent="0.3">
      <c r="B2978" s="476"/>
      <c r="C2978" s="474"/>
      <c r="D2978" s="475"/>
      <c r="E2978" s="478"/>
      <c r="F2978" s="477"/>
      <c r="G2978" s="478"/>
      <c r="H2978" s="478"/>
      <c r="I2978" s="499"/>
      <c r="J2978" s="486"/>
      <c r="K2978" s="486"/>
      <c r="L2978" s="479"/>
    </row>
    <row r="2979" spans="2:12" s="459" customFormat="1" ht="19.95" customHeight="1" x14ac:dyDescent="0.3">
      <c r="B2979" s="476"/>
      <c r="C2979" s="474"/>
      <c r="D2979" s="475"/>
      <c r="E2979" s="478"/>
      <c r="F2979" s="477"/>
      <c r="G2979" s="478"/>
      <c r="H2979" s="478"/>
      <c r="I2979" s="499"/>
      <c r="J2979" s="486"/>
      <c r="K2979" s="486"/>
      <c r="L2979" s="479"/>
    </row>
    <row r="2980" spans="2:12" s="459" customFormat="1" ht="19.95" customHeight="1" x14ac:dyDescent="0.3">
      <c r="B2980" s="476"/>
      <c r="C2980" s="474"/>
      <c r="D2980" s="475"/>
      <c r="E2980" s="478"/>
      <c r="F2980" s="477"/>
      <c r="G2980" s="478"/>
      <c r="H2980" s="478"/>
      <c r="I2980" s="499"/>
      <c r="J2980" s="486"/>
      <c r="K2980" s="486"/>
      <c r="L2980" s="479"/>
    </row>
    <row r="2981" spans="2:12" s="459" customFormat="1" ht="19.95" customHeight="1" x14ac:dyDescent="0.3">
      <c r="B2981" s="476"/>
      <c r="C2981" s="474"/>
      <c r="D2981" s="475"/>
      <c r="E2981" s="478"/>
      <c r="F2981" s="477"/>
      <c r="G2981" s="478"/>
      <c r="H2981" s="478"/>
      <c r="I2981" s="499"/>
      <c r="J2981" s="486"/>
      <c r="K2981" s="486"/>
      <c r="L2981" s="479"/>
    </row>
    <row r="2982" spans="2:12" s="459" customFormat="1" ht="19.95" customHeight="1" x14ac:dyDescent="0.3">
      <c r="B2982" s="476"/>
      <c r="C2982" s="474"/>
      <c r="D2982" s="475"/>
      <c r="E2982" s="478"/>
      <c r="F2982" s="477"/>
      <c r="G2982" s="478"/>
      <c r="H2982" s="478"/>
      <c r="I2982" s="499"/>
      <c r="J2982" s="486"/>
      <c r="K2982" s="486"/>
      <c r="L2982" s="479"/>
    </row>
    <row r="2983" spans="2:12" s="459" customFormat="1" ht="19.95" customHeight="1" x14ac:dyDescent="0.3">
      <c r="B2983" s="476"/>
      <c r="C2983" s="474"/>
      <c r="D2983" s="475"/>
      <c r="E2983" s="478"/>
      <c r="F2983" s="477"/>
      <c r="G2983" s="478"/>
      <c r="H2983" s="478"/>
      <c r="I2983" s="499"/>
      <c r="J2983" s="486"/>
      <c r="K2983" s="486"/>
      <c r="L2983" s="479"/>
    </row>
    <row r="2984" spans="2:12" s="459" customFormat="1" ht="19.95" customHeight="1" x14ac:dyDescent="0.3">
      <c r="B2984" s="476"/>
      <c r="C2984" s="474"/>
      <c r="D2984" s="475"/>
      <c r="E2984" s="478"/>
      <c r="F2984" s="477"/>
      <c r="G2984" s="478"/>
      <c r="H2984" s="478"/>
      <c r="I2984" s="499"/>
      <c r="J2984" s="486"/>
      <c r="K2984" s="486"/>
      <c r="L2984" s="479"/>
    </row>
    <row r="2985" spans="2:12" s="459" customFormat="1" ht="19.95" customHeight="1" x14ac:dyDescent="0.3">
      <c r="B2985" s="476"/>
      <c r="C2985" s="474"/>
      <c r="D2985" s="475"/>
      <c r="E2985" s="478"/>
      <c r="F2985" s="477"/>
      <c r="G2985" s="478"/>
      <c r="H2985" s="478"/>
      <c r="I2985" s="499"/>
      <c r="J2985" s="486"/>
      <c r="K2985" s="486"/>
      <c r="L2985" s="479"/>
    </row>
    <row r="2986" spans="2:12" s="459" customFormat="1" ht="19.95" customHeight="1" x14ac:dyDescent="0.3">
      <c r="B2986" s="476"/>
      <c r="C2986" s="474"/>
      <c r="D2986" s="475"/>
      <c r="E2986" s="478"/>
      <c r="F2986" s="477"/>
      <c r="G2986" s="478"/>
      <c r="H2986" s="478"/>
      <c r="I2986" s="499"/>
      <c r="J2986" s="486"/>
      <c r="K2986" s="486"/>
      <c r="L2986" s="479"/>
    </row>
    <row r="2987" spans="2:12" s="459" customFormat="1" ht="19.95" customHeight="1" x14ac:dyDescent="0.3">
      <c r="B2987" s="476"/>
      <c r="C2987" s="474"/>
      <c r="D2987" s="475"/>
      <c r="E2987" s="478"/>
      <c r="F2987" s="477"/>
      <c r="G2987" s="478"/>
      <c r="H2987" s="478"/>
      <c r="I2987" s="499"/>
      <c r="J2987" s="486"/>
      <c r="K2987" s="486"/>
      <c r="L2987" s="479"/>
    </row>
    <row r="2988" spans="2:12" s="459" customFormat="1" ht="19.95" customHeight="1" x14ac:dyDescent="0.3">
      <c r="B2988" s="476"/>
      <c r="C2988" s="474"/>
      <c r="D2988" s="475"/>
      <c r="E2988" s="478"/>
      <c r="F2988" s="477"/>
      <c r="G2988" s="478"/>
      <c r="H2988" s="478"/>
      <c r="I2988" s="499"/>
      <c r="J2988" s="486"/>
      <c r="K2988" s="486"/>
      <c r="L2988" s="479"/>
    </row>
    <row r="2989" spans="2:12" s="459" customFormat="1" ht="19.95" customHeight="1" x14ac:dyDescent="0.3">
      <c r="B2989" s="476"/>
      <c r="C2989" s="474"/>
      <c r="D2989" s="475"/>
      <c r="E2989" s="478"/>
      <c r="F2989" s="477"/>
      <c r="G2989" s="478"/>
      <c r="H2989" s="478"/>
      <c r="I2989" s="499"/>
      <c r="J2989" s="486"/>
      <c r="K2989" s="486"/>
      <c r="L2989" s="479"/>
    </row>
    <row r="2990" spans="2:12" s="459" customFormat="1" ht="19.95" customHeight="1" x14ac:dyDescent="0.3">
      <c r="B2990" s="476"/>
      <c r="C2990" s="474"/>
      <c r="D2990" s="475"/>
      <c r="E2990" s="478"/>
      <c r="F2990" s="477"/>
      <c r="G2990" s="478"/>
      <c r="H2990" s="478"/>
      <c r="I2990" s="499"/>
      <c r="J2990" s="486"/>
      <c r="K2990" s="486"/>
      <c r="L2990" s="479"/>
    </row>
    <row r="2991" spans="2:12" s="459" customFormat="1" ht="19.95" customHeight="1" x14ac:dyDescent="0.3">
      <c r="B2991" s="476"/>
      <c r="C2991" s="474"/>
      <c r="D2991" s="475"/>
      <c r="E2991" s="478"/>
      <c r="F2991" s="477"/>
      <c r="G2991" s="478"/>
      <c r="H2991" s="478"/>
      <c r="I2991" s="499"/>
      <c r="J2991" s="486"/>
      <c r="K2991" s="486"/>
      <c r="L2991" s="479"/>
    </row>
    <row r="2992" spans="2:12" s="459" customFormat="1" ht="19.95" customHeight="1" x14ac:dyDescent="0.3">
      <c r="B2992" s="476"/>
      <c r="C2992" s="474"/>
      <c r="D2992" s="475"/>
      <c r="E2992" s="478"/>
      <c r="F2992" s="477"/>
      <c r="G2992" s="478"/>
      <c r="H2992" s="478"/>
      <c r="I2992" s="499"/>
      <c r="J2992" s="486"/>
      <c r="K2992" s="486"/>
      <c r="L2992" s="479"/>
    </row>
    <row r="2993" spans="2:12" s="459" customFormat="1" ht="19.95" customHeight="1" x14ac:dyDescent="0.3">
      <c r="B2993" s="476"/>
      <c r="C2993" s="474"/>
      <c r="D2993" s="475"/>
      <c r="E2993" s="478"/>
      <c r="F2993" s="477"/>
      <c r="G2993" s="478"/>
      <c r="H2993" s="478"/>
      <c r="I2993" s="499"/>
      <c r="J2993" s="486"/>
      <c r="K2993" s="486"/>
      <c r="L2993" s="479"/>
    </row>
    <row r="2994" spans="2:12" s="459" customFormat="1" ht="19.95" customHeight="1" x14ac:dyDescent="0.3">
      <c r="B2994" s="476"/>
      <c r="C2994" s="474"/>
      <c r="D2994" s="475"/>
      <c r="E2994" s="478"/>
      <c r="F2994" s="477"/>
      <c r="G2994" s="478"/>
      <c r="H2994" s="478"/>
      <c r="I2994" s="499"/>
      <c r="J2994" s="486"/>
      <c r="K2994" s="486"/>
      <c r="L2994" s="479"/>
    </row>
    <row r="2995" spans="2:12" s="459" customFormat="1" ht="19.95" customHeight="1" x14ac:dyDescent="0.3">
      <c r="B2995" s="476"/>
      <c r="C2995" s="474"/>
      <c r="D2995" s="475"/>
      <c r="E2995" s="478"/>
      <c r="F2995" s="477"/>
      <c r="G2995" s="478"/>
      <c r="H2995" s="478"/>
      <c r="I2995" s="499"/>
      <c r="J2995" s="486"/>
      <c r="K2995" s="486"/>
      <c r="L2995" s="479"/>
    </row>
    <row r="2996" spans="2:12" s="459" customFormat="1" ht="19.95" customHeight="1" x14ac:dyDescent="0.3">
      <c r="B2996" s="476"/>
      <c r="C2996" s="474"/>
      <c r="D2996" s="475"/>
      <c r="E2996" s="478"/>
      <c r="F2996" s="477"/>
      <c r="G2996" s="478"/>
      <c r="H2996" s="478"/>
      <c r="I2996" s="499"/>
      <c r="J2996" s="486"/>
      <c r="K2996" s="486"/>
      <c r="L2996" s="479"/>
    </row>
    <row r="2997" spans="2:12" s="459" customFormat="1" ht="19.95" customHeight="1" x14ac:dyDescent="0.3">
      <c r="B2997" s="476"/>
      <c r="C2997" s="474"/>
      <c r="D2997" s="475"/>
      <c r="E2997" s="478"/>
      <c r="F2997" s="477"/>
      <c r="G2997" s="478"/>
      <c r="H2997" s="478"/>
      <c r="I2997" s="499"/>
      <c r="J2997" s="486"/>
      <c r="K2997" s="486"/>
      <c r="L2997" s="479"/>
    </row>
    <row r="2998" spans="2:12" s="459" customFormat="1" ht="19.95" customHeight="1" x14ac:dyDescent="0.3">
      <c r="B2998" s="476"/>
      <c r="C2998" s="474"/>
      <c r="D2998" s="475"/>
      <c r="E2998" s="478"/>
      <c r="F2998" s="477"/>
      <c r="G2998" s="478"/>
      <c r="H2998" s="478"/>
      <c r="I2998" s="499"/>
      <c r="J2998" s="486"/>
      <c r="K2998" s="486"/>
      <c r="L2998" s="479"/>
    </row>
    <row r="2999" spans="2:12" s="459" customFormat="1" ht="19.95" customHeight="1" x14ac:dyDescent="0.3">
      <c r="B2999" s="476"/>
      <c r="C2999" s="474"/>
      <c r="D2999" s="475"/>
      <c r="E2999" s="478"/>
      <c r="F2999" s="477"/>
      <c r="G2999" s="478"/>
      <c r="H2999" s="478"/>
      <c r="I2999" s="499"/>
      <c r="J2999" s="486"/>
      <c r="K2999" s="486"/>
      <c r="L2999" s="479"/>
    </row>
  </sheetData>
  <autoFilter ref="A4:L1144" xr:uid="{00000000-0001-0000-0700-000000000000}"/>
  <mergeCells count="1">
    <mergeCell ref="B2:K2"/>
  </mergeCells>
  <phoneticPr fontId="16" type="noConversion"/>
  <hyperlinks>
    <hyperlink ref="I38" r:id="rId1" xr:uid="{00000000-0004-0000-0700-000000000000}"/>
    <hyperlink ref="I39" r:id="rId2" xr:uid="{00000000-0004-0000-0700-000001000000}"/>
    <hyperlink ref="I40" r:id="rId3" xr:uid="{00000000-0004-0000-0700-000002000000}"/>
    <hyperlink ref="I41" r:id="rId4" xr:uid="{00000000-0004-0000-0700-000003000000}"/>
    <hyperlink ref="I42" r:id="rId5" xr:uid="{00000000-0004-0000-0700-000004000000}"/>
    <hyperlink ref="I44" r:id="rId6" xr:uid="{00000000-0004-0000-0700-000005000000}"/>
    <hyperlink ref="I45" r:id="rId7" xr:uid="{00000000-0004-0000-0700-000006000000}"/>
    <hyperlink ref="I46" r:id="rId8" xr:uid="{00000000-0004-0000-0700-000007000000}"/>
    <hyperlink ref="I47" r:id="rId9" xr:uid="{00000000-0004-0000-0700-000008000000}"/>
    <hyperlink ref="I48" r:id="rId10" xr:uid="{00000000-0004-0000-0700-000009000000}"/>
    <hyperlink ref="I49" r:id="rId11" xr:uid="{00000000-0004-0000-0700-00000A000000}"/>
    <hyperlink ref="I50" r:id="rId12" xr:uid="{00000000-0004-0000-0700-00000B000000}"/>
    <hyperlink ref="I51" r:id="rId13" xr:uid="{00000000-0004-0000-0700-00000C000000}"/>
    <hyperlink ref="I52" r:id="rId14" xr:uid="{00000000-0004-0000-0700-00000D000000}"/>
    <hyperlink ref="I43" r:id="rId15" xr:uid="{00000000-0004-0000-0700-00000E000000}"/>
    <hyperlink ref="I53" r:id="rId16" display="mailto:matuteingenieros@gmail.com" xr:uid="{00000000-0004-0000-0700-00000F000000}"/>
    <hyperlink ref="I54" r:id="rId17" xr:uid="{00000000-0004-0000-0700-000010000000}"/>
    <hyperlink ref="I55" r:id="rId18" xr:uid="{00000000-0004-0000-0700-000011000000}"/>
    <hyperlink ref="I56" r:id="rId19" xr:uid="{00000000-0004-0000-0700-000012000000}"/>
    <hyperlink ref="I5" r:id="rId20" xr:uid="{00000000-0004-0000-0700-000013000000}"/>
    <hyperlink ref="I6" r:id="rId21" xr:uid="{00000000-0004-0000-0700-000014000000}"/>
    <hyperlink ref="I7" r:id="rId22" xr:uid="{00000000-0004-0000-0700-000015000000}"/>
    <hyperlink ref="I8" r:id="rId23" xr:uid="{00000000-0004-0000-0700-000016000000}"/>
    <hyperlink ref="I10" r:id="rId24" xr:uid="{00000000-0004-0000-0700-000017000000}"/>
    <hyperlink ref="I13" r:id="rId25" xr:uid="{00000000-0004-0000-0700-000018000000}"/>
    <hyperlink ref="I14" r:id="rId26" xr:uid="{00000000-0004-0000-0700-000019000000}"/>
    <hyperlink ref="I37" r:id="rId27" xr:uid="{00000000-0004-0000-0700-00001A000000}"/>
    <hyperlink ref="I58" r:id="rId28" xr:uid="{00000000-0004-0000-0700-00001B000000}"/>
    <hyperlink ref="I59" r:id="rId29" xr:uid="{00000000-0004-0000-0700-00001C000000}"/>
    <hyperlink ref="I61" r:id="rId30" xr:uid="{00000000-0004-0000-0700-00001D000000}"/>
    <hyperlink ref="I62" r:id="rId31" xr:uid="{00000000-0004-0000-0700-00001E000000}"/>
    <hyperlink ref="I63" r:id="rId32" xr:uid="{00000000-0004-0000-0700-00001F000000}"/>
    <hyperlink ref="I64" r:id="rId33" xr:uid="{00000000-0004-0000-0700-000020000000}"/>
    <hyperlink ref="I65" r:id="rId34" xr:uid="{00000000-0004-0000-0700-000021000000}"/>
    <hyperlink ref="I29" r:id="rId35" xr:uid="{00000000-0004-0000-0700-000022000000}"/>
    <hyperlink ref="I68" r:id="rId36" xr:uid="{00000000-0004-0000-0700-000024000000}"/>
    <hyperlink ref="I70" r:id="rId37" xr:uid="{00000000-0004-0000-0700-000025000000}"/>
    <hyperlink ref="I71" r:id="rId38" xr:uid="{00000000-0004-0000-0700-000026000000}"/>
    <hyperlink ref="I72" r:id="rId39" xr:uid="{00000000-0004-0000-0700-000027000000}"/>
    <hyperlink ref="I73" r:id="rId40" xr:uid="{00000000-0004-0000-0700-000028000000}"/>
    <hyperlink ref="I74" r:id="rId41" xr:uid="{00000000-0004-0000-0700-000029000000}"/>
    <hyperlink ref="I75" r:id="rId42" xr:uid="{00000000-0004-0000-0700-00002A000000}"/>
    <hyperlink ref="I76" r:id="rId43" xr:uid="{00000000-0004-0000-0700-00002B000000}"/>
    <hyperlink ref="I77" r:id="rId44" xr:uid="{00000000-0004-0000-0700-00002C000000}"/>
    <hyperlink ref="I78" r:id="rId45" xr:uid="{00000000-0004-0000-0700-00002D000000}"/>
    <hyperlink ref="I79" r:id="rId46" xr:uid="{00000000-0004-0000-0700-00002E000000}"/>
    <hyperlink ref="I80" r:id="rId47" xr:uid="{00000000-0004-0000-0700-00002F000000}"/>
    <hyperlink ref="I81" r:id="rId48" xr:uid="{00000000-0004-0000-0700-000030000000}"/>
    <hyperlink ref="I82" r:id="rId49" xr:uid="{00000000-0004-0000-0700-000031000000}"/>
    <hyperlink ref="I83" r:id="rId50" xr:uid="{00000000-0004-0000-0700-000032000000}"/>
    <hyperlink ref="I84" r:id="rId51" xr:uid="{00000000-0004-0000-0700-000033000000}"/>
    <hyperlink ref="I85" r:id="rId52" display="logistica01@proingcom.com" xr:uid="{00000000-0004-0000-0700-000034000000}"/>
    <hyperlink ref="I86" r:id="rId53" xr:uid="{00000000-0004-0000-0700-000035000000}"/>
    <hyperlink ref="I87" r:id="rId54" xr:uid="{00000000-0004-0000-0700-000036000000}"/>
    <hyperlink ref="I88" r:id="rId55" xr:uid="{00000000-0004-0000-0700-000037000000}"/>
    <hyperlink ref="I89" r:id="rId56" xr:uid="{00000000-0004-0000-0700-000038000000}"/>
    <hyperlink ref="I90" r:id="rId57" xr:uid="{00000000-0004-0000-0700-000039000000}"/>
    <hyperlink ref="I91" r:id="rId58" xr:uid="{00000000-0004-0000-0700-00003A000000}"/>
    <hyperlink ref="I92" r:id="rId59" xr:uid="{00000000-0004-0000-0700-00003B000000}"/>
    <hyperlink ref="I93" r:id="rId60" xr:uid="{00000000-0004-0000-0700-00003C000000}"/>
    <hyperlink ref="I94" r:id="rId61" xr:uid="{00000000-0004-0000-0700-00003D000000}"/>
    <hyperlink ref="I95" r:id="rId62" xr:uid="{00000000-0004-0000-0700-00003E000000}"/>
    <hyperlink ref="I96" r:id="rId63" xr:uid="{00000000-0004-0000-0700-00003F000000}"/>
    <hyperlink ref="I97" r:id="rId64" xr:uid="{00000000-0004-0000-0700-000040000000}"/>
    <hyperlink ref="I98" r:id="rId65" xr:uid="{00000000-0004-0000-0700-000041000000}"/>
    <hyperlink ref="I99" r:id="rId66" xr:uid="{00000000-0004-0000-0700-000042000000}"/>
    <hyperlink ref="I101" r:id="rId67" xr:uid="{00000000-0004-0000-0700-000043000000}"/>
    <hyperlink ref="I103" r:id="rId68" xr:uid="{00000000-0004-0000-0700-000044000000}"/>
    <hyperlink ref="I104" r:id="rId69" xr:uid="{00000000-0004-0000-0700-000045000000}"/>
    <hyperlink ref="I105" r:id="rId70" xr:uid="{00000000-0004-0000-0700-000046000000}"/>
    <hyperlink ref="I106" r:id="rId71" xr:uid="{00000000-0004-0000-0700-000047000000}"/>
    <hyperlink ref="I107" r:id="rId72" xr:uid="{00000000-0004-0000-0700-000048000000}"/>
    <hyperlink ref="I108" r:id="rId73" xr:uid="{00000000-0004-0000-0700-000049000000}"/>
    <hyperlink ref="I109" r:id="rId74" xr:uid="{00000000-0004-0000-0700-00004A000000}"/>
    <hyperlink ref="I110" r:id="rId75" xr:uid="{00000000-0004-0000-0700-00004B000000}"/>
    <hyperlink ref="I111" r:id="rId76" xr:uid="{00000000-0004-0000-0700-00004C000000}"/>
    <hyperlink ref="I114" r:id="rId77" xr:uid="{00000000-0004-0000-0700-00004D000000}"/>
    <hyperlink ref="I115" r:id="rId78" xr:uid="{00000000-0004-0000-0700-00004E000000}"/>
    <hyperlink ref="I117" r:id="rId79" xr:uid="{00000000-0004-0000-0700-00004F000000}"/>
    <hyperlink ref="I118" r:id="rId80" xr:uid="{00000000-0004-0000-0700-000050000000}"/>
    <hyperlink ref="I116" r:id="rId81" xr:uid="{00000000-0004-0000-0700-000051000000}"/>
    <hyperlink ref="I119" r:id="rId82" xr:uid="{00000000-0004-0000-0700-000052000000}"/>
    <hyperlink ref="I120" r:id="rId83" xr:uid="{00000000-0004-0000-0700-000053000000}"/>
    <hyperlink ref="I121" r:id="rId84" xr:uid="{00000000-0004-0000-0700-000054000000}"/>
    <hyperlink ref="I122" r:id="rId85" xr:uid="{00000000-0004-0000-0700-000055000000}"/>
    <hyperlink ref="I124" r:id="rId86" xr:uid="{00000000-0004-0000-0700-000056000000}"/>
    <hyperlink ref="I125" r:id="rId87" xr:uid="{00000000-0004-0000-0700-000057000000}"/>
    <hyperlink ref="I126" r:id="rId88" xr:uid="{00000000-0004-0000-0700-000058000000}"/>
    <hyperlink ref="I127" r:id="rId89" xr:uid="{00000000-0004-0000-0700-000059000000}"/>
    <hyperlink ref="I129" r:id="rId90" xr:uid="{00000000-0004-0000-0700-00005A000000}"/>
    <hyperlink ref="I130" r:id="rId91" xr:uid="{00000000-0004-0000-0700-00005B000000}"/>
    <hyperlink ref="I132" r:id="rId92" xr:uid="{00000000-0004-0000-0700-00005C000000}"/>
    <hyperlink ref="I133" r:id="rId93" xr:uid="{00000000-0004-0000-0700-00005D000000}"/>
    <hyperlink ref="I135" r:id="rId94" xr:uid="{00000000-0004-0000-0700-00005E000000}"/>
    <hyperlink ref="I136" r:id="rId95" xr:uid="{00000000-0004-0000-0700-00005F000000}"/>
    <hyperlink ref="I137" r:id="rId96" xr:uid="{00000000-0004-0000-0700-000060000000}"/>
    <hyperlink ref="I139" r:id="rId97" xr:uid="{00000000-0004-0000-0700-000061000000}"/>
    <hyperlink ref="I140" r:id="rId98" xr:uid="{00000000-0004-0000-0700-000062000000}"/>
    <hyperlink ref="I141" r:id="rId99" xr:uid="{00000000-0004-0000-0700-000063000000}"/>
    <hyperlink ref="I142" r:id="rId100" xr:uid="{00000000-0004-0000-0700-000064000000}"/>
    <hyperlink ref="I143" r:id="rId101" xr:uid="{00000000-0004-0000-0700-000065000000}"/>
    <hyperlink ref="I145" r:id="rId102" xr:uid="{00000000-0004-0000-0700-000066000000}"/>
    <hyperlink ref="I146" r:id="rId103" xr:uid="{00000000-0004-0000-0700-000067000000}"/>
    <hyperlink ref="I147" r:id="rId104" xr:uid="{00000000-0004-0000-0700-000068000000}"/>
    <hyperlink ref="I148" r:id="rId105" xr:uid="{00000000-0004-0000-0700-000069000000}"/>
    <hyperlink ref="I149" r:id="rId106" xr:uid="{00000000-0004-0000-0700-00006A000000}"/>
    <hyperlink ref="I151" r:id="rId107" xr:uid="{00000000-0004-0000-0700-00006B000000}"/>
    <hyperlink ref="I152" r:id="rId108" xr:uid="{00000000-0004-0000-0700-00006C000000}"/>
    <hyperlink ref="I153" r:id="rId109" xr:uid="{00000000-0004-0000-0700-00006D000000}"/>
    <hyperlink ref="I154" r:id="rId110" xr:uid="{00000000-0004-0000-0700-00006E000000}"/>
    <hyperlink ref="I155" r:id="rId111" xr:uid="{00000000-0004-0000-0700-00006F000000}"/>
    <hyperlink ref="I156" r:id="rId112" xr:uid="{00000000-0004-0000-0700-000070000000}"/>
    <hyperlink ref="I157" r:id="rId113" xr:uid="{00000000-0004-0000-0700-000071000000}"/>
    <hyperlink ref="I159" r:id="rId114" xr:uid="{00000000-0004-0000-0700-000072000000}"/>
    <hyperlink ref="I160" r:id="rId115" xr:uid="{00000000-0004-0000-0700-000073000000}"/>
    <hyperlink ref="I161" r:id="rId116" xr:uid="{00000000-0004-0000-0700-000074000000}"/>
    <hyperlink ref="I162" r:id="rId117" xr:uid="{00000000-0004-0000-0700-000075000000}"/>
    <hyperlink ref="I163" r:id="rId118" xr:uid="{00000000-0004-0000-0700-000076000000}"/>
    <hyperlink ref="I165" r:id="rId119" xr:uid="{00000000-0004-0000-0700-000077000000}"/>
    <hyperlink ref="I166" r:id="rId120" xr:uid="{00000000-0004-0000-0700-000078000000}"/>
    <hyperlink ref="I167" r:id="rId121" xr:uid="{00000000-0004-0000-0700-000079000000}"/>
    <hyperlink ref="I168" r:id="rId122" xr:uid="{00000000-0004-0000-0700-00007A000000}"/>
    <hyperlink ref="I169" r:id="rId123" xr:uid="{00000000-0004-0000-0700-00007B000000}"/>
    <hyperlink ref="I170" r:id="rId124" xr:uid="{00000000-0004-0000-0700-00007C000000}"/>
    <hyperlink ref="I171" r:id="rId125" xr:uid="{00000000-0004-0000-0700-00007D000000}"/>
    <hyperlink ref="I172" r:id="rId126" xr:uid="{00000000-0004-0000-0700-00007E000000}"/>
    <hyperlink ref="I174" r:id="rId127" xr:uid="{00000000-0004-0000-0700-00007F000000}"/>
    <hyperlink ref="I175" r:id="rId128" xr:uid="{00000000-0004-0000-0700-000080000000}"/>
    <hyperlink ref="I176" r:id="rId129" xr:uid="{00000000-0004-0000-0700-000081000000}"/>
    <hyperlink ref="I177" r:id="rId130" xr:uid="{00000000-0004-0000-0700-000082000000}"/>
    <hyperlink ref="I178" r:id="rId131" xr:uid="{00000000-0004-0000-0700-000083000000}"/>
    <hyperlink ref="I179" r:id="rId132" xr:uid="{00000000-0004-0000-0700-000084000000}"/>
    <hyperlink ref="I180" r:id="rId133" xr:uid="{00000000-0004-0000-0700-000085000000}"/>
    <hyperlink ref="I181" r:id="rId134" xr:uid="{00000000-0004-0000-0700-000086000000}"/>
    <hyperlink ref="I182" r:id="rId135" xr:uid="{00000000-0004-0000-0700-000087000000}"/>
    <hyperlink ref="I183" r:id="rId136" xr:uid="{00000000-0004-0000-0700-000088000000}"/>
    <hyperlink ref="I184" r:id="rId137" xr:uid="{00000000-0004-0000-0700-000089000000}"/>
    <hyperlink ref="I185" r:id="rId138" xr:uid="{00000000-0004-0000-0700-00008A000000}"/>
    <hyperlink ref="I186" r:id="rId139" xr:uid="{00000000-0004-0000-0700-00008B000000}"/>
    <hyperlink ref="I187" r:id="rId140" xr:uid="{00000000-0004-0000-0700-00008C000000}"/>
    <hyperlink ref="I188" r:id="rId141" xr:uid="{00000000-0004-0000-0700-00008D000000}"/>
    <hyperlink ref="I189" r:id="rId142" xr:uid="{00000000-0004-0000-0700-00008E000000}"/>
    <hyperlink ref="I190" r:id="rId143" xr:uid="{00000000-0004-0000-0700-00008F000000}"/>
    <hyperlink ref="I191" r:id="rId144" xr:uid="{00000000-0004-0000-0700-000090000000}"/>
    <hyperlink ref="I192" r:id="rId145" xr:uid="{00000000-0004-0000-0700-000091000000}"/>
    <hyperlink ref="I193" r:id="rId146" xr:uid="{00000000-0004-0000-0700-000092000000}"/>
    <hyperlink ref="I195" r:id="rId147" xr:uid="{00000000-0004-0000-0700-000093000000}"/>
    <hyperlink ref="I197" r:id="rId148" display="eduardomendiola@inversionesgdp.com" xr:uid="{00000000-0004-0000-0700-000094000000}"/>
    <hyperlink ref="I198" r:id="rId149" xr:uid="{00000000-0004-0000-0700-000095000000}"/>
    <hyperlink ref="I199" r:id="rId150" xr:uid="{00000000-0004-0000-0700-000096000000}"/>
    <hyperlink ref="I200" r:id="rId151" xr:uid="{00000000-0004-0000-0700-000097000000}"/>
    <hyperlink ref="I196" r:id="rId152" xr:uid="{00000000-0004-0000-0700-000098000000}"/>
    <hyperlink ref="I202" r:id="rId153" xr:uid="{00000000-0004-0000-0700-000099000000}"/>
    <hyperlink ref="I203" r:id="rId154" xr:uid="{00000000-0004-0000-0700-00009A000000}"/>
    <hyperlink ref="I204" r:id="rId155" xr:uid="{00000000-0004-0000-0700-00009B000000}"/>
    <hyperlink ref="I205" r:id="rId156" xr:uid="{00000000-0004-0000-0700-00009C000000}"/>
    <hyperlink ref="I206" r:id="rId157" xr:uid="{00000000-0004-0000-0700-00009D000000}"/>
    <hyperlink ref="I207" r:id="rId158" xr:uid="{00000000-0004-0000-0700-00009E000000}"/>
    <hyperlink ref="I208" r:id="rId159" xr:uid="{00000000-0004-0000-0700-00009F000000}"/>
    <hyperlink ref="I209" r:id="rId160" xr:uid="{00000000-0004-0000-0700-0000A0000000}"/>
    <hyperlink ref="I210" r:id="rId161" xr:uid="{00000000-0004-0000-0700-0000A1000000}"/>
    <hyperlink ref="I211" r:id="rId162" xr:uid="{00000000-0004-0000-0700-0000A2000000}"/>
    <hyperlink ref="I212" r:id="rId163" xr:uid="{00000000-0004-0000-0700-0000A3000000}"/>
    <hyperlink ref="I213" r:id="rId164" xr:uid="{00000000-0004-0000-0700-0000A4000000}"/>
    <hyperlink ref="I214" r:id="rId165" xr:uid="{00000000-0004-0000-0700-0000A5000000}"/>
    <hyperlink ref="I215" r:id="rId166" xr:uid="{00000000-0004-0000-0700-0000A6000000}"/>
    <hyperlink ref="I216" r:id="rId167" xr:uid="{00000000-0004-0000-0700-0000A7000000}"/>
    <hyperlink ref="I217" r:id="rId168" xr:uid="{00000000-0004-0000-0700-0000A8000000}"/>
    <hyperlink ref="I218" r:id="rId169" xr:uid="{00000000-0004-0000-0700-0000A9000000}"/>
    <hyperlink ref="I219" r:id="rId170" xr:uid="{00000000-0004-0000-0700-0000AA000000}"/>
    <hyperlink ref="I220" r:id="rId171" xr:uid="{00000000-0004-0000-0700-0000AB000000}"/>
    <hyperlink ref="I222" r:id="rId172" xr:uid="{00000000-0004-0000-0700-0000AC000000}"/>
    <hyperlink ref="I650" r:id="rId173" xr:uid="{00000000-0004-0000-0700-0000AD000000}"/>
    <hyperlink ref="I223" r:id="rId174" xr:uid="{00000000-0004-0000-0700-0000AE000000}"/>
    <hyperlink ref="I224" r:id="rId175" xr:uid="{00000000-0004-0000-0700-0000AF000000}"/>
    <hyperlink ref="I225" r:id="rId176" xr:uid="{00000000-0004-0000-0700-0000B0000000}"/>
    <hyperlink ref="I226" r:id="rId177" xr:uid="{00000000-0004-0000-0700-0000B1000000}"/>
    <hyperlink ref="I229" r:id="rId178" xr:uid="{00000000-0004-0000-0700-0000B2000000}"/>
    <hyperlink ref="I227" r:id="rId179" xr:uid="{00000000-0004-0000-0700-0000B3000000}"/>
    <hyperlink ref="I230" r:id="rId180" xr:uid="{00000000-0004-0000-0700-0000B4000000}"/>
    <hyperlink ref="I231" r:id="rId181" xr:uid="{00000000-0004-0000-0700-0000B5000000}"/>
    <hyperlink ref="I232" r:id="rId182" xr:uid="{00000000-0004-0000-0700-0000B6000000}"/>
    <hyperlink ref="I201" r:id="rId183" xr:uid="{00000000-0004-0000-0700-0000B7000000}"/>
    <hyperlink ref="I233" r:id="rId184" xr:uid="{00000000-0004-0000-0700-0000B8000000}"/>
    <hyperlink ref="I234" r:id="rId185" xr:uid="{00000000-0004-0000-0700-0000B9000000}"/>
    <hyperlink ref="I236" r:id="rId186" xr:uid="{00000000-0004-0000-0700-0000BA000000}"/>
    <hyperlink ref="I237" r:id="rId187" xr:uid="{00000000-0004-0000-0700-0000BB000000}"/>
    <hyperlink ref="I238" r:id="rId188" xr:uid="{00000000-0004-0000-0700-0000BC000000}"/>
    <hyperlink ref="I239" r:id="rId189" xr:uid="{00000000-0004-0000-0700-0000BD000000}"/>
    <hyperlink ref="I240" r:id="rId190" xr:uid="{00000000-0004-0000-0700-0000BE000000}"/>
    <hyperlink ref="I241" r:id="rId191" xr:uid="{00000000-0004-0000-0700-0000BF000000}"/>
    <hyperlink ref="I243" r:id="rId192" xr:uid="{00000000-0004-0000-0700-0000C0000000}"/>
    <hyperlink ref="I242" r:id="rId193" xr:uid="{00000000-0004-0000-0700-0000C1000000}"/>
    <hyperlink ref="I244" r:id="rId194" xr:uid="{00000000-0004-0000-0700-0000C2000000}"/>
    <hyperlink ref="I245" r:id="rId195" xr:uid="{00000000-0004-0000-0700-0000C3000000}"/>
    <hyperlink ref="I246" r:id="rId196" xr:uid="{00000000-0004-0000-0700-0000C4000000}"/>
    <hyperlink ref="I247" r:id="rId197" xr:uid="{00000000-0004-0000-0700-0000C5000000}"/>
    <hyperlink ref="I248" r:id="rId198" xr:uid="{00000000-0004-0000-0700-0000C6000000}"/>
    <hyperlink ref="I249" r:id="rId199" xr:uid="{00000000-0004-0000-0700-0000C7000000}"/>
    <hyperlink ref="I250" r:id="rId200" xr:uid="{00000000-0004-0000-0700-0000C8000000}"/>
    <hyperlink ref="I251" r:id="rId201" xr:uid="{00000000-0004-0000-0700-0000C9000000}"/>
    <hyperlink ref="I252" r:id="rId202" xr:uid="{00000000-0004-0000-0700-0000CA000000}"/>
    <hyperlink ref="I253" r:id="rId203" xr:uid="{00000000-0004-0000-0700-0000CB000000}"/>
    <hyperlink ref="I221" r:id="rId204" display="oanicamac@hotmail.com" xr:uid="{00000000-0004-0000-0700-0000CC000000}"/>
    <hyperlink ref="I254" r:id="rId205" xr:uid="{00000000-0004-0000-0700-0000CD000000}"/>
    <hyperlink ref="I228" r:id="rId206" xr:uid="{00000000-0004-0000-0700-0000CF000000}"/>
    <hyperlink ref="I255" r:id="rId207" xr:uid="{00000000-0004-0000-0700-0000D0000000}"/>
    <hyperlink ref="I256" r:id="rId208" xr:uid="{00000000-0004-0000-0700-0000D1000000}"/>
    <hyperlink ref="I257" r:id="rId209" xr:uid="{00000000-0004-0000-0700-0000D2000000}"/>
    <hyperlink ref="I258" r:id="rId210" xr:uid="{00000000-0004-0000-0700-0000D3000000}"/>
    <hyperlink ref="I259" r:id="rId211" xr:uid="{00000000-0004-0000-0700-0000D4000000}"/>
    <hyperlink ref="I260" r:id="rId212" xr:uid="{00000000-0004-0000-0700-0000D5000000}"/>
    <hyperlink ref="I261" r:id="rId213" xr:uid="{00000000-0004-0000-0700-0000D6000000}"/>
    <hyperlink ref="I263" r:id="rId214" xr:uid="{00000000-0004-0000-0700-0000D7000000}"/>
    <hyperlink ref="I264" r:id="rId215" xr:uid="{00000000-0004-0000-0700-0000D8000000}"/>
    <hyperlink ref="I265" r:id="rId216" xr:uid="{00000000-0004-0000-0700-0000D9000000}"/>
    <hyperlink ref="I266" r:id="rId217" xr:uid="{00000000-0004-0000-0700-0000DA000000}"/>
    <hyperlink ref="I268" r:id="rId218" xr:uid="{00000000-0004-0000-0700-0000DB000000}"/>
    <hyperlink ref="I269" r:id="rId219" xr:uid="{00000000-0004-0000-0700-0000DC000000}"/>
    <hyperlink ref="I270" r:id="rId220" xr:uid="{00000000-0004-0000-0700-0000DD000000}"/>
    <hyperlink ref="I273" r:id="rId221" xr:uid="{00000000-0004-0000-0700-0000DE000000}"/>
    <hyperlink ref="I267" r:id="rId222" xr:uid="{00000000-0004-0000-0700-0000DF000000}"/>
    <hyperlink ref="I274" r:id="rId223" xr:uid="{00000000-0004-0000-0700-0000E0000000}"/>
    <hyperlink ref="I275" r:id="rId224" xr:uid="{00000000-0004-0000-0700-0000E1000000}"/>
    <hyperlink ref="I276" r:id="rId225" xr:uid="{00000000-0004-0000-0700-0000E2000000}"/>
    <hyperlink ref="I279" r:id="rId226" xr:uid="{00000000-0004-0000-0700-0000E3000000}"/>
    <hyperlink ref="I280" r:id="rId227" xr:uid="{00000000-0004-0000-0700-0000E4000000}"/>
    <hyperlink ref="I277" r:id="rId228" xr:uid="{00000000-0004-0000-0700-0000E5000000}"/>
    <hyperlink ref="I278" r:id="rId229" xr:uid="{00000000-0004-0000-0700-0000E6000000}"/>
    <hyperlink ref="I281" r:id="rId230" xr:uid="{00000000-0004-0000-0700-0000E7000000}"/>
    <hyperlink ref="I282" r:id="rId231" xr:uid="{00000000-0004-0000-0700-0000E8000000}"/>
    <hyperlink ref="I283" r:id="rId232" xr:uid="{00000000-0004-0000-0700-0000E9000000}"/>
    <hyperlink ref="I284" r:id="rId233" xr:uid="{00000000-0004-0000-0700-0000EA000000}"/>
    <hyperlink ref="I285" r:id="rId234" xr:uid="{00000000-0004-0000-0700-0000EB000000}"/>
    <hyperlink ref="I286" r:id="rId235" xr:uid="{00000000-0004-0000-0700-0000EC000000}"/>
    <hyperlink ref="I287" r:id="rId236" xr:uid="{00000000-0004-0000-0700-0000ED000000}"/>
    <hyperlink ref="I288" r:id="rId237" display="mailto:alexpercy.terry@gmail.com" xr:uid="{00000000-0004-0000-0700-0000EE000000}"/>
    <hyperlink ref="I289" r:id="rId238" xr:uid="{00000000-0004-0000-0700-0000EF000000}"/>
    <hyperlink ref="I291" r:id="rId239" xr:uid="{00000000-0004-0000-0700-0000F0000000}"/>
    <hyperlink ref="I292" r:id="rId240" xr:uid="{00000000-0004-0000-0700-0000F1000000}"/>
    <hyperlink ref="I293" r:id="rId241" xr:uid="{00000000-0004-0000-0700-0000F2000000}"/>
    <hyperlink ref="I294" r:id="rId242" xr:uid="{00000000-0004-0000-0700-0000F3000000}"/>
    <hyperlink ref="I295" r:id="rId243" xr:uid="{00000000-0004-0000-0700-0000F4000000}"/>
    <hyperlink ref="I297" r:id="rId244" xr:uid="{00000000-0004-0000-0700-0000F5000000}"/>
    <hyperlink ref="I298" r:id="rId245" xr:uid="{00000000-0004-0000-0700-0000F6000000}"/>
    <hyperlink ref="I299" r:id="rId246" xr:uid="{00000000-0004-0000-0700-0000F7000000}"/>
    <hyperlink ref="I300" r:id="rId247" xr:uid="{00000000-0004-0000-0700-0000F8000000}"/>
    <hyperlink ref="I301" r:id="rId248" xr:uid="{00000000-0004-0000-0700-0000F9000000}"/>
    <hyperlink ref="I302" r:id="rId249" xr:uid="{00000000-0004-0000-0700-0000FA000000}"/>
    <hyperlink ref="I303" r:id="rId250" xr:uid="{00000000-0004-0000-0700-0000FB000000}"/>
    <hyperlink ref="I304" r:id="rId251" xr:uid="{00000000-0004-0000-0700-0000FC000000}"/>
    <hyperlink ref="I305" r:id="rId252" xr:uid="{00000000-0004-0000-0700-0000FD000000}"/>
    <hyperlink ref="I306" r:id="rId253" xr:uid="{00000000-0004-0000-0700-0000FE000000}"/>
    <hyperlink ref="I128" r:id="rId254" display="atoc76@hotmail.com, " xr:uid="{00000000-0004-0000-0700-0000FF000000}"/>
    <hyperlink ref="I307" r:id="rId255" display="atoc76@hotmail.com, " xr:uid="{00000000-0004-0000-0700-000000010000}"/>
    <hyperlink ref="I308" r:id="rId256" xr:uid="{00000000-0004-0000-0700-000001010000}"/>
    <hyperlink ref="I309" r:id="rId257" xr:uid="{00000000-0004-0000-0700-000002010000}"/>
    <hyperlink ref="I310" r:id="rId258" xr:uid="{00000000-0004-0000-0700-000003010000}"/>
    <hyperlink ref="I311" r:id="rId259" xr:uid="{00000000-0004-0000-0700-000004010000}"/>
    <hyperlink ref="I312" r:id="rId260" xr:uid="{00000000-0004-0000-0700-000005010000}"/>
    <hyperlink ref="I313" r:id="rId261" xr:uid="{00000000-0004-0000-0700-000006010000}"/>
    <hyperlink ref="I314" r:id="rId262" xr:uid="{00000000-0004-0000-0700-000007010000}"/>
    <hyperlink ref="I315" r:id="rId263" xr:uid="{00000000-0004-0000-0700-000008010000}"/>
    <hyperlink ref="I316" r:id="rId264" xr:uid="{00000000-0004-0000-0700-000009010000}"/>
    <hyperlink ref="I317" r:id="rId265" xr:uid="{00000000-0004-0000-0700-00000A010000}"/>
    <hyperlink ref="I318" r:id="rId266" xr:uid="{00000000-0004-0000-0700-00000B010000}"/>
    <hyperlink ref="I319" r:id="rId267" xr:uid="{00000000-0004-0000-0700-00000C010000}"/>
    <hyperlink ref="I320" r:id="rId268" xr:uid="{00000000-0004-0000-0700-00000D010000}"/>
    <hyperlink ref="I322" r:id="rId269" xr:uid="{00000000-0004-0000-0700-00000E010000}"/>
    <hyperlink ref="I323" r:id="rId270" xr:uid="{00000000-0004-0000-0700-00000F010000}"/>
    <hyperlink ref="I324" r:id="rId271" xr:uid="{00000000-0004-0000-0700-000010010000}"/>
    <hyperlink ref="I325" r:id="rId272" xr:uid="{00000000-0004-0000-0700-000011010000}"/>
    <hyperlink ref="I326" r:id="rId273" xr:uid="{00000000-0004-0000-0700-000012010000}"/>
    <hyperlink ref="I327" r:id="rId274" xr:uid="{00000000-0004-0000-0700-000013010000}"/>
    <hyperlink ref="I328" r:id="rId275" display="mailto:wca.18@hotmail.com" xr:uid="{00000000-0004-0000-0700-000014010000}"/>
    <hyperlink ref="I330" r:id="rId276" display="mailto:ddbernaolaa@gmail.com" xr:uid="{00000000-0004-0000-0700-000015010000}"/>
    <hyperlink ref="I331" r:id="rId277" display="mailto:pmorov@hlcsac.com" xr:uid="{00000000-0004-0000-0700-000016010000}"/>
    <hyperlink ref="I332" r:id="rId278" xr:uid="{00000000-0004-0000-0700-000017010000}"/>
    <hyperlink ref="I333" r:id="rId279" xr:uid="{00000000-0004-0000-0700-000018010000}"/>
    <hyperlink ref="I335" r:id="rId280" display="mailto:angelopandor@gmail.com" xr:uid="{00000000-0004-0000-0700-000019010000}"/>
    <hyperlink ref="I336" r:id="rId281" xr:uid="{00000000-0004-0000-0700-00001A010000}"/>
    <hyperlink ref="I337" r:id="rId282" xr:uid="{00000000-0004-0000-0700-00001B010000}"/>
    <hyperlink ref="I338" r:id="rId283" display="mailto:danielcalzadaarce@gmail.com" xr:uid="{00000000-0004-0000-0700-00001C010000}"/>
    <hyperlink ref="I339" r:id="rId284" xr:uid="{00000000-0004-0000-0700-00001D010000}"/>
    <hyperlink ref="I340" r:id="rId285" display="mailto:angelopandor@gmail.com" xr:uid="{00000000-0004-0000-0700-00001E010000}"/>
    <hyperlink ref="I341" r:id="rId286" xr:uid="{00000000-0004-0000-0700-00001F010000}"/>
    <hyperlink ref="I342" r:id="rId287" xr:uid="{00000000-0004-0000-0700-000020010000}"/>
    <hyperlink ref="I344" r:id="rId288" xr:uid="{00000000-0004-0000-0700-000021010000}"/>
    <hyperlink ref="I345" r:id="rId289" xr:uid="{00000000-0004-0000-0700-000022010000}"/>
    <hyperlink ref="I346" r:id="rId290" xr:uid="{00000000-0004-0000-0700-000023010000}"/>
    <hyperlink ref="I347" r:id="rId291" xr:uid="{00000000-0004-0000-0700-000024010000}"/>
    <hyperlink ref="I349" r:id="rId292" xr:uid="{00000000-0004-0000-0700-000025010000}"/>
    <hyperlink ref="I350" r:id="rId293" xr:uid="{00000000-0004-0000-0700-000026010000}"/>
    <hyperlink ref="I352" r:id="rId294" display="mailto:meybel.rueda@solucionescontigo.pe" xr:uid="{00000000-0004-0000-0700-000027010000}"/>
    <hyperlink ref="I354" r:id="rId295" xr:uid="{00000000-0004-0000-0700-000028010000}"/>
    <hyperlink ref="I355" r:id="rId296" display="mailto:rcoila@dvc.com.pe" xr:uid="{00000000-0004-0000-0700-000029010000}"/>
    <hyperlink ref="I356" r:id="rId297" display="mailto:Fabianet40@hotmail.com" xr:uid="{00000000-0004-0000-0700-00002A010000}"/>
    <hyperlink ref="I365" r:id="rId298" display="mailto:isaczumaran@gmail.com" xr:uid="{00000000-0004-0000-0700-00002B010000}"/>
    <hyperlink ref="I366" r:id="rId299" display="mailto:ausuriaganajera@gmail.com" xr:uid="{00000000-0004-0000-0700-00002C010000}"/>
    <hyperlink ref="I367" r:id="rId300" xr:uid="{00000000-0004-0000-0700-00002D010000}"/>
    <hyperlink ref="I369" r:id="rId301" xr:uid="{00000000-0004-0000-0700-00002E010000}"/>
    <hyperlink ref="I371" r:id="rId302" xr:uid="{00000000-0004-0000-0700-00002F010000}"/>
    <hyperlink ref="I363" r:id="rId303" xr:uid="{00000000-0004-0000-0700-000030010000}"/>
    <hyperlink ref="I372" r:id="rId304" display="mailto:floresfiore705@gmail.com" xr:uid="{00000000-0004-0000-0700-000031010000}"/>
    <hyperlink ref="I373" r:id="rId305" xr:uid="{00000000-0004-0000-0700-000032010000}"/>
    <hyperlink ref="I374" r:id="rId306" display="mailto:xandro0104@gmail.com" xr:uid="{00000000-0004-0000-0700-000033010000}"/>
    <hyperlink ref="I376" r:id="rId307" display="mailto:Elizabeth.Diaz@alsglobal.com" xr:uid="{00000000-0004-0000-0700-000034010000}"/>
    <hyperlink ref="I378" r:id="rId308" display="mailto:admferuhujsac@gmail.com" xr:uid="{00000000-0004-0000-0700-000035010000}"/>
    <hyperlink ref="I381" r:id="rId309" xr:uid="{00000000-0004-0000-0700-000036010000}"/>
    <hyperlink ref="I382" r:id="rId310" display="mailto:jvasquez@inkasberries.com.pe" xr:uid="{00000000-0004-0000-0700-000037010000}"/>
    <hyperlink ref="I383" r:id="rId311" xr:uid="{00000000-0004-0000-0700-000038010000}"/>
    <hyperlink ref="I384" r:id="rId312" display="mailto:angelopandor@gmail.com" xr:uid="{00000000-0004-0000-0700-000039010000}"/>
    <hyperlink ref="I387" r:id="rId313" display="mailto:jlevano.ingenieria@gmail.com" xr:uid="{00000000-0004-0000-0700-00003A010000}"/>
    <hyperlink ref="I390" r:id="rId314" xr:uid="{00000000-0004-0000-0700-00003B010000}"/>
    <hyperlink ref="I391" r:id="rId315" display="mailto:multiventas.sanjeronim@gmail.com" xr:uid="{00000000-0004-0000-0700-00003C010000}"/>
    <hyperlink ref="I392" r:id="rId316" display="mailto:gfranco@cumbra.com.pe" xr:uid="{00000000-0004-0000-0700-00003D010000}"/>
    <hyperlink ref="I396" r:id="rId317" display="mailto:solivera@consorcioripconciv-stiler.com" xr:uid="{00000000-0004-0000-0700-00003E010000}"/>
    <hyperlink ref="I397" r:id="rId318" xr:uid="{00000000-0004-0000-0700-00003F010000}"/>
    <hyperlink ref="I398" r:id="rId319" xr:uid="{00000000-0004-0000-0700-000040010000}"/>
    <hyperlink ref="I399" r:id="rId320" xr:uid="{00000000-0004-0000-0700-000041010000}"/>
    <hyperlink ref="I403" r:id="rId321" display="mailto:eliros2009.els@gmail.com" xr:uid="{00000000-0004-0000-0700-000042010000}"/>
    <hyperlink ref="I404" r:id="rId322" display="mailto:ulices.ravelo@gdc.pe" xr:uid="{00000000-0004-0000-0700-000043010000}"/>
    <hyperlink ref="I405" r:id="rId323" xr:uid="{00000000-0004-0000-0700-000044010000}"/>
    <hyperlink ref="I408" r:id="rId324" xr:uid="{00000000-0004-0000-0700-000045010000}"/>
    <hyperlink ref="I409" r:id="rId325" display="mailto:gian.huallpa@consorciochimbote.pe" xr:uid="{00000000-0004-0000-0700-000046010000}"/>
    <hyperlink ref="I411" r:id="rId326" display="mailto:administracion2@oxyindustrial.com.pe" xr:uid="{00000000-0004-0000-0700-000047010000}"/>
    <hyperlink ref="I412" r:id="rId327" xr:uid="{00000000-0004-0000-0700-000048010000}"/>
    <hyperlink ref="I414" r:id="rId328" xr:uid="{00000000-0004-0000-0700-000049010000}"/>
    <hyperlink ref="I415" r:id="rId329" xr:uid="{00000000-0004-0000-0700-00004A010000}"/>
    <hyperlink ref="I416" r:id="rId330" xr:uid="{00000000-0004-0000-0700-00004B010000}"/>
    <hyperlink ref="I417" r:id="rId331" xr:uid="{00000000-0004-0000-0700-00004C010000}"/>
    <hyperlink ref="I418" r:id="rId332" xr:uid="{00000000-0004-0000-0700-00004D010000}"/>
    <hyperlink ref="I419" r:id="rId333" xr:uid="{00000000-0004-0000-0700-00004E010000}"/>
    <hyperlink ref="I420" r:id="rId334" xr:uid="{00000000-0004-0000-0700-00004F010000}"/>
    <hyperlink ref="I360" r:id="rId335" xr:uid="{00000000-0004-0000-0700-000050010000}"/>
    <hyperlink ref="I422" r:id="rId336" xr:uid="{00000000-0004-0000-0700-000051010000}"/>
    <hyperlink ref="I423" r:id="rId337" xr:uid="{00000000-0004-0000-0700-000052010000}"/>
    <hyperlink ref="I424" r:id="rId338" xr:uid="{00000000-0004-0000-0700-000053010000}"/>
    <hyperlink ref="I425" r:id="rId339" xr:uid="{00000000-0004-0000-0700-000054010000}"/>
    <hyperlink ref="I426" r:id="rId340" xr:uid="{00000000-0004-0000-0700-000055010000}"/>
    <hyperlink ref="I427" r:id="rId341" xr:uid="{00000000-0004-0000-0700-000056010000}"/>
    <hyperlink ref="I428" r:id="rId342" xr:uid="{00000000-0004-0000-0700-000057010000}"/>
    <hyperlink ref="I429" r:id="rId343" xr:uid="{00000000-0004-0000-0700-000058010000}"/>
    <hyperlink ref="I430" r:id="rId344" xr:uid="{00000000-0004-0000-0700-000059010000}"/>
    <hyperlink ref="I431" r:id="rId345" xr:uid="{00000000-0004-0000-0700-00005A010000}"/>
    <hyperlink ref="I432" r:id="rId346" xr:uid="{00000000-0004-0000-0700-00005B010000}"/>
    <hyperlink ref="I362" r:id="rId347" xr:uid="{00000000-0004-0000-0700-00005C010000}"/>
    <hyperlink ref="I434" r:id="rId348" xr:uid="{00000000-0004-0000-0700-00005D010000}"/>
    <hyperlink ref="I435" r:id="rId349" xr:uid="{00000000-0004-0000-0700-00005E010000}"/>
    <hyperlink ref="I436" r:id="rId350" xr:uid="{00000000-0004-0000-0700-00005F010000}"/>
    <hyperlink ref="I437" r:id="rId351" xr:uid="{00000000-0004-0000-0700-000060010000}"/>
    <hyperlink ref="I438" r:id="rId352" xr:uid="{00000000-0004-0000-0700-000061010000}"/>
    <hyperlink ref="I439" r:id="rId353" xr:uid="{00000000-0004-0000-0700-000062010000}"/>
    <hyperlink ref="I440" r:id="rId354" xr:uid="{00000000-0004-0000-0700-000063010000}"/>
    <hyperlink ref="I443" r:id="rId355" xr:uid="{00000000-0004-0000-0700-000064010000}"/>
    <hyperlink ref="I444" r:id="rId356" display="mailto:jcastillo@madridedificaciones.com" xr:uid="{00000000-0004-0000-0700-000065010000}"/>
    <hyperlink ref="I445" r:id="rId357" xr:uid="{00000000-0004-0000-0700-000066010000}"/>
    <hyperlink ref="I446" r:id="rId358" xr:uid="{00000000-0004-0000-0700-000067010000}"/>
    <hyperlink ref="I447" r:id="rId359" xr:uid="{00000000-0004-0000-0700-000068010000}"/>
    <hyperlink ref="I448" r:id="rId360" xr:uid="{00000000-0004-0000-0700-000069010000}"/>
    <hyperlink ref="I449" r:id="rId361" xr:uid="{00000000-0004-0000-0700-00006A010000}"/>
    <hyperlink ref="I450" r:id="rId362" xr:uid="{00000000-0004-0000-0700-00006B010000}"/>
    <hyperlink ref="I452" r:id="rId363" xr:uid="{00000000-0004-0000-0700-00006C010000}"/>
    <hyperlink ref="I453" r:id="rId364" xr:uid="{00000000-0004-0000-0700-00006D010000}"/>
    <hyperlink ref="I454" r:id="rId365" xr:uid="{00000000-0004-0000-0700-00006E010000}"/>
    <hyperlink ref="I441" r:id="rId366" xr:uid="{00000000-0004-0000-0700-00006F010000}"/>
    <hyperlink ref="I456" r:id="rId367" xr:uid="{00000000-0004-0000-0700-000070010000}"/>
    <hyperlink ref="I457" r:id="rId368" xr:uid="{00000000-0004-0000-0700-000071010000}"/>
    <hyperlink ref="I458" r:id="rId369" xr:uid="{00000000-0004-0000-0700-000072010000}"/>
    <hyperlink ref="I459" r:id="rId370" xr:uid="{00000000-0004-0000-0700-000073010000}"/>
    <hyperlink ref="I460" r:id="rId371" xr:uid="{00000000-0004-0000-0700-000074010000}"/>
    <hyperlink ref="I462" r:id="rId372" xr:uid="{00000000-0004-0000-0700-000075010000}"/>
    <hyperlink ref="I463" r:id="rId373" xr:uid="{00000000-0004-0000-0700-000076010000}"/>
    <hyperlink ref="I464" r:id="rId374" xr:uid="{00000000-0004-0000-0700-000077010000}"/>
    <hyperlink ref="I465" r:id="rId375" xr:uid="{00000000-0004-0000-0700-000078010000}"/>
    <hyperlink ref="I467" r:id="rId376" xr:uid="{00000000-0004-0000-0700-000079010000}"/>
    <hyperlink ref="I468" r:id="rId377" xr:uid="{00000000-0004-0000-0700-00007A010000}"/>
    <hyperlink ref="I469" r:id="rId378" xr:uid="{00000000-0004-0000-0700-00007B010000}"/>
    <hyperlink ref="I470" r:id="rId379" xr:uid="{00000000-0004-0000-0700-00007C010000}"/>
    <hyperlink ref="I471" r:id="rId380" xr:uid="{00000000-0004-0000-0700-00007D010000}"/>
    <hyperlink ref="I474" r:id="rId381" xr:uid="{00000000-0004-0000-0700-00007E010000}"/>
    <hyperlink ref="I476" r:id="rId382" xr:uid="{00000000-0004-0000-0700-00007F010000}"/>
    <hyperlink ref="I477" r:id="rId383" xr:uid="{00000000-0004-0000-0700-000080010000}"/>
    <hyperlink ref="I479" r:id="rId384" xr:uid="{00000000-0004-0000-0700-000081010000}"/>
    <hyperlink ref="I480" r:id="rId385" xr:uid="{00000000-0004-0000-0700-000082010000}"/>
    <hyperlink ref="I482" r:id="rId386" xr:uid="{00000000-0004-0000-0700-000083010000}"/>
    <hyperlink ref="I483" r:id="rId387" xr:uid="{00000000-0004-0000-0700-000084010000}"/>
    <hyperlink ref="I484" r:id="rId388" xr:uid="{00000000-0004-0000-0700-000085010000}"/>
    <hyperlink ref="I485" r:id="rId389" xr:uid="{00000000-0004-0000-0700-000086010000}"/>
    <hyperlink ref="I486" r:id="rId390" xr:uid="{00000000-0004-0000-0700-000087010000}"/>
    <hyperlink ref="I487" r:id="rId391" xr:uid="{00000000-0004-0000-0700-000088010000}"/>
    <hyperlink ref="I488" r:id="rId392" display="mailto:illaves@abril.pe" xr:uid="{00000000-0004-0000-0700-000089010000}"/>
    <hyperlink ref="I489" r:id="rId393" xr:uid="{00000000-0004-0000-0700-00008A010000}"/>
    <hyperlink ref="I491" r:id="rId394" xr:uid="{00000000-0004-0000-0700-00008B010000}"/>
    <hyperlink ref="I492" r:id="rId395" xr:uid="{00000000-0004-0000-0700-00008C010000}"/>
    <hyperlink ref="I493" r:id="rId396" xr:uid="{00000000-0004-0000-0700-00008D010000}"/>
    <hyperlink ref="I494" r:id="rId397" xr:uid="{00000000-0004-0000-0700-00008E010000}"/>
    <hyperlink ref="I495" r:id="rId398" xr:uid="{00000000-0004-0000-0700-00008F010000}"/>
    <hyperlink ref="I496" r:id="rId399" xr:uid="{00000000-0004-0000-0700-000090010000}"/>
    <hyperlink ref="I497" r:id="rId400" xr:uid="{00000000-0004-0000-0700-000091010000}"/>
    <hyperlink ref="I498" r:id="rId401" xr:uid="{00000000-0004-0000-0700-000092010000}"/>
    <hyperlink ref="I499" r:id="rId402" xr:uid="{00000000-0004-0000-0700-000093010000}"/>
    <hyperlink ref="I502" r:id="rId403" xr:uid="{00000000-0004-0000-0700-000094010000}"/>
    <hyperlink ref="I503" r:id="rId404" xr:uid="{00000000-0004-0000-0700-000095010000}"/>
    <hyperlink ref="I505" r:id="rId405" xr:uid="{00000000-0004-0000-0700-000096010000}"/>
    <hyperlink ref="I506" r:id="rId406" xr:uid="{00000000-0004-0000-0700-000097010000}"/>
    <hyperlink ref="I507" r:id="rId407" xr:uid="{00000000-0004-0000-0700-000098010000}"/>
    <hyperlink ref="I509" r:id="rId408" xr:uid="{00000000-0004-0000-0700-000099010000}"/>
    <hyperlink ref="I510" r:id="rId409" xr:uid="{00000000-0004-0000-0700-00009A010000}"/>
    <hyperlink ref="I511" r:id="rId410" xr:uid="{00000000-0004-0000-0700-00009B010000}"/>
    <hyperlink ref="I512" r:id="rId411" xr:uid="{00000000-0004-0000-0700-00009C010000}"/>
    <hyperlink ref="I513" r:id="rId412" xr:uid="{00000000-0004-0000-0700-00009D010000}"/>
    <hyperlink ref="I514" r:id="rId413" xr:uid="{00000000-0004-0000-0700-00009E010000}"/>
    <hyperlink ref="I515" r:id="rId414" xr:uid="{00000000-0004-0000-0700-00009F010000}"/>
    <hyperlink ref="I516" r:id="rId415" xr:uid="{00000000-0004-0000-0700-0000A0010000}"/>
    <hyperlink ref="I517" r:id="rId416" xr:uid="{00000000-0004-0000-0700-0000A1010000}"/>
    <hyperlink ref="I518" r:id="rId417" xr:uid="{00000000-0004-0000-0700-0000A2010000}"/>
    <hyperlink ref="I519" r:id="rId418" xr:uid="{00000000-0004-0000-0700-0000A3010000}"/>
    <hyperlink ref="I520" r:id="rId419" xr:uid="{00000000-0004-0000-0700-0000A4010000}"/>
    <hyperlink ref="I521" r:id="rId420" xr:uid="{00000000-0004-0000-0700-0000A5010000}"/>
    <hyperlink ref="I407" r:id="rId421" xr:uid="{00000000-0004-0000-0700-0000A6010000}"/>
    <hyperlink ref="I526" r:id="rId422" xr:uid="{00000000-0004-0000-0700-0000A7010000}"/>
    <hyperlink ref="I527" r:id="rId423" xr:uid="{00000000-0004-0000-0700-0000A8010000}"/>
    <hyperlink ref="I528" r:id="rId424" xr:uid="{00000000-0004-0000-0700-0000A9010000}"/>
    <hyperlink ref="I529" r:id="rId425" xr:uid="{00000000-0004-0000-0700-0000AA010000}"/>
    <hyperlink ref="I530" r:id="rId426" xr:uid="{00000000-0004-0000-0700-0000AB010000}"/>
    <hyperlink ref="I531" r:id="rId427" xr:uid="{00000000-0004-0000-0700-0000AC010000}"/>
    <hyperlink ref="I533" r:id="rId428" xr:uid="{00000000-0004-0000-0700-0000AD010000}"/>
    <hyperlink ref="I534" r:id="rId429" xr:uid="{00000000-0004-0000-0700-0000AE010000}"/>
    <hyperlink ref="I535" r:id="rId430" xr:uid="{00000000-0004-0000-0700-0000AF010000}"/>
    <hyperlink ref="I536" r:id="rId431" xr:uid="{00000000-0004-0000-0700-0000B0010000}"/>
    <hyperlink ref="I537" r:id="rId432" xr:uid="{00000000-0004-0000-0700-0000B1010000}"/>
    <hyperlink ref="I538" r:id="rId433" xr:uid="{00000000-0004-0000-0700-0000B2010000}"/>
    <hyperlink ref="I539" r:id="rId434" xr:uid="{00000000-0004-0000-0700-0000B3010000}"/>
    <hyperlink ref="I540" r:id="rId435" xr:uid="{00000000-0004-0000-0700-0000B4010000}"/>
    <hyperlink ref="I541" r:id="rId436" xr:uid="{00000000-0004-0000-0700-0000B5010000}"/>
    <hyperlink ref="I543" r:id="rId437" xr:uid="{00000000-0004-0000-0700-0000B6010000}"/>
    <hyperlink ref="I544" r:id="rId438" xr:uid="{00000000-0004-0000-0700-0000B7010000}"/>
    <hyperlink ref="I545" r:id="rId439" xr:uid="{00000000-0004-0000-0700-0000B8010000}"/>
    <hyperlink ref="I547" r:id="rId440" xr:uid="{00000000-0004-0000-0700-0000B9010000}"/>
    <hyperlink ref="I548" r:id="rId441" xr:uid="{00000000-0004-0000-0700-0000BA010000}"/>
    <hyperlink ref="I549" r:id="rId442" xr:uid="{00000000-0004-0000-0700-0000BB010000}"/>
    <hyperlink ref="I9" r:id="rId443" xr:uid="{00000000-0004-0000-0700-0000BC010000}"/>
    <hyperlink ref="F313" r:id="rId444" display="jorge_a_y6@hotmail.com" xr:uid="{00000000-0004-0000-0700-0000BD010000}"/>
    <hyperlink ref="I550" r:id="rId445" xr:uid="{00000000-0004-0000-0700-0000BE010000}"/>
    <hyperlink ref="I551" r:id="rId446" xr:uid="{00000000-0004-0000-0700-0000BF010000}"/>
    <hyperlink ref="I552" r:id="rId447" xr:uid="{00000000-0004-0000-0700-0000C0010000}"/>
    <hyperlink ref="I553" r:id="rId448" xr:uid="{00000000-0004-0000-0700-0000C1010000}"/>
    <hyperlink ref="I554" r:id="rId449" xr:uid="{00000000-0004-0000-0700-0000C2010000}"/>
    <hyperlink ref="I558" r:id="rId450" xr:uid="{00000000-0004-0000-0700-0000C3010000}"/>
    <hyperlink ref="I557" r:id="rId451" xr:uid="{00000000-0004-0000-0700-0000C4010000}"/>
    <hyperlink ref="I559" r:id="rId452" xr:uid="{00000000-0004-0000-0700-0000C5010000}"/>
    <hyperlink ref="I560" r:id="rId453" xr:uid="{00000000-0004-0000-0700-0000C6010000}"/>
    <hyperlink ref="I561" r:id="rId454" xr:uid="{00000000-0004-0000-0700-0000C7010000}"/>
    <hyperlink ref="I562" r:id="rId455" xr:uid="{00000000-0004-0000-0700-0000C8010000}"/>
    <hyperlink ref="I563" r:id="rId456" xr:uid="{00000000-0004-0000-0700-0000C9010000}"/>
    <hyperlink ref="I565" r:id="rId457" xr:uid="{00000000-0004-0000-0700-0000CA010000}"/>
    <hyperlink ref="I386" r:id="rId458" xr:uid="{00000000-0004-0000-0700-0000CB010000}"/>
    <hyperlink ref="F567" r:id="rId459" display="vdiestrac@dydcoprobise.com" xr:uid="{00000000-0004-0000-0700-0000CC010000}"/>
    <hyperlink ref="I568" r:id="rId460" xr:uid="{00000000-0004-0000-0700-0000CD010000}"/>
    <hyperlink ref="I569" r:id="rId461" xr:uid="{00000000-0004-0000-0700-0000CE010000}"/>
    <hyperlink ref="I570" r:id="rId462" xr:uid="{00000000-0004-0000-0700-0000CF010000}"/>
    <hyperlink ref="I573" r:id="rId463" xr:uid="{00000000-0004-0000-0700-0000D0010000}"/>
    <hyperlink ref="I577" r:id="rId464" xr:uid="{00000000-0004-0000-0700-0000D1010000}"/>
    <hyperlink ref="I578" r:id="rId465" xr:uid="{00000000-0004-0000-0700-0000D2010000}"/>
    <hyperlink ref="I579" r:id="rId466" display="mailto:hector.delgado@chayza.com.pe" xr:uid="{00000000-0004-0000-0700-0000D3010000}"/>
    <hyperlink ref="I581" r:id="rId467" display="mailto:eamaro@zane.com.pe" xr:uid="{00000000-0004-0000-0700-0000D4010000}"/>
    <hyperlink ref="I583" r:id="rId468" xr:uid="{00000000-0004-0000-0700-0000D5010000}"/>
    <hyperlink ref="I585" r:id="rId469" xr:uid="{00000000-0004-0000-0700-0000D6010000}"/>
    <hyperlink ref="I587" r:id="rId470" display="mailto:wtaco@calidra.com.mx" xr:uid="{00000000-0004-0000-0700-0000D7010000}"/>
    <hyperlink ref="I574" r:id="rId471" xr:uid="{00000000-0004-0000-0700-0000D8010000}"/>
    <hyperlink ref="I589" r:id="rId472" xr:uid="{00000000-0004-0000-0700-0000D9010000}"/>
    <hyperlink ref="I591" r:id="rId473" display="mailto:sandro.duarte@qorikallpa.com.pe" xr:uid="{00000000-0004-0000-0700-0000DA010000}"/>
    <hyperlink ref="I593" r:id="rId474" xr:uid="{00000000-0004-0000-0700-0000DB010000}"/>
    <hyperlink ref="I594" r:id="rId475" xr:uid="{3D904B12-7F96-449F-89C9-5A312D535D65}"/>
    <hyperlink ref="I596" r:id="rId476" xr:uid="{D2AA94A2-9321-4F99-9292-08CA557040E0}"/>
    <hyperlink ref="I597" r:id="rId477" xr:uid="{84A549B9-D409-4E36-A07E-C978516F4AA3}"/>
    <hyperlink ref="I598" r:id="rId478" xr:uid="{BD8EF24D-F8AC-4D77-ACC0-6BCC7537AFA4}"/>
    <hyperlink ref="I599" r:id="rId479" xr:uid="{20628BDE-2E11-486F-A34C-4485F631588F}"/>
    <hyperlink ref="I601" r:id="rId480" xr:uid="{D33C1A75-9C07-4B39-B566-706481464210}"/>
    <hyperlink ref="I602" r:id="rId481" xr:uid="{7C4DF0B7-ABE6-4072-AAF8-CEB550FFE7E0}"/>
    <hyperlink ref="I603" r:id="rId482" xr:uid="{B2F97889-AFEA-4DDC-8C67-3D63829211F2}"/>
    <hyperlink ref="I575" r:id="rId483" xr:uid="{8E01D20A-639F-4BAF-B6E4-9847D789FDB9}"/>
    <hyperlink ref="I605" r:id="rId484" xr:uid="{A63FDD18-0523-4EAB-BDAC-ED1A47BE4836}"/>
    <hyperlink ref="I606" r:id="rId485" xr:uid="{4AC1D002-A0EE-426D-9A4B-E20E3338A60A}"/>
    <hyperlink ref="I607" r:id="rId486" xr:uid="{95E825ED-D506-4BED-AAC6-895642DDA6D2}"/>
    <hyperlink ref="I608" r:id="rId487" xr:uid="{0AD10B34-0F83-4011-AC9B-4DC464B5C80F}"/>
    <hyperlink ref="I11" r:id="rId488" xr:uid="{11EC1732-BCB3-4477-9429-2CC0424D9515}"/>
    <hyperlink ref="I609" r:id="rId489" xr:uid="{ABF9A2A3-315F-4DF7-B760-3588CE2A6223}"/>
    <hyperlink ref="I610" r:id="rId490" xr:uid="{19F3EA4B-CA14-4D7E-B5AB-63A3ACE7F5FD}"/>
    <hyperlink ref="I611" r:id="rId491" xr:uid="{9D078FA4-BC84-4428-8E76-A74A27742F5B}"/>
    <hyperlink ref="I612" r:id="rId492" xr:uid="{A36615C5-5EFE-42E0-8A25-7FC051B6928B}"/>
    <hyperlink ref="I613" r:id="rId493" xr:uid="{B3211B8C-5E6E-4BD8-831C-0D4C8AFAF6BC}"/>
    <hyperlink ref="I614" r:id="rId494" xr:uid="{C81AA63F-1F6D-45D5-83AF-65EE070D6BB9}"/>
    <hyperlink ref="I615" r:id="rId495" xr:uid="{E308D285-CF93-40FB-B287-426B767A3379}"/>
    <hyperlink ref="I616" r:id="rId496" xr:uid="{7B46C651-D031-4E7F-ABB5-717467B2B416}"/>
    <hyperlink ref="I617" r:id="rId497" xr:uid="{C5892D79-24B1-47DE-986E-68241D3B0E9A}"/>
    <hyperlink ref="I618" r:id="rId498" xr:uid="{9A612E35-C7E3-4F0F-916F-CCB43BC7E968}"/>
    <hyperlink ref="I619" r:id="rId499" xr:uid="{ACAA3C8F-8CC3-4F52-B878-71B82052CD1D}"/>
    <hyperlink ref="I622" r:id="rId500" xr:uid="{BAE2A778-2D5C-4D4B-A03E-99A2FFEA69F9}"/>
    <hyperlink ref="I623" r:id="rId501" xr:uid="{EC6EA932-9D66-40A2-ABFF-D98AEDEE0FAB}"/>
    <hyperlink ref="I624" r:id="rId502" xr:uid="{D22EB690-D06E-4F95-902C-56E7469CA9C7}"/>
    <hyperlink ref="I626" r:id="rId503" xr:uid="{FE2D18C2-0E8D-463A-9C2D-AB358DE852B8}"/>
    <hyperlink ref="I627" r:id="rId504" xr:uid="{436699EF-CD7A-4A65-92F5-5009F955195B}"/>
    <hyperlink ref="I628" r:id="rId505" xr:uid="{CB99178D-2D1B-4F28-8FDF-AB48A7394FC0}"/>
    <hyperlink ref="I630" r:id="rId506" xr:uid="{0A46BBE4-A1A9-4337-8CC4-D34D5A1AC135}"/>
    <hyperlink ref="I632" r:id="rId507" xr:uid="{2FA2EF15-A96F-4A9F-9301-BC91BB019BB9}"/>
    <hyperlink ref="I633" r:id="rId508" xr:uid="{2351FFDF-9FB9-487E-BBAD-845E426E13AD}"/>
    <hyperlink ref="I634" r:id="rId509" xr:uid="{435A58C2-A563-4834-B458-6DBB1C833D5E}"/>
    <hyperlink ref="I635" r:id="rId510" display="soilrock@soilrock.pe" xr:uid="{32CB529A-CA3B-4D30-AC14-376D57270AA2}"/>
    <hyperlink ref="I636" r:id="rId511" xr:uid="{9E8007FD-3018-4329-A6A2-F9B184BAB0AC}"/>
    <hyperlink ref="I638" r:id="rId512" xr:uid="{8DA4094E-5C31-4CF3-A743-208E27C0FDA8}"/>
    <hyperlink ref="I639" r:id="rId513" xr:uid="{B189436F-66DE-442A-97CF-A281DA3B1371}"/>
    <hyperlink ref="I640" r:id="rId514" display="Carlos.burgosb@bvings.com" xr:uid="{805739FF-AACF-42B4-B526-191E3DC28B52}"/>
    <hyperlink ref="I641" r:id="rId515" display="lsipiran@cens.com.pe" xr:uid="{8927AA61-B0E1-4680-9B1D-AC631DCDCE98}"/>
    <hyperlink ref="I642" r:id="rId516" display="adm.obelisco@gmail.com" xr:uid="{8C303B16-A543-4618-A0D0-DF2369F1D496}"/>
    <hyperlink ref="I643" r:id="rId517" xr:uid="{08C278AF-3B57-4C5C-8C51-2732BE3B1623}"/>
    <hyperlink ref="I644" r:id="rId518" xr:uid="{46BD8D2B-E270-475E-9345-07535B49A060}"/>
    <hyperlink ref="I645" r:id="rId519" xr:uid="{0B6FD43C-1DFC-4F8F-894C-AD280AAD7EC2}"/>
    <hyperlink ref="I646" r:id="rId520" display="lsipiran@cens.com.pe" xr:uid="{0F27E8AA-B235-4C47-8B64-6479B66F4F6D}"/>
    <hyperlink ref="I647" r:id="rId521" xr:uid="{AC333A7C-56E5-467B-91DE-F19A0DE0277D}"/>
    <hyperlink ref="I648" r:id="rId522" xr:uid="{13A51E60-EDF4-4C86-80BB-4EB08CCACD6F}"/>
    <hyperlink ref="I649" r:id="rId523" xr:uid="{E5D1D05B-147D-439A-9667-96ABADCDAD7A}"/>
    <hyperlink ref="I651" r:id="rId524" xr:uid="{82523A77-64E9-44C2-BAE0-36348D200063}"/>
    <hyperlink ref="I654" r:id="rId525" xr:uid="{F239D7EB-4899-41B3-BE2B-50907BA51959}"/>
    <hyperlink ref="I655" r:id="rId526" xr:uid="{4770F419-61FC-4EAA-8188-C36258C3832F}"/>
    <hyperlink ref="I659" r:id="rId527" xr:uid="{CCAFAB4C-9FE7-4AFD-BC61-FDB2E320AC85}"/>
    <hyperlink ref="I666" r:id="rId528" xr:uid="{15D55732-CB9A-4E50-BC9F-68FCEFB80351}"/>
    <hyperlink ref="I675" r:id="rId529" xr:uid="{8D80BE25-B0C4-4098-A132-7F1EC12FBE6C}"/>
    <hyperlink ref="I682" r:id="rId530" xr:uid="{2FE6569E-9D29-410B-8FBF-1C6A38D72EA3}"/>
    <hyperlink ref="I684" r:id="rId531" xr:uid="{79531F41-CF9E-4290-B83D-F1DD7250A467}"/>
    <hyperlink ref="I669" r:id="rId532" xr:uid="{9E7D4ED5-8A63-4F49-A167-33B9ABF51C46}"/>
    <hyperlink ref="I691" r:id="rId533" display="mailto:galvar@abtechnologysac.com" xr:uid="{0C9AE5B8-C662-41C1-B769-CA85069BC72A}"/>
    <hyperlink ref="I692" r:id="rId534" xr:uid="{83F51C85-813A-44F0-B2BE-74F30EC40746}"/>
    <hyperlink ref="I695" r:id="rId535" xr:uid="{B4E1A539-5455-4E1B-9479-6F7B37605CAA}"/>
    <hyperlink ref="I696" r:id="rId536" xr:uid="{2448A9A7-CE94-41EE-B252-694A4A54EF6F}"/>
    <hyperlink ref="I697" r:id="rId537" xr:uid="{88C3B875-270B-42DD-9538-53E8FAFDA753}"/>
    <hyperlink ref="I698" r:id="rId538" xr:uid="{00711FD7-1AC5-42EA-AB74-30E99528A508}"/>
    <hyperlink ref="I699" r:id="rId539" display="mailto:cassiagarro@haug.com.pe" xr:uid="{E465486C-277B-4636-B143-F9E24AE8F9E4}"/>
    <hyperlink ref="I700" r:id="rId540" display="mailto:jquispe@icafal-flesan.com.pe" xr:uid="{5DA29E7C-7802-4AF1-AB31-B05A86ACF73C}"/>
    <hyperlink ref="I702" r:id="rId541" xr:uid="{C21B9F7C-FFE9-40BF-81D6-DDA576FF60B4}"/>
    <hyperlink ref="I703" r:id="rId542" xr:uid="{24BF4905-DDCC-40AF-8C13-44335ED9D2DC}"/>
    <hyperlink ref="I708" r:id="rId543" xr:uid="{FC79E887-9FB6-4A8B-9DD9-8CC24F90E257}"/>
    <hyperlink ref="I709" r:id="rId544" xr:uid="{C859E28C-0D42-48DC-968C-2426B354F1E5}"/>
    <hyperlink ref="I718" r:id="rId545" xr:uid="{7BDD29CF-04AF-40A8-9A7F-AA2521BB1F3D}"/>
    <hyperlink ref="I720" r:id="rId546" display="mailto:Angela.Unda@imagina.pe" xr:uid="{60CA27DF-4D55-48FE-83C1-8B1C35DF04A3}"/>
    <hyperlink ref="I724" r:id="rId547" display="mailto:mdelcastillo@grupopergola.com" xr:uid="{71841F9F-B194-481F-83B9-D940899E6E40}"/>
    <hyperlink ref="I725" r:id="rId548" display="mailto:cassiagarro@haug.com.pe" xr:uid="{712B7370-CBC0-4033-9317-15FCAF4399F8}"/>
    <hyperlink ref="I726" r:id="rId549" xr:uid="{A9C53907-41DA-4F8D-A4CD-ACA51E9D8DEE}"/>
    <hyperlink ref="I727" r:id="rId550" xr:uid="{5E8D69CC-06A3-43B9-8643-67AEDA152115}"/>
    <hyperlink ref="I728" r:id="rId551" xr:uid="{9706795B-F859-4D59-B735-61E810408230}"/>
    <hyperlink ref="I731" r:id="rId552" display="mailto:odiliolaveriano@gmail.com" xr:uid="{60ABDD7F-66B9-44DD-9B39-9AD2A57FDA63}"/>
    <hyperlink ref="I710" r:id="rId553" display="laflorida.consorcio@gmail.com/ing.gaby.prado@gmail.com" xr:uid="{8FFDC314-85C5-4295-886C-26A729F8FD76}"/>
    <hyperlink ref="I737" r:id="rId554" xr:uid="{9C1CB744-A9BD-4030-BDB7-6BDF4207BD57}"/>
    <hyperlink ref="I738" r:id="rId555" xr:uid="{AC3D6D5D-9A5B-41BA-AB19-4B8E966E0488}"/>
    <hyperlink ref="I741" r:id="rId556" xr:uid="{09E70DC3-6457-4A2E-AF3E-4A267C568871}"/>
    <hyperlink ref="I742" r:id="rId557" xr:uid="{5AAB8F39-1050-41F3-9AA5-FF3C8F2CBBEA}"/>
    <hyperlink ref="I743" r:id="rId558" display="mailto:cassiagarro@haug.com.pe" xr:uid="{C1F45FE6-9803-4762-B0C8-26DABF375C92}"/>
    <hyperlink ref="I752" r:id="rId559" xr:uid="{2EFE80F2-0DA4-4233-86D6-C7727B6B7531}"/>
    <hyperlink ref="I758" r:id="rId560" xr:uid="{2DE6A4E5-6D42-4A1E-AE6E-61CD08CA0EAC}"/>
    <hyperlink ref="I759" r:id="rId561" display="mailto:carlosmiguelsedanoadama@gmail.com" xr:uid="{528DC634-B9DA-4526-B544-31E47627174F}"/>
    <hyperlink ref="I760" r:id="rId562" xr:uid="{448F6DF3-09E4-4579-84C6-5111B44C9277}"/>
    <hyperlink ref="I761" r:id="rId563" xr:uid="{CC5D225C-37A2-4E26-9F04-D878E9A0C7E6}"/>
    <hyperlink ref="I764" r:id="rId564" display="mailto:cassiagarro@haug.com.pe" xr:uid="{C825C2E9-BF06-43EF-AEC0-E074A0BB3585}"/>
    <hyperlink ref="I766" r:id="rId565" xr:uid="{E927CBD2-13A5-4289-A3AA-18AC82B313AC}"/>
    <hyperlink ref="I767" r:id="rId566" xr:uid="{C4538120-4095-4BEC-B28C-E0A54B93A3FA}"/>
    <hyperlink ref="I773" r:id="rId567" xr:uid="{6744DA8A-5E41-4154-BA42-48C295F1C37C}"/>
    <hyperlink ref="I776" r:id="rId568" display="mailto:wendy.davila@soilrock.pe" xr:uid="{922C8E94-BF38-4283-B952-E6545F1ACC66}"/>
    <hyperlink ref="I777" r:id="rId569" xr:uid="{D3A87677-2413-435D-9D29-033CE74176D5}"/>
    <hyperlink ref="I778" r:id="rId570" display="mailto:santiagoreymundo8@gmail.com" xr:uid="{0AD5C129-8564-4DE5-92CE-CAD5F990B24B}"/>
    <hyperlink ref="I781" r:id="rId571" display="mailto:bernaldomiluska@gmail.com" xr:uid="{B3131B57-DC8A-489A-AAC9-2B0EDE7741AE}"/>
    <hyperlink ref="I785" r:id="rId572" xr:uid="{4B200C29-A71D-4685-BB52-CD4B5BDE6367}"/>
    <hyperlink ref="I786" r:id="rId573" xr:uid="{69AA5AA4-A64C-497A-BEDF-6BA4C875239E}"/>
    <hyperlink ref="I788" r:id="rId574" display="mailto:supervisorcalidadprom001@macadam.com" xr:uid="{6969B1FF-9F9C-4DC4-8E49-8C4E9D243A4A}"/>
    <hyperlink ref="I789" r:id="rId575" xr:uid="{71D853EF-67DE-4309-A738-ECF2C9B4C7C2}"/>
    <hyperlink ref="I790" r:id="rId576" xr:uid="{45EA34E2-553B-4B05-AA26-1A5A225BF7CB}"/>
    <hyperlink ref="I791" r:id="rId577" display="mailto:oci40@atu.gob.pe" xr:uid="{D0F4B1DE-425E-4502-85BA-7D5F2F8F0DC2}"/>
    <hyperlink ref="I794" r:id="rId578" xr:uid="{BF6027BF-9EB6-49DA-A003-305D334535B5}"/>
    <hyperlink ref="I795" r:id="rId579" xr:uid="{C48E7E35-B169-41A8-9095-D28C6E2D5615}"/>
    <hyperlink ref="K797" r:id="rId580" xr:uid="{D683F557-8126-4057-B1B7-663F71184BB1}"/>
    <hyperlink ref="I798" r:id="rId581" xr:uid="{BBCCBD71-8C1F-406C-85D6-993960B11EC7}"/>
    <hyperlink ref="I782" r:id="rId582" xr:uid="{F8C3AD87-79BE-44EF-A0CF-0BC356EFE97C}"/>
    <hyperlink ref="I803" r:id="rId583" xr:uid="{410123D4-9758-4325-8D58-3D26A53BBB4A}"/>
    <hyperlink ref="I799" r:id="rId584" xr:uid="{FBA3179D-D91C-41BB-9EBB-2908B09FD90D}"/>
    <hyperlink ref="I804" r:id="rId585" xr:uid="{F8690E7E-E967-4780-8C7E-E5FA2C3DBCE7}"/>
    <hyperlink ref="I806" r:id="rId586" xr:uid="{ECD01583-7AF2-4FC8-A751-17A5AEC141F7}"/>
    <hyperlink ref="I807" r:id="rId587" xr:uid="{5A4A5114-9585-4B1B-AE07-073A8A03801F}"/>
    <hyperlink ref="I811" r:id="rId588" xr:uid="{AD1418CE-6E01-4505-B807-FCB6E72BD8B1}"/>
    <hyperlink ref="I814" r:id="rId589" xr:uid="{B22056D5-0C20-4129-B886-C79580FD14F5}"/>
    <hyperlink ref="I820" r:id="rId590" xr:uid="{3D6A9A76-9222-4237-B1F4-89BB506C77F0}"/>
    <hyperlink ref="I822" r:id="rId591" xr:uid="{3747D352-72B7-4F00-B1A8-BA50F65E73BD}"/>
    <hyperlink ref="I823" r:id="rId592" xr:uid="{62D1EEBF-98A2-437A-AFE9-428EA7BB599D}"/>
    <hyperlink ref="I825" r:id="rId593" xr:uid="{10DDD1E4-A6A2-4B49-A322-EEE2234827E0}"/>
    <hyperlink ref="I826" r:id="rId594" xr:uid="{6E98F7B1-C96C-4140-95B6-903C387D9C91}"/>
    <hyperlink ref="I828" r:id="rId595" xr:uid="{DB563489-23EF-457F-BE23-C3A05A1E096F}"/>
    <hyperlink ref="I831" r:id="rId596" xr:uid="{F328CEFA-FCA1-4C16-B90C-36F0F9AD72E5}"/>
    <hyperlink ref="I832" r:id="rId597" xr:uid="{E88D4BE5-3166-4424-B964-4C87F43D2DEA}"/>
    <hyperlink ref="I833" r:id="rId598" xr:uid="{E86D8583-C977-423E-AD45-6A2B5B56D3C2}"/>
    <hyperlink ref="I834" r:id="rId599" xr:uid="{63DAC119-BC6B-43D1-A27A-596C146E276D}"/>
    <hyperlink ref="I839" r:id="rId600" xr:uid="{6A4780EC-F16D-4FCE-BB46-7DE546D12820}"/>
    <hyperlink ref="I843" r:id="rId601" xr:uid="{A7E67ED7-CF2D-48E1-A702-2D4531532268}"/>
    <hyperlink ref="I844" r:id="rId602" xr:uid="{85CA3A6B-9074-49E4-9280-2F753299DAB3}"/>
    <hyperlink ref="I846" r:id="rId603" xr:uid="{87F3C456-8789-4636-91D2-C70E23EE5595}"/>
    <hyperlink ref="I847" r:id="rId604" xr:uid="{AAF76A20-96E9-49D0-94D2-9CB2D1E42450}"/>
    <hyperlink ref="I848" r:id="rId605" xr:uid="{0FE10567-2EED-4EC2-96D4-C02DC07FD921}"/>
    <hyperlink ref="I850" r:id="rId606" xr:uid="{EBA0D5AC-7012-4DCC-B0A6-3807B1FF3A0B}"/>
    <hyperlink ref="I851" r:id="rId607" xr:uid="{5F24A319-E362-4495-ADD2-C6E1568C45E0}"/>
    <hyperlink ref="I852" r:id="rId608" xr:uid="{445F9A7D-6BF5-4A13-865D-E679BCE46398}"/>
    <hyperlink ref="I855" r:id="rId609" xr:uid="{7F7184F8-6707-46B5-AF23-E46467D94C0C}"/>
    <hyperlink ref="I857" r:id="rId610" xr:uid="{0A06A41E-641B-4060-ACB3-B474795016F6}"/>
    <hyperlink ref="I861" r:id="rId611" xr:uid="{B0FAF0FD-4260-4C6E-B6A5-7D5654EDDC78}"/>
    <hyperlink ref="I867" r:id="rId612" xr:uid="{989842C7-AB59-46BA-BC1E-E1693CBFC5DD}"/>
    <hyperlink ref="I869" r:id="rId613" xr:uid="{E738E625-9D17-4187-9EE2-6345842C8C21}"/>
    <hyperlink ref="I871" r:id="rId614" xr:uid="{E6F8B2C8-72E3-4352-A361-605AD2EBFD78}"/>
    <hyperlink ref="I872" r:id="rId615" xr:uid="{6CBCE255-2D06-4B3B-9C15-3BE58B5C97E2}"/>
    <hyperlink ref="I873" r:id="rId616" xr:uid="{0EB1905C-3CE1-4304-AC2D-3873AF1E4C8B}"/>
    <hyperlink ref="I874" r:id="rId617" xr:uid="{B5CA554B-7C17-4E04-895F-B9AA8CD07C77}"/>
    <hyperlink ref="I875" r:id="rId618" xr:uid="{5E275526-7CDB-4F71-9FAE-D5CE9AF91E1B}"/>
    <hyperlink ref="I877" r:id="rId619" xr:uid="{C7E87757-64DD-4D2C-8A09-C13E12AA73C2}"/>
    <hyperlink ref="I878" r:id="rId620" xr:uid="{765FE07B-A3CC-4414-8B6A-23918D2E5C6B}"/>
    <hyperlink ref="I879" r:id="rId621" xr:uid="{AC844886-A931-4D0A-8517-7B093935EAC4}"/>
    <hyperlink ref="I880" r:id="rId622" xr:uid="{A641A9E8-1432-46E6-9163-EE68384C8AED}"/>
    <hyperlink ref="I881" r:id="rId623" xr:uid="{475C1CF9-6A24-4C05-85DC-1CA66B94789A}"/>
    <hyperlink ref="I882" r:id="rId624" xr:uid="{3CF19C24-E49E-4F94-ABFD-8EB2EA0DFF1F}"/>
    <hyperlink ref="I883" r:id="rId625" display="jvggeotecniasac@outlook.com / " xr:uid="{E998B7D5-DC3C-465F-B711-C1B4DE756AA2}"/>
    <hyperlink ref="I884" r:id="rId626" display="jvggeotecniasac@outlook.com / " xr:uid="{4BBE18BD-8178-4CA4-8787-F46EB967887A}"/>
    <hyperlink ref="I885" r:id="rId627" xr:uid="{3EF746B3-ACE7-4203-8247-8258349B2927}"/>
    <hyperlink ref="I887" r:id="rId628" xr:uid="{BAA25900-84C9-4741-A7B2-C2FCA83E1C3E}"/>
    <hyperlink ref="I888" r:id="rId629" xr:uid="{FF42E0B6-58A3-460D-AC11-283180166072}"/>
    <hyperlink ref="I889" r:id="rId630" xr:uid="{47F81059-4AA4-4D27-83AA-5FAB3106C459}"/>
    <hyperlink ref="I890" r:id="rId631" xr:uid="{453D0453-92DD-4BFF-A144-FC609B0CA00E}"/>
    <hyperlink ref="I891" r:id="rId632" xr:uid="{370F5DC7-4FB4-454F-886B-7460F95A45A7}"/>
    <hyperlink ref="I892" r:id="rId633" xr:uid="{F4E7E05C-5E9B-4BE0-B0C7-EDB709DAB29D}"/>
    <hyperlink ref="I893" r:id="rId634" xr:uid="{36315B3A-289B-4478-9C2D-B3D33E820B4F}"/>
    <hyperlink ref="I894" r:id="rId635" xr:uid="{1BC3AF2C-C3FB-4802-B3B4-F472A8E6900C}"/>
    <hyperlink ref="I896" r:id="rId636" xr:uid="{E8E1B1A6-099F-4B40-AC6F-0B91725F0A51}"/>
    <hyperlink ref="I897" r:id="rId637" xr:uid="{927A7311-8D73-4A43-A8E1-1148CF0FF8E4}"/>
    <hyperlink ref="I898" r:id="rId638" xr:uid="{0B11946C-2E5B-4B57-8485-663C1E1D2597}"/>
    <hyperlink ref="I899" r:id="rId639" xr:uid="{1987774A-ACAF-40DC-8DB2-57DABDEE1957}"/>
    <hyperlink ref="I901" r:id="rId640" xr:uid="{F01F213A-BB69-40B7-A9F2-28E18C5785D1}"/>
    <hyperlink ref="I902" r:id="rId641" xr:uid="{D659B282-B136-4A35-842B-93A9A312C680}"/>
    <hyperlink ref="I905" r:id="rId642" xr:uid="{EF2D8881-59D6-4535-9713-A2F89D3BEF3D}"/>
    <hyperlink ref="I906" r:id="rId643" xr:uid="{49CA99E0-B1EF-44C3-837F-A763269081A7}"/>
    <hyperlink ref="I909" r:id="rId644" xr:uid="{AD61B56F-3789-4C48-A69A-AAB9D3237908}"/>
    <hyperlink ref="I910" r:id="rId645" xr:uid="{8C4CC7E1-DFA3-4F5D-9B30-57149F536E9D}"/>
    <hyperlink ref="I911" r:id="rId646" xr:uid="{0E29059C-9182-47CE-BA5B-9892BA3A4695}"/>
    <hyperlink ref="I912" r:id="rId647" xr:uid="{4B05CF84-1EC9-4D73-A3DA-23D796256703}"/>
    <hyperlink ref="I914" r:id="rId648" xr:uid="{5227858A-9BC0-4D6E-B80D-B71F21F04555}"/>
    <hyperlink ref="I915" r:id="rId649" xr:uid="{C5E61C3B-72C3-48D5-B973-BE1F4F082CE5}"/>
    <hyperlink ref="I917" r:id="rId650" xr:uid="{121D22DE-466A-423A-BBE5-C08D2F040468}"/>
    <hyperlink ref="I918" r:id="rId651" display="mailto:logistica@ilumina.com.pe" xr:uid="{162A3698-D904-42FD-ACAA-690EBD3B3CB5}"/>
    <hyperlink ref="I919" r:id="rId652" xr:uid="{513A6D26-6C40-4C92-B12F-9E66723EE882}"/>
    <hyperlink ref="I920" r:id="rId653" xr:uid="{2CFB2F37-C722-447A-A8FC-D8A227CFC73F}"/>
    <hyperlink ref="I921" r:id="rId654" xr:uid="{78D21D92-770B-4659-AA0F-C35FCAB77A51}"/>
    <hyperlink ref="I923" r:id="rId655" xr:uid="{E9F4EC11-BA21-44F5-93C3-B8B9A2A64DEC}"/>
    <hyperlink ref="I924" r:id="rId656" xr:uid="{A6049BD5-9B7C-4885-8C78-D528811660FF}"/>
    <hyperlink ref="I928" r:id="rId657" xr:uid="{E268A7B1-33F2-4433-B420-5DF154F1D802}"/>
    <hyperlink ref="I929" r:id="rId658" xr:uid="{2F386FD9-765D-4698-85E8-A1E50D2CA684}"/>
    <hyperlink ref="I931" r:id="rId659" xr:uid="{8B3290AE-BA26-4EB4-AE6A-90A872C827C4}"/>
    <hyperlink ref="I932" r:id="rId660" xr:uid="{FD961181-B2E0-4986-BE67-81B86B8B4799}"/>
    <hyperlink ref="I933" r:id="rId661" xr:uid="{F01D2FF6-13E0-4C79-9FC8-B61FA5FF1C08}"/>
    <hyperlink ref="I936" r:id="rId662" xr:uid="{3BFC8422-C3FE-4D63-817F-EA0990A38374}"/>
    <hyperlink ref="I938" r:id="rId663" xr:uid="{12075793-0A83-403F-A81A-D4F2A0A4A60D}"/>
    <hyperlink ref="I939" r:id="rId664" xr:uid="{BB048697-47D7-4826-9B40-E6DD095B5F51}"/>
    <hyperlink ref="I940" r:id="rId665" xr:uid="{3FE2111F-8129-4FB7-BC8E-F8D26AB7BAAD}"/>
    <hyperlink ref="I941" r:id="rId666" xr:uid="{0BF19A20-5C29-44A9-A6D9-F7914C72C8E0}"/>
    <hyperlink ref="I942" r:id="rId667" xr:uid="{4E07E6A7-5905-41BA-9926-E020F55ACF1F}"/>
    <hyperlink ref="I943" r:id="rId668" xr:uid="{95BCC25E-4AE5-4FDE-BF85-C0392B9D9E4F}"/>
    <hyperlink ref="I945" r:id="rId669" xr:uid="{ECCBD872-9BC4-4DA9-8473-1D5465BBE793}"/>
    <hyperlink ref="I946" r:id="rId670" xr:uid="{8B3B5A18-89A8-4B2B-9C1F-5784BA045AEE}"/>
    <hyperlink ref="I947" r:id="rId671" xr:uid="{0BCA7855-C325-439C-9BDB-F2CA41E826FA}"/>
    <hyperlink ref="I948" r:id="rId672" xr:uid="{8E070F12-C9C0-4721-853F-EA1ABB0C787B}"/>
    <hyperlink ref="I955" r:id="rId673" xr:uid="{CC20F0D4-6DB0-4E2B-B5B0-64B02BCAA11B}"/>
    <hyperlink ref="I957" r:id="rId674" xr:uid="{AAA48618-0038-4E3D-976C-A9F373C25815}"/>
    <hyperlink ref="I958" r:id="rId675" xr:uid="{BB7347D7-E551-4116-BAAA-A415DCD8283E}"/>
    <hyperlink ref="I959" r:id="rId676" xr:uid="{DC42232B-313D-422D-8DF0-2C8ACE7857E2}"/>
    <hyperlink ref="I962" r:id="rId677" display="percy.irala@consorcioperuhealth.com.pe" xr:uid="{4CB5DC72-B959-450A-96E3-223E9EC9DD5A}"/>
    <hyperlink ref="I66" r:id="rId678" xr:uid="{F06A41BC-BBF8-47E8-BF35-2568549E1781}"/>
    <hyperlink ref="I67" r:id="rId679" xr:uid="{00000000-0004-0000-0700-000023000000}"/>
    <hyperlink ref="I963" r:id="rId680" display="oalfaro@jrmsac.com.pe" xr:uid="{6A50BC2B-A635-45FF-ADED-381FC9DC43ED}"/>
    <hyperlink ref="I969" r:id="rId681" xr:uid="{419D2BC4-2048-4A42-BA73-81BA5114D917}"/>
    <hyperlink ref="I970" r:id="rId682" xr:uid="{DCCB1F59-6FD1-4E90-9A53-4CF8F2EC21F1}"/>
    <hyperlink ref="I971" r:id="rId683" xr:uid="{6D9FDC63-9179-4B57-B262-65AB771A1FDC}"/>
    <hyperlink ref="I972" r:id="rId684" xr:uid="{19B96A3F-2A5B-481E-BC63-B1F6268AB0B0}"/>
    <hyperlink ref="I974" r:id="rId685" xr:uid="{2DA88B88-52F3-4A03-B03A-F27A8262F00B}"/>
    <hyperlink ref="I975" r:id="rId686" xr:uid="{1B9F8B70-A0F4-4B3A-91C9-CB0EE77420D3}"/>
    <hyperlink ref="I976" r:id="rId687" xr:uid="{29023F01-EDFF-46BF-84AC-9E8020720ECF}"/>
    <hyperlink ref="I977" r:id="rId688" xr:uid="{C6555B39-BFC3-48FB-92D7-9FD40642D302}"/>
    <hyperlink ref="I978" r:id="rId689" display="mailto:gchuillcapuma114@rongfei-paq2.com" xr:uid="{AEEF2CF6-6038-4F77-96A0-B57E7DEE703A}"/>
    <hyperlink ref="I979" r:id="rId690" xr:uid="{E70B7687-B5A7-489D-B4B6-0DF6124CBB1F}"/>
    <hyperlink ref="I980" r:id="rId691" display="lizzygdfs@gmail.com" xr:uid="{8B36631E-3D65-496F-AA8B-56AEC818E7CE}"/>
    <hyperlink ref="I981" r:id="rId692" xr:uid="{589029F5-A292-482C-8909-9DAA7DA7E741}"/>
    <hyperlink ref="I983" r:id="rId693" xr:uid="{2D2A2340-9847-4191-A734-D51DAA92ABD7}"/>
    <hyperlink ref="I985" r:id="rId694" display="crodrigueztprocura@rongfei-paq2.com" xr:uid="{BD5D825A-1475-4042-8C70-34E2538E3ED3}"/>
    <hyperlink ref="I986" r:id="rId695" display="Almacenmiperu@outlook.com" xr:uid="{EFF8FC1D-3B68-441D-9C0A-BCD9A2FFA936}"/>
    <hyperlink ref="I987" r:id="rId696" xr:uid="{0632D02C-9460-46FE-B9F8-05C4D93A003B}"/>
    <hyperlink ref="I988" r:id="rId697" xr:uid="{0D7C2A66-BD4A-4E77-9234-8457C29E0139}"/>
    <hyperlink ref="I991" r:id="rId698" display="rmatos@tecsur.com.pe " xr:uid="{2835ACDC-B04F-4ED7-B6A5-460AE04913F4}"/>
    <hyperlink ref="I992" r:id="rId699" display="asisoftecnica@geredsac.com" xr:uid="{75E3CC89-B45F-4003-8E95-822424152C9D}"/>
    <hyperlink ref="I993" r:id="rId700" xr:uid="{549EB40D-4FCA-4EEE-AD35-67DCFBA7D96E}"/>
    <hyperlink ref="I994" r:id="rId701" display="rafael.morante1992@gmail.com" xr:uid="{68192BB7-1833-4921-9E06-4D43395B0E7A}"/>
    <hyperlink ref="I995" r:id="rId702" xr:uid="{F8E7BC18-8EEF-40F2-8AF6-CC71732EDF5C}"/>
    <hyperlink ref="I996" r:id="rId703" xr:uid="{CB13C539-8C91-453A-B8E9-8CB45E04D502}"/>
    <hyperlink ref="I997" r:id="rId704" xr:uid="{80F87966-44D9-468F-BD68-AD29D639145C}"/>
    <hyperlink ref="I998" r:id="rId705" xr:uid="{DF4B82E8-B22B-444E-81A4-2B5540FAB08F}"/>
    <hyperlink ref="I999" r:id="rId706" xr:uid="{FAA896A8-5D97-4D11-B06A-ABAF372BB8DC}"/>
    <hyperlink ref="I1000" r:id="rId707" xr:uid="{7C240C7C-D5B6-41A7-99A6-71228B37136A}"/>
    <hyperlink ref="I1001" r:id="rId708" xr:uid="{6EF416D5-25E6-4FBB-95BF-DD2C9A349753}"/>
    <hyperlink ref="I1002" r:id="rId709" xr:uid="{D53C1817-3131-4FBB-951B-F6EA9E1CDFEF}"/>
    <hyperlink ref="I973" r:id="rId710" xr:uid="{F93DACD7-4BE0-41A5-B7C2-FFBFC17E9443}"/>
    <hyperlink ref="I1003" r:id="rId711" xr:uid="{ECFACE4D-D67C-4E6A-B753-A21A97222DF1}"/>
    <hyperlink ref="I1004" r:id="rId712" xr:uid="{D7C15721-BE7D-4502-B26A-E1B5A529A596}"/>
    <hyperlink ref="I1005" r:id="rId713" xr:uid="{6672FBC2-2018-457B-B509-D9D1C24227DA}"/>
    <hyperlink ref="I1006" r:id="rId714" display="olivera.luis.2095@gmail.com" xr:uid="{026846E9-9932-48A2-A2A5-A831C9A956A3}"/>
    <hyperlink ref="I1007" r:id="rId715" xr:uid="{11BCCFDD-AA9A-49DF-B694-035C7A42DA6A}"/>
    <hyperlink ref="I1008" r:id="rId716" xr:uid="{A1A72312-27D2-4440-8BC6-D89B972F9EE3}"/>
    <hyperlink ref="I1009" r:id="rId717" display="fibarra@tecsur.com.pe / " xr:uid="{B1B533FA-0543-457C-8F04-8652F991013A}"/>
    <hyperlink ref="I1010" r:id="rId718" xr:uid="{DBC96C3B-7251-4A14-8CF9-B04DB392A723}"/>
    <hyperlink ref="I1011" r:id="rId719" xr:uid="{936B1CA1-BF6A-4F08-B1F2-9C3AD3EE3FD5}"/>
    <hyperlink ref="I1012" r:id="rId720" display="hpaucar@consorciolamarsac.com" xr:uid="{AC105611-895F-4363-9B14-A1E0D115D7A1}"/>
    <hyperlink ref="I1013" r:id="rId721" xr:uid="{A2673B81-1A43-4B45-B651-E060A8A65821}"/>
    <hyperlink ref="I1014" r:id="rId722" xr:uid="{FBF99E59-ED89-4ACE-A083-4EA994305D7E}"/>
    <hyperlink ref="I1016" r:id="rId723" xr:uid="{8A5CC5FC-FE64-4A55-8108-9214AF3E5EB3}"/>
    <hyperlink ref="I1018" r:id="rId724" xr:uid="{8389DEFD-D37B-43BB-A427-B28FBADE3D47}"/>
    <hyperlink ref="I1019" r:id="rId725" xr:uid="{A6D79121-5E72-4523-BFBF-BF68EA5482CD}"/>
    <hyperlink ref="I1020" r:id="rId726" xr:uid="{9AB9BAEA-7591-422E-B169-6FBC26312F7F}"/>
    <hyperlink ref="I1021" r:id="rId727" xr:uid="{35AB09A3-CBA7-448E-B078-D27787EBF7C6}"/>
    <hyperlink ref="I1022" r:id="rId728" xr:uid="{8301494F-E577-4778-B350-B1679C569302}"/>
    <hyperlink ref="I1023" r:id="rId729" xr:uid="{4E64BB27-3EA8-4DA4-A90D-8975049CA1F6}"/>
    <hyperlink ref="I1025" r:id="rId730" xr:uid="{5FB9B945-92CA-4CA1-93A2-B8ABECDE8D93}"/>
    <hyperlink ref="I1026" r:id="rId731" xr:uid="{684DDD18-7260-4056-82C9-CB6BC00FEBEA}"/>
    <hyperlink ref="I1027" r:id="rId732" xr:uid="{8211DB2C-92C9-4F4C-ADF1-E37BA5EB4BAE}"/>
    <hyperlink ref="I1028" r:id="rId733" xr:uid="{A6C63D1D-271F-43C3-A7DD-545A479B10BA}"/>
    <hyperlink ref="I1029" r:id="rId734" xr:uid="{654383BD-CB4C-47CD-A1F6-3D5B772CB6EA}"/>
    <hyperlink ref="I1030" r:id="rId735" xr:uid="{7A43D4A0-F824-4EAA-92AC-AFC7D62F049D}"/>
    <hyperlink ref="I1031" r:id="rId736" xr:uid="{2A90DAD0-A742-44D6-B020-4B77C585E289}"/>
    <hyperlink ref="I1032" r:id="rId737" xr:uid="{45727937-7E8F-415A-9914-A20C1416843B}"/>
    <hyperlink ref="I1033" r:id="rId738" xr:uid="{418F638D-A7FD-4C5B-B562-1341B6942871}"/>
    <hyperlink ref="I1034" r:id="rId739" xr:uid="{3970FA79-ED82-4FB8-83CB-8A66224B6DCF}"/>
    <hyperlink ref="I1035" r:id="rId740" xr:uid="{5ACCFACE-3096-44E6-B229-B944E44420F0}"/>
    <hyperlink ref="I1036" r:id="rId741" xr:uid="{03EB2B3B-98BA-4423-B8C2-6B690C1B5E6F}"/>
    <hyperlink ref="I1037" r:id="rId742" xr:uid="{F3575693-7C54-4506-AD85-8DA766B2D658}"/>
    <hyperlink ref="I1039" r:id="rId743" xr:uid="{E2097F6E-222A-4688-BD0A-2F41F02AEEDD}"/>
    <hyperlink ref="I1040" r:id="rId744" display="/VanniaChoque@carbonellfigueras.com" xr:uid="{DE6BC773-FD15-4701-BAEC-A5F6CF6194CE}"/>
    <hyperlink ref="I1041" r:id="rId745" xr:uid="{EDBAAA75-F789-4E8E-ABAC-91B8B6551F62}"/>
    <hyperlink ref="I1042" r:id="rId746" xr:uid="{776222F9-6B9B-450C-B91D-70DAFD939176}"/>
    <hyperlink ref="I1043" r:id="rId747" xr:uid="{B2A2B224-4618-4572-9D1C-7C610FC6CC39}"/>
    <hyperlink ref="I1044" r:id="rId748" xr:uid="{49607839-F206-4B52-92F7-14D9DA3DA426}"/>
    <hyperlink ref="I1045" r:id="rId749" xr:uid="{FAC8C874-BAD3-4F47-9BD0-794BCF02A7C3}"/>
    <hyperlink ref="I1046" r:id="rId750" xr:uid="{9C38AFF0-BCED-46AE-A236-36E7EBAA6EC0}"/>
    <hyperlink ref="I1047" r:id="rId751" xr:uid="{41BCB5FA-BFD5-4D68-AA97-18146F91746E}"/>
    <hyperlink ref="I1048" r:id="rId752" xr:uid="{B03AC5AF-DDE9-47CE-ACE0-671405CCC8B1}"/>
    <hyperlink ref="I1049" r:id="rId753" xr:uid="{BD089A77-4031-4730-B387-5A5697780BB4}"/>
    <hyperlink ref="I1051" r:id="rId754" xr:uid="{E02F45E6-027C-46B4-9D49-8B8AE7686DC8}"/>
    <hyperlink ref="I1052" r:id="rId755" xr:uid="{5C00C94C-97EB-4598-BA13-C3A5C0FB0272}"/>
    <hyperlink ref="I1053" r:id="rId756" xr:uid="{263840AE-988B-43DC-96CD-7D784D800993}"/>
    <hyperlink ref="I1054" r:id="rId757" xr:uid="{799D938D-BD9F-46E9-B5BB-5E59078F1326}"/>
    <hyperlink ref="I1055" r:id="rId758" xr:uid="{1B8327F4-68AE-493C-B6A9-F5B5C7BE6856}"/>
    <hyperlink ref="I1056" r:id="rId759" display="ahuaman@epingenieria.pe / " xr:uid="{D5195103-1BC3-4FD7-A6CA-66BEE16276F4}"/>
    <hyperlink ref="I1057" r:id="rId760" xr:uid="{C2065312-DB49-4135-973F-9E5C991A99B0}"/>
    <hyperlink ref="I1058" r:id="rId761" xr:uid="{0F04FC9F-DB6F-4F38-849B-2407A73D7D16}"/>
    <hyperlink ref="I1059" r:id="rId762" xr:uid="{7CD75B9F-336D-4212-B2E0-CFB22666C5E9}"/>
    <hyperlink ref="I1060" r:id="rId763" xr:uid="{92C749C2-0B3D-414C-9589-F630EC713380}"/>
    <hyperlink ref="I1061" r:id="rId764" xr:uid="{93342E42-A89B-4233-B82E-9AD06DDFC165}"/>
    <hyperlink ref="I1062" r:id="rId765" xr:uid="{10682561-888F-48E0-BAF1-6D59092F8E51}"/>
    <hyperlink ref="I1063" r:id="rId766" xr:uid="{81046732-588C-427A-99B5-A869C448E6A9}"/>
    <hyperlink ref="I1064" r:id="rId767" xr:uid="{1408164E-33A4-4BDA-9D8E-AE86E89E5432}"/>
    <hyperlink ref="I1065" r:id="rId768" xr:uid="{F4850067-7576-457B-9D0E-0BC9FF53764F}"/>
    <hyperlink ref="I1066" r:id="rId769" xr:uid="{0DA71F31-8357-44BD-8965-C2185EACDC16}"/>
    <hyperlink ref="I1068" r:id="rId770" xr:uid="{758BB238-6044-4FE2-AE34-7C965632B238}"/>
    <hyperlink ref="I1069" r:id="rId771" xr:uid="{5226AC8F-C9BF-4E21-9AA8-539A8DE7C33E}"/>
    <hyperlink ref="I1070" r:id="rId772" xr:uid="{DDC8AA13-BE5B-4739-9476-45AEB64B3F48}"/>
    <hyperlink ref="I1071" r:id="rId773" xr:uid="{923A5575-832F-44B9-A614-EEDC131E57DC}"/>
    <hyperlink ref="I1072" r:id="rId774" xr:uid="{2EE1491C-2F98-43D6-92F7-C5B2359B806F}"/>
    <hyperlink ref="I1073" r:id="rId775" xr:uid="{195DBD1E-9D2E-4395-8A17-B7908FC7A78F}"/>
    <hyperlink ref="I1074" r:id="rId776" xr:uid="{04483AB2-78BC-4FD8-9C24-E81D752C37D7}"/>
    <hyperlink ref="I1075" r:id="rId777" xr:uid="{B5DA1FC5-AD15-4AC5-A248-5D440747E360}"/>
    <hyperlink ref="I1076" r:id="rId778" xr:uid="{0139AF08-140C-4B99-8C84-7D1AD7BC35EC}"/>
    <hyperlink ref="I1077" r:id="rId779" xr:uid="{B09F5642-DC3F-45A0-A4FE-425B254F02DC}"/>
    <hyperlink ref="I1078" r:id="rId780" display="info@arkel.pe / " xr:uid="{64A6EA71-1392-4DAB-BE82-A4C1A88EF5B1}"/>
    <hyperlink ref="I1079" r:id="rId781" xr:uid="{975FFBEA-08E4-4519-92EF-32C5203BBF16}"/>
    <hyperlink ref="I1082" r:id="rId782" xr:uid="{30FC373F-1680-4076-B0A0-2EF8E4B55C9A}"/>
    <hyperlink ref="I1083" r:id="rId783" xr:uid="{6B60112E-181E-4C65-80C7-F7369303D751}"/>
    <hyperlink ref="I1084" r:id="rId784" xr:uid="{2D0FF6A9-7A8E-4D85-82F0-7ADE0ED452FE}"/>
    <hyperlink ref="I1085" r:id="rId785" xr:uid="{A7008AEF-E421-49D0-ABE1-79E6DDB64F63}"/>
    <hyperlink ref="I1088" r:id="rId786" xr:uid="{95C27174-D5F0-41A6-AE36-FD5CE01FD029}"/>
    <hyperlink ref="I1089" r:id="rId787" xr:uid="{D0B10767-A9C5-4B73-9189-AD82CB0E32B0}"/>
    <hyperlink ref="I1090" r:id="rId788" xr:uid="{71EDD5B8-00EB-419D-984C-DC30F286CC15}"/>
    <hyperlink ref="I1091" r:id="rId789" xr:uid="{F5581F24-0DE0-42BB-869E-B97E08450107}"/>
    <hyperlink ref="I1092" r:id="rId790" xr:uid="{AA99C74A-AA2C-43A9-B14C-90B32DA62B42}"/>
    <hyperlink ref="I1093" r:id="rId791" xr:uid="{F0E15E8F-CDD0-442B-8DCB-9C2F097F513E}"/>
    <hyperlink ref="I1096" r:id="rId792" xr:uid="{8B68B634-B6E7-4881-9743-5D0644FF68E7}"/>
    <hyperlink ref="I1097" r:id="rId793" xr:uid="{03353E5D-3DA9-41B7-9FCE-0BEEC020F9F2}"/>
    <hyperlink ref="I1098" r:id="rId794" display="scarrasco.calidad-IA@rongfei-paq2.com" xr:uid="{89FAC5E9-9DBD-46DE-962A-A1548F876B44}"/>
    <hyperlink ref="I1099" r:id="rId795" xr:uid="{311D7F77-91D5-4B41-BBDC-2336BAB0A41F}"/>
    <hyperlink ref="I1100" r:id="rId796" xr:uid="{F03820C1-25E5-4917-8933-746FA1489011}"/>
    <hyperlink ref="I1101" r:id="rId797" xr:uid="{10FF8255-95B8-4254-BB63-F1C9A8CA1731}"/>
    <hyperlink ref="I1102" r:id="rId798" xr:uid="{703C350B-44DC-439A-A4AF-DD94DECA23A5}"/>
    <hyperlink ref="I1103" r:id="rId799" xr:uid="{477E305F-8C79-4DE9-893A-DEF948AC54AF}"/>
    <hyperlink ref="I1104" r:id="rId800" display="jtorres@arceperu.pe" xr:uid="{C2AF5AF7-D6AE-4549-A917-888EA99DB261}"/>
    <hyperlink ref="I1105" r:id="rId801" xr:uid="{AC8C6DF5-0494-4AAC-A826-ECDD847BD9A4}"/>
    <hyperlink ref="I1107" r:id="rId802" xr:uid="{5C458A43-5290-49AC-A9AA-C91EBC1C318C}"/>
    <hyperlink ref="I1109" r:id="rId803" xr:uid="{27D578FF-1A48-4AFD-99C7-F65BE8C85F1B}"/>
    <hyperlink ref="I1110" r:id="rId804" xr:uid="{C98F2328-C958-44DD-916B-9B97332A8247}"/>
    <hyperlink ref="I1111" r:id="rId805" xr:uid="{531CCB67-8C43-4ED0-8C26-83BA75464D42}"/>
    <hyperlink ref="I1112" r:id="rId806" xr:uid="{9217984F-DCDA-4C16-B41D-1C1C37223AEE}"/>
    <hyperlink ref="I1113" r:id="rId807" xr:uid="{5A3B0176-A24E-483B-BD63-B7EE4DE62B27}"/>
    <hyperlink ref="I1114" r:id="rId808" xr:uid="{3BF034AA-0A0A-4C8D-93B3-043A1E59D929}"/>
    <hyperlink ref="I1115" r:id="rId809" xr:uid="{08693AEE-9619-4BD0-ADE3-4EB0CD76C7BE}"/>
    <hyperlink ref="I1116" r:id="rId810" xr:uid="{77F2728A-1749-4CB5-A11B-16AA1B95D8FD}"/>
    <hyperlink ref="I1117" r:id="rId811" xr:uid="{2FD18366-CE9F-4ECC-8E5D-D362C4381E50}"/>
    <hyperlink ref="I1118" r:id="rId812" xr:uid="{B779033C-9425-4B6E-819B-7D5F852EBF3D}"/>
    <hyperlink ref="I1119" r:id="rId813" xr:uid="{E1095FD9-C361-44B2-B326-632830FE6217}"/>
    <hyperlink ref="I1120" r:id="rId814" display="mramos@lamar.pe / 965 603 816" xr:uid="{8F1A3BAC-4D2E-4E50-A5B4-834F4F782B79}"/>
    <hyperlink ref="I1121" r:id="rId815" xr:uid="{42727791-FEE4-4C32-B1F6-787150B649D4}"/>
    <hyperlink ref="I1122" r:id="rId816" xr:uid="{D83AA379-9DDB-49C6-AD06-25CC78514836}"/>
    <hyperlink ref="I1123" r:id="rId817" xr:uid="{EBAF3ED2-1201-4545-AF92-E57DE83B0BA5}"/>
    <hyperlink ref="I1124" r:id="rId818" xr:uid="{FA476772-6156-4257-B392-6BD4C7E6F2B9}"/>
    <hyperlink ref="I1125" r:id="rId819" xr:uid="{7F623A87-3CBC-4DAA-8670-6F17A55CFB7C}"/>
    <hyperlink ref="I1126" r:id="rId820" xr:uid="{9E9A8361-B37F-4769-9105-7BA4D6D8D07A}"/>
    <hyperlink ref="I1127" r:id="rId821" display="/VanniaChoque@carbonellfigueras.com" xr:uid="{1874A7E6-1D3F-4FCB-90E0-6130E7721BE1}"/>
    <hyperlink ref="I1129" r:id="rId822" display="j.torres@gruporydsac.com" xr:uid="{075238FB-3C54-4A93-9F28-67DC076E60F6}"/>
    <hyperlink ref="I1130" r:id="rId823" xr:uid="{2B99C8B2-6C81-4F5D-BBDF-DC068F525739}"/>
    <hyperlink ref="I1131" r:id="rId824" xr:uid="{F29960C1-931B-4663-AF33-3C7FC01BFFDF}"/>
    <hyperlink ref="I1133" r:id="rId825" xr:uid="{1CFFE411-653D-4453-82EF-8073612C2270}"/>
    <hyperlink ref="I1135" r:id="rId826" xr:uid="{EECCD6E3-20EE-4EFC-9127-42FF38E2B058}"/>
    <hyperlink ref="I1138" r:id="rId827" xr:uid="{87B8D53A-98CF-47D9-AC9F-4C4A3ED13164}"/>
    <hyperlink ref="I1139" r:id="rId828" xr:uid="{14530FE0-8A49-47FB-ACDD-64D8670A7CB6}"/>
    <hyperlink ref="I1140" r:id="rId829" xr:uid="{80236E73-45D4-47F3-883E-2CFAF4C7846F}"/>
    <hyperlink ref="I1141" r:id="rId830" xr:uid="{E97036F1-F62D-4118-B898-38C3E301936F}"/>
    <hyperlink ref="I1142" r:id="rId831" xr:uid="{23AABAD2-5004-4261-848F-013E923E02D5}"/>
    <hyperlink ref="I1143" r:id="rId832" xr:uid="{29A7E810-2D8D-4BEE-9B2C-FEDB4FE86FCC}"/>
    <hyperlink ref="I968" r:id="rId833" xr:uid="{DDE0EBD4-D92E-43C0-A5F0-F652F659464B}"/>
    <hyperlink ref="I1144" r:id="rId834" xr:uid="{D0DE3E0D-438F-46D1-B0A4-7864C771423A}"/>
    <hyperlink ref="I1145" r:id="rId835" xr:uid="{FD479A0A-558F-4A55-B8E2-18CFE98147D1}"/>
  </hyperlinks>
  <printOptions horizontalCentered="1"/>
  <pageMargins left="0.70866141732283472" right="0.70866141732283472" top="1.1330314960629921" bottom="0.74803149606299213" header="0.31496062992125984" footer="0.31496062992125984"/>
  <pageSetup scale="69" orientation="landscape" r:id="rId836"/>
  <drawing r:id="rId837"/>
  <legacyDrawing r:id="rId838"/>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73D1C-FB4A-498D-8F3D-ADB994E5FC1B}">
  <sheetPr>
    <tabColor rgb="FF00B0F0"/>
  </sheetPr>
  <dimension ref="B1:BD68"/>
  <sheetViews>
    <sheetView view="pageBreakPreview" zoomScale="96" zoomScaleNormal="96" zoomScaleSheetLayoutView="96" workbookViewId="0">
      <selection activeCell="B27" sqref="B27:I27"/>
    </sheetView>
  </sheetViews>
  <sheetFormatPr baseColWidth="10" defaultColWidth="11.44140625" defaultRowHeight="15" x14ac:dyDescent="0.3"/>
  <cols>
    <col min="1" max="1" width="2.44140625" style="279" customWidth="1"/>
    <col min="2" max="2" width="15.5546875" style="279" customWidth="1"/>
    <col min="3" max="3" width="17.109375" style="279" customWidth="1"/>
    <col min="4" max="4" width="12.6640625" style="279" customWidth="1"/>
    <col min="5" max="5" width="28.6640625" style="279" customWidth="1"/>
    <col min="6" max="6" width="27.88671875" style="279" customWidth="1"/>
    <col min="7" max="9" width="13.6640625" style="279" customWidth="1"/>
    <col min="10" max="10" width="5.88671875" style="279" customWidth="1"/>
    <col min="11" max="11" width="12.44140625" style="279" customWidth="1"/>
    <col min="12" max="12" width="21.33203125" style="279" customWidth="1"/>
    <col min="13" max="16384" width="11.44140625" style="279"/>
  </cols>
  <sheetData>
    <row r="1" spans="2:13" ht="16.2" customHeight="1" x14ac:dyDescent="0.3">
      <c r="K1" s="298" t="s">
        <v>230</v>
      </c>
      <c r="L1" s="476">
        <v>983</v>
      </c>
    </row>
    <row r="2" spans="2:13" ht="6.6" customHeight="1" x14ac:dyDescent="0.3">
      <c r="K2" s="344"/>
      <c r="L2" s="344"/>
    </row>
    <row r="3" spans="2:13" ht="24" customHeight="1" x14ac:dyDescent="0.3">
      <c r="B3" s="297"/>
      <c r="C3" s="355"/>
      <c r="D3" s="355"/>
      <c r="E3" s="746">
        <v>1354</v>
      </c>
      <c r="F3" s="746"/>
      <c r="G3" s="355"/>
      <c r="H3" s="355"/>
      <c r="I3" s="356"/>
    </row>
    <row r="4" spans="2:13" ht="12.6" customHeight="1" x14ac:dyDescent="0.3">
      <c r="B4" s="357"/>
      <c r="C4" s="357"/>
      <c r="D4" s="297"/>
      <c r="E4" s="358"/>
      <c r="F4" s="358"/>
      <c r="G4" s="351"/>
      <c r="H4" s="351"/>
      <c r="I4" s="351"/>
      <c r="J4" s="252"/>
    </row>
    <row r="5" spans="2:13" ht="60.75" customHeight="1" x14ac:dyDescent="0.3">
      <c r="B5" s="383" t="s">
        <v>2545</v>
      </c>
      <c r="C5" s="768" t="str">
        <f>VLOOKUP($L$1,BD_Clientes,2,FALSE)</f>
        <v>W&amp;L INTESEL PERU SAC</v>
      </c>
      <c r="D5" s="768"/>
      <c r="E5" s="768"/>
      <c r="F5" s="431" t="s">
        <v>2586</v>
      </c>
      <c r="G5" s="768" t="str">
        <f>VLOOKUP($L$1,BD_Clientes,9,FALSE)</f>
        <v>Obras civiles y montaje electromecánico nuevas Bahias 60 kv en la Set alto La Luna y Set Paracas</v>
      </c>
      <c r="H5" s="768"/>
      <c r="I5" s="768"/>
      <c r="K5" s="746">
        <v>222</v>
      </c>
      <c r="L5" s="746"/>
    </row>
    <row r="6" spans="2:13" ht="26.25" customHeight="1" x14ac:dyDescent="0.3">
      <c r="B6" s="383" t="s">
        <v>2547</v>
      </c>
      <c r="C6" s="768">
        <f>VLOOKUP($L$1,BD_Clientes,3,FALSE)</f>
        <v>20518070577</v>
      </c>
      <c r="D6" s="768"/>
      <c r="E6" s="768"/>
      <c r="F6" s="373"/>
      <c r="G6" s="433"/>
      <c r="H6" s="433"/>
      <c r="I6" s="433"/>
      <c r="K6" s="744">
        <v>222</v>
      </c>
      <c r="L6" s="744"/>
      <c r="M6" s="301"/>
    </row>
    <row r="7" spans="2:13" ht="38.25" customHeight="1" x14ac:dyDescent="0.3">
      <c r="B7" s="383" t="s">
        <v>2550</v>
      </c>
      <c r="C7" s="768" t="str">
        <f>VLOOKUP($L$1,BD_Clientes,5,FALSE)</f>
        <v>Jherson Berrospi</v>
      </c>
      <c r="D7" s="768"/>
      <c r="E7" s="768"/>
      <c r="F7" s="431" t="s">
        <v>2589</v>
      </c>
      <c r="G7" s="768" t="str">
        <f>VLOOKUP($L$1,BD_Clientes,10,FALSE)</f>
        <v>Pisco</v>
      </c>
      <c r="H7" s="768"/>
      <c r="I7" s="768"/>
      <c r="K7" s="742">
        <v>222</v>
      </c>
      <c r="L7" s="742"/>
    </row>
    <row r="8" spans="2:13" ht="36" customHeight="1" x14ac:dyDescent="0.3">
      <c r="B8" s="383" t="s">
        <v>2553</v>
      </c>
      <c r="C8" s="768">
        <f>VLOOKUP($L$1,BD_Clientes,7,FALSE)</f>
        <v>982053184</v>
      </c>
      <c r="D8" s="768"/>
      <c r="E8" s="768"/>
      <c r="F8" s="439" t="s">
        <v>2551</v>
      </c>
      <c r="G8" s="373" t="s">
        <v>3326</v>
      </c>
      <c r="H8" s="373"/>
      <c r="I8" s="373"/>
    </row>
    <row r="9" spans="2:13" ht="41.25" customHeight="1" x14ac:dyDescent="0.3">
      <c r="B9" s="383" t="s">
        <v>2557</v>
      </c>
      <c r="C9" s="768" t="str">
        <f>VLOOKUP($L$1,BD_Clientes,8,FALSE)</f>
        <v>j.berrospi@encossa.com</v>
      </c>
      <c r="D9" s="768"/>
      <c r="E9" s="768"/>
      <c r="F9" s="438" t="s">
        <v>2553</v>
      </c>
      <c r="G9" s="429">
        <v>982429895</v>
      </c>
      <c r="H9" s="769"/>
      <c r="I9" s="769"/>
    </row>
    <row r="10" spans="2:13" ht="42.75" customHeight="1" x14ac:dyDescent="0.3">
      <c r="B10" s="766" t="s">
        <v>2555</v>
      </c>
      <c r="C10" s="766"/>
      <c r="D10" s="767">
        <v>45898</v>
      </c>
      <c r="E10" s="767"/>
      <c r="F10" s="438" t="s">
        <v>2558</v>
      </c>
      <c r="G10" s="767">
        <v>45898</v>
      </c>
      <c r="H10" s="767"/>
      <c r="I10" s="767"/>
      <c r="L10" s="279" t="s">
        <v>2556</v>
      </c>
    </row>
    <row r="11" spans="2:13" ht="9.75" customHeight="1" x14ac:dyDescent="0.3">
      <c r="B11" s="431"/>
      <c r="C11" s="432"/>
      <c r="D11" s="433"/>
      <c r="E11" s="434"/>
      <c r="F11" s="373"/>
      <c r="G11" s="373"/>
      <c r="H11" s="373"/>
      <c r="I11" s="373"/>
    </row>
    <row r="12" spans="2:13" ht="15.75" customHeight="1" x14ac:dyDescent="0.3">
      <c r="B12" s="435" t="s">
        <v>4123</v>
      </c>
      <c r="C12" s="436"/>
      <c r="D12" s="430"/>
      <c r="E12" s="430"/>
      <c r="F12" s="430"/>
      <c r="G12" s="430"/>
      <c r="H12" s="373"/>
      <c r="I12" s="373"/>
    </row>
    <row r="13" spans="2:13" ht="19.5" customHeight="1" x14ac:dyDescent="0.3">
      <c r="B13" s="435"/>
      <c r="C13" s="436"/>
      <c r="D13" s="430"/>
      <c r="E13" s="430"/>
      <c r="F13" s="430"/>
      <c r="G13" s="430"/>
      <c r="H13" s="373"/>
      <c r="I13" s="373"/>
    </row>
    <row r="14" spans="2:13" ht="19.5" customHeight="1" x14ac:dyDescent="0.3">
      <c r="B14" s="715" t="s">
        <v>2560</v>
      </c>
      <c r="C14" s="715"/>
      <c r="D14" s="715"/>
      <c r="E14" s="715"/>
      <c r="F14" s="715"/>
      <c r="G14" s="715"/>
      <c r="H14" s="715"/>
      <c r="I14" s="715"/>
    </row>
    <row r="15" spans="2:13" ht="14.25" customHeight="1" x14ac:dyDescent="0.3">
      <c r="B15" s="715"/>
      <c r="C15" s="715"/>
      <c r="D15" s="715"/>
      <c r="E15" s="715"/>
      <c r="F15" s="715"/>
      <c r="G15" s="715"/>
      <c r="H15" s="715"/>
      <c r="I15" s="715"/>
      <c r="J15" s="261"/>
      <c r="K15" s="261"/>
    </row>
    <row r="16" spans="2:13" ht="19.95" customHeight="1" x14ac:dyDescent="0.3">
      <c r="B16" s="260"/>
      <c r="C16" s="260"/>
      <c r="D16" s="259"/>
      <c r="E16" s="259"/>
      <c r="F16" s="259"/>
    </row>
    <row r="17" spans="2:56" ht="63.75" customHeight="1" x14ac:dyDescent="0.3">
      <c r="B17" s="421" t="s">
        <v>2561</v>
      </c>
      <c r="C17" s="749" t="s">
        <v>2562</v>
      </c>
      <c r="D17" s="749"/>
      <c r="E17" s="749"/>
      <c r="F17" s="422" t="s">
        <v>2563</v>
      </c>
      <c r="G17" s="423" t="s">
        <v>2564</v>
      </c>
      <c r="H17" s="421" t="s">
        <v>2565</v>
      </c>
      <c r="I17" s="421" t="s">
        <v>2566</v>
      </c>
      <c r="J17" s="371"/>
    </row>
    <row r="18" spans="2:56" ht="51.75" customHeight="1" x14ac:dyDescent="0.3">
      <c r="B18" s="424" t="s">
        <v>2212</v>
      </c>
      <c r="C18" s="754" t="str">
        <f>VLOOKUP(B18,ENS.!$B$5:$F$242,2,FALSE)</f>
        <v>Compresión de testigos cilíndricos de concreto (*).</v>
      </c>
      <c r="D18" s="755"/>
      <c r="E18" s="756"/>
      <c r="F18" s="451" t="str">
        <f>VLOOKUP(B18,ENS.!$B$5:$F$242,3,FALSE)</f>
        <v>ASTM C39/C39M-24</v>
      </c>
      <c r="G18" s="457">
        <f>VLOOKUP(B18,ENS.!$B$5:$G$242,6,FALSE)</f>
        <v>15</v>
      </c>
      <c r="H18" s="424">
        <v>6</v>
      </c>
      <c r="I18" s="426">
        <f>+G18*H18</f>
        <v>90</v>
      </c>
      <c r="J18" s="371"/>
    </row>
    <row r="19" spans="2:56" ht="19.95" customHeight="1" x14ac:dyDescent="0.3">
      <c r="B19" s="550" t="s">
        <v>2516</v>
      </c>
      <c r="C19" s="270"/>
      <c r="G19" s="759" t="s">
        <v>2567</v>
      </c>
      <c r="H19" s="760"/>
      <c r="I19" s="427">
        <f>SUM(I18:I18)</f>
        <v>90</v>
      </c>
      <c r="J19" s="274"/>
      <c r="K19" s="540"/>
      <c r="L19" s="343"/>
      <c r="M19" s="171"/>
      <c r="N19" s="171"/>
      <c r="O19" s="171"/>
      <c r="P19" s="171"/>
      <c r="Q19" s="171"/>
      <c r="R19" s="171"/>
      <c r="S19" s="171"/>
      <c r="T19" s="171"/>
    </row>
    <row r="20" spans="2:56" ht="19.95" customHeight="1" x14ac:dyDescent="0.3">
      <c r="B20" s="317"/>
      <c r="C20" s="270"/>
      <c r="G20" s="759" t="s">
        <v>2568</v>
      </c>
      <c r="H20" s="760"/>
      <c r="I20" s="427">
        <f>I19*0.18</f>
        <v>16.2</v>
      </c>
      <c r="J20" s="274"/>
      <c r="K20" s="538"/>
      <c r="L20" s="171"/>
      <c r="M20" s="171"/>
      <c r="N20" s="171"/>
      <c r="O20" s="171"/>
      <c r="P20" s="171"/>
      <c r="Q20" s="171"/>
      <c r="R20" s="171"/>
      <c r="S20" s="171"/>
      <c r="T20" s="171"/>
    </row>
    <row r="21" spans="2:56" ht="19.95" customHeight="1" x14ac:dyDescent="0.3">
      <c r="B21" s="317"/>
      <c r="C21" s="270"/>
      <c r="G21" s="761" t="s">
        <v>2569</v>
      </c>
      <c r="H21" s="762"/>
      <c r="I21" s="428">
        <f>I19+I20</f>
        <v>106.2</v>
      </c>
      <c r="J21" s="274"/>
      <c r="K21" s="538"/>
      <c r="L21" s="302"/>
      <c r="M21" s="302"/>
      <c r="N21" s="302"/>
      <c r="O21" s="302"/>
      <c r="P21" s="302"/>
      <c r="Q21" s="302"/>
      <c r="R21" s="302"/>
      <c r="S21" s="302"/>
      <c r="T21" s="302"/>
    </row>
    <row r="22" spans="2:56" ht="19.95" customHeight="1" x14ac:dyDescent="0.3">
      <c r="B22" s="317"/>
      <c r="C22" s="270"/>
      <c r="G22" s="371"/>
      <c r="H22" s="371"/>
      <c r="I22" s="372"/>
      <c r="J22" s="274"/>
      <c r="K22" s="538"/>
      <c r="L22" s="302"/>
      <c r="M22" s="302"/>
      <c r="N22" s="302"/>
      <c r="O22" s="302"/>
      <c r="P22" s="302"/>
      <c r="Q22" s="302"/>
      <c r="R22" s="302"/>
      <c r="S22" s="302"/>
      <c r="T22" s="302"/>
    </row>
    <row r="23" spans="2:56" s="297" customFormat="1" ht="21" customHeight="1" x14ac:dyDescent="0.3">
      <c r="B23" s="361"/>
      <c r="C23" s="362"/>
      <c r="D23" s="362"/>
      <c r="E23" s="362"/>
      <c r="F23" s="362"/>
      <c r="G23" s="362"/>
      <c r="H23" s="362"/>
      <c r="I23" s="362"/>
      <c r="J23" s="362"/>
      <c r="K23" s="632"/>
      <c r="L23" s="546"/>
      <c r="N23" s="547"/>
    </row>
    <row r="24" spans="2:56" s="297" customFormat="1" ht="21" customHeight="1" x14ac:dyDescent="0.3">
      <c r="C24" s="362"/>
      <c r="D24" s="362"/>
      <c r="E24" s="362"/>
      <c r="F24" s="362"/>
      <c r="G24" s="362"/>
      <c r="H24" s="362"/>
      <c r="I24" s="310"/>
      <c r="J24" s="310"/>
    </row>
    <row r="25" spans="2:56" s="297" customFormat="1" ht="11.4" customHeight="1" x14ac:dyDescent="0.3">
      <c r="C25" s="362"/>
      <c r="D25" s="362"/>
      <c r="E25" s="362"/>
      <c r="F25" s="362"/>
      <c r="G25" s="362"/>
      <c r="H25" s="362"/>
      <c r="I25" s="310"/>
      <c r="J25" s="310"/>
    </row>
    <row r="26" spans="2:56" s="373" customFormat="1" ht="19.2" customHeight="1" x14ac:dyDescent="0.3">
      <c r="B26" s="732" t="s">
        <v>4130</v>
      </c>
      <c r="C26" s="732"/>
      <c r="D26" s="732"/>
      <c r="E26" s="732"/>
      <c r="F26" s="732"/>
      <c r="G26" s="732"/>
      <c r="H26" s="732"/>
      <c r="I26" s="732"/>
      <c r="J26" s="374"/>
      <c r="L26" s="548"/>
      <c r="U26" s="548"/>
      <c r="AD26" s="548"/>
      <c r="AM26" s="548"/>
      <c r="AV26" s="548"/>
    </row>
    <row r="27" spans="2:56" s="373" customFormat="1" ht="128.25" customHeight="1" x14ac:dyDescent="0.3">
      <c r="B27" s="714" t="s">
        <v>6022</v>
      </c>
      <c r="C27" s="714"/>
      <c r="D27" s="714"/>
      <c r="E27" s="714"/>
      <c r="F27" s="714"/>
      <c r="G27" s="714"/>
      <c r="H27" s="714"/>
      <c r="I27" s="714"/>
      <c r="J27" s="374"/>
      <c r="L27" s="714"/>
      <c r="M27" s="714"/>
      <c r="N27" s="714"/>
      <c r="O27" s="714"/>
      <c r="P27" s="714"/>
      <c r="Q27" s="714"/>
      <c r="R27" s="714"/>
      <c r="S27" s="714"/>
      <c r="T27" s="714"/>
      <c r="U27" s="714"/>
      <c r="V27" s="714"/>
      <c r="W27" s="714"/>
      <c r="X27" s="714"/>
      <c r="Y27" s="714"/>
      <c r="Z27" s="714"/>
      <c r="AA27" s="714"/>
      <c r="AB27" s="714"/>
      <c r="AC27" s="714"/>
      <c r="AD27" s="714"/>
      <c r="AE27" s="714"/>
      <c r="AF27" s="714"/>
      <c r="AG27" s="714"/>
      <c r="AH27" s="714"/>
      <c r="AI27" s="714"/>
      <c r="AJ27" s="714"/>
      <c r="AK27" s="714"/>
      <c r="AL27" s="714"/>
      <c r="AM27" s="715"/>
      <c r="AN27" s="715"/>
      <c r="AO27" s="715"/>
      <c r="AP27" s="715"/>
      <c r="AQ27" s="715"/>
      <c r="AR27" s="715"/>
      <c r="AS27" s="715"/>
      <c r="AT27" s="715"/>
      <c r="AU27" s="715"/>
      <c r="AV27" s="714"/>
      <c r="AW27" s="714"/>
      <c r="AX27" s="714"/>
      <c r="AY27" s="714"/>
      <c r="AZ27" s="714"/>
      <c r="BA27" s="714"/>
      <c r="BB27" s="714"/>
      <c r="BC27" s="714"/>
      <c r="BD27" s="714"/>
    </row>
    <row r="28" spans="2:56" s="373" customFormat="1" ht="84" customHeight="1" x14ac:dyDescent="0.3">
      <c r="B28" s="715" t="s">
        <v>4131</v>
      </c>
      <c r="C28" s="715"/>
      <c r="D28" s="715"/>
      <c r="E28" s="715"/>
      <c r="F28" s="715"/>
      <c r="G28" s="715"/>
      <c r="H28" s="715"/>
      <c r="I28" s="715"/>
      <c r="J28" s="374"/>
      <c r="L28" s="715"/>
      <c r="M28" s="715"/>
      <c r="N28" s="715"/>
      <c r="O28" s="715"/>
      <c r="P28" s="715"/>
      <c r="Q28" s="715"/>
      <c r="R28" s="715"/>
      <c r="S28" s="715"/>
      <c r="T28" s="715"/>
      <c r="U28" s="420"/>
      <c r="V28" s="420"/>
      <c r="W28" s="420"/>
      <c r="X28" s="420"/>
      <c r="Y28" s="420"/>
      <c r="Z28" s="420"/>
      <c r="AA28" s="420"/>
      <c r="AB28" s="420"/>
      <c r="AC28" s="420"/>
      <c r="AD28" s="420"/>
      <c r="AE28" s="420"/>
      <c r="AF28" s="420"/>
      <c r="AG28" s="420"/>
      <c r="AH28" s="420"/>
      <c r="AI28" s="420"/>
      <c r="AJ28" s="420"/>
      <c r="AK28" s="420"/>
      <c r="AL28" s="420"/>
      <c r="AM28" s="628"/>
      <c r="AN28" s="628"/>
      <c r="AO28" s="628"/>
      <c r="AP28" s="628"/>
      <c r="AQ28" s="628"/>
      <c r="AR28" s="628"/>
      <c r="AS28" s="628"/>
      <c r="AT28" s="628"/>
      <c r="AU28" s="628"/>
      <c r="AV28" s="420"/>
      <c r="AW28" s="420"/>
      <c r="AX28" s="420"/>
      <c r="AY28" s="420"/>
      <c r="AZ28" s="420"/>
      <c r="BA28" s="420"/>
      <c r="BB28" s="420"/>
      <c r="BC28" s="420"/>
      <c r="BD28" s="420"/>
    </row>
    <row r="29" spans="2:56" s="373" customFormat="1" ht="87" customHeight="1" x14ac:dyDescent="0.3">
      <c r="B29" s="714" t="s">
        <v>4121</v>
      </c>
      <c r="C29" s="714"/>
      <c r="D29" s="714"/>
      <c r="E29" s="714"/>
      <c r="F29" s="714"/>
      <c r="G29" s="714"/>
      <c r="H29" s="714"/>
      <c r="I29" s="714"/>
      <c r="J29" s="374"/>
      <c r="L29" s="420"/>
      <c r="M29" s="420"/>
      <c r="N29" s="420"/>
      <c r="O29" s="420"/>
      <c r="P29" s="420"/>
      <c r="Q29" s="420"/>
      <c r="R29" s="420"/>
      <c r="S29" s="420"/>
      <c r="T29" s="420"/>
      <c r="U29" s="420"/>
      <c r="V29" s="420"/>
      <c r="W29" s="420"/>
      <c r="X29" s="420"/>
      <c r="Y29" s="420"/>
      <c r="Z29" s="420"/>
      <c r="AA29" s="420"/>
      <c r="AB29" s="420"/>
      <c r="AC29" s="420"/>
      <c r="AD29" s="420"/>
      <c r="AE29" s="420"/>
      <c r="AF29" s="420"/>
      <c r="AG29" s="420"/>
      <c r="AH29" s="420"/>
      <c r="AI29" s="420"/>
      <c r="AJ29" s="420"/>
      <c r="AK29" s="420"/>
      <c r="AL29" s="420"/>
      <c r="AM29" s="628"/>
      <c r="AN29" s="628"/>
      <c r="AO29" s="628"/>
      <c r="AP29" s="628"/>
      <c r="AQ29" s="628"/>
      <c r="AR29" s="628"/>
      <c r="AS29" s="628"/>
      <c r="AT29" s="628"/>
      <c r="AU29" s="628"/>
      <c r="AV29" s="420"/>
      <c r="AW29" s="420"/>
      <c r="AX29" s="420"/>
      <c r="AY29" s="420"/>
      <c r="AZ29" s="420"/>
      <c r="BA29" s="420"/>
      <c r="BB29" s="420"/>
      <c r="BC29" s="420"/>
      <c r="BD29" s="420"/>
    </row>
    <row r="30" spans="2:56" s="297" customFormat="1" ht="93" customHeight="1" x14ac:dyDescent="0.3">
      <c r="B30" s="747" t="s">
        <v>2571</v>
      </c>
      <c r="C30" s="747"/>
      <c r="D30" s="337"/>
      <c r="E30" s="337"/>
      <c r="F30" s="337"/>
      <c r="G30" s="337"/>
      <c r="H30" s="337"/>
      <c r="I30" s="337"/>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7.95" customHeight="1" x14ac:dyDescent="0.3">
      <c r="J31" s="336"/>
    </row>
    <row r="32" spans="2:56" s="297" customFormat="1" ht="70.95" customHeight="1" x14ac:dyDescent="0.3">
      <c r="B32" s="714" t="s">
        <v>4122</v>
      </c>
      <c r="C32" s="714"/>
      <c r="D32" s="714"/>
      <c r="E32" s="714"/>
      <c r="F32" s="714"/>
      <c r="G32" s="714"/>
      <c r="H32" s="714"/>
      <c r="I32" s="714"/>
      <c r="J32" s="336"/>
    </row>
    <row r="33" spans="2:20" s="373" customFormat="1" ht="162.6" customHeight="1" x14ac:dyDescent="0.3">
      <c r="B33" s="714" t="s">
        <v>4124</v>
      </c>
      <c r="C33" s="714"/>
      <c r="D33" s="714"/>
      <c r="E33" s="714"/>
      <c r="F33" s="714"/>
      <c r="G33" s="714"/>
      <c r="H33" s="714"/>
      <c r="I33" s="714"/>
      <c r="J33" s="375"/>
      <c r="K33" s="376"/>
      <c r="L33" s="377"/>
      <c r="M33" s="378"/>
    </row>
    <row r="34" spans="2:20" s="373" customFormat="1" ht="57" customHeight="1" x14ac:dyDescent="0.3">
      <c r="B34" s="714" t="s">
        <v>4125</v>
      </c>
      <c r="C34" s="714"/>
      <c r="D34" s="714"/>
      <c r="E34" s="714"/>
      <c r="F34" s="714"/>
      <c r="G34" s="714"/>
      <c r="H34" s="714"/>
      <c r="I34" s="714"/>
      <c r="J34" s="375"/>
      <c r="K34" s="376"/>
      <c r="L34" s="377"/>
      <c r="M34" s="378"/>
    </row>
    <row r="35" spans="2:20" s="373" customFormat="1" ht="16.2" customHeight="1" x14ac:dyDescent="0.3"/>
    <row r="36" spans="2:20" s="373" customFormat="1" ht="16.2" customHeight="1" x14ac:dyDescent="0.3">
      <c r="B36" s="732"/>
      <c r="C36" s="732"/>
      <c r="D36" s="732"/>
      <c r="E36" s="732"/>
      <c r="F36" s="732"/>
      <c r="G36" s="732"/>
      <c r="H36" s="732"/>
      <c r="I36" s="732"/>
      <c r="N36" s="379"/>
      <c r="O36" s="379"/>
      <c r="P36" s="379"/>
      <c r="Q36" s="379"/>
      <c r="R36" s="379"/>
      <c r="S36" s="379"/>
      <c r="T36" s="379"/>
    </row>
    <row r="37" spans="2:20" s="373" customFormat="1" ht="16.2" customHeight="1" x14ac:dyDescent="0.3"/>
    <row r="38" spans="2:20" s="373" customFormat="1" ht="16.5" customHeight="1" x14ac:dyDescent="0.3">
      <c r="B38" s="373" t="s">
        <v>3984</v>
      </c>
      <c r="K38" s="373" t="s">
        <v>2574</v>
      </c>
    </row>
    <row r="39" spans="2:20" s="373" customFormat="1" ht="16.5" customHeight="1" x14ac:dyDescent="0.3">
      <c r="B39" s="373" t="s">
        <v>4126</v>
      </c>
      <c r="K39" s="373" t="s">
        <v>3983</v>
      </c>
    </row>
    <row r="40" spans="2:20" s="373" customFormat="1" ht="16.5" customHeight="1" x14ac:dyDescent="0.3">
      <c r="B40" s="373" t="s">
        <v>2518</v>
      </c>
      <c r="K40" s="373" t="s">
        <v>3984</v>
      </c>
    </row>
    <row r="41" spans="2:20" s="373" customFormat="1" ht="16.5" customHeight="1" x14ac:dyDescent="0.3">
      <c r="B41" s="380" t="s">
        <v>2519</v>
      </c>
      <c r="K41" s="373" t="s">
        <v>3985</v>
      </c>
    </row>
    <row r="42" spans="2:20" s="373" customFormat="1" ht="16.5" customHeight="1" x14ac:dyDescent="0.3">
      <c r="B42" s="381" t="s">
        <v>2520</v>
      </c>
      <c r="J42" s="382"/>
      <c r="K42" s="373" t="s">
        <v>3986</v>
      </c>
      <c r="M42" s="383"/>
    </row>
    <row r="43" spans="2:20" s="373" customFormat="1" ht="16.5" customHeight="1" x14ac:dyDescent="0.3">
      <c r="B43" s="380" t="s">
        <v>2578</v>
      </c>
      <c r="J43" s="382"/>
      <c r="K43" s="373" t="s">
        <v>3987</v>
      </c>
      <c r="M43" s="383"/>
    </row>
    <row r="44" spans="2:20" s="373" customFormat="1" ht="16.5" customHeight="1" x14ac:dyDescent="0.3">
      <c r="B44" s="381" t="s">
        <v>2580</v>
      </c>
      <c r="J44" s="382"/>
      <c r="K44" s="373" t="s">
        <v>3988</v>
      </c>
    </row>
    <row r="45" spans="2:20" s="373" customFormat="1" ht="16.5" customHeight="1" x14ac:dyDescent="0.3">
      <c r="B45" s="381" t="s">
        <v>2582</v>
      </c>
      <c r="J45" s="382"/>
    </row>
    <row r="46" spans="2:20" s="373" customFormat="1" ht="16.5" customHeight="1" x14ac:dyDescent="0.3">
      <c r="B46" s="437" t="s">
        <v>2521</v>
      </c>
      <c r="J46" s="382"/>
    </row>
    <row r="47" spans="2:20" s="373" customFormat="1" ht="16.5" customHeight="1" x14ac:dyDescent="0.3">
      <c r="B47" s="381" t="s">
        <v>3965</v>
      </c>
      <c r="J47" s="382"/>
    </row>
    <row r="48" spans="2:20" s="373" customFormat="1" ht="16.5" customHeight="1" x14ac:dyDescent="0.3">
      <c r="B48" s="381" t="s">
        <v>3966</v>
      </c>
      <c r="J48" s="382"/>
    </row>
    <row r="49" spans="2:11" s="373" customFormat="1" ht="16.5" customHeight="1" x14ac:dyDescent="0.3">
      <c r="B49" s="437" t="s">
        <v>4088</v>
      </c>
      <c r="J49" s="382"/>
    </row>
    <row r="50" spans="2:11" s="373" customFormat="1" ht="16.5" customHeight="1" x14ac:dyDescent="0.3">
      <c r="B50" s="381" t="s">
        <v>4089</v>
      </c>
      <c r="J50" s="382"/>
    </row>
    <row r="51" spans="2:11" s="373" customFormat="1" ht="16.5" customHeight="1" x14ac:dyDescent="0.3">
      <c r="B51" s="381" t="s">
        <v>4090</v>
      </c>
      <c r="J51" s="382"/>
    </row>
    <row r="52" spans="2:11" s="373" customFormat="1" ht="6.6" customHeight="1" x14ac:dyDescent="0.3">
      <c r="B52" s="381"/>
      <c r="J52" s="382"/>
    </row>
    <row r="53" spans="2:11" s="373" customFormat="1" ht="23.25" customHeight="1" x14ac:dyDescent="0.3">
      <c r="J53" s="382"/>
      <c r="K53" s="380" t="s">
        <v>2521</v>
      </c>
    </row>
    <row r="54" spans="2:11" s="373" customFormat="1" ht="16.2" customHeight="1" x14ac:dyDescent="0.3">
      <c r="J54" s="382"/>
      <c r="K54" s="381" t="s">
        <v>2522</v>
      </c>
    </row>
    <row r="55" spans="2:11" s="373" customFormat="1" ht="11.25" customHeight="1" x14ac:dyDescent="0.3">
      <c r="J55" s="382"/>
      <c r="K55" s="381" t="s">
        <v>2523</v>
      </c>
    </row>
    <row r="56" spans="2:11" s="373" customFormat="1" ht="52.5" customHeight="1" x14ac:dyDescent="0.3">
      <c r="B56" s="714" t="s">
        <v>2524</v>
      </c>
      <c r="C56" s="714"/>
      <c r="D56" s="714"/>
      <c r="E56" s="714"/>
      <c r="F56" s="714"/>
      <c r="G56" s="714"/>
      <c r="H56" s="714"/>
      <c r="I56" s="714"/>
      <c r="J56" s="382"/>
    </row>
    <row r="57" spans="2:11" s="373" customFormat="1" ht="13.5" customHeight="1" x14ac:dyDescent="0.3">
      <c r="B57" s="435" t="s">
        <v>2525</v>
      </c>
      <c r="C57" s="384"/>
      <c r="J57" s="382"/>
    </row>
    <row r="58" spans="2:11" s="373" customFormat="1" ht="13.5" customHeight="1" x14ac:dyDescent="0.3">
      <c r="B58" s="381"/>
      <c r="J58" s="382"/>
    </row>
    <row r="59" spans="2:11" s="373" customFormat="1" ht="13.5" customHeight="1" x14ac:dyDescent="0.3">
      <c r="B59" s="381"/>
      <c r="J59" s="382"/>
    </row>
    <row r="60" spans="2:11" s="373" customFormat="1" ht="20.25" customHeight="1" x14ac:dyDescent="0.3">
      <c r="B60" s="373" t="s">
        <v>2526</v>
      </c>
      <c r="C60" s="384"/>
      <c r="J60" s="385"/>
    </row>
    <row r="61" spans="2:11" s="373" customFormat="1" ht="15.75" customHeight="1" x14ac:dyDescent="0.3">
      <c r="B61" s="384"/>
      <c r="C61" s="384"/>
      <c r="J61" s="385"/>
    </row>
    <row r="62" spans="2:11" s="373" customFormat="1" ht="16.2" customHeight="1" x14ac:dyDescent="0.3">
      <c r="B62" s="373" t="s">
        <v>2583</v>
      </c>
      <c r="D62" s="384"/>
      <c r="E62" s="384"/>
      <c r="F62" s="384"/>
      <c r="G62" s="384"/>
    </row>
    <row r="63" spans="2:11" s="373" customFormat="1" ht="16.2" customHeight="1" x14ac:dyDescent="0.3">
      <c r="B63" s="373" t="s">
        <v>2527</v>
      </c>
    </row>
    <row r="64" spans="2:11" s="373" customFormat="1" ht="16.2" customHeight="1" x14ac:dyDescent="0.3">
      <c r="B64" s="373" t="s">
        <v>3982</v>
      </c>
    </row>
    <row r="65" spans="2:13" s="373" customFormat="1" ht="16.2" customHeight="1" x14ac:dyDescent="0.3">
      <c r="B65" s="373" t="s">
        <v>2528</v>
      </c>
      <c r="J65" s="379"/>
    </row>
    <row r="66" spans="2:13" s="373" customFormat="1" ht="34.5" customHeight="1" x14ac:dyDescent="0.3">
      <c r="B66" s="715"/>
      <c r="C66" s="715"/>
      <c r="H66" s="716"/>
      <c r="I66" s="716"/>
      <c r="L66" s="384"/>
      <c r="M66" s="384"/>
    </row>
    <row r="67" spans="2:13" s="297" customFormat="1" ht="13.8" x14ac:dyDescent="0.3">
      <c r="B67" s="337"/>
      <c r="C67" s="337"/>
      <c r="H67" s="549"/>
      <c r="I67" s="549"/>
      <c r="L67" s="347"/>
      <c r="M67" s="347"/>
    </row>
    <row r="68" spans="2:13" s="297" customFormat="1" ht="121.2" customHeight="1" x14ac:dyDescent="0.3">
      <c r="B68" s="747" t="s">
        <v>2584</v>
      </c>
      <c r="C68" s="747"/>
      <c r="D68" s="575"/>
      <c r="E68" s="575"/>
      <c r="F68" s="575"/>
      <c r="G68" s="575"/>
      <c r="H68" s="748" t="s">
        <v>2529</v>
      </c>
      <c r="I68" s="748"/>
    </row>
  </sheetData>
  <mergeCells count="41">
    <mergeCell ref="B56:I56"/>
    <mergeCell ref="B66:C66"/>
    <mergeCell ref="H66:I66"/>
    <mergeCell ref="B68:C68"/>
    <mergeCell ref="H68:I68"/>
    <mergeCell ref="B36:I36"/>
    <mergeCell ref="U27:AC27"/>
    <mergeCell ref="AD27:AL27"/>
    <mergeCell ref="AM27:AU27"/>
    <mergeCell ref="AV27:BD27"/>
    <mergeCell ref="B28:I28"/>
    <mergeCell ref="L28:T28"/>
    <mergeCell ref="L27:T27"/>
    <mergeCell ref="B29:I29"/>
    <mergeCell ref="B30:C30"/>
    <mergeCell ref="B32:I32"/>
    <mergeCell ref="B33:I33"/>
    <mergeCell ref="B34:I34"/>
    <mergeCell ref="G19:H19"/>
    <mergeCell ref="G20:H20"/>
    <mergeCell ref="G21:H21"/>
    <mergeCell ref="B26:I26"/>
    <mergeCell ref="B27:I27"/>
    <mergeCell ref="C18:E18"/>
    <mergeCell ref="C7:E7"/>
    <mergeCell ref="G7:I7"/>
    <mergeCell ref="K7:L7"/>
    <mergeCell ref="C8:E8"/>
    <mergeCell ref="C9:E9"/>
    <mergeCell ref="H9:I9"/>
    <mergeCell ref="B10:C10"/>
    <mergeCell ref="D10:E10"/>
    <mergeCell ref="G10:I10"/>
    <mergeCell ref="B14:I15"/>
    <mergeCell ref="C17:E17"/>
    <mergeCell ref="E3:F3"/>
    <mergeCell ref="C5:E5"/>
    <mergeCell ref="G5:I5"/>
    <mergeCell ref="K5:L5"/>
    <mergeCell ref="C6:E6"/>
    <mergeCell ref="K6:L6"/>
  </mergeCells>
  <hyperlinks>
    <hyperlink ref="B65" r:id="rId1" display="http://www.geofal.com.pe/" xr:uid="{BCB7C045-8026-462D-B980-302BE3DF9BD2}"/>
    <hyperlink ref="B32:I32" r:id="rId2" location="8LpXxWsZQWmIW0zmL4DJEGBD3MXzxqJtd8JNJD7mkXs" display="https://mega.nz/file/EWAjHIDa - 8LpXxWsZQWmIW0zmL4DJEGBD3MXzxqJtd8JNJD7mkXs" xr:uid="{27DE88C8-C9EC-4719-997E-775429E50352}"/>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0" min="1" max="8" man="1"/>
  </rowBreaks>
  <drawing r:id="rId4"/>
  <legacyDrawingHF r:id="rId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888BB-1BDC-4FB8-A711-2D48356069FC}">
  <sheetPr codeName="Hoja91">
    <tabColor rgb="FFFF0000"/>
  </sheetPr>
  <dimension ref="B1:BD70"/>
  <sheetViews>
    <sheetView view="pageBreakPreview" zoomScale="80" zoomScaleNormal="96" zoomScaleSheetLayoutView="80" workbookViewId="0">
      <selection activeCell="L15" sqref="L15"/>
    </sheetView>
  </sheetViews>
  <sheetFormatPr baseColWidth="10" defaultColWidth="11.44140625" defaultRowHeight="15" x14ac:dyDescent="0.3"/>
  <cols>
    <col min="1" max="1" width="2.44140625" style="279" customWidth="1"/>
    <col min="2" max="2" width="15.33203125" style="279" customWidth="1"/>
    <col min="3" max="3" width="16.33203125" style="279" customWidth="1"/>
    <col min="4" max="4" width="12.6640625" style="279" customWidth="1"/>
    <col min="5" max="5" width="28.6640625" style="279" customWidth="1"/>
    <col min="6" max="6" width="28.33203125" style="279" customWidth="1"/>
    <col min="7" max="9" width="13.6640625" style="279" customWidth="1"/>
    <col min="10" max="10" width="5.88671875" style="279" customWidth="1"/>
    <col min="11" max="11" width="12.44140625" style="279" customWidth="1"/>
    <col min="12" max="12" width="22.33203125" style="279" customWidth="1"/>
    <col min="13" max="16384" width="11.44140625" style="279"/>
  </cols>
  <sheetData>
    <row r="1" spans="2:13" ht="9.75" customHeight="1" x14ac:dyDescent="0.3">
      <c r="K1" s="298" t="s">
        <v>230</v>
      </c>
      <c r="L1" s="298">
        <v>1042</v>
      </c>
    </row>
    <row r="2" spans="2:13" ht="9" customHeight="1" x14ac:dyDescent="0.3">
      <c r="K2" s="344"/>
      <c r="L2" s="344"/>
    </row>
    <row r="3" spans="2:13" ht="24" customHeight="1" x14ac:dyDescent="0.3">
      <c r="B3" s="297"/>
      <c r="C3" s="355"/>
      <c r="D3" s="355"/>
      <c r="E3" s="746">
        <v>1144</v>
      </c>
      <c r="F3" s="746"/>
      <c r="G3" s="355"/>
      <c r="H3" s="355"/>
      <c r="I3" s="356"/>
    </row>
    <row r="4" spans="2:13" ht="22.95" customHeight="1" x14ac:dyDescent="0.3">
      <c r="B4" s="357"/>
      <c r="C4" s="357"/>
      <c r="D4" s="297"/>
      <c r="E4" s="358"/>
      <c r="F4" s="358"/>
      <c r="G4" s="351"/>
      <c r="H4" s="351"/>
      <c r="I4" s="351"/>
      <c r="J4" s="252"/>
    </row>
    <row r="5" spans="2:13" ht="18" customHeight="1" x14ac:dyDescent="0.3">
      <c r="B5" s="383" t="s">
        <v>2545</v>
      </c>
      <c r="C5" s="768" t="str">
        <f>VLOOKUP($L$1,BD_Clientes,2,FALSE)</f>
        <v>CARBONELL FIGUERAS S.A.C. (CAFISAC)</v>
      </c>
      <c r="D5" s="768"/>
      <c r="E5" s="768"/>
      <c r="F5" s="431" t="s">
        <v>2586</v>
      </c>
      <c r="G5" s="768" t="str">
        <f>VLOOKUP($L$1,BD_Clientes,9,FALSE)</f>
        <v>APM TERMINALS CALLAO</v>
      </c>
      <c r="H5" s="768"/>
      <c r="I5" s="768"/>
      <c r="K5" s="746">
        <v>222</v>
      </c>
      <c r="L5" s="746"/>
    </row>
    <row r="6" spans="2:13" ht="25.2" customHeight="1" x14ac:dyDescent="0.3">
      <c r="B6" s="383" t="s">
        <v>2547</v>
      </c>
      <c r="C6" s="768">
        <f>VLOOKUP($L$1,BD_Clientes,3,FALSE)</f>
        <v>20550488192</v>
      </c>
      <c r="D6" s="768"/>
      <c r="E6" s="768"/>
      <c r="F6" s="373"/>
      <c r="G6" s="768"/>
      <c r="H6" s="768"/>
      <c r="I6" s="768"/>
      <c r="K6" s="744">
        <v>222</v>
      </c>
      <c r="L6" s="744"/>
      <c r="M6" s="301"/>
    </row>
    <row r="7" spans="2:13" ht="27.6" customHeight="1" x14ac:dyDescent="0.3">
      <c r="B7" s="383" t="s">
        <v>2550</v>
      </c>
      <c r="C7" s="768" t="str">
        <f>VLOOKUP($L$1,BD_Clientes,5,FALSE)</f>
        <v xml:space="preserve">Ing. Maryorit Huancas Trejo / Vannia Choque </v>
      </c>
      <c r="D7" s="768"/>
      <c r="E7" s="768"/>
      <c r="F7" s="431" t="s">
        <v>2589</v>
      </c>
      <c r="G7" s="768" t="str">
        <f>VLOOKUP($L$1,BD_Clientes,10,FALSE)</f>
        <v>CALLAO</v>
      </c>
      <c r="H7" s="768"/>
      <c r="I7" s="768"/>
      <c r="K7" s="742">
        <v>222</v>
      </c>
      <c r="L7" s="742"/>
    </row>
    <row r="8" spans="2:13" ht="23.4" customHeight="1" x14ac:dyDescent="0.3">
      <c r="B8" s="431"/>
      <c r="C8" s="429"/>
      <c r="D8" s="430"/>
      <c r="E8" s="430"/>
      <c r="F8" s="373"/>
      <c r="G8" s="768"/>
      <c r="H8" s="768"/>
      <c r="I8" s="768"/>
      <c r="K8" s="743">
        <v>223</v>
      </c>
      <c r="L8" s="743"/>
    </row>
    <row r="9" spans="2:13" ht="21.75" customHeight="1" x14ac:dyDescent="0.3">
      <c r="B9" s="383" t="s">
        <v>2553</v>
      </c>
      <c r="C9" s="768" t="str">
        <f>VLOOKUP($L$1,BD_Clientes,7,FALSE)</f>
        <v>994792243 / 972706233</v>
      </c>
      <c r="D9" s="768"/>
      <c r="E9" s="768"/>
      <c r="F9" s="439" t="s">
        <v>2551</v>
      </c>
      <c r="G9" s="373" t="s">
        <v>3326</v>
      </c>
      <c r="H9" s="373"/>
      <c r="I9" s="373"/>
      <c r="K9" s="392"/>
      <c r="L9" s="392"/>
    </row>
    <row r="10" spans="2:13" ht="27.6" customHeight="1" x14ac:dyDescent="0.3">
      <c r="B10" s="383" t="s">
        <v>2557</v>
      </c>
      <c r="C10" s="768" t="str">
        <f>VLOOKUP($L$1,BD_Clientes,8,FALSE)</f>
        <v>MaryoritHuancas@carbonellfigueras.com / VanniaChoque@carbonellfigueras.com</v>
      </c>
      <c r="D10" s="768"/>
      <c r="E10" s="768"/>
      <c r="F10" s="438" t="s">
        <v>2553</v>
      </c>
      <c r="G10" s="429">
        <v>982429895</v>
      </c>
      <c r="H10" s="769"/>
      <c r="I10" s="769"/>
    </row>
    <row r="11" spans="2:13" ht="19.95" customHeight="1" x14ac:dyDescent="0.3">
      <c r="B11" s="766" t="s">
        <v>2555</v>
      </c>
      <c r="C11" s="766"/>
      <c r="D11" s="767">
        <v>45859</v>
      </c>
      <c r="E11" s="767"/>
      <c r="F11" s="438" t="s">
        <v>2558</v>
      </c>
      <c r="G11" s="767">
        <v>45859</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56" ht="27.75" customHeight="1" x14ac:dyDescent="0.3">
      <c r="B17" s="260"/>
      <c r="C17" s="260"/>
      <c r="D17" s="259"/>
      <c r="E17" s="259"/>
      <c r="F17" s="259"/>
    </row>
    <row r="18" spans="2:56" s="273" customFormat="1" ht="52.95" customHeight="1" x14ac:dyDescent="0.3">
      <c r="B18" s="421" t="s">
        <v>2561</v>
      </c>
      <c r="C18" s="749" t="s">
        <v>2562</v>
      </c>
      <c r="D18" s="749"/>
      <c r="E18" s="749"/>
      <c r="F18" s="422" t="s">
        <v>2563</v>
      </c>
      <c r="G18" s="423" t="s">
        <v>2564</v>
      </c>
      <c r="H18" s="421" t="s">
        <v>2565</v>
      </c>
      <c r="I18" s="421" t="s">
        <v>2566</v>
      </c>
      <c r="J18" s="371"/>
    </row>
    <row r="19" spans="2:56" ht="63" customHeight="1" x14ac:dyDescent="0.3">
      <c r="B19" s="424" t="s">
        <v>2191</v>
      </c>
      <c r="C19" s="754" t="str">
        <f>VLOOKUP(B19,ENS.!$B$5:$F$242,2,FALSE)</f>
        <v>Resistencia a la compresión de mortero con especimen cubicos de 50 mm.</v>
      </c>
      <c r="D19" s="755"/>
      <c r="E19" s="756"/>
      <c r="F19" s="451" t="str">
        <f>VLOOKUP(B19,ENS.!$B$5:$F$242,3,FALSE)</f>
        <v>NTP 334.051</v>
      </c>
      <c r="G19" s="457">
        <f>VLOOKUP(B19,ENS.!$B$5:$G$242,6,FALSE)</f>
        <v>20</v>
      </c>
      <c r="H19" s="424">
        <v>6</v>
      </c>
      <c r="I19" s="426">
        <f>+G19*H19</f>
        <v>120</v>
      </c>
      <c r="J19" s="371"/>
    </row>
    <row r="20" spans="2:56" ht="19.95" customHeight="1" x14ac:dyDescent="0.3">
      <c r="B20" s="551" t="s">
        <v>2516</v>
      </c>
      <c r="C20" s="270"/>
      <c r="G20" s="759" t="s">
        <v>2567</v>
      </c>
      <c r="H20" s="760"/>
      <c r="I20" s="427">
        <f>SUM(I19:I19)</f>
        <v>120</v>
      </c>
      <c r="J20" s="274"/>
      <c r="K20" s="540"/>
      <c r="L20" s="343"/>
      <c r="M20" s="171"/>
      <c r="N20" s="171"/>
      <c r="O20" s="171"/>
      <c r="P20" s="171"/>
      <c r="Q20" s="171"/>
      <c r="R20" s="171"/>
      <c r="S20" s="171"/>
      <c r="T20" s="171"/>
    </row>
    <row r="21" spans="2:56" ht="19.95" customHeight="1" x14ac:dyDescent="0.3">
      <c r="B21" s="317"/>
      <c r="C21" s="270"/>
      <c r="G21" s="759" t="s">
        <v>2568</v>
      </c>
      <c r="H21" s="760"/>
      <c r="I21" s="427">
        <f>I20*0.18</f>
        <v>21.599999999999998</v>
      </c>
      <c r="J21" s="274"/>
      <c r="K21" s="538"/>
      <c r="L21" s="171"/>
      <c r="M21" s="171"/>
      <c r="N21" s="171"/>
      <c r="O21" s="171"/>
      <c r="P21" s="171"/>
      <c r="Q21" s="171"/>
      <c r="R21" s="171"/>
      <c r="S21" s="171"/>
      <c r="T21" s="171"/>
    </row>
    <row r="22" spans="2:56" ht="19.95" customHeight="1" x14ac:dyDescent="0.3">
      <c r="B22" s="317"/>
      <c r="C22" s="270"/>
      <c r="G22" s="761" t="s">
        <v>2569</v>
      </c>
      <c r="H22" s="762"/>
      <c r="I22" s="428">
        <f>I20+I21</f>
        <v>141.6</v>
      </c>
      <c r="J22" s="274"/>
      <c r="K22" s="538"/>
      <c r="L22" s="302"/>
      <c r="M22" s="302"/>
      <c r="N22" s="302"/>
      <c r="O22" s="302"/>
      <c r="P22" s="302"/>
      <c r="Q22" s="302"/>
      <c r="R22" s="302"/>
      <c r="S22" s="302"/>
      <c r="T22" s="302"/>
    </row>
    <row r="23" spans="2:56" ht="19.95" customHeight="1" x14ac:dyDescent="0.3">
      <c r="B23" s="317"/>
      <c r="C23" s="270"/>
      <c r="G23" s="371"/>
      <c r="H23" s="371"/>
      <c r="I23" s="372"/>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546"/>
      <c r="L24" s="546"/>
      <c r="N24" s="547"/>
    </row>
    <row r="25" spans="2:56" s="297" customFormat="1" ht="21" customHeight="1" x14ac:dyDescent="0.3">
      <c r="C25" s="362"/>
      <c r="D25" s="362"/>
      <c r="E25" s="362"/>
      <c r="F25" s="362"/>
      <c r="G25" s="362"/>
      <c r="H25" s="362"/>
      <c r="I25" s="310"/>
      <c r="J25" s="310"/>
    </row>
    <row r="26" spans="2:56" s="297" customFormat="1" ht="20.399999999999999" customHeight="1" x14ac:dyDescent="0.3">
      <c r="C26" s="362"/>
      <c r="D26" s="362"/>
      <c r="E26" s="362"/>
      <c r="F26" s="362"/>
      <c r="G26" s="362"/>
      <c r="H26" s="362"/>
      <c r="I26" s="310"/>
      <c r="J26" s="310"/>
    </row>
    <row r="27" spans="2:56" s="297" customFormat="1" ht="28.2" customHeight="1" x14ac:dyDescent="0.3">
      <c r="B27" s="732" t="s">
        <v>4130</v>
      </c>
      <c r="C27" s="732"/>
      <c r="D27" s="732"/>
      <c r="E27" s="732"/>
      <c r="F27" s="732"/>
      <c r="G27" s="732"/>
      <c r="H27" s="732"/>
      <c r="I27" s="732"/>
      <c r="J27" s="310"/>
      <c r="L27" s="552"/>
      <c r="U27" s="552"/>
      <c r="AD27" s="552"/>
      <c r="AM27" s="552"/>
      <c r="AV27" s="552"/>
    </row>
    <row r="28" spans="2:56" s="297" customFormat="1" ht="99.75" customHeight="1" x14ac:dyDescent="0.3">
      <c r="B28" s="714" t="s">
        <v>4132</v>
      </c>
      <c r="C28" s="714"/>
      <c r="D28" s="714"/>
      <c r="E28" s="714"/>
      <c r="F28" s="714"/>
      <c r="G28" s="714"/>
      <c r="H28" s="714"/>
      <c r="I28" s="714"/>
      <c r="J28" s="310"/>
      <c r="L28" s="738"/>
      <c r="M28" s="738"/>
      <c r="N28" s="738"/>
      <c r="O28" s="738"/>
      <c r="P28" s="738"/>
      <c r="Q28" s="738"/>
      <c r="R28" s="738"/>
      <c r="S28" s="738"/>
      <c r="T28" s="738"/>
      <c r="U28" s="738"/>
      <c r="V28" s="738"/>
      <c r="W28" s="738"/>
      <c r="X28" s="738"/>
      <c r="Y28" s="738"/>
      <c r="Z28" s="738"/>
      <c r="AA28" s="738"/>
      <c r="AB28" s="738"/>
      <c r="AC28" s="738"/>
      <c r="AD28" s="738"/>
      <c r="AE28" s="738"/>
      <c r="AF28" s="738"/>
      <c r="AG28" s="738"/>
      <c r="AH28" s="738"/>
      <c r="AI28" s="738"/>
      <c r="AJ28" s="738"/>
      <c r="AK28" s="738"/>
      <c r="AL28" s="738"/>
      <c r="AM28" s="765"/>
      <c r="AN28" s="765"/>
      <c r="AO28" s="765"/>
      <c r="AP28" s="765"/>
      <c r="AQ28" s="765"/>
      <c r="AR28" s="765"/>
      <c r="AS28" s="765"/>
      <c r="AT28" s="765"/>
      <c r="AU28" s="765"/>
      <c r="AV28" s="738"/>
      <c r="AW28" s="738"/>
      <c r="AX28" s="738"/>
      <c r="AY28" s="738"/>
      <c r="AZ28" s="738"/>
      <c r="BA28" s="738"/>
      <c r="BB28" s="738"/>
      <c r="BC28" s="738"/>
      <c r="BD28" s="738"/>
    </row>
    <row r="29" spans="2:56" s="297" customFormat="1" ht="70.2" customHeight="1" x14ac:dyDescent="0.3">
      <c r="B29" s="715" t="s">
        <v>4131</v>
      </c>
      <c r="C29" s="715"/>
      <c r="D29" s="715"/>
      <c r="E29" s="715"/>
      <c r="F29" s="715"/>
      <c r="G29" s="715"/>
      <c r="H29" s="715"/>
      <c r="I29" s="715"/>
      <c r="J29" s="310"/>
      <c r="L29" s="765"/>
      <c r="M29" s="765"/>
      <c r="N29" s="765"/>
      <c r="O29" s="765"/>
      <c r="P29" s="765"/>
      <c r="Q29" s="765"/>
      <c r="R29" s="765"/>
      <c r="S29" s="765"/>
      <c r="T29" s="765"/>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3.95" customHeight="1" x14ac:dyDescent="0.3">
      <c r="B30" s="714" t="s">
        <v>4121</v>
      </c>
      <c r="C30" s="714"/>
      <c r="D30" s="714"/>
      <c r="E30" s="714"/>
      <c r="F30" s="714"/>
      <c r="G30" s="714"/>
      <c r="H30" s="714"/>
      <c r="I30" s="714"/>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81" customHeight="1" x14ac:dyDescent="0.3">
      <c r="B31" s="714" t="s">
        <v>4122</v>
      </c>
      <c r="C31" s="714"/>
      <c r="D31" s="714"/>
      <c r="E31" s="714"/>
      <c r="F31" s="714"/>
      <c r="G31" s="714"/>
      <c r="H31" s="714"/>
      <c r="I31" s="714"/>
      <c r="J31" s="336"/>
      <c r="K31" s="348"/>
    </row>
    <row r="32" spans="2:56" s="297" customFormat="1" ht="111.6" customHeight="1" x14ac:dyDescent="0.3">
      <c r="B32" s="714" t="s">
        <v>2571</v>
      </c>
      <c r="C32" s="714"/>
      <c r="D32" s="337"/>
      <c r="E32" s="337"/>
      <c r="F32" s="337"/>
      <c r="G32" s="337"/>
      <c r="H32" s="337"/>
      <c r="I32" s="337"/>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20" s="297" customFormat="1" ht="7.95" customHeight="1" x14ac:dyDescent="0.3">
      <c r="J33" s="336"/>
    </row>
    <row r="34" spans="2:20" s="297" customFormat="1" ht="4.95" customHeight="1" x14ac:dyDescent="0.3">
      <c r="J34" s="336"/>
    </row>
    <row r="35" spans="2:20" ht="162.6" customHeight="1" x14ac:dyDescent="0.3">
      <c r="B35" s="714" t="s">
        <v>4124</v>
      </c>
      <c r="C35" s="714"/>
      <c r="D35" s="714"/>
      <c r="E35" s="714"/>
      <c r="F35" s="714"/>
      <c r="G35" s="714"/>
      <c r="H35" s="714"/>
      <c r="I35" s="714"/>
      <c r="J35" s="304"/>
      <c r="K35" s="305"/>
      <c r="L35" s="306"/>
      <c r="M35" s="307"/>
    </row>
    <row r="36" spans="2:20" ht="57" customHeight="1" x14ac:dyDescent="0.3">
      <c r="B36" s="714" t="s">
        <v>4125</v>
      </c>
      <c r="C36" s="714"/>
      <c r="D36" s="714"/>
      <c r="E36" s="714"/>
      <c r="F36" s="714"/>
      <c r="G36" s="714"/>
      <c r="H36" s="714"/>
      <c r="I36" s="714"/>
      <c r="J36" s="304"/>
      <c r="K36" s="305"/>
      <c r="L36" s="306"/>
      <c r="M36" s="307"/>
    </row>
    <row r="37" spans="2:20" ht="16.2" customHeight="1" x14ac:dyDescent="0.3">
      <c r="B37" s="373"/>
      <c r="C37" s="373"/>
      <c r="D37" s="373"/>
      <c r="E37" s="373"/>
      <c r="F37" s="373"/>
      <c r="G37" s="373"/>
      <c r="H37" s="373"/>
      <c r="I37" s="373"/>
    </row>
    <row r="38" spans="2:20" ht="16.2" customHeight="1" x14ac:dyDescent="0.3">
      <c r="B38" s="732"/>
      <c r="C38" s="732"/>
      <c r="D38" s="732"/>
      <c r="E38" s="732"/>
      <c r="F38" s="732"/>
      <c r="G38" s="732"/>
      <c r="H38" s="732"/>
      <c r="I38" s="732"/>
      <c r="N38" s="261"/>
      <c r="O38" s="261"/>
      <c r="P38" s="261"/>
      <c r="Q38" s="261"/>
      <c r="R38" s="261"/>
      <c r="S38" s="261"/>
      <c r="T38" s="261"/>
    </row>
    <row r="39" spans="2:20" ht="16.2" customHeight="1" x14ac:dyDescent="0.3">
      <c r="B39" s="373"/>
      <c r="C39" s="373"/>
      <c r="D39" s="373"/>
      <c r="E39" s="373"/>
      <c r="F39" s="373"/>
      <c r="G39" s="373"/>
      <c r="H39" s="373"/>
      <c r="I39" s="373"/>
    </row>
    <row r="40" spans="2:20" ht="18" customHeight="1" x14ac:dyDescent="0.3">
      <c r="B40" s="373" t="s">
        <v>3984</v>
      </c>
      <c r="C40" s="373"/>
      <c r="D40" s="373"/>
      <c r="E40" s="373"/>
      <c r="F40" s="373"/>
      <c r="G40" s="373"/>
      <c r="H40" s="373"/>
      <c r="I40" s="373"/>
      <c r="K40" s="279" t="s">
        <v>2574</v>
      </c>
    </row>
    <row r="41" spans="2:20" ht="18" customHeight="1" x14ac:dyDescent="0.3">
      <c r="B41" s="373" t="s">
        <v>4126</v>
      </c>
      <c r="C41" s="373"/>
      <c r="D41" s="373"/>
      <c r="E41" s="373"/>
      <c r="F41" s="373"/>
      <c r="G41" s="373"/>
      <c r="H41" s="373"/>
      <c r="I41" s="373"/>
      <c r="K41" s="279" t="s">
        <v>2575</v>
      </c>
    </row>
    <row r="42" spans="2:20" ht="18" customHeight="1" x14ac:dyDescent="0.3">
      <c r="B42" s="373" t="s">
        <v>2518</v>
      </c>
      <c r="C42" s="373"/>
      <c r="D42" s="373"/>
      <c r="E42" s="373"/>
      <c r="F42" s="373"/>
      <c r="G42" s="373"/>
      <c r="H42" s="373"/>
      <c r="I42" s="373"/>
      <c r="K42" s="279" t="s">
        <v>2576</v>
      </c>
    </row>
    <row r="43" spans="2:20" ht="18" customHeight="1" x14ac:dyDescent="0.3">
      <c r="B43" s="380" t="s">
        <v>2519</v>
      </c>
      <c r="C43" s="373"/>
      <c r="D43" s="373"/>
      <c r="E43" s="373"/>
      <c r="F43" s="373"/>
      <c r="G43" s="373"/>
      <c r="H43" s="373"/>
      <c r="I43" s="373"/>
      <c r="K43" s="279" t="s">
        <v>2577</v>
      </c>
    </row>
    <row r="44" spans="2:20" ht="18" customHeight="1" x14ac:dyDescent="0.3">
      <c r="B44" s="381" t="s">
        <v>2520</v>
      </c>
      <c r="C44" s="373"/>
      <c r="D44" s="373"/>
      <c r="E44" s="373"/>
      <c r="F44" s="373"/>
      <c r="G44" s="373"/>
      <c r="H44" s="373"/>
      <c r="I44" s="373"/>
      <c r="J44" s="300"/>
      <c r="K44" s="279" t="s">
        <v>2573</v>
      </c>
      <c r="M44" s="270"/>
    </row>
    <row r="45" spans="2:20" ht="18" customHeight="1" x14ac:dyDescent="0.3">
      <c r="B45" s="380" t="s">
        <v>2578</v>
      </c>
      <c r="C45" s="373"/>
      <c r="D45" s="373"/>
      <c r="E45" s="373"/>
      <c r="F45" s="373"/>
      <c r="G45" s="373"/>
      <c r="H45" s="373"/>
      <c r="I45" s="373"/>
      <c r="J45" s="300"/>
      <c r="K45" s="279" t="s">
        <v>2579</v>
      </c>
      <c r="M45" s="270"/>
    </row>
    <row r="46" spans="2:20" ht="18" customHeight="1" x14ac:dyDescent="0.3">
      <c r="B46" s="381" t="s">
        <v>2580</v>
      </c>
      <c r="C46" s="373"/>
      <c r="D46" s="373"/>
      <c r="E46" s="373"/>
      <c r="F46" s="373"/>
      <c r="G46" s="373"/>
      <c r="H46" s="373"/>
      <c r="I46" s="373"/>
      <c r="J46" s="300"/>
      <c r="K46" s="279" t="s">
        <v>2581</v>
      </c>
    </row>
    <row r="47" spans="2:20" ht="18" customHeight="1" x14ac:dyDescent="0.3">
      <c r="B47" s="381" t="s">
        <v>2582</v>
      </c>
      <c r="C47" s="373"/>
      <c r="D47" s="373"/>
      <c r="E47" s="373"/>
      <c r="F47" s="373"/>
      <c r="G47" s="373"/>
      <c r="H47" s="373"/>
      <c r="I47" s="373"/>
      <c r="J47" s="300"/>
    </row>
    <row r="48" spans="2:20" ht="18" customHeight="1" x14ac:dyDescent="0.3">
      <c r="B48" s="437" t="s">
        <v>2521</v>
      </c>
      <c r="C48" s="373"/>
      <c r="D48" s="373"/>
      <c r="E48" s="373"/>
      <c r="F48" s="373"/>
      <c r="G48" s="373"/>
      <c r="H48" s="373"/>
      <c r="I48" s="373"/>
      <c r="J48" s="300"/>
    </row>
    <row r="49" spans="2:11" ht="18" customHeight="1" x14ac:dyDescent="0.3">
      <c r="B49" s="381" t="s">
        <v>3965</v>
      </c>
      <c r="C49" s="373"/>
      <c r="D49" s="373"/>
      <c r="E49" s="373"/>
      <c r="F49" s="373"/>
      <c r="G49" s="373"/>
      <c r="H49" s="373"/>
      <c r="I49" s="373"/>
      <c r="J49" s="300"/>
    </row>
    <row r="50" spans="2:11" ht="18" customHeight="1" x14ac:dyDescent="0.3">
      <c r="B50" s="381" t="s">
        <v>3966</v>
      </c>
      <c r="C50" s="373"/>
      <c r="D50" s="373"/>
      <c r="E50" s="373"/>
      <c r="F50" s="373"/>
      <c r="G50" s="373"/>
      <c r="H50" s="373"/>
      <c r="I50" s="373"/>
      <c r="J50" s="300"/>
    </row>
    <row r="51" spans="2:11" ht="18" customHeight="1" x14ac:dyDescent="0.3">
      <c r="B51" s="437" t="s">
        <v>4088</v>
      </c>
      <c r="C51" s="373"/>
      <c r="D51" s="373"/>
      <c r="E51" s="373"/>
      <c r="F51" s="373"/>
      <c r="G51" s="373"/>
      <c r="H51" s="373"/>
      <c r="I51" s="373"/>
      <c r="J51" s="300"/>
    </row>
    <row r="52" spans="2:11" ht="18" customHeight="1" x14ac:dyDescent="0.3">
      <c r="B52" s="381" t="s">
        <v>4089</v>
      </c>
      <c r="C52" s="373"/>
      <c r="D52" s="373"/>
      <c r="E52" s="373"/>
      <c r="F52" s="373"/>
      <c r="G52" s="373"/>
      <c r="H52" s="373"/>
      <c r="I52" s="373"/>
      <c r="J52" s="300"/>
    </row>
    <row r="53" spans="2:11" ht="18" customHeight="1" x14ac:dyDescent="0.3">
      <c r="B53" s="381" t="s">
        <v>4090</v>
      </c>
      <c r="C53" s="373"/>
      <c r="D53" s="373"/>
      <c r="E53" s="373"/>
      <c r="F53" s="373"/>
      <c r="G53" s="373"/>
      <c r="H53" s="373"/>
      <c r="I53" s="373"/>
      <c r="J53" s="300"/>
    </row>
    <row r="54" spans="2:11" ht="8.4" customHeight="1" x14ac:dyDescent="0.3">
      <c r="B54" s="381"/>
      <c r="C54" s="373"/>
      <c r="D54" s="373"/>
      <c r="E54" s="373"/>
      <c r="F54" s="373"/>
      <c r="G54" s="373"/>
      <c r="H54" s="373"/>
      <c r="I54" s="373"/>
      <c r="J54" s="300"/>
    </row>
    <row r="55" spans="2:11" ht="23.25" customHeight="1" x14ac:dyDescent="0.3">
      <c r="B55" s="373"/>
      <c r="C55" s="373"/>
      <c r="D55" s="373"/>
      <c r="E55" s="373"/>
      <c r="F55" s="373"/>
      <c r="G55" s="373"/>
      <c r="H55" s="373"/>
      <c r="I55" s="373"/>
      <c r="J55" s="300"/>
      <c r="K55" s="288"/>
    </row>
    <row r="56" spans="2:11" ht="16.2" customHeight="1" x14ac:dyDescent="0.3">
      <c r="B56" s="373"/>
      <c r="C56" s="373"/>
      <c r="D56" s="373"/>
      <c r="E56" s="373"/>
      <c r="F56" s="373"/>
      <c r="G56" s="373"/>
      <c r="H56" s="373"/>
      <c r="I56" s="373"/>
      <c r="J56" s="300"/>
      <c r="K56" s="289"/>
    </row>
    <row r="57" spans="2:11" ht="11.25" customHeight="1" x14ac:dyDescent="0.3">
      <c r="B57" s="373"/>
      <c r="C57" s="373"/>
      <c r="D57" s="373"/>
      <c r="E57" s="373"/>
      <c r="F57" s="373"/>
      <c r="G57" s="373"/>
      <c r="H57" s="373"/>
      <c r="I57" s="373"/>
      <c r="J57" s="300"/>
      <c r="K57" s="289"/>
    </row>
    <row r="58" spans="2:11" ht="52.5" customHeight="1" x14ac:dyDescent="0.3">
      <c r="B58" s="714" t="s">
        <v>2524</v>
      </c>
      <c r="C58" s="714"/>
      <c r="D58" s="714"/>
      <c r="E58" s="714"/>
      <c r="F58" s="714"/>
      <c r="G58" s="714"/>
      <c r="H58" s="714"/>
      <c r="I58" s="714"/>
      <c r="J58" s="300"/>
    </row>
    <row r="59" spans="2:11" ht="13.5" customHeight="1" x14ac:dyDescent="0.3">
      <c r="B59" s="435" t="s">
        <v>2525</v>
      </c>
      <c r="C59" s="384"/>
      <c r="D59" s="373"/>
      <c r="E59" s="373"/>
      <c r="F59" s="373"/>
      <c r="G59" s="373"/>
      <c r="H59" s="373"/>
      <c r="I59" s="373"/>
      <c r="J59" s="300"/>
    </row>
    <row r="60" spans="2:11" ht="13.5" customHeight="1" x14ac:dyDescent="0.3">
      <c r="B60" s="381"/>
      <c r="C60" s="373"/>
      <c r="D60" s="373"/>
      <c r="E60" s="373"/>
      <c r="F60" s="373"/>
      <c r="G60" s="373"/>
      <c r="H60" s="373"/>
      <c r="I60" s="373"/>
      <c r="J60" s="300"/>
    </row>
    <row r="61" spans="2:11" ht="13.5" customHeight="1" x14ac:dyDescent="0.3">
      <c r="B61" s="381"/>
      <c r="C61" s="373"/>
      <c r="D61" s="373"/>
      <c r="E61" s="373"/>
      <c r="F61" s="373"/>
      <c r="G61" s="373"/>
      <c r="H61" s="373"/>
      <c r="I61" s="373"/>
      <c r="J61" s="300"/>
    </row>
    <row r="62" spans="2:11" ht="20.25" customHeight="1" x14ac:dyDescent="0.3">
      <c r="B62" s="373" t="s">
        <v>2526</v>
      </c>
      <c r="C62" s="384"/>
      <c r="D62" s="373"/>
      <c r="E62" s="373"/>
      <c r="F62" s="373"/>
      <c r="G62" s="373"/>
      <c r="H62" s="373"/>
      <c r="I62" s="373"/>
      <c r="J62" s="276"/>
    </row>
    <row r="63" spans="2:11" ht="15.75" customHeight="1" x14ac:dyDescent="0.3">
      <c r="B63" s="384"/>
      <c r="C63" s="384"/>
      <c r="D63" s="373"/>
      <c r="E63" s="373"/>
      <c r="F63" s="373"/>
      <c r="G63" s="373"/>
      <c r="H63" s="373"/>
      <c r="I63" s="373"/>
      <c r="J63" s="276"/>
    </row>
    <row r="64" spans="2:11" ht="16.2" customHeight="1" x14ac:dyDescent="0.3">
      <c r="B64" s="373" t="s">
        <v>2583</v>
      </c>
      <c r="C64" s="373"/>
      <c r="D64" s="384"/>
      <c r="E64" s="384"/>
      <c r="F64" s="384"/>
      <c r="G64" s="384"/>
      <c r="H64" s="373"/>
      <c r="I64" s="373"/>
    </row>
    <row r="65" spans="2:13" ht="16.2" customHeight="1" x14ac:dyDescent="0.3">
      <c r="B65" s="373" t="s">
        <v>2527</v>
      </c>
      <c r="C65" s="373"/>
      <c r="D65" s="373"/>
      <c r="E65" s="373"/>
      <c r="F65" s="373"/>
      <c r="G65" s="373"/>
      <c r="H65" s="373"/>
      <c r="I65" s="373"/>
    </row>
    <row r="66" spans="2:13" ht="16.2" customHeight="1" x14ac:dyDescent="0.3">
      <c r="B66" s="373" t="s">
        <v>3982</v>
      </c>
      <c r="C66" s="373"/>
      <c r="D66" s="373"/>
      <c r="E66" s="373"/>
      <c r="F66" s="373"/>
      <c r="G66" s="373"/>
      <c r="H66" s="373"/>
      <c r="I66" s="373"/>
    </row>
    <row r="67" spans="2:13" ht="16.2" customHeight="1" x14ac:dyDescent="0.3">
      <c r="B67" s="373" t="s">
        <v>2528</v>
      </c>
      <c r="C67" s="373"/>
      <c r="D67" s="373"/>
      <c r="E67" s="373"/>
      <c r="F67" s="373"/>
      <c r="G67" s="373"/>
      <c r="H67" s="373"/>
      <c r="I67" s="373"/>
      <c r="J67" s="261"/>
    </row>
    <row r="68" spans="2:13" ht="34.5" customHeight="1" x14ac:dyDescent="0.3">
      <c r="B68" s="715"/>
      <c r="C68" s="715"/>
      <c r="D68" s="373"/>
      <c r="E68" s="373"/>
      <c r="F68" s="373"/>
      <c r="G68" s="373"/>
      <c r="H68" s="716"/>
      <c r="I68" s="716"/>
      <c r="L68" s="292"/>
      <c r="M68" s="292"/>
    </row>
    <row r="69" spans="2:13" s="297" customFormat="1" ht="13.8" x14ac:dyDescent="0.3">
      <c r="B69" s="337"/>
      <c r="C69" s="337"/>
      <c r="H69" s="549"/>
      <c r="I69" s="549"/>
      <c r="L69" s="347"/>
      <c r="M69" s="347"/>
    </row>
    <row r="70" spans="2:13" s="297" customFormat="1" ht="137.4" customHeight="1" x14ac:dyDescent="0.3">
      <c r="B70" s="714" t="s">
        <v>2584</v>
      </c>
      <c r="C70" s="714"/>
      <c r="D70" s="373"/>
      <c r="E70" s="373"/>
      <c r="F70" s="373"/>
      <c r="G70" s="373"/>
      <c r="H70" s="716" t="s">
        <v>2529</v>
      </c>
      <c r="I70" s="716"/>
    </row>
  </sheetData>
  <mergeCells count="42">
    <mergeCell ref="C9:E9"/>
    <mergeCell ref="B15:I16"/>
    <mergeCell ref="E3:F3"/>
    <mergeCell ref="C5:E5"/>
    <mergeCell ref="G5:I6"/>
    <mergeCell ref="C10:E10"/>
    <mergeCell ref="H10:I10"/>
    <mergeCell ref="B11:C11"/>
    <mergeCell ref="D11:E11"/>
    <mergeCell ref="G11:I11"/>
    <mergeCell ref="C6:E6"/>
    <mergeCell ref="C7:E7"/>
    <mergeCell ref="K5:L5"/>
    <mergeCell ref="K6:L6"/>
    <mergeCell ref="G7:I8"/>
    <mergeCell ref="K7:L7"/>
    <mergeCell ref="K8:L8"/>
    <mergeCell ref="AV28:BD28"/>
    <mergeCell ref="C18:E18"/>
    <mergeCell ref="C19:E19"/>
    <mergeCell ref="G20:H20"/>
    <mergeCell ref="G21:H21"/>
    <mergeCell ref="G22:H22"/>
    <mergeCell ref="B27:I27"/>
    <mergeCell ref="B28:I28"/>
    <mergeCell ref="L28:T28"/>
    <mergeCell ref="U28:AC28"/>
    <mergeCell ref="AD28:AL28"/>
    <mergeCell ref="AM28:AU28"/>
    <mergeCell ref="B70:C70"/>
    <mergeCell ref="H70:I70"/>
    <mergeCell ref="B29:I29"/>
    <mergeCell ref="L29:T29"/>
    <mergeCell ref="B30:I30"/>
    <mergeCell ref="B31:I31"/>
    <mergeCell ref="B32:C32"/>
    <mergeCell ref="B35:I35"/>
    <mergeCell ref="B36:I36"/>
    <mergeCell ref="B38:I38"/>
    <mergeCell ref="B58:I58"/>
    <mergeCell ref="B68:C68"/>
    <mergeCell ref="H68:I68"/>
  </mergeCells>
  <hyperlinks>
    <hyperlink ref="B67" r:id="rId1" display="http://www.geofal.com.pe/" xr:uid="{9116723D-3643-4787-AA72-91E95D8080A9}"/>
    <hyperlink ref="B31:I31" r:id="rId2" location="8LpXxWsZQWmIW0zmL4DJEGBD3MXzxqJtd8JNJD7mkXs" display="https://mega.nz/file/EWAjHIDa - 8LpXxWsZQWmIW0zmL4DJEGBD3MXzxqJtd8JNJD7mkXs" xr:uid="{9EA3BA02-8AED-4F1B-8FBC-DDAC61CCDB98}"/>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2" min="1" max="8" man="1"/>
  </rowBreaks>
  <drawing r:id="rId4"/>
  <legacyDrawingHF r:id="rId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333AF-063C-4697-BB3A-4BD6A4E8C937}">
  <sheetPr codeName="Hoja92">
    <tabColor rgb="FFFF0000"/>
  </sheetPr>
  <dimension ref="B1:BD70"/>
  <sheetViews>
    <sheetView view="pageBreakPreview" zoomScale="80" zoomScaleNormal="96" zoomScaleSheetLayoutView="80" workbookViewId="0">
      <selection activeCell="C19" sqref="C19:E19"/>
    </sheetView>
  </sheetViews>
  <sheetFormatPr baseColWidth="10" defaultColWidth="11.44140625" defaultRowHeight="15" x14ac:dyDescent="0.3"/>
  <cols>
    <col min="1" max="1" width="2.44140625" style="279" customWidth="1"/>
    <col min="2" max="2" width="15.33203125" style="279" customWidth="1"/>
    <col min="3" max="3" width="16.33203125" style="279" customWidth="1"/>
    <col min="4" max="4" width="12.6640625" style="279" customWidth="1"/>
    <col min="5" max="5" width="28.6640625" style="279" customWidth="1"/>
    <col min="6" max="6" width="28.33203125" style="279" customWidth="1"/>
    <col min="7" max="9" width="13.6640625" style="279" customWidth="1"/>
    <col min="10" max="10" width="5.88671875" style="279" customWidth="1"/>
    <col min="11" max="11" width="12.44140625" style="279" customWidth="1"/>
    <col min="12" max="12" width="22.33203125" style="279" customWidth="1"/>
    <col min="13" max="16384" width="11.44140625" style="279"/>
  </cols>
  <sheetData>
    <row r="1" spans="2:13" ht="9.75" customHeight="1" x14ac:dyDescent="0.3">
      <c r="K1" s="298" t="s">
        <v>230</v>
      </c>
      <c r="L1" s="298">
        <v>602</v>
      </c>
    </row>
    <row r="2" spans="2:13" ht="9" customHeight="1" x14ac:dyDescent="0.3">
      <c r="K2" s="344"/>
      <c r="L2" s="344"/>
    </row>
    <row r="3" spans="2:13" ht="24" customHeight="1" x14ac:dyDescent="0.3">
      <c r="B3" s="297"/>
      <c r="C3" s="355"/>
      <c r="D3" s="355"/>
      <c r="E3" s="746">
        <v>923</v>
      </c>
      <c r="F3" s="746"/>
      <c r="G3" s="355"/>
      <c r="H3" s="355"/>
      <c r="I3" s="356"/>
    </row>
    <row r="4" spans="2:13" ht="22.95" customHeight="1" x14ac:dyDescent="0.3">
      <c r="B4" s="357"/>
      <c r="C4" s="357"/>
      <c r="D4" s="297"/>
      <c r="E4" s="358"/>
      <c r="F4" s="358"/>
      <c r="G4" s="351"/>
      <c r="H4" s="351"/>
      <c r="I4" s="351"/>
      <c r="J4" s="252"/>
    </row>
    <row r="5" spans="2:13" ht="21.75" customHeight="1" x14ac:dyDescent="0.3">
      <c r="B5" s="383" t="s">
        <v>2545</v>
      </c>
      <c r="C5" s="768" t="str">
        <f>VLOOKUP($L$1,BD_Clientes,2,FALSE)</f>
        <v>CONSORCIO HUAYCOLORO</v>
      </c>
      <c r="D5" s="768"/>
      <c r="E5" s="768"/>
      <c r="F5" s="431" t="s">
        <v>2586</v>
      </c>
      <c r="G5" s="768" t="str">
        <f>VLOOKUP($L$1,BD_Clientes,9,FALSE)</f>
        <v>INTERVENCION PARA LA QUEBRADA DE HUAYCOLORO</v>
      </c>
      <c r="H5" s="768"/>
      <c r="I5" s="768"/>
      <c r="K5" s="746">
        <v>222</v>
      </c>
      <c r="L5" s="746"/>
    </row>
    <row r="6" spans="2:13" ht="25.2" customHeight="1" x14ac:dyDescent="0.3">
      <c r="B6" s="383" t="s">
        <v>2547</v>
      </c>
      <c r="C6" s="768">
        <f>VLOOKUP($L$1,BD_Clientes,3,FALSE)</f>
        <v>20611484853</v>
      </c>
      <c r="D6" s="768"/>
      <c r="E6" s="768"/>
      <c r="F6" s="373"/>
      <c r="G6" s="768"/>
      <c r="H6" s="768"/>
      <c r="I6" s="768"/>
      <c r="K6" s="744">
        <v>222</v>
      </c>
      <c r="L6" s="744"/>
      <c r="M6" s="301"/>
    </row>
    <row r="7" spans="2:13" ht="27.6" customHeight="1" x14ac:dyDescent="0.3">
      <c r="B7" s="383" t="s">
        <v>2550</v>
      </c>
      <c r="C7" s="768" t="str">
        <f>VLOOKUP($L$1,BD_Clientes,5,FALSE)</f>
        <v>Norma Mayorca</v>
      </c>
      <c r="D7" s="768"/>
      <c r="E7" s="768"/>
      <c r="F7" s="431" t="s">
        <v>2589</v>
      </c>
      <c r="G7" s="768" t="str">
        <f>VLOOKUP($L$1,BD_Clientes,10,FALSE)</f>
        <v>HUACHIPA - LURIGANCHO</v>
      </c>
      <c r="H7" s="768"/>
      <c r="I7" s="768"/>
      <c r="K7" s="742">
        <v>222</v>
      </c>
      <c r="L7" s="742"/>
    </row>
    <row r="8" spans="2:13" ht="15.75" customHeight="1" x14ac:dyDescent="0.3">
      <c r="B8" s="431"/>
      <c r="C8" s="429"/>
      <c r="D8" s="430"/>
      <c r="E8" s="430"/>
      <c r="F8" s="373"/>
      <c r="G8" s="768"/>
      <c r="H8" s="768"/>
      <c r="I8" s="768"/>
      <c r="K8" s="743">
        <v>223</v>
      </c>
      <c r="L8" s="743"/>
    </row>
    <row r="9" spans="2:13" ht="21.75" customHeight="1" x14ac:dyDescent="0.3">
      <c r="B9" s="383" t="s">
        <v>2553</v>
      </c>
      <c r="C9" s="768">
        <f>VLOOKUP($L$1,BD_Clientes,7,FALSE)</f>
        <v>995141802</v>
      </c>
      <c r="D9" s="768"/>
      <c r="E9" s="768"/>
      <c r="F9" s="439" t="s">
        <v>2551</v>
      </c>
      <c r="G9" s="373" t="s">
        <v>3326</v>
      </c>
      <c r="H9" s="373"/>
      <c r="I9" s="373"/>
      <c r="K9" s="392"/>
      <c r="L9" s="392"/>
    </row>
    <row r="10" spans="2:13" ht="27.6" customHeight="1" x14ac:dyDescent="0.3">
      <c r="B10" s="383" t="s">
        <v>2557</v>
      </c>
      <c r="C10" s="768" t="str">
        <f>VLOOKUP($L$1,BD_Clientes,8,FALSE)</f>
        <v>norma.mayorca@chua.pe</v>
      </c>
      <c r="D10" s="768"/>
      <c r="E10" s="768"/>
      <c r="F10" s="438" t="s">
        <v>2553</v>
      </c>
      <c r="G10" s="429">
        <v>982429895</v>
      </c>
      <c r="H10" s="769"/>
      <c r="I10" s="769"/>
    </row>
    <row r="11" spans="2:13" ht="25.5" customHeight="1" x14ac:dyDescent="0.3">
      <c r="B11" s="766" t="s">
        <v>2555</v>
      </c>
      <c r="C11" s="766"/>
      <c r="D11" s="767">
        <v>45825</v>
      </c>
      <c r="E11" s="767"/>
      <c r="F11" s="438" t="s">
        <v>2558</v>
      </c>
      <c r="G11" s="767">
        <v>45826</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56" ht="17.399999999999999" customHeight="1" x14ac:dyDescent="0.3">
      <c r="B17" s="260"/>
      <c r="C17" s="260"/>
      <c r="D17" s="259"/>
      <c r="E17" s="259"/>
      <c r="F17" s="259"/>
    </row>
    <row r="18" spans="2:56" s="273" customFormat="1" ht="52.95" customHeight="1" x14ac:dyDescent="0.3">
      <c r="B18" s="421" t="s">
        <v>2561</v>
      </c>
      <c r="C18" s="749" t="s">
        <v>2562</v>
      </c>
      <c r="D18" s="749"/>
      <c r="E18" s="749"/>
      <c r="F18" s="422" t="s">
        <v>2563</v>
      </c>
      <c r="G18" s="423" t="s">
        <v>2564</v>
      </c>
      <c r="H18" s="421" t="s">
        <v>2565</v>
      </c>
      <c r="I18" s="421" t="s">
        <v>2566</v>
      </c>
      <c r="J18" s="371"/>
    </row>
    <row r="19" spans="2:56" ht="63" customHeight="1" x14ac:dyDescent="0.3">
      <c r="B19" s="424" t="s">
        <v>2191</v>
      </c>
      <c r="C19" s="754" t="str">
        <f>VLOOKUP(B19,ENS.!$B$5:$F$242,2,FALSE)</f>
        <v>Resistencia a la compresión de mortero con especimen cubicos de 50 mm.</v>
      </c>
      <c r="D19" s="755"/>
      <c r="E19" s="756"/>
      <c r="F19" s="451" t="str">
        <f>VLOOKUP(B19,ENS.!$B$5:$F$242,3,FALSE)</f>
        <v>NTP 334.051</v>
      </c>
      <c r="G19" s="457">
        <f>VLOOKUP(B19,ENS.!$B$5:$G$242,6,FALSE)</f>
        <v>20</v>
      </c>
      <c r="H19" s="424">
        <v>3</v>
      </c>
      <c r="I19" s="426">
        <f>+G19*H19</f>
        <v>60</v>
      </c>
      <c r="J19" s="371"/>
    </row>
    <row r="20" spans="2:56" ht="19.95" customHeight="1" x14ac:dyDescent="0.3">
      <c r="B20" s="545" t="s">
        <v>2516</v>
      </c>
      <c r="C20" s="270"/>
      <c r="G20" s="759" t="s">
        <v>2567</v>
      </c>
      <c r="H20" s="760"/>
      <c r="I20" s="427">
        <f>SUM(I19:I19)</f>
        <v>60</v>
      </c>
      <c r="J20" s="274"/>
      <c r="K20" s="540"/>
      <c r="L20" s="343"/>
      <c r="M20" s="171"/>
      <c r="N20" s="171"/>
      <c r="O20" s="171"/>
      <c r="P20" s="171"/>
      <c r="Q20" s="171"/>
      <c r="R20" s="171"/>
      <c r="S20" s="171"/>
      <c r="T20" s="171"/>
    </row>
    <row r="21" spans="2:56" ht="19.95" customHeight="1" x14ac:dyDescent="0.3">
      <c r="B21" s="317"/>
      <c r="C21" s="270"/>
      <c r="G21" s="759" t="s">
        <v>2568</v>
      </c>
      <c r="H21" s="760"/>
      <c r="I21" s="427">
        <f>I20*0.18</f>
        <v>10.799999999999999</v>
      </c>
      <c r="J21" s="274"/>
      <c r="K21" s="538"/>
      <c r="L21" s="171"/>
      <c r="M21" s="171"/>
      <c r="N21" s="171"/>
      <c r="O21" s="171"/>
      <c r="P21" s="171"/>
      <c r="Q21" s="171"/>
      <c r="R21" s="171"/>
      <c r="S21" s="171"/>
      <c r="T21" s="171"/>
    </row>
    <row r="22" spans="2:56" ht="19.95" customHeight="1" x14ac:dyDescent="0.3">
      <c r="B22" s="317"/>
      <c r="C22" s="270"/>
      <c r="G22" s="761" t="s">
        <v>2569</v>
      </c>
      <c r="H22" s="762"/>
      <c r="I22" s="428">
        <f>I20+I21</f>
        <v>70.8</v>
      </c>
      <c r="J22" s="274"/>
      <c r="K22" s="538"/>
      <c r="L22" s="302"/>
      <c r="M22" s="302"/>
      <c r="N22" s="302"/>
      <c r="O22" s="302"/>
      <c r="P22" s="302"/>
      <c r="Q22" s="302"/>
      <c r="R22" s="302"/>
      <c r="S22" s="302"/>
      <c r="T22" s="302"/>
    </row>
    <row r="23" spans="2:56" ht="19.95" customHeight="1" x14ac:dyDescent="0.3">
      <c r="B23" s="317"/>
      <c r="C23" s="270"/>
      <c r="G23" s="371"/>
      <c r="H23" s="371"/>
      <c r="I23" s="372"/>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546"/>
      <c r="L24" s="546"/>
      <c r="N24" s="547"/>
    </row>
    <row r="25" spans="2:56" s="297" customFormat="1" ht="21" customHeight="1" x14ac:dyDescent="0.3">
      <c r="C25" s="362"/>
      <c r="D25" s="362"/>
      <c r="E25" s="362"/>
      <c r="F25" s="362"/>
      <c r="G25" s="362"/>
      <c r="H25" s="362"/>
      <c r="I25" s="310"/>
      <c r="J25" s="310"/>
    </row>
    <row r="26" spans="2:56" s="297" customFormat="1" ht="20.399999999999999" customHeight="1" x14ac:dyDescent="0.3">
      <c r="C26" s="362"/>
      <c r="D26" s="362"/>
      <c r="E26" s="362"/>
      <c r="F26" s="362"/>
      <c r="G26" s="362"/>
      <c r="H26" s="362"/>
      <c r="I26" s="310"/>
      <c r="J26" s="310"/>
    </row>
    <row r="27" spans="2:56" s="297" customFormat="1" ht="28.2" customHeight="1" x14ac:dyDescent="0.3">
      <c r="B27" s="732" t="s">
        <v>4130</v>
      </c>
      <c r="C27" s="732"/>
      <c r="D27" s="732"/>
      <c r="E27" s="732"/>
      <c r="F27" s="732"/>
      <c r="G27" s="732"/>
      <c r="H27" s="732"/>
      <c r="I27" s="732"/>
      <c r="J27" s="310"/>
      <c r="L27" s="552"/>
      <c r="U27" s="552"/>
      <c r="AD27" s="552"/>
      <c r="AM27" s="552"/>
      <c r="AV27" s="552"/>
    </row>
    <row r="28" spans="2:56" s="297" customFormat="1" ht="99.75" customHeight="1" x14ac:dyDescent="0.3">
      <c r="B28" s="714" t="s">
        <v>4132</v>
      </c>
      <c r="C28" s="714"/>
      <c r="D28" s="714"/>
      <c r="E28" s="714"/>
      <c r="F28" s="714"/>
      <c r="G28" s="714"/>
      <c r="H28" s="714"/>
      <c r="I28" s="714"/>
      <c r="J28" s="310"/>
      <c r="L28" s="738"/>
      <c r="M28" s="738"/>
      <c r="N28" s="738"/>
      <c r="O28" s="738"/>
      <c r="P28" s="738"/>
      <c r="Q28" s="738"/>
      <c r="R28" s="738"/>
      <c r="S28" s="738"/>
      <c r="T28" s="738"/>
      <c r="U28" s="738"/>
      <c r="V28" s="738"/>
      <c r="W28" s="738"/>
      <c r="X28" s="738"/>
      <c r="Y28" s="738"/>
      <c r="Z28" s="738"/>
      <c r="AA28" s="738"/>
      <c r="AB28" s="738"/>
      <c r="AC28" s="738"/>
      <c r="AD28" s="738"/>
      <c r="AE28" s="738"/>
      <c r="AF28" s="738"/>
      <c r="AG28" s="738"/>
      <c r="AH28" s="738"/>
      <c r="AI28" s="738"/>
      <c r="AJ28" s="738"/>
      <c r="AK28" s="738"/>
      <c r="AL28" s="738"/>
      <c r="AM28" s="765"/>
      <c r="AN28" s="765"/>
      <c r="AO28" s="765"/>
      <c r="AP28" s="765"/>
      <c r="AQ28" s="765"/>
      <c r="AR28" s="765"/>
      <c r="AS28" s="765"/>
      <c r="AT28" s="765"/>
      <c r="AU28" s="765"/>
      <c r="AV28" s="738"/>
      <c r="AW28" s="738"/>
      <c r="AX28" s="738"/>
      <c r="AY28" s="738"/>
      <c r="AZ28" s="738"/>
      <c r="BA28" s="738"/>
      <c r="BB28" s="738"/>
      <c r="BC28" s="738"/>
      <c r="BD28" s="738"/>
    </row>
    <row r="29" spans="2:56" s="297" customFormat="1" ht="70.2" customHeight="1" x14ac:dyDescent="0.3">
      <c r="B29" s="715" t="s">
        <v>4131</v>
      </c>
      <c r="C29" s="715"/>
      <c r="D29" s="715"/>
      <c r="E29" s="715"/>
      <c r="F29" s="715"/>
      <c r="G29" s="715"/>
      <c r="H29" s="715"/>
      <c r="I29" s="715"/>
      <c r="J29" s="310"/>
      <c r="L29" s="765"/>
      <c r="M29" s="765"/>
      <c r="N29" s="765"/>
      <c r="O29" s="765"/>
      <c r="P29" s="765"/>
      <c r="Q29" s="765"/>
      <c r="R29" s="765"/>
      <c r="S29" s="765"/>
      <c r="T29" s="765"/>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3.95" customHeight="1" x14ac:dyDescent="0.3">
      <c r="B30" s="714" t="s">
        <v>4121</v>
      </c>
      <c r="C30" s="714"/>
      <c r="D30" s="714"/>
      <c r="E30" s="714"/>
      <c r="F30" s="714"/>
      <c r="G30" s="714"/>
      <c r="H30" s="714"/>
      <c r="I30" s="714"/>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81" customHeight="1" x14ac:dyDescent="0.3">
      <c r="B31" s="714" t="s">
        <v>4122</v>
      </c>
      <c r="C31" s="714"/>
      <c r="D31" s="714"/>
      <c r="E31" s="714"/>
      <c r="F31" s="714"/>
      <c r="G31" s="714"/>
      <c r="H31" s="714"/>
      <c r="I31" s="714"/>
      <c r="J31" s="336"/>
      <c r="K31" s="348"/>
    </row>
    <row r="32" spans="2:56" s="297" customFormat="1" ht="111.6" customHeight="1" x14ac:dyDescent="0.3">
      <c r="B32" s="738" t="s">
        <v>2571</v>
      </c>
      <c r="C32" s="738"/>
      <c r="D32" s="337"/>
      <c r="E32" s="337"/>
      <c r="F32" s="337"/>
      <c r="G32" s="337"/>
      <c r="H32" s="337"/>
      <c r="I32" s="337"/>
      <c r="J32" s="310"/>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7"/>
      <c r="AN32" s="337"/>
      <c r="AO32" s="337"/>
      <c r="AP32" s="337"/>
      <c r="AQ32" s="337"/>
      <c r="AR32" s="337"/>
      <c r="AS32" s="337"/>
      <c r="AT32" s="337"/>
      <c r="AU32" s="337"/>
      <c r="AV32" s="338"/>
      <c r="AW32" s="338"/>
      <c r="AX32" s="338"/>
      <c r="AY32" s="338"/>
      <c r="AZ32" s="338"/>
      <c r="BA32" s="338"/>
      <c r="BB32" s="338"/>
      <c r="BC32" s="338"/>
      <c r="BD32" s="338"/>
    </row>
    <row r="33" spans="2:20" s="297" customFormat="1" ht="7.95" customHeight="1" x14ac:dyDescent="0.3">
      <c r="J33" s="336"/>
    </row>
    <row r="34" spans="2:20" s="297" customFormat="1" ht="4.95" customHeight="1" x14ac:dyDescent="0.3">
      <c r="J34" s="336"/>
    </row>
    <row r="35" spans="2:20" ht="162.6" customHeight="1" x14ac:dyDescent="0.3">
      <c r="B35" s="714" t="s">
        <v>4124</v>
      </c>
      <c r="C35" s="714"/>
      <c r="D35" s="714"/>
      <c r="E35" s="714"/>
      <c r="F35" s="714"/>
      <c r="G35" s="714"/>
      <c r="H35" s="714"/>
      <c r="I35" s="714"/>
      <c r="J35" s="304"/>
      <c r="K35" s="305"/>
      <c r="L35" s="306"/>
      <c r="M35" s="307"/>
    </row>
    <row r="36" spans="2:20" ht="57" customHeight="1" x14ac:dyDescent="0.3">
      <c r="B36" s="714" t="s">
        <v>4125</v>
      </c>
      <c r="C36" s="714"/>
      <c r="D36" s="714"/>
      <c r="E36" s="714"/>
      <c r="F36" s="714"/>
      <c r="G36" s="714"/>
      <c r="H36" s="714"/>
      <c r="I36" s="714"/>
      <c r="J36" s="304"/>
      <c r="K36" s="305"/>
      <c r="L36" s="306"/>
      <c r="M36" s="307"/>
    </row>
    <row r="37" spans="2:20" ht="16.2" customHeight="1" x14ac:dyDescent="0.3">
      <c r="B37" s="373"/>
      <c r="C37" s="373"/>
      <c r="D37" s="373"/>
      <c r="E37" s="373"/>
      <c r="F37" s="373"/>
      <c r="G37" s="373"/>
      <c r="H37" s="373"/>
      <c r="I37" s="373"/>
    </row>
    <row r="38" spans="2:20" ht="16.2" customHeight="1" x14ac:dyDescent="0.3">
      <c r="B38" s="732"/>
      <c r="C38" s="732"/>
      <c r="D38" s="732"/>
      <c r="E38" s="732"/>
      <c r="F38" s="732"/>
      <c r="G38" s="732"/>
      <c r="H38" s="732"/>
      <c r="I38" s="732"/>
      <c r="N38" s="261"/>
      <c r="O38" s="261"/>
      <c r="P38" s="261"/>
      <c r="Q38" s="261"/>
      <c r="R38" s="261"/>
      <c r="S38" s="261"/>
      <c r="T38" s="261"/>
    </row>
    <row r="39" spans="2:20" ht="16.2" customHeight="1" x14ac:dyDescent="0.3">
      <c r="B39" s="373"/>
      <c r="C39" s="373"/>
      <c r="D39" s="373"/>
      <c r="E39" s="373"/>
      <c r="F39" s="373"/>
      <c r="G39" s="373"/>
      <c r="H39" s="373"/>
      <c r="I39" s="373"/>
    </row>
    <row r="40" spans="2:20" ht="16.5" customHeight="1" x14ac:dyDescent="0.3">
      <c r="B40" s="373" t="s">
        <v>5711</v>
      </c>
      <c r="C40" s="373"/>
      <c r="D40" s="373"/>
      <c r="E40" s="373"/>
      <c r="F40" s="373"/>
      <c r="G40" s="373"/>
      <c r="H40" s="373"/>
      <c r="I40" s="373"/>
      <c r="K40" s="279" t="s">
        <v>2574</v>
      </c>
    </row>
    <row r="41" spans="2:20" ht="16.5" customHeight="1" x14ac:dyDescent="0.3">
      <c r="B41" s="373" t="s">
        <v>4126</v>
      </c>
      <c r="C41" s="373"/>
      <c r="D41" s="373"/>
      <c r="E41" s="373"/>
      <c r="F41" s="373"/>
      <c r="G41" s="373"/>
      <c r="H41" s="373"/>
      <c r="I41" s="373"/>
      <c r="K41" s="279" t="s">
        <v>2575</v>
      </c>
    </row>
    <row r="42" spans="2:20" ht="16.5" customHeight="1" x14ac:dyDescent="0.3">
      <c r="B42" s="373" t="s">
        <v>2518</v>
      </c>
      <c r="C42" s="373"/>
      <c r="D42" s="373"/>
      <c r="E42" s="373"/>
      <c r="F42" s="373"/>
      <c r="G42" s="373"/>
      <c r="H42" s="373"/>
      <c r="I42" s="373"/>
      <c r="K42" s="279" t="s">
        <v>2576</v>
      </c>
    </row>
    <row r="43" spans="2:20" ht="16.5" customHeight="1" x14ac:dyDescent="0.3">
      <c r="B43" s="380" t="s">
        <v>2519</v>
      </c>
      <c r="C43" s="373"/>
      <c r="D43" s="373"/>
      <c r="E43" s="373"/>
      <c r="F43" s="373"/>
      <c r="G43" s="373"/>
      <c r="H43" s="373"/>
      <c r="I43" s="373"/>
      <c r="K43" s="279" t="s">
        <v>2577</v>
      </c>
    </row>
    <row r="44" spans="2:20" ht="16.5" customHeight="1" x14ac:dyDescent="0.3">
      <c r="B44" s="381" t="s">
        <v>2520</v>
      </c>
      <c r="C44" s="373"/>
      <c r="D44" s="373"/>
      <c r="E44" s="373"/>
      <c r="F44" s="373"/>
      <c r="G44" s="373"/>
      <c r="H44" s="373"/>
      <c r="I44" s="373"/>
      <c r="J44" s="300"/>
      <c r="K44" s="279" t="s">
        <v>2573</v>
      </c>
      <c r="M44" s="270"/>
    </row>
    <row r="45" spans="2:20" ht="16.5" customHeight="1" x14ac:dyDescent="0.3">
      <c r="B45" s="380" t="s">
        <v>2578</v>
      </c>
      <c r="C45" s="373"/>
      <c r="D45" s="373"/>
      <c r="E45" s="373"/>
      <c r="F45" s="373"/>
      <c r="G45" s="373"/>
      <c r="H45" s="373"/>
      <c r="I45" s="373"/>
      <c r="J45" s="300"/>
      <c r="K45" s="279" t="s">
        <v>2579</v>
      </c>
      <c r="M45" s="270"/>
    </row>
    <row r="46" spans="2:20" ht="16.5" customHeight="1" x14ac:dyDescent="0.3">
      <c r="B46" s="381" t="s">
        <v>2580</v>
      </c>
      <c r="C46" s="373"/>
      <c r="D46" s="373"/>
      <c r="E46" s="373"/>
      <c r="F46" s="373"/>
      <c r="G46" s="373"/>
      <c r="H46" s="373"/>
      <c r="I46" s="373"/>
      <c r="J46" s="300"/>
      <c r="K46" s="279" t="s">
        <v>2581</v>
      </c>
    </row>
    <row r="47" spans="2:20" ht="16.5" customHeight="1" x14ac:dyDescent="0.3">
      <c r="B47" s="381" t="s">
        <v>2582</v>
      </c>
      <c r="C47" s="373"/>
      <c r="D47" s="373"/>
      <c r="E47" s="373"/>
      <c r="F47" s="373"/>
      <c r="G47" s="373"/>
      <c r="H47" s="373"/>
      <c r="I47" s="373"/>
      <c r="J47" s="300"/>
    </row>
    <row r="48" spans="2:20" ht="16.5" customHeight="1" x14ac:dyDescent="0.3">
      <c r="B48" s="437" t="s">
        <v>2521</v>
      </c>
      <c r="C48" s="373"/>
      <c r="D48" s="373"/>
      <c r="E48" s="373"/>
      <c r="F48" s="373"/>
      <c r="G48" s="373"/>
      <c r="H48" s="373"/>
      <c r="I48" s="373"/>
      <c r="J48" s="300"/>
    </row>
    <row r="49" spans="2:11" ht="16.5" customHeight="1" x14ac:dyDescent="0.3">
      <c r="B49" s="381" t="s">
        <v>3965</v>
      </c>
      <c r="C49" s="373"/>
      <c r="D49" s="373"/>
      <c r="E49" s="373"/>
      <c r="F49" s="373"/>
      <c r="G49" s="373"/>
      <c r="H49" s="373"/>
      <c r="I49" s="373"/>
      <c r="J49" s="300"/>
    </row>
    <row r="50" spans="2:11" ht="16.5" customHeight="1" x14ac:dyDescent="0.3">
      <c r="B50" s="381" t="s">
        <v>3966</v>
      </c>
      <c r="C50" s="373"/>
      <c r="D50" s="373"/>
      <c r="E50" s="373"/>
      <c r="F50" s="373"/>
      <c r="G50" s="373"/>
      <c r="H50" s="373"/>
      <c r="I50" s="373"/>
      <c r="J50" s="300"/>
    </row>
    <row r="51" spans="2:11" ht="16.5" customHeight="1" x14ac:dyDescent="0.3">
      <c r="B51" s="437" t="s">
        <v>4088</v>
      </c>
      <c r="C51" s="373"/>
      <c r="D51" s="373"/>
      <c r="E51" s="373"/>
      <c r="F51" s="373"/>
      <c r="G51" s="373"/>
      <c r="H51" s="373"/>
      <c r="I51" s="373"/>
      <c r="J51" s="300"/>
    </row>
    <row r="52" spans="2:11" ht="16.5" customHeight="1" x14ac:dyDescent="0.3">
      <c r="B52" s="381" t="s">
        <v>4089</v>
      </c>
      <c r="C52" s="373"/>
      <c r="D52" s="373"/>
      <c r="E52" s="373"/>
      <c r="F52" s="373"/>
      <c r="G52" s="373"/>
      <c r="H52" s="373"/>
      <c r="I52" s="373"/>
      <c r="J52" s="300"/>
    </row>
    <row r="53" spans="2:11" ht="16.5" customHeight="1" x14ac:dyDescent="0.3">
      <c r="B53" s="381" t="s">
        <v>4090</v>
      </c>
      <c r="C53" s="373"/>
      <c r="D53" s="373"/>
      <c r="E53" s="373"/>
      <c r="F53" s="373"/>
      <c r="G53" s="373"/>
      <c r="H53" s="373"/>
      <c r="I53" s="373"/>
      <c r="J53" s="300"/>
    </row>
    <row r="54" spans="2:11" ht="8.4" customHeight="1" x14ac:dyDescent="0.3">
      <c r="B54" s="381"/>
      <c r="C54" s="373"/>
      <c r="D54" s="373"/>
      <c r="E54" s="373"/>
      <c r="F54" s="373"/>
      <c r="G54" s="373"/>
      <c r="H54" s="373"/>
      <c r="I54" s="373"/>
      <c r="J54" s="300"/>
    </row>
    <row r="55" spans="2:11" ht="23.25" customHeight="1" x14ac:dyDescent="0.3">
      <c r="B55" s="373"/>
      <c r="C55" s="373"/>
      <c r="D55" s="373"/>
      <c r="E55" s="373"/>
      <c r="F55" s="373"/>
      <c r="G55" s="373"/>
      <c r="H55" s="373"/>
      <c r="I55" s="373"/>
      <c r="J55" s="300"/>
      <c r="K55" s="288"/>
    </row>
    <row r="56" spans="2:11" ht="16.2" customHeight="1" x14ac:dyDescent="0.3">
      <c r="B56" s="373"/>
      <c r="C56" s="373"/>
      <c r="D56" s="373"/>
      <c r="E56" s="373"/>
      <c r="F56" s="373"/>
      <c r="G56" s="373"/>
      <c r="H56" s="373"/>
      <c r="I56" s="373"/>
      <c r="J56" s="300"/>
      <c r="K56" s="289"/>
    </row>
    <row r="57" spans="2:11" ht="11.25" customHeight="1" x14ac:dyDescent="0.3">
      <c r="B57" s="373"/>
      <c r="C57" s="373"/>
      <c r="D57" s="373"/>
      <c r="E57" s="373"/>
      <c r="F57" s="373"/>
      <c r="G57" s="373"/>
      <c r="H57" s="373"/>
      <c r="I57" s="373"/>
      <c r="J57" s="300"/>
      <c r="K57" s="289"/>
    </row>
    <row r="58" spans="2:11" ht="52.5" customHeight="1" x14ac:dyDescent="0.3">
      <c r="B58" s="714" t="s">
        <v>2524</v>
      </c>
      <c r="C58" s="714"/>
      <c r="D58" s="714"/>
      <c r="E58" s="714"/>
      <c r="F58" s="714"/>
      <c r="G58" s="714"/>
      <c r="H58" s="714"/>
      <c r="I58" s="714"/>
      <c r="J58" s="300"/>
    </row>
    <row r="59" spans="2:11" ht="13.5" customHeight="1" x14ac:dyDescent="0.3">
      <c r="B59" s="435" t="s">
        <v>2525</v>
      </c>
      <c r="C59" s="384"/>
      <c r="D59" s="373"/>
      <c r="E59" s="373"/>
      <c r="F59" s="373"/>
      <c r="G59" s="373"/>
      <c r="H59" s="373"/>
      <c r="I59" s="373"/>
      <c r="J59" s="300"/>
    </row>
    <row r="60" spans="2:11" ht="13.5" customHeight="1" x14ac:dyDescent="0.3">
      <c r="B60" s="381"/>
      <c r="C60" s="373"/>
      <c r="D60" s="373"/>
      <c r="E60" s="373"/>
      <c r="F60" s="373"/>
      <c r="G60" s="373"/>
      <c r="H60" s="373"/>
      <c r="I60" s="373"/>
      <c r="J60" s="300"/>
    </row>
    <row r="61" spans="2:11" ht="13.5" customHeight="1" x14ac:dyDescent="0.3">
      <c r="B61" s="381"/>
      <c r="C61" s="373"/>
      <c r="D61" s="373"/>
      <c r="E61" s="373"/>
      <c r="F61" s="373"/>
      <c r="G61" s="373"/>
      <c r="H61" s="373"/>
      <c r="I61" s="373"/>
      <c r="J61" s="300"/>
    </row>
    <row r="62" spans="2:11" ht="20.25" customHeight="1" x14ac:dyDescent="0.3">
      <c r="B62" s="373" t="s">
        <v>2526</v>
      </c>
      <c r="C62" s="384"/>
      <c r="D62" s="373"/>
      <c r="E62" s="373"/>
      <c r="F62" s="373"/>
      <c r="G62" s="373"/>
      <c r="H62" s="373"/>
      <c r="I62" s="373"/>
      <c r="J62" s="276"/>
    </row>
    <row r="63" spans="2:11" ht="15.75" customHeight="1" x14ac:dyDescent="0.3">
      <c r="B63" s="384"/>
      <c r="C63" s="384"/>
      <c r="D63" s="373"/>
      <c r="E63" s="373"/>
      <c r="F63" s="373"/>
      <c r="G63" s="373"/>
      <c r="H63" s="373"/>
      <c r="I63" s="373"/>
      <c r="J63" s="276"/>
    </row>
    <row r="64" spans="2:11" ht="16.2" customHeight="1" x14ac:dyDescent="0.3">
      <c r="B64" s="373" t="s">
        <v>2583</v>
      </c>
      <c r="C64" s="373"/>
      <c r="D64" s="384"/>
      <c r="E64" s="384"/>
      <c r="F64" s="384"/>
      <c r="G64" s="384"/>
      <c r="H64" s="373"/>
      <c r="I64" s="373"/>
    </row>
    <row r="65" spans="2:13" ht="16.2" customHeight="1" x14ac:dyDescent="0.3">
      <c r="B65" s="373" t="s">
        <v>2527</v>
      </c>
      <c r="C65" s="373"/>
      <c r="D65" s="373"/>
      <c r="E65" s="373"/>
      <c r="F65" s="373"/>
      <c r="G65" s="373"/>
      <c r="H65" s="373"/>
      <c r="I65" s="373"/>
    </row>
    <row r="66" spans="2:13" ht="16.2" customHeight="1" x14ac:dyDescent="0.3">
      <c r="B66" s="373" t="s">
        <v>3982</v>
      </c>
      <c r="C66" s="373"/>
      <c r="D66" s="373"/>
      <c r="E66" s="373"/>
      <c r="F66" s="373"/>
      <c r="G66" s="373"/>
      <c r="H66" s="373"/>
      <c r="I66" s="373"/>
    </row>
    <row r="67" spans="2:13" ht="16.2" customHeight="1" x14ac:dyDescent="0.3">
      <c r="B67" s="373" t="s">
        <v>2528</v>
      </c>
      <c r="C67" s="373"/>
      <c r="D67" s="373"/>
      <c r="E67" s="373"/>
      <c r="F67" s="373"/>
      <c r="G67" s="373"/>
      <c r="H67" s="373"/>
      <c r="I67" s="373"/>
      <c r="J67" s="261"/>
    </row>
    <row r="68" spans="2:13" ht="34.5" customHeight="1" x14ac:dyDescent="0.3">
      <c r="B68" s="715"/>
      <c r="C68" s="715"/>
      <c r="D68" s="373"/>
      <c r="E68" s="373"/>
      <c r="F68" s="373"/>
      <c r="G68" s="373"/>
      <c r="H68" s="716"/>
      <c r="I68" s="716"/>
      <c r="L68" s="292"/>
      <c r="M68" s="292"/>
    </row>
    <row r="69" spans="2:13" s="297" customFormat="1" ht="13.8" x14ac:dyDescent="0.3">
      <c r="B69" s="337"/>
      <c r="C69" s="337"/>
      <c r="H69" s="549"/>
      <c r="I69" s="549"/>
      <c r="L69" s="347"/>
      <c r="M69" s="347"/>
    </row>
    <row r="70" spans="2:13" s="297" customFormat="1" ht="137.4" customHeight="1" x14ac:dyDescent="0.3">
      <c r="B70" s="738" t="s">
        <v>2584</v>
      </c>
      <c r="C70" s="738"/>
      <c r="H70" s="791" t="s">
        <v>2529</v>
      </c>
      <c r="I70" s="791"/>
    </row>
  </sheetData>
  <mergeCells count="42">
    <mergeCell ref="E3:F3"/>
    <mergeCell ref="C5:E5"/>
    <mergeCell ref="G5:I6"/>
    <mergeCell ref="K5:L5"/>
    <mergeCell ref="C6:E6"/>
    <mergeCell ref="K6:L6"/>
    <mergeCell ref="C19:E19"/>
    <mergeCell ref="C7:E7"/>
    <mergeCell ref="G7:I8"/>
    <mergeCell ref="K7:L7"/>
    <mergeCell ref="K8:L8"/>
    <mergeCell ref="C9:E9"/>
    <mergeCell ref="C10:E10"/>
    <mergeCell ref="H10:I10"/>
    <mergeCell ref="B11:C11"/>
    <mergeCell ref="D11:E11"/>
    <mergeCell ref="G11:I11"/>
    <mergeCell ref="B15:I16"/>
    <mergeCell ref="C18:E18"/>
    <mergeCell ref="G20:H20"/>
    <mergeCell ref="G21:H21"/>
    <mergeCell ref="G22:H22"/>
    <mergeCell ref="B27:I27"/>
    <mergeCell ref="B28:I28"/>
    <mergeCell ref="B38:I38"/>
    <mergeCell ref="U28:AC28"/>
    <mergeCell ref="AD28:AL28"/>
    <mergeCell ref="AM28:AU28"/>
    <mergeCell ref="AV28:BD28"/>
    <mergeCell ref="B29:I29"/>
    <mergeCell ref="L29:T29"/>
    <mergeCell ref="L28:T28"/>
    <mergeCell ref="B30:I30"/>
    <mergeCell ref="B31:I31"/>
    <mergeCell ref="B32:C32"/>
    <mergeCell ref="B35:I35"/>
    <mergeCell ref="B36:I36"/>
    <mergeCell ref="B58:I58"/>
    <mergeCell ref="B68:C68"/>
    <mergeCell ref="H68:I68"/>
    <mergeCell ref="B70:C70"/>
    <mergeCell ref="H70:I70"/>
  </mergeCells>
  <hyperlinks>
    <hyperlink ref="B67" r:id="rId1" display="http://www.geofal.com.pe/" xr:uid="{C95D9B8D-B436-4074-91F3-2956CBFDBB15}"/>
    <hyperlink ref="B31:I31" r:id="rId2" location="8LpXxWsZQWmIW0zmL4DJEGBD3MXzxqJtd8JNJD7mkXs" display="https://mega.nz/file/EWAjHIDa - 8LpXxWsZQWmIW0zmL4DJEGBD3MXzxqJtd8JNJD7mkXs" xr:uid="{6E7CB445-F836-480E-A1E6-DE072D671BE0}"/>
  </hyperlinks>
  <printOptions horizontalCentered="1"/>
  <pageMargins left="0" right="0" top="1.6535433070866143" bottom="0" header="0" footer="0"/>
  <pageSetup paperSize="9" scale="65" fitToWidth="0" fitToHeight="0" orientation="portrait" r:id="rId3"/>
  <headerFooter>
    <oddHeader>&amp;L
                  &amp;G</oddHeader>
    <oddFooter>&amp;C&amp;G</oddFooter>
  </headerFooter>
  <rowBreaks count="1" manualBreakCount="1">
    <brk id="32" min="1" max="8" man="1"/>
  </rowBreaks>
  <drawing r:id="rId4"/>
  <legacyDrawingHF r:id="rId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1B04C-08CA-4D1E-AD02-CA3C5AC4B82C}">
  <sheetPr codeName="Hoja93">
    <tabColor rgb="FF00FF00"/>
  </sheetPr>
  <dimension ref="B1:BD70"/>
  <sheetViews>
    <sheetView view="pageBreakPreview" zoomScale="80" zoomScaleNormal="96" zoomScaleSheetLayoutView="80" workbookViewId="0">
      <selection activeCell="L15" sqref="L15"/>
    </sheetView>
  </sheetViews>
  <sheetFormatPr baseColWidth="10" defaultColWidth="11.44140625" defaultRowHeight="15" x14ac:dyDescent="0.3"/>
  <cols>
    <col min="1" max="1" width="2.44140625" style="279" customWidth="1"/>
    <col min="2" max="2" width="15.33203125" style="279" customWidth="1"/>
    <col min="3" max="3" width="16.33203125" style="279" customWidth="1"/>
    <col min="4" max="4" width="12.6640625" style="279" customWidth="1"/>
    <col min="5" max="5" width="28.6640625" style="279" customWidth="1"/>
    <col min="6" max="6" width="28.33203125" style="279" customWidth="1"/>
    <col min="7" max="9" width="13.6640625" style="279" customWidth="1"/>
    <col min="10" max="10" width="5.88671875" style="279" customWidth="1"/>
    <col min="11" max="11" width="12.44140625" style="279" customWidth="1"/>
    <col min="12" max="12" width="22.33203125" style="279" customWidth="1"/>
    <col min="13" max="16384" width="11.44140625" style="279"/>
  </cols>
  <sheetData>
    <row r="1" spans="2:13" ht="9.75" customHeight="1" x14ac:dyDescent="0.3">
      <c r="K1" s="298" t="s">
        <v>230</v>
      </c>
      <c r="L1" s="298">
        <v>892</v>
      </c>
    </row>
    <row r="2" spans="2:13" ht="9" customHeight="1" x14ac:dyDescent="0.3">
      <c r="K2" s="344"/>
      <c r="L2" s="344"/>
    </row>
    <row r="3" spans="2:13" ht="24" customHeight="1" x14ac:dyDescent="0.3">
      <c r="B3" s="297"/>
      <c r="C3" s="355"/>
      <c r="D3" s="355"/>
      <c r="E3" s="744">
        <v>1176</v>
      </c>
      <c r="F3" s="744"/>
      <c r="G3" s="355"/>
      <c r="H3" s="355"/>
      <c r="I3" s="356"/>
    </row>
    <row r="4" spans="2:13" ht="22.95" customHeight="1" x14ac:dyDescent="0.3">
      <c r="B4" s="357"/>
      <c r="C4" s="357"/>
      <c r="D4" s="297"/>
      <c r="E4" s="358"/>
      <c r="F4" s="358"/>
      <c r="G4" s="351"/>
      <c r="H4" s="351"/>
      <c r="I4" s="351"/>
      <c r="J4" s="252"/>
    </row>
    <row r="5" spans="2:13" ht="18" customHeight="1" x14ac:dyDescent="0.3">
      <c r="B5" s="383" t="s">
        <v>2545</v>
      </c>
      <c r="C5" s="768" t="str">
        <f>VLOOKUP($L$1,BD_Clientes,2,FALSE)</f>
        <v>IPC SUCURSAL DEL PERU</v>
      </c>
      <c r="D5" s="768"/>
      <c r="E5" s="768"/>
      <c r="F5" s="431" t="s">
        <v>2586</v>
      </c>
      <c r="G5" s="768" t="str">
        <f>VLOOKUP($L$1,BD_Clientes,9,FALSE)</f>
        <v>Ejecución del sector II del saldo de obra del proyecto de inversión denominado Mejoramiento y Ampliación de la Capacidad Operativa y Logística de la Base Aeronaval del Callao</v>
      </c>
      <c r="H5" s="768"/>
      <c r="I5" s="768"/>
      <c r="K5" s="746">
        <v>222</v>
      </c>
      <c r="L5" s="746"/>
    </row>
    <row r="6" spans="2:13" ht="88.2" customHeight="1" x14ac:dyDescent="0.3">
      <c r="B6" s="383" t="s">
        <v>2547</v>
      </c>
      <c r="C6" s="768">
        <f>VLOOKUP($L$1,BD_Clientes,3,FALSE)</f>
        <v>20606454229</v>
      </c>
      <c r="D6" s="768"/>
      <c r="E6" s="768"/>
      <c r="F6" s="373"/>
      <c r="G6" s="768"/>
      <c r="H6" s="768"/>
      <c r="I6" s="768"/>
      <c r="K6" s="744">
        <v>222</v>
      </c>
      <c r="L6" s="744"/>
      <c r="M6" s="301"/>
    </row>
    <row r="7" spans="2:13" ht="27.6" customHeight="1" x14ac:dyDescent="0.3">
      <c r="B7" s="383" t="s">
        <v>2550</v>
      </c>
      <c r="C7" s="768" t="str">
        <f>VLOOKUP($L$1,BD_Clientes,5,FALSE)</f>
        <v xml:space="preserve">Ing. Katherine Marreros Vargas </v>
      </c>
      <c r="D7" s="768"/>
      <c r="E7" s="768"/>
      <c r="F7" s="431" t="s">
        <v>2589</v>
      </c>
      <c r="G7" s="768" t="str">
        <f>VLOOKUP($L$1,BD_Clientes,10,FALSE)</f>
        <v>Callao</v>
      </c>
      <c r="H7" s="768"/>
      <c r="I7" s="768"/>
      <c r="K7" s="742">
        <v>222</v>
      </c>
      <c r="L7" s="742"/>
    </row>
    <row r="8" spans="2:13" ht="23.4" customHeight="1" x14ac:dyDescent="0.3">
      <c r="B8" s="431"/>
      <c r="C8" s="429"/>
      <c r="D8" s="430"/>
      <c r="E8" s="430"/>
      <c r="F8" s="373"/>
      <c r="G8" s="768"/>
      <c r="H8" s="768"/>
      <c r="I8" s="768"/>
      <c r="K8" s="743">
        <v>223</v>
      </c>
      <c r="L8" s="743"/>
    </row>
    <row r="9" spans="2:13" ht="21.75" customHeight="1" x14ac:dyDescent="0.3">
      <c r="B9" s="383" t="s">
        <v>2553</v>
      </c>
      <c r="C9" s="768">
        <f>VLOOKUP($L$1,BD_Clientes,7,FALSE)</f>
        <v>999963699</v>
      </c>
      <c r="D9" s="768"/>
      <c r="E9" s="768"/>
      <c r="F9" s="439" t="s">
        <v>2551</v>
      </c>
      <c r="G9" s="373" t="s">
        <v>3326</v>
      </c>
      <c r="H9" s="373"/>
      <c r="I9" s="373"/>
      <c r="K9" s="392"/>
      <c r="L9" s="392"/>
    </row>
    <row r="10" spans="2:13" ht="27.6" customHeight="1" x14ac:dyDescent="0.3">
      <c r="B10" s="383" t="s">
        <v>2557</v>
      </c>
      <c r="C10" s="768" t="str">
        <f>VLOOKUP($L$1,BD_Clientes,8,FALSE)</f>
        <v>ipcperu.calidad@gmail.com</v>
      </c>
      <c r="D10" s="768"/>
      <c r="E10" s="768"/>
      <c r="F10" s="438" t="s">
        <v>2553</v>
      </c>
      <c r="G10" s="429">
        <v>982429895</v>
      </c>
      <c r="H10" s="769"/>
      <c r="I10" s="769"/>
    </row>
    <row r="11" spans="2:13" ht="19.95" customHeight="1" x14ac:dyDescent="0.3">
      <c r="B11" s="766" t="s">
        <v>2555</v>
      </c>
      <c r="C11" s="766"/>
      <c r="D11" s="767">
        <v>45862</v>
      </c>
      <c r="E11" s="767"/>
      <c r="F11" s="767"/>
      <c r="G11" s="767">
        <v>45863</v>
      </c>
      <c r="H11" s="767"/>
      <c r="I11" s="767"/>
      <c r="L11" s="279" t="s">
        <v>2556</v>
      </c>
    </row>
    <row r="12" spans="2:13" ht="9.75" customHeight="1" x14ac:dyDescent="0.3">
      <c r="B12" s="431"/>
      <c r="C12" s="432"/>
      <c r="D12" s="433"/>
      <c r="E12" s="434"/>
      <c r="F12" s="373"/>
      <c r="G12" s="373"/>
      <c r="H12" s="373"/>
      <c r="I12" s="373"/>
    </row>
    <row r="13" spans="2:13" ht="15.75" customHeight="1" x14ac:dyDescent="0.3">
      <c r="B13" s="435" t="s">
        <v>4123</v>
      </c>
      <c r="C13" s="436"/>
      <c r="D13" s="430"/>
      <c r="E13" s="430"/>
      <c r="F13" s="430"/>
      <c r="G13" s="430"/>
      <c r="H13" s="373"/>
      <c r="I13" s="373"/>
    </row>
    <row r="14" spans="2:13" ht="6.75" customHeight="1" x14ac:dyDescent="0.3">
      <c r="B14" s="435"/>
      <c r="C14" s="436"/>
      <c r="D14" s="430"/>
      <c r="E14" s="430"/>
      <c r="F14" s="430"/>
      <c r="G14" s="430"/>
      <c r="H14" s="373"/>
      <c r="I14" s="373"/>
    </row>
    <row r="15" spans="2:13" ht="19.5" customHeight="1" x14ac:dyDescent="0.3">
      <c r="B15" s="715" t="s">
        <v>2560</v>
      </c>
      <c r="C15" s="715"/>
      <c r="D15" s="715"/>
      <c r="E15" s="715"/>
      <c r="F15" s="715"/>
      <c r="G15" s="715"/>
      <c r="H15" s="715"/>
      <c r="I15" s="715"/>
    </row>
    <row r="16" spans="2:13" ht="14.25" customHeight="1" x14ac:dyDescent="0.3">
      <c r="B16" s="715"/>
      <c r="C16" s="715"/>
      <c r="D16" s="715"/>
      <c r="E16" s="715"/>
      <c r="F16" s="715"/>
      <c r="G16" s="715"/>
      <c r="H16" s="715"/>
      <c r="I16" s="715"/>
      <c r="J16" s="261"/>
      <c r="K16" s="261"/>
    </row>
    <row r="17" spans="2:56" ht="17.399999999999999" customHeight="1" x14ac:dyDescent="0.3">
      <c r="B17" s="260"/>
      <c r="C17" s="260"/>
      <c r="D17" s="259"/>
      <c r="E17" s="259"/>
      <c r="F17" s="259"/>
    </row>
    <row r="18" spans="2:56" s="273" customFormat="1" ht="52.95" customHeight="1" x14ac:dyDescent="0.3">
      <c r="B18" s="421" t="s">
        <v>2561</v>
      </c>
      <c r="C18" s="749" t="s">
        <v>2562</v>
      </c>
      <c r="D18" s="749"/>
      <c r="E18" s="749"/>
      <c r="F18" s="422" t="s">
        <v>2563</v>
      </c>
      <c r="G18" s="423" t="s">
        <v>2564</v>
      </c>
      <c r="H18" s="421" t="s">
        <v>2565</v>
      </c>
      <c r="I18" s="421" t="s">
        <v>2566</v>
      </c>
      <c r="J18" s="371"/>
    </row>
    <row r="19" spans="2:56" s="273" customFormat="1" ht="52.95" customHeight="1" x14ac:dyDescent="0.3">
      <c r="B19" s="424" t="s">
        <v>2188</v>
      </c>
      <c r="C19" s="754" t="str">
        <f>VLOOKUP(B19,ENS.!$B$5:$F$242,2,FALSE)</f>
        <v>Resistencia a la Flexión del concreto.</v>
      </c>
      <c r="D19" s="755"/>
      <c r="E19" s="756"/>
      <c r="F19" s="451" t="str">
        <f>VLOOKUP(B19,ENS.!$B$5:$F$242,3,FALSE)</f>
        <v>NTP 339.078/079</v>
      </c>
      <c r="G19" s="457">
        <f>VLOOKUP(B19,ENS.!$B$5:$G$242,6,FALSE)</f>
        <v>100</v>
      </c>
      <c r="H19" s="424">
        <v>5</v>
      </c>
      <c r="I19" s="426">
        <f>+G19*H19</f>
        <v>500</v>
      </c>
      <c r="J19" s="371"/>
    </row>
    <row r="20" spans="2:56" ht="19.95" customHeight="1" x14ac:dyDescent="0.3">
      <c r="B20" s="550" t="s">
        <v>2516</v>
      </c>
      <c r="C20" s="270"/>
      <c r="G20" s="759" t="s">
        <v>2567</v>
      </c>
      <c r="H20" s="760"/>
      <c r="I20" s="427">
        <f>SUM(I19:I19)</f>
        <v>500</v>
      </c>
      <c r="J20" s="274"/>
      <c r="K20" s="540"/>
      <c r="L20" s="343"/>
      <c r="M20" s="171"/>
      <c r="N20" s="171"/>
      <c r="O20" s="171"/>
      <c r="P20" s="171"/>
      <c r="Q20" s="171"/>
      <c r="R20" s="171"/>
      <c r="S20" s="171"/>
      <c r="T20" s="171"/>
    </row>
    <row r="21" spans="2:56" ht="19.95" customHeight="1" x14ac:dyDescent="0.3">
      <c r="B21" s="317"/>
      <c r="C21" s="270"/>
      <c r="G21" s="759" t="s">
        <v>2568</v>
      </c>
      <c r="H21" s="760"/>
      <c r="I21" s="427">
        <f>I20*0.18</f>
        <v>90</v>
      </c>
      <c r="J21" s="274"/>
      <c r="K21" s="538"/>
      <c r="L21" s="171"/>
      <c r="M21" s="171"/>
      <c r="N21" s="171"/>
      <c r="O21" s="171"/>
      <c r="P21" s="171"/>
      <c r="Q21" s="171"/>
      <c r="R21" s="171"/>
      <c r="S21" s="171"/>
      <c r="T21" s="171"/>
    </row>
    <row r="22" spans="2:56" ht="19.95" customHeight="1" x14ac:dyDescent="0.3">
      <c r="B22" s="317"/>
      <c r="C22" s="270"/>
      <c r="G22" s="761" t="s">
        <v>2569</v>
      </c>
      <c r="H22" s="762"/>
      <c r="I22" s="428">
        <f>I20+I21</f>
        <v>590</v>
      </c>
      <c r="J22" s="274"/>
      <c r="K22" s="538"/>
      <c r="L22" s="302"/>
      <c r="M22" s="302"/>
      <c r="N22" s="302"/>
      <c r="O22" s="302"/>
      <c r="P22" s="302"/>
      <c r="Q22" s="302"/>
      <c r="R22" s="302"/>
      <c r="S22" s="302"/>
      <c r="T22" s="302"/>
    </row>
    <row r="23" spans="2:56" ht="19.95" customHeight="1" x14ac:dyDescent="0.3">
      <c r="B23" s="317"/>
      <c r="C23" s="270"/>
      <c r="G23" s="371"/>
      <c r="H23" s="371"/>
      <c r="I23" s="372"/>
      <c r="J23" s="274"/>
      <c r="K23" s="538"/>
      <c r="L23" s="302"/>
      <c r="M23" s="302"/>
      <c r="N23" s="302"/>
      <c r="O23" s="302"/>
      <c r="P23" s="302"/>
      <c r="Q23" s="302"/>
      <c r="R23" s="302"/>
      <c r="S23" s="302"/>
      <c r="T23" s="302"/>
    </row>
    <row r="24" spans="2:56" s="297" customFormat="1" ht="21" customHeight="1" x14ac:dyDescent="0.3">
      <c r="B24" s="361"/>
      <c r="C24" s="362"/>
      <c r="D24" s="362"/>
      <c r="E24" s="362"/>
      <c r="F24" s="362"/>
      <c r="G24" s="362"/>
      <c r="H24" s="362"/>
      <c r="I24" s="362"/>
      <c r="J24" s="362"/>
      <c r="K24" s="546"/>
      <c r="L24" s="546"/>
      <c r="N24" s="547"/>
    </row>
    <row r="25" spans="2:56" s="297" customFormat="1" ht="21" customHeight="1" x14ac:dyDescent="0.3">
      <c r="C25" s="362"/>
      <c r="D25" s="362"/>
      <c r="E25" s="362"/>
      <c r="F25" s="362"/>
      <c r="G25" s="362"/>
      <c r="H25" s="362"/>
      <c r="I25" s="310"/>
      <c r="J25" s="310"/>
    </row>
    <row r="26" spans="2:56" s="297" customFormat="1" ht="20.399999999999999" customHeight="1" x14ac:dyDescent="0.3">
      <c r="C26" s="362"/>
      <c r="D26" s="362"/>
      <c r="E26" s="362"/>
      <c r="F26" s="362"/>
      <c r="G26" s="362"/>
      <c r="H26" s="362"/>
      <c r="I26" s="310"/>
      <c r="J26" s="310"/>
    </row>
    <row r="27" spans="2:56" s="297" customFormat="1" ht="28.2" customHeight="1" x14ac:dyDescent="0.3">
      <c r="B27" s="732" t="s">
        <v>4130</v>
      </c>
      <c r="C27" s="732"/>
      <c r="D27" s="732"/>
      <c r="E27" s="732"/>
      <c r="F27" s="732"/>
      <c r="G27" s="732"/>
      <c r="H27" s="732"/>
      <c r="I27" s="732"/>
      <c r="J27" s="310"/>
      <c r="L27" s="552"/>
      <c r="U27" s="552"/>
      <c r="AD27" s="552"/>
      <c r="AM27" s="552"/>
      <c r="AV27" s="552"/>
    </row>
    <row r="28" spans="2:56" s="297" customFormat="1" ht="99.75" customHeight="1" x14ac:dyDescent="0.3">
      <c r="B28" s="714" t="s">
        <v>4132</v>
      </c>
      <c r="C28" s="714"/>
      <c r="D28" s="714"/>
      <c r="E28" s="714"/>
      <c r="F28" s="714"/>
      <c r="G28" s="714"/>
      <c r="H28" s="714"/>
      <c r="I28" s="714"/>
      <c r="J28" s="310"/>
      <c r="L28" s="738"/>
      <c r="M28" s="738"/>
      <c r="N28" s="738"/>
      <c r="O28" s="738"/>
      <c r="P28" s="738"/>
      <c r="Q28" s="738"/>
      <c r="R28" s="738"/>
      <c r="S28" s="738"/>
      <c r="T28" s="738"/>
      <c r="U28" s="738"/>
      <c r="V28" s="738"/>
      <c r="W28" s="738"/>
      <c r="X28" s="738"/>
      <c r="Y28" s="738"/>
      <c r="Z28" s="738"/>
      <c r="AA28" s="738"/>
      <c r="AB28" s="738"/>
      <c r="AC28" s="738"/>
      <c r="AD28" s="738"/>
      <c r="AE28" s="738"/>
      <c r="AF28" s="738"/>
      <c r="AG28" s="738"/>
      <c r="AH28" s="738"/>
      <c r="AI28" s="738"/>
      <c r="AJ28" s="738"/>
      <c r="AK28" s="738"/>
      <c r="AL28" s="738"/>
      <c r="AM28" s="765"/>
      <c r="AN28" s="765"/>
      <c r="AO28" s="765"/>
      <c r="AP28" s="765"/>
      <c r="AQ28" s="765"/>
      <c r="AR28" s="765"/>
      <c r="AS28" s="765"/>
      <c r="AT28" s="765"/>
      <c r="AU28" s="765"/>
      <c r="AV28" s="738"/>
      <c r="AW28" s="738"/>
      <c r="AX28" s="738"/>
      <c r="AY28" s="738"/>
      <c r="AZ28" s="738"/>
      <c r="BA28" s="738"/>
      <c r="BB28" s="738"/>
      <c r="BC28" s="738"/>
      <c r="BD28" s="738"/>
    </row>
    <row r="29" spans="2:56" s="297" customFormat="1" ht="70.2" customHeight="1" x14ac:dyDescent="0.3">
      <c r="B29" s="715" t="s">
        <v>4131</v>
      </c>
      <c r="C29" s="715"/>
      <c r="D29" s="715"/>
      <c r="E29" s="715"/>
      <c r="F29" s="715"/>
      <c r="G29" s="715"/>
      <c r="H29" s="715"/>
      <c r="I29" s="715"/>
      <c r="J29" s="310"/>
      <c r="L29" s="765"/>
      <c r="M29" s="765"/>
      <c r="N29" s="765"/>
      <c r="O29" s="765"/>
      <c r="P29" s="765"/>
      <c r="Q29" s="765"/>
      <c r="R29" s="765"/>
      <c r="S29" s="765"/>
      <c r="T29" s="765"/>
      <c r="U29" s="338"/>
      <c r="V29" s="338"/>
      <c r="W29" s="338"/>
      <c r="X29" s="338"/>
      <c r="Y29" s="338"/>
      <c r="Z29" s="338"/>
      <c r="AA29" s="338"/>
      <c r="AB29" s="338"/>
      <c r="AC29" s="338"/>
      <c r="AD29" s="338"/>
      <c r="AE29" s="338"/>
      <c r="AF29" s="338"/>
      <c r="AG29" s="338"/>
      <c r="AH29" s="338"/>
      <c r="AI29" s="338"/>
      <c r="AJ29" s="338"/>
      <c r="AK29" s="338"/>
      <c r="AL29" s="338"/>
      <c r="AM29" s="337"/>
      <c r="AN29" s="337"/>
      <c r="AO29" s="337"/>
      <c r="AP29" s="337"/>
      <c r="AQ29" s="337"/>
      <c r="AR29" s="337"/>
      <c r="AS29" s="337"/>
      <c r="AT29" s="337"/>
      <c r="AU29" s="337"/>
      <c r="AV29" s="338"/>
      <c r="AW29" s="338"/>
      <c r="AX29" s="338"/>
      <c r="AY29" s="338"/>
      <c r="AZ29" s="338"/>
      <c r="BA29" s="338"/>
      <c r="BB29" s="338"/>
      <c r="BC29" s="338"/>
      <c r="BD29" s="338"/>
    </row>
    <row r="30" spans="2:56" s="297" customFormat="1" ht="73.95" customHeight="1" x14ac:dyDescent="0.3">
      <c r="B30" s="714" t="s">
        <v>4121</v>
      </c>
      <c r="C30" s="714"/>
      <c r="D30" s="714"/>
      <c r="E30" s="714"/>
      <c r="F30" s="714"/>
      <c r="G30" s="714"/>
      <c r="H30" s="714"/>
      <c r="I30" s="714"/>
      <c r="J30" s="310"/>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7"/>
      <c r="AN30" s="337"/>
      <c r="AO30" s="337"/>
      <c r="AP30" s="337"/>
      <c r="AQ30" s="337"/>
      <c r="AR30" s="337"/>
      <c r="AS30" s="337"/>
      <c r="AT30" s="337"/>
      <c r="AU30" s="337"/>
      <c r="AV30" s="338"/>
      <c r="AW30" s="338"/>
      <c r="AX30" s="338"/>
      <c r="AY30" s="338"/>
      <c r="AZ30" s="338"/>
      <c r="BA30" s="338"/>
      <c r="BB30" s="338"/>
      <c r="BC30" s="338"/>
      <c r="BD30" s="338"/>
    </row>
    <row r="31" spans="2:56" s="297" customFormat="1" ht="111.6" customHeight="1" x14ac:dyDescent="0.3">
      <c r="B31" s="714" t="s">
        <v>2571</v>
      </c>
      <c r="C31" s="714"/>
      <c r="D31" s="337"/>
      <c r="E31" s="337"/>
      <c r="F31" s="337"/>
      <c r="G31" s="337"/>
      <c r="H31" s="337"/>
      <c r="I31" s="337"/>
      <c r="J31" s="310"/>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7"/>
      <c r="AN31" s="337"/>
      <c r="AO31" s="337"/>
      <c r="AP31" s="337"/>
      <c r="AQ31" s="337"/>
      <c r="AR31" s="337"/>
      <c r="AS31" s="337"/>
      <c r="AT31" s="337"/>
      <c r="AU31" s="337"/>
      <c r="AV31" s="338"/>
      <c r="AW31" s="338"/>
      <c r="AX31" s="338"/>
      <c r="AY31" s="338"/>
      <c r="AZ31" s="338"/>
      <c r="BA31" s="338"/>
      <c r="BB31" s="338"/>
      <c r="BC31" s="338"/>
      <c r="BD31" s="338"/>
    </row>
    <row r="32" spans="2:56" s="297" customFormat="1" ht="7.95" customHeight="1" x14ac:dyDescent="0.3">
      <c r="J32" s="336"/>
    </row>
    <row r="33" spans="2:20" s="297" customFormat="1" ht="4.95" customHeight="1" x14ac:dyDescent="0.3">
      <c r="J33" s="336"/>
    </row>
    <row r="34" spans="2:20" s="297" customFormat="1" ht="77.400000000000006" customHeight="1" x14ac:dyDescent="0.3">
      <c r="B34" s="714" t="s">
        <v>4122</v>
      </c>
      <c r="C34" s="714"/>
      <c r="D34" s="714"/>
      <c r="E34" s="714"/>
      <c r="F34" s="714"/>
      <c r="G34" s="714"/>
      <c r="H34" s="714"/>
      <c r="I34" s="714"/>
      <c r="J34" s="336"/>
    </row>
    <row r="35" spans="2:20" ht="162.6" customHeight="1" x14ac:dyDescent="0.3">
      <c r="B35" s="714" t="s">
        <v>4124</v>
      </c>
      <c r="C35" s="714"/>
      <c r="D35" s="714"/>
      <c r="E35" s="714"/>
      <c r="F35" s="714"/>
      <c r="G35" s="714"/>
      <c r="H35" s="714"/>
      <c r="I35" s="714"/>
      <c r="J35" s="304"/>
      <c r="K35" s="305"/>
      <c r="L35" s="306"/>
      <c r="M35" s="307"/>
    </row>
    <row r="36" spans="2:20" ht="57" customHeight="1" x14ac:dyDescent="0.3">
      <c r="B36" s="714" t="s">
        <v>4125</v>
      </c>
      <c r="C36" s="714"/>
      <c r="D36" s="714"/>
      <c r="E36" s="714"/>
      <c r="F36" s="714"/>
      <c r="G36" s="714"/>
      <c r="H36" s="714"/>
      <c r="I36" s="714"/>
      <c r="J36" s="304"/>
      <c r="K36" s="305"/>
      <c r="L36" s="306"/>
      <c r="M36" s="307"/>
    </row>
    <row r="37" spans="2:20" ht="16.2" customHeight="1" x14ac:dyDescent="0.3">
      <c r="B37" s="373"/>
      <c r="C37" s="373"/>
      <c r="D37" s="373"/>
      <c r="E37" s="373"/>
      <c r="F37" s="373"/>
      <c r="G37" s="373"/>
      <c r="H37" s="373"/>
      <c r="I37" s="373"/>
    </row>
    <row r="38" spans="2:20" ht="16.2" customHeight="1" x14ac:dyDescent="0.3">
      <c r="B38" s="732"/>
      <c r="C38" s="732"/>
      <c r="D38" s="732"/>
      <c r="E38" s="732"/>
      <c r="F38" s="732"/>
      <c r="G38" s="732"/>
      <c r="H38" s="732"/>
      <c r="I38" s="732"/>
      <c r="N38" s="261"/>
      <c r="O38" s="261"/>
      <c r="P38" s="261"/>
      <c r="Q38" s="261"/>
      <c r="R38" s="261"/>
      <c r="S38" s="261"/>
      <c r="T38" s="261"/>
    </row>
    <row r="39" spans="2:20" ht="16.2" customHeight="1" x14ac:dyDescent="0.3">
      <c r="B39" s="373"/>
      <c r="C39" s="373"/>
      <c r="D39" s="373"/>
      <c r="E39" s="373"/>
      <c r="F39" s="373"/>
      <c r="G39" s="373"/>
      <c r="H39" s="373"/>
      <c r="I39" s="373"/>
    </row>
    <row r="40" spans="2:20" ht="18" customHeight="1" x14ac:dyDescent="0.3">
      <c r="B40" s="373" t="s">
        <v>3984</v>
      </c>
      <c r="C40" s="373"/>
      <c r="D40" s="373"/>
      <c r="E40" s="373"/>
      <c r="F40" s="373"/>
      <c r="G40" s="373"/>
      <c r="H40" s="373"/>
      <c r="I40" s="373"/>
      <c r="K40" s="279" t="s">
        <v>2574</v>
      </c>
    </row>
    <row r="41" spans="2:20" ht="18" customHeight="1" x14ac:dyDescent="0.3">
      <c r="B41" s="373" t="s">
        <v>4126</v>
      </c>
      <c r="C41" s="373"/>
      <c r="D41" s="373"/>
      <c r="E41" s="373"/>
      <c r="F41" s="373"/>
      <c r="G41" s="373"/>
      <c r="H41" s="373"/>
      <c r="I41" s="373"/>
      <c r="K41" s="279" t="s">
        <v>2575</v>
      </c>
    </row>
    <row r="42" spans="2:20" ht="18" customHeight="1" x14ac:dyDescent="0.3">
      <c r="B42" s="373" t="s">
        <v>2518</v>
      </c>
      <c r="C42" s="373"/>
      <c r="D42" s="373"/>
      <c r="E42" s="373"/>
      <c r="F42" s="373"/>
      <c r="G42" s="373"/>
      <c r="H42" s="373"/>
      <c r="I42" s="373"/>
      <c r="K42" s="279" t="s">
        <v>2576</v>
      </c>
    </row>
    <row r="43" spans="2:20" ht="18" customHeight="1" x14ac:dyDescent="0.3">
      <c r="B43" s="380" t="s">
        <v>2519</v>
      </c>
      <c r="C43" s="373"/>
      <c r="D43" s="373"/>
      <c r="E43" s="373"/>
      <c r="F43" s="373"/>
      <c r="G43" s="373"/>
      <c r="H43" s="373"/>
      <c r="I43" s="373"/>
      <c r="K43" s="279" t="s">
        <v>2577</v>
      </c>
    </row>
    <row r="44" spans="2:20" ht="18" customHeight="1" x14ac:dyDescent="0.3">
      <c r="B44" s="381" t="s">
        <v>2520</v>
      </c>
      <c r="C44" s="373"/>
      <c r="D44" s="373"/>
      <c r="E44" s="373"/>
      <c r="F44" s="373"/>
      <c r="G44" s="373"/>
      <c r="H44" s="373"/>
      <c r="I44" s="373"/>
      <c r="J44" s="300"/>
      <c r="K44" s="279" t="s">
        <v>2573</v>
      </c>
      <c r="M44" s="270"/>
    </row>
    <row r="45" spans="2:20" ht="18" customHeight="1" x14ac:dyDescent="0.3">
      <c r="B45" s="380" t="s">
        <v>2578</v>
      </c>
      <c r="C45" s="373"/>
      <c r="D45" s="373"/>
      <c r="E45" s="373"/>
      <c r="F45" s="373"/>
      <c r="G45" s="373"/>
      <c r="H45" s="373"/>
      <c r="I45" s="373"/>
      <c r="J45" s="300"/>
      <c r="K45" s="279" t="s">
        <v>2579</v>
      </c>
      <c r="M45" s="270"/>
    </row>
    <row r="46" spans="2:20" ht="18" customHeight="1" x14ac:dyDescent="0.3">
      <c r="B46" s="381" t="s">
        <v>2580</v>
      </c>
      <c r="C46" s="373"/>
      <c r="D46" s="373"/>
      <c r="E46" s="373"/>
      <c r="F46" s="373"/>
      <c r="G46" s="373"/>
      <c r="H46" s="373"/>
      <c r="I46" s="373"/>
      <c r="J46" s="300"/>
      <c r="K46" s="279" t="s">
        <v>2581</v>
      </c>
    </row>
    <row r="47" spans="2:20" ht="18" customHeight="1" x14ac:dyDescent="0.3">
      <c r="B47" s="381" t="s">
        <v>2582</v>
      </c>
      <c r="C47" s="373"/>
      <c r="D47" s="373"/>
      <c r="E47" s="373"/>
      <c r="F47" s="373"/>
      <c r="G47" s="373"/>
      <c r="H47" s="373"/>
      <c r="I47" s="373"/>
      <c r="J47" s="300"/>
    </row>
    <row r="48" spans="2:20" ht="18" customHeight="1" x14ac:dyDescent="0.3">
      <c r="B48" s="437" t="s">
        <v>2521</v>
      </c>
      <c r="C48" s="373"/>
      <c r="D48" s="373"/>
      <c r="E48" s="373"/>
      <c r="F48" s="373"/>
      <c r="G48" s="373"/>
      <c r="H48" s="373"/>
      <c r="I48" s="373"/>
      <c r="J48" s="300"/>
    </row>
    <row r="49" spans="2:11" ht="18" customHeight="1" x14ac:dyDescent="0.3">
      <c r="B49" s="381" t="s">
        <v>3965</v>
      </c>
      <c r="C49" s="373"/>
      <c r="D49" s="373"/>
      <c r="E49" s="373"/>
      <c r="F49" s="373"/>
      <c r="G49" s="373"/>
      <c r="H49" s="373"/>
      <c r="I49" s="373"/>
      <c r="J49" s="300"/>
    </row>
    <row r="50" spans="2:11" ht="18" customHeight="1" x14ac:dyDescent="0.3">
      <c r="B50" s="381" t="s">
        <v>3966</v>
      </c>
      <c r="C50" s="373"/>
      <c r="D50" s="373"/>
      <c r="E50" s="373"/>
      <c r="F50" s="373"/>
      <c r="G50" s="373"/>
      <c r="H50" s="373"/>
      <c r="I50" s="373"/>
      <c r="J50" s="300"/>
    </row>
    <row r="51" spans="2:11" ht="18" customHeight="1" x14ac:dyDescent="0.3">
      <c r="B51" s="437" t="s">
        <v>4088</v>
      </c>
      <c r="C51" s="373"/>
      <c r="D51" s="373"/>
      <c r="E51" s="373"/>
      <c r="F51" s="373"/>
      <c r="G51" s="373"/>
      <c r="H51" s="373"/>
      <c r="I51" s="373"/>
      <c r="J51" s="300"/>
    </row>
    <row r="52" spans="2:11" ht="18" customHeight="1" x14ac:dyDescent="0.3">
      <c r="B52" s="381" t="s">
        <v>4089</v>
      </c>
      <c r="C52" s="373"/>
      <c r="D52" s="373"/>
      <c r="E52" s="373"/>
      <c r="F52" s="373"/>
      <c r="G52" s="373"/>
      <c r="H52" s="373"/>
      <c r="I52" s="373"/>
      <c r="J52" s="300"/>
    </row>
    <row r="53" spans="2:11" ht="18" customHeight="1" x14ac:dyDescent="0.3">
      <c r="B53" s="381" t="s">
        <v>4090</v>
      </c>
      <c r="C53" s="373"/>
      <c r="D53" s="373"/>
      <c r="E53" s="373"/>
      <c r="F53" s="373"/>
      <c r="G53" s="373"/>
      <c r="H53" s="373"/>
      <c r="I53" s="373"/>
      <c r="J53" s="300"/>
    </row>
    <row r="54" spans="2:11" ht="8.4" customHeight="1" x14ac:dyDescent="0.3">
      <c r="B54" s="381"/>
      <c r="C54" s="373"/>
      <c r="D54" s="373"/>
      <c r="E54" s="373"/>
      <c r="F54" s="373"/>
      <c r="G54" s="373"/>
      <c r="H54" s="373"/>
      <c r="I54" s="373"/>
      <c r="J54" s="300"/>
    </row>
    <row r="55" spans="2:11" ht="23.25" customHeight="1" x14ac:dyDescent="0.3">
      <c r="B55" s="373"/>
      <c r="C55" s="373"/>
      <c r="D55" s="373"/>
      <c r="E55" s="373"/>
      <c r="F55" s="373"/>
      <c r="G55" s="373"/>
      <c r="H55" s="373"/>
      <c r="I55" s="373"/>
      <c r="J55" s="300"/>
      <c r="K55" s="288"/>
    </row>
    <row r="56" spans="2:11" ht="16.2" customHeight="1" x14ac:dyDescent="0.3">
      <c r="B56" s="373"/>
      <c r="C56" s="373"/>
      <c r="D56" s="373"/>
      <c r="E56" s="373"/>
      <c r="F56" s="373"/>
      <c r="G56" s="373"/>
      <c r="H56" s="373"/>
      <c r="I56" s="373"/>
      <c r="J56" s="300"/>
      <c r="K56" s="289"/>
    </row>
    <row r="57" spans="2:11" ht="11.25" customHeight="1" x14ac:dyDescent="0.3">
      <c r="B57" s="373"/>
      <c r="C57" s="373"/>
      <c r="D57" s="373"/>
      <c r="E57" s="373"/>
      <c r="F57" s="373"/>
      <c r="G57" s="373"/>
      <c r="H57" s="373"/>
      <c r="I57" s="373"/>
      <c r="J57" s="300"/>
      <c r="K57" s="289"/>
    </row>
    <row r="58" spans="2:11" ht="52.5" customHeight="1" x14ac:dyDescent="0.3">
      <c r="B58" s="714" t="s">
        <v>2524</v>
      </c>
      <c r="C58" s="714"/>
      <c r="D58" s="714"/>
      <c r="E58" s="714"/>
      <c r="F58" s="714"/>
      <c r="G58" s="714"/>
      <c r="H58" s="714"/>
      <c r="I58" s="714"/>
      <c r="J58" s="300"/>
    </row>
    <row r="59" spans="2:11" ht="13.5" customHeight="1" x14ac:dyDescent="0.3">
      <c r="B59" s="435" t="s">
        <v>2525</v>
      </c>
      <c r="C59" s="384"/>
      <c r="D59" s="373"/>
      <c r="E59" s="373"/>
      <c r="F59" s="373"/>
      <c r="G59" s="373"/>
      <c r="H59" s="373"/>
      <c r="I59" s="373"/>
      <c r="J59" s="300"/>
    </row>
    <row r="60" spans="2:11" ht="13.5" customHeight="1" x14ac:dyDescent="0.3">
      <c r="B60" s="381"/>
      <c r="C60" s="373"/>
      <c r="D60" s="373"/>
      <c r="E60" s="373"/>
      <c r="F60" s="373"/>
      <c r="G60" s="373"/>
      <c r="H60" s="373"/>
      <c r="I60" s="373"/>
      <c r="J60" s="300"/>
    </row>
    <row r="61" spans="2:11" ht="13.5" customHeight="1" x14ac:dyDescent="0.3">
      <c r="B61" s="381"/>
      <c r="C61" s="373"/>
      <c r="D61" s="373"/>
      <c r="E61" s="373"/>
      <c r="F61" s="373"/>
      <c r="G61" s="373"/>
      <c r="H61" s="373"/>
      <c r="I61" s="373"/>
      <c r="J61" s="300"/>
    </row>
    <row r="62" spans="2:11" ht="20.25" customHeight="1" x14ac:dyDescent="0.3">
      <c r="B62" s="373" t="s">
        <v>2526</v>
      </c>
      <c r="C62" s="384"/>
      <c r="D62" s="373"/>
      <c r="E62" s="373"/>
      <c r="F62" s="373"/>
      <c r="G62" s="373"/>
      <c r="H62" s="373"/>
      <c r="I62" s="373"/>
      <c r="J62" s="276"/>
    </row>
    <row r="63" spans="2:11" ht="15.75" customHeight="1" x14ac:dyDescent="0.3">
      <c r="B63" s="384"/>
      <c r="C63" s="384"/>
      <c r="D63" s="373"/>
      <c r="E63" s="373"/>
      <c r="F63" s="373"/>
      <c r="G63" s="373"/>
      <c r="H63" s="373"/>
      <c r="I63" s="373"/>
      <c r="J63" s="276"/>
    </row>
    <row r="64" spans="2:11" ht="16.2" customHeight="1" x14ac:dyDescent="0.3">
      <c r="B64" s="373" t="s">
        <v>2583</v>
      </c>
      <c r="C64" s="373"/>
      <c r="D64" s="384"/>
      <c r="E64" s="384"/>
      <c r="F64" s="384"/>
      <c r="G64" s="384"/>
      <c r="H64" s="373"/>
      <c r="I64" s="373"/>
    </row>
    <row r="65" spans="2:13" ht="16.2" customHeight="1" x14ac:dyDescent="0.3">
      <c r="B65" s="373" t="s">
        <v>2527</v>
      </c>
      <c r="C65" s="373"/>
      <c r="D65" s="373"/>
      <c r="E65" s="373"/>
      <c r="F65" s="373"/>
      <c r="G65" s="373"/>
      <c r="H65" s="373"/>
      <c r="I65" s="373"/>
    </row>
    <row r="66" spans="2:13" ht="16.2" customHeight="1" x14ac:dyDescent="0.3">
      <c r="B66" s="373" t="s">
        <v>3982</v>
      </c>
      <c r="C66" s="373"/>
      <c r="D66" s="373"/>
      <c r="E66" s="373"/>
      <c r="F66" s="373"/>
      <c r="G66" s="373"/>
      <c r="H66" s="373"/>
      <c r="I66" s="373"/>
    </row>
    <row r="67" spans="2:13" ht="16.2" customHeight="1" x14ac:dyDescent="0.3">
      <c r="B67" s="373" t="s">
        <v>2528</v>
      </c>
      <c r="C67" s="373"/>
      <c r="D67" s="373"/>
      <c r="E67" s="373"/>
      <c r="F67" s="373"/>
      <c r="G67" s="373"/>
      <c r="H67" s="373"/>
      <c r="I67" s="373"/>
      <c r="J67" s="261"/>
    </row>
    <row r="68" spans="2:13" ht="34.5" customHeight="1" x14ac:dyDescent="0.3">
      <c r="B68" s="715"/>
      <c r="C68" s="715"/>
      <c r="D68" s="373"/>
      <c r="E68" s="373"/>
      <c r="F68" s="373"/>
      <c r="G68" s="373"/>
      <c r="H68" s="716"/>
      <c r="I68" s="716"/>
      <c r="L68" s="292"/>
      <c r="M68" s="292"/>
    </row>
    <row r="69" spans="2:13" s="297" customFormat="1" ht="13.8" x14ac:dyDescent="0.3">
      <c r="B69" s="337"/>
      <c r="C69" s="337"/>
      <c r="H69" s="549"/>
      <c r="I69" s="549"/>
      <c r="L69" s="347"/>
      <c r="M69" s="347"/>
    </row>
    <row r="70" spans="2:13" s="297" customFormat="1" ht="137.4" customHeight="1" x14ac:dyDescent="0.3">
      <c r="B70" s="747" t="s">
        <v>2584</v>
      </c>
      <c r="C70" s="747"/>
      <c r="D70" s="575"/>
      <c r="E70" s="575"/>
      <c r="F70" s="575"/>
      <c r="G70" s="575"/>
      <c r="H70" s="748" t="s">
        <v>2529</v>
      </c>
      <c r="I70" s="748"/>
    </row>
  </sheetData>
  <mergeCells count="42">
    <mergeCell ref="B70:C70"/>
    <mergeCell ref="H70:I70"/>
    <mergeCell ref="B29:I29"/>
    <mergeCell ref="L29:T29"/>
    <mergeCell ref="B30:I30"/>
    <mergeCell ref="B34:I34"/>
    <mergeCell ref="B31:C31"/>
    <mergeCell ref="B35:I35"/>
    <mergeCell ref="B36:I36"/>
    <mergeCell ref="B38:I38"/>
    <mergeCell ref="B58:I58"/>
    <mergeCell ref="B68:C68"/>
    <mergeCell ref="H68:I68"/>
    <mergeCell ref="AV28:BD28"/>
    <mergeCell ref="C18:E18"/>
    <mergeCell ref="G20:H20"/>
    <mergeCell ref="G21:H21"/>
    <mergeCell ref="G22:H22"/>
    <mergeCell ref="B27:I27"/>
    <mergeCell ref="B28:I28"/>
    <mergeCell ref="L28:T28"/>
    <mergeCell ref="U28:AC28"/>
    <mergeCell ref="AD28:AL28"/>
    <mergeCell ref="AM28:AU28"/>
    <mergeCell ref="C19:E19"/>
    <mergeCell ref="B11:C11"/>
    <mergeCell ref="G11:I11"/>
    <mergeCell ref="B15:I16"/>
    <mergeCell ref="D11:F11"/>
    <mergeCell ref="G7:I8"/>
    <mergeCell ref="C9:E9"/>
    <mergeCell ref="C10:E10"/>
    <mergeCell ref="H10:I10"/>
    <mergeCell ref="K7:L7"/>
    <mergeCell ref="K8:L8"/>
    <mergeCell ref="E3:F3"/>
    <mergeCell ref="C5:E5"/>
    <mergeCell ref="G5:I6"/>
    <mergeCell ref="K5:L5"/>
    <mergeCell ref="K6:L6"/>
    <mergeCell ref="C6:E6"/>
    <mergeCell ref="C7:E7"/>
  </mergeCells>
  <hyperlinks>
    <hyperlink ref="B67" r:id="rId1" display="http://www.geofal.com.pe/" xr:uid="{872DFA01-99F4-41F9-B282-A0C0A713E528}"/>
    <hyperlink ref="B34:I34" r:id="rId2" location="8LpXxWsZQWmIW0zmL4DJEGBD3MXzxqJtd8JNJD7mkXs" display="https://mega.nz/file/EWAjHIDa - 8LpXxWsZQWmIW0zmL4DJEGBD3MXzxqJtd8JNJD7mkXs" xr:uid="{D8AC12C1-78E6-434E-8BB3-CEFDD1B5BBAC}"/>
  </hyperlinks>
  <printOptions horizontalCentered="1"/>
  <pageMargins left="0" right="0" top="1.5748031496062993" bottom="0" header="0" footer="0"/>
  <pageSetup paperSize="9" scale="65" fitToWidth="0" fitToHeight="0" orientation="portrait" r:id="rId3"/>
  <headerFooter>
    <oddHeader>&amp;L
                  &amp;G</oddHeader>
    <oddFooter>&amp;C&amp;G</oddFooter>
  </headerFooter>
  <rowBreaks count="1" manualBreakCount="1">
    <brk id="31" min="1" max="8" man="1"/>
  </rowBreaks>
  <drawing r:id="rId4"/>
  <legacyDrawingHF r:id="rId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95"/>
  <dimension ref="B1:Z89"/>
  <sheetViews>
    <sheetView view="pageBreakPreview" topLeftCell="B37" zoomScaleNormal="110" zoomScaleSheetLayoutView="100" workbookViewId="0">
      <selection activeCell="C21" sqref="C21:E21"/>
    </sheetView>
  </sheetViews>
  <sheetFormatPr baseColWidth="10" defaultColWidth="11.44140625" defaultRowHeight="11.4" x14ac:dyDescent="0.2"/>
  <cols>
    <col min="1" max="1" width="2.44140625" style="63" customWidth="1"/>
    <col min="2" max="2" width="10.33203125" style="63" customWidth="1"/>
    <col min="3" max="3" width="14.6640625" style="63" customWidth="1"/>
    <col min="4" max="4" width="13" style="63" customWidth="1"/>
    <col min="5" max="5" width="11.109375" style="63" customWidth="1"/>
    <col min="6" max="6" width="17.6640625" style="63" customWidth="1"/>
    <col min="7" max="7" width="6.44140625" style="63" customWidth="1"/>
    <col min="8" max="8" width="5" style="63" customWidth="1"/>
    <col min="9" max="9" width="11.6640625" style="63" customWidth="1"/>
    <col min="10" max="10" width="13.44140625" style="63" customWidth="1"/>
    <col min="11" max="11" width="5.88671875" style="63" customWidth="1"/>
    <col min="12" max="16384" width="11.44140625" style="63"/>
  </cols>
  <sheetData>
    <row r="1" spans="2:13" ht="30" customHeight="1" x14ac:dyDescent="0.2">
      <c r="G1" s="78"/>
      <c r="H1" s="78"/>
      <c r="I1" s="78"/>
      <c r="J1" s="78"/>
      <c r="L1" s="79" t="s">
        <v>230</v>
      </c>
      <c r="M1" s="79">
        <v>255</v>
      </c>
    </row>
    <row r="2" spans="2:13" ht="25.5" customHeight="1" x14ac:dyDescent="0.2">
      <c r="C2" s="176"/>
      <c r="D2" s="176"/>
      <c r="E2" s="855">
        <v>201</v>
      </c>
      <c r="F2" s="855"/>
      <c r="G2" s="176"/>
      <c r="H2" s="176"/>
      <c r="I2" s="176"/>
      <c r="J2" s="329"/>
    </row>
    <row r="3" spans="2:13" ht="10.95" customHeight="1" x14ac:dyDescent="0.2">
      <c r="B3" s="65"/>
      <c r="C3" s="65"/>
      <c r="E3" s="78"/>
      <c r="F3" s="78"/>
      <c r="G3" s="78"/>
      <c r="H3" s="78"/>
      <c r="I3" s="78"/>
      <c r="J3" s="78"/>
      <c r="K3" s="78"/>
    </row>
    <row r="4" spans="2:13" ht="16.2" customHeight="1" x14ac:dyDescent="0.2">
      <c r="B4" s="173" t="s">
        <v>2585</v>
      </c>
      <c r="C4" s="67" t="str">
        <f>VLOOKUP($M$1,clientes1,2,FALSE)</f>
        <v>ROLEX CONSTRUCTORES S.A.C.</v>
      </c>
      <c r="D4" s="154"/>
      <c r="E4" s="154"/>
      <c r="F4" s="155" t="s">
        <v>2586</v>
      </c>
      <c r="G4" s="239" t="str">
        <f>VLOOKUP($M$1,clientes1,9,FALSE)</f>
        <v>PLAZA DE ARMAS DE SANTA ROSA</v>
      </c>
      <c r="H4" s="239"/>
      <c r="I4" s="239"/>
      <c r="J4" s="239"/>
      <c r="L4" s="895">
        <v>222</v>
      </c>
      <c r="M4" s="895"/>
    </row>
    <row r="5" spans="2:13" ht="16.2" customHeight="1" x14ac:dyDescent="0.2">
      <c r="B5" s="173" t="s">
        <v>2587</v>
      </c>
      <c r="C5" s="68">
        <f>VLOOKUP($M$1,clientes1,3,FALSE)</f>
        <v>20601123097</v>
      </c>
      <c r="D5" s="154"/>
      <c r="E5" s="154"/>
      <c r="F5" s="156"/>
      <c r="G5" s="239"/>
      <c r="H5" s="239"/>
      <c r="I5" s="239"/>
      <c r="J5" s="239"/>
      <c r="L5" s="896">
        <v>222</v>
      </c>
      <c r="M5" s="896"/>
    </row>
    <row r="6" spans="2:13" ht="16.2" customHeight="1" x14ac:dyDescent="0.2">
      <c r="B6" s="155" t="s">
        <v>2588</v>
      </c>
      <c r="C6" s="858" t="str">
        <f>VLOOKUP($M$1,clientes1,4,FALSE)</f>
        <v>JR. BOLIVAR NRO. 778 OTR. TAYABAMBA LA LIBERTAD - PATAZ - TAYABAMBA</v>
      </c>
      <c r="D6" s="858"/>
      <c r="E6" s="858"/>
      <c r="F6" s="155" t="s">
        <v>2589</v>
      </c>
      <c r="G6" s="239" t="str">
        <f>VLOOKUP($M$1,clientes1,10,FALSE)</f>
        <v>DISTRITO SANTA ROSA, PROVINCIA LIMA - LIMA</v>
      </c>
      <c r="H6" s="239"/>
      <c r="I6" s="239"/>
      <c r="J6" s="239"/>
    </row>
    <row r="7" spans="2:13" ht="16.2" customHeight="1" x14ac:dyDescent="0.2">
      <c r="B7" s="155"/>
      <c r="C7" s="858"/>
      <c r="D7" s="858"/>
      <c r="E7" s="858"/>
      <c r="F7" s="156"/>
      <c r="G7" s="239"/>
      <c r="H7" s="239"/>
      <c r="I7" s="239"/>
      <c r="J7" s="239"/>
    </row>
    <row r="8" spans="2:13" ht="16.2" customHeight="1" x14ac:dyDescent="0.3">
      <c r="B8" s="173" t="s">
        <v>2590</v>
      </c>
      <c r="C8" s="68" t="str">
        <f>VLOOKUP($M$1,clientes1,5,FALSE)</f>
        <v>Lening Viera</v>
      </c>
      <c r="D8" s="154"/>
      <c r="E8" s="154"/>
      <c r="F8" s="157" t="s">
        <v>2591</v>
      </c>
      <c r="G8" s="157"/>
      <c r="H8" s="174" t="s">
        <v>125</v>
      </c>
      <c r="I8" s="156"/>
      <c r="J8" s="156"/>
      <c r="L8" s="213"/>
    </row>
    <row r="9" spans="2:13" ht="16.2" customHeight="1" x14ac:dyDescent="0.2">
      <c r="B9" s="155"/>
      <c r="C9" s="68" t="str">
        <f>VLOOKUP($M$1,clientes1,6,FALSE)</f>
        <v>-</v>
      </c>
      <c r="D9" s="154"/>
      <c r="E9" s="154"/>
      <c r="F9" s="157" t="s">
        <v>2592</v>
      </c>
      <c r="G9" s="157"/>
      <c r="H9" s="859">
        <v>951734376</v>
      </c>
      <c r="I9" s="859"/>
      <c r="J9" s="156"/>
    </row>
    <row r="10" spans="2:13" ht="16.2" customHeight="1" x14ac:dyDescent="0.2">
      <c r="B10" s="173" t="s">
        <v>2592</v>
      </c>
      <c r="C10" s="68">
        <f>VLOOKUP($M$1,clientes1,7,FALSE)</f>
        <v>982516905</v>
      </c>
      <c r="D10" s="154"/>
      <c r="E10" s="156"/>
      <c r="F10" s="157" t="s">
        <v>2593</v>
      </c>
      <c r="H10" s="860">
        <v>44692</v>
      </c>
      <c r="I10" s="860"/>
      <c r="J10" s="156"/>
    </row>
    <row r="11" spans="2:13" ht="16.2" customHeight="1" x14ac:dyDescent="0.2">
      <c r="B11" s="173" t="s">
        <v>2594</v>
      </c>
      <c r="C11" s="858" t="str">
        <f>VLOOKUP($M$1,clientes1,8,FALSE)</f>
        <v>rolexconstructoressac@gmail.com</v>
      </c>
      <c r="D11" s="858"/>
      <c r="E11" s="858"/>
      <c r="F11" s="157" t="s">
        <v>2595</v>
      </c>
      <c r="H11" s="860">
        <v>44692</v>
      </c>
      <c r="I11" s="860"/>
      <c r="J11" s="156"/>
    </row>
    <row r="12" spans="2:13" ht="8.4" customHeight="1" x14ac:dyDescent="0.2">
      <c r="B12" s="144"/>
      <c r="C12" s="858"/>
      <c r="D12" s="858"/>
      <c r="E12" s="858"/>
    </row>
    <row r="13" spans="2:13" ht="16.2" customHeight="1" x14ac:dyDescent="0.2">
      <c r="B13" s="175" t="s">
        <v>2596</v>
      </c>
      <c r="C13" s="145"/>
      <c r="D13" s="146"/>
      <c r="E13" s="146"/>
      <c r="F13" s="146"/>
      <c r="G13" s="146"/>
      <c r="H13" s="146"/>
      <c r="I13" s="147"/>
      <c r="J13" s="147"/>
      <c r="K13" s="147"/>
      <c r="L13" s="147"/>
    </row>
    <row r="14" spans="2:13" ht="16.2" customHeight="1" x14ac:dyDescent="0.2">
      <c r="B14" s="861" t="s">
        <v>2560</v>
      </c>
      <c r="C14" s="861"/>
      <c r="D14" s="861"/>
      <c r="E14" s="861"/>
      <c r="F14" s="861"/>
      <c r="G14" s="861"/>
      <c r="H14" s="861"/>
      <c r="I14" s="861"/>
      <c r="J14" s="861"/>
      <c r="K14" s="147"/>
      <c r="L14" s="147"/>
    </row>
    <row r="15" spans="2:13" ht="16.2" customHeight="1" x14ac:dyDescent="0.2">
      <c r="B15" s="861"/>
      <c r="C15" s="861"/>
      <c r="D15" s="861"/>
      <c r="E15" s="861"/>
      <c r="F15" s="861"/>
      <c r="G15" s="861"/>
      <c r="H15" s="861"/>
      <c r="I15" s="861"/>
      <c r="J15" s="861"/>
      <c r="K15" s="148"/>
      <c r="L15" s="148"/>
    </row>
    <row r="16" spans="2:13" ht="8.4" customHeight="1" x14ac:dyDescent="0.2">
      <c r="B16" s="70"/>
      <c r="C16" s="70"/>
      <c r="D16" s="67"/>
      <c r="E16" s="67"/>
      <c r="F16" s="67"/>
    </row>
    <row r="17" spans="2:24" ht="37.200000000000003" customHeight="1" x14ac:dyDescent="0.25">
      <c r="B17" s="327" t="s">
        <v>2561</v>
      </c>
      <c r="C17" s="862" t="s">
        <v>2650</v>
      </c>
      <c r="D17" s="862"/>
      <c r="E17" s="862"/>
      <c r="F17" s="332" t="s">
        <v>2563</v>
      </c>
      <c r="G17" s="863" t="s">
        <v>2651</v>
      </c>
      <c r="H17" s="864"/>
      <c r="I17" s="327" t="s">
        <v>2565</v>
      </c>
      <c r="J17" s="77" t="s">
        <v>2566</v>
      </c>
      <c r="K17" s="149"/>
    </row>
    <row r="18" spans="2:24" ht="21" customHeight="1" x14ac:dyDescent="0.2">
      <c r="B18" s="162" t="s">
        <v>2179</v>
      </c>
      <c r="C18" s="897" t="str">
        <f>VLOOKUP(B18,SERVICIOENSAYOS,2,FALSE)</f>
        <v>Esclerometría.</v>
      </c>
      <c r="D18" s="897"/>
      <c r="E18" s="897"/>
      <c r="F18" s="163" t="str">
        <f>+VLOOKUP(B18,SERVICIOENSAYOS,3,FALSE)</f>
        <v>NTP 339.181</v>
      </c>
      <c r="G18" s="866" t="str">
        <f>+VLOOKUP(B18,SERVICIOENSAYOS,5,FALSE)</f>
        <v>CAMPO</v>
      </c>
      <c r="H18" s="867"/>
      <c r="I18" s="163">
        <v>5</v>
      </c>
      <c r="J18" s="164" t="e">
        <f>+G18*I18</f>
        <v>#VALUE!</v>
      </c>
      <c r="K18" s="151"/>
      <c r="L18" s="63" t="s">
        <v>125</v>
      </c>
      <c r="N18" s="63">
        <v>0</v>
      </c>
      <c r="O18" s="63" t="e">
        <v>#VALUE!</v>
      </c>
    </row>
    <row r="19" spans="2:24" ht="21" customHeight="1" x14ac:dyDescent="0.2">
      <c r="B19" s="216" t="s">
        <v>2071</v>
      </c>
      <c r="C19" s="890" t="e">
        <f>VLOOKUP(B19,SERVICIOENSAYOS,2,FALSE)</f>
        <v>#N/A</v>
      </c>
      <c r="D19" s="890"/>
      <c r="E19" s="890"/>
      <c r="F19" s="326" t="e">
        <f>+VLOOKUP(B19,SERVICIOENSAYOS,3,FALSE)</f>
        <v>#N/A</v>
      </c>
      <c r="G19" s="866">
        <v>60</v>
      </c>
      <c r="H19" s="867"/>
      <c r="I19" s="326">
        <v>1</v>
      </c>
      <c r="J19" s="165">
        <f>+G19*I19</f>
        <v>60</v>
      </c>
      <c r="K19" s="151"/>
      <c r="L19" s="63">
        <v>70</v>
      </c>
      <c r="N19" s="63">
        <v>182</v>
      </c>
      <c r="O19" s="63">
        <v>12740</v>
      </c>
    </row>
    <row r="20" spans="2:24" ht="21" customHeight="1" x14ac:dyDescent="0.2">
      <c r="B20" s="216"/>
      <c r="C20" s="890"/>
      <c r="D20" s="890"/>
      <c r="E20" s="890"/>
      <c r="F20" s="326"/>
      <c r="G20" s="866"/>
      <c r="H20" s="867"/>
      <c r="I20" s="326"/>
      <c r="J20" s="217"/>
      <c r="K20" s="151"/>
      <c r="L20" s="63">
        <v>25</v>
      </c>
      <c r="N20" s="63">
        <v>182</v>
      </c>
      <c r="O20" s="63">
        <v>4550</v>
      </c>
    </row>
    <row r="21" spans="2:24" ht="21" customHeight="1" x14ac:dyDescent="0.2">
      <c r="B21" s="216"/>
      <c r="C21" s="890"/>
      <c r="D21" s="890"/>
      <c r="E21" s="890"/>
      <c r="F21" s="326"/>
      <c r="G21" s="866"/>
      <c r="H21" s="867"/>
      <c r="I21" s="326"/>
      <c r="J21" s="217"/>
      <c r="K21" s="151"/>
      <c r="L21" s="63">
        <v>60</v>
      </c>
      <c r="N21" s="63">
        <v>182</v>
      </c>
      <c r="O21" s="63">
        <v>10920</v>
      </c>
    </row>
    <row r="22" spans="2:24" ht="21" customHeight="1" x14ac:dyDescent="0.2">
      <c r="B22" s="216"/>
      <c r="C22" s="890"/>
      <c r="D22" s="890"/>
      <c r="E22" s="890"/>
      <c r="F22" s="326"/>
      <c r="G22" s="866"/>
      <c r="H22" s="867"/>
      <c r="I22" s="326"/>
      <c r="J22" s="217"/>
      <c r="K22" s="151"/>
      <c r="L22" s="63">
        <v>150</v>
      </c>
      <c r="N22" s="63">
        <v>182</v>
      </c>
      <c r="O22" s="63">
        <v>27300</v>
      </c>
    </row>
    <row r="23" spans="2:24" ht="21" customHeight="1" x14ac:dyDescent="0.2">
      <c r="B23" s="216"/>
      <c r="C23" s="890"/>
      <c r="D23" s="890"/>
      <c r="E23" s="890"/>
      <c r="F23" s="326"/>
      <c r="G23" s="866"/>
      <c r="H23" s="867"/>
      <c r="I23" s="326"/>
      <c r="J23" s="217"/>
      <c r="K23" s="151"/>
      <c r="L23" s="63">
        <v>20</v>
      </c>
      <c r="N23" s="63">
        <v>182</v>
      </c>
      <c r="O23" s="63">
        <v>3640</v>
      </c>
    </row>
    <row r="24" spans="2:24" ht="20.25" customHeight="1" x14ac:dyDescent="0.2">
      <c r="B24" s="216"/>
      <c r="C24" s="890"/>
      <c r="D24" s="890"/>
      <c r="E24" s="890"/>
      <c r="F24" s="326"/>
      <c r="G24" s="866"/>
      <c r="H24" s="867"/>
      <c r="I24" s="326"/>
      <c r="J24" s="217"/>
      <c r="K24" s="151"/>
      <c r="L24" s="63">
        <v>120</v>
      </c>
      <c r="N24" s="63">
        <v>182</v>
      </c>
      <c r="O24" s="63">
        <v>21840</v>
      </c>
    </row>
    <row r="25" spans="2:24" ht="25.5" customHeight="1" x14ac:dyDescent="0.2">
      <c r="B25" s="178" t="s">
        <v>2071</v>
      </c>
      <c r="C25" s="885" t="e">
        <f>VLOOKUP(B25,SERVICIOENSAYOS,2,FALSE)</f>
        <v>#N/A</v>
      </c>
      <c r="D25" s="885"/>
      <c r="E25" s="885"/>
      <c r="F25" s="179" t="e">
        <f>+VLOOKUP(B25,SERVICIOENSAYOS,3,FALSE)</f>
        <v>#N/A</v>
      </c>
      <c r="G25" s="869">
        <v>60</v>
      </c>
      <c r="H25" s="870"/>
      <c r="I25" s="179">
        <v>0</v>
      </c>
      <c r="J25" s="218">
        <f>+G25*I25</f>
        <v>0</v>
      </c>
      <c r="K25" s="151"/>
      <c r="L25" s="63">
        <v>250</v>
      </c>
      <c r="N25" s="63">
        <v>182</v>
      </c>
      <c r="O25" s="63">
        <v>45500</v>
      </c>
    </row>
    <row r="26" spans="2:24" ht="20.25" customHeight="1" x14ac:dyDescent="0.2">
      <c r="B26" s="162"/>
      <c r="C26" s="894"/>
      <c r="D26" s="894"/>
      <c r="E26" s="894"/>
      <c r="F26" s="163"/>
      <c r="G26" s="866"/>
      <c r="H26" s="867"/>
      <c r="I26" s="163"/>
      <c r="J26" s="212"/>
      <c r="K26" s="151"/>
      <c r="L26" s="63">
        <v>35</v>
      </c>
      <c r="N26" s="63">
        <v>363</v>
      </c>
      <c r="O26" s="63">
        <v>12705</v>
      </c>
      <c r="Q26" s="63" t="s">
        <v>2673</v>
      </c>
      <c r="R26" s="63" t="s">
        <v>2674</v>
      </c>
      <c r="S26" s="63" t="s">
        <v>2675</v>
      </c>
      <c r="T26" s="63" t="s">
        <v>2676</v>
      </c>
    </row>
    <row r="27" spans="2:24" ht="20.25" customHeight="1" x14ac:dyDescent="0.2">
      <c r="B27" s="162"/>
      <c r="C27" s="894"/>
      <c r="D27" s="894"/>
      <c r="E27" s="894"/>
      <c r="F27" s="163"/>
      <c r="G27" s="866"/>
      <c r="H27" s="867"/>
      <c r="I27" s="163"/>
      <c r="J27" s="212"/>
      <c r="K27" s="151"/>
      <c r="L27" s="63" t="s">
        <v>125</v>
      </c>
      <c r="N27" s="63">
        <v>363</v>
      </c>
      <c r="Q27" s="63">
        <v>1</v>
      </c>
      <c r="R27" s="63">
        <v>10</v>
      </c>
      <c r="S27" s="63">
        <v>10</v>
      </c>
      <c r="T27" s="63">
        <f>+R27*S27</f>
        <v>100</v>
      </c>
      <c r="U27" s="63">
        <v>247</v>
      </c>
      <c r="V27" s="63">
        <f>+U27/T27</f>
        <v>2.4700000000000002</v>
      </c>
      <c r="W27" s="63" t="s">
        <v>2677</v>
      </c>
      <c r="X27" s="63" t="s">
        <v>2678</v>
      </c>
    </row>
    <row r="28" spans="2:24" ht="20.25" customHeight="1" x14ac:dyDescent="0.2">
      <c r="B28" s="162"/>
      <c r="C28" s="894"/>
      <c r="D28" s="894"/>
      <c r="E28" s="894"/>
      <c r="F28" s="163"/>
      <c r="G28" s="866"/>
      <c r="H28" s="867"/>
      <c r="I28" s="163"/>
      <c r="J28" s="212"/>
      <c r="K28" s="151"/>
      <c r="V28" s="133"/>
    </row>
    <row r="29" spans="2:24" ht="16.5" customHeight="1" x14ac:dyDescent="0.25">
      <c r="B29" s="211" t="s">
        <v>2599</v>
      </c>
      <c r="C29" s="57"/>
      <c r="D29" s="55"/>
      <c r="E29" s="55"/>
      <c r="F29" s="55"/>
      <c r="G29" s="872" t="s">
        <v>2567</v>
      </c>
      <c r="H29" s="872"/>
      <c r="I29" s="872"/>
      <c r="J29" s="165" t="e">
        <f>SUM(J18:J28)</f>
        <v>#VALUE!</v>
      </c>
      <c r="K29" s="54"/>
      <c r="Q29" s="63">
        <v>2</v>
      </c>
      <c r="R29" s="63">
        <v>15</v>
      </c>
      <c r="S29" s="63">
        <v>15</v>
      </c>
      <c r="T29" s="63">
        <f>+R29*S29</f>
        <v>225</v>
      </c>
      <c r="U29" s="63">
        <v>182</v>
      </c>
      <c r="V29" s="133">
        <f>+U29/T29</f>
        <v>0.80888888888888888</v>
      </c>
      <c r="W29" s="63" t="s">
        <v>2679</v>
      </c>
      <c r="X29" s="63" t="s">
        <v>2680</v>
      </c>
    </row>
    <row r="30" spans="2:24" ht="16.95" customHeight="1" x14ac:dyDescent="0.25">
      <c r="B30" s="57"/>
      <c r="C30" s="57"/>
      <c r="D30" s="55"/>
      <c r="E30" s="55"/>
      <c r="F30" s="55"/>
      <c r="G30" s="872" t="s">
        <v>2568</v>
      </c>
      <c r="H30" s="872"/>
      <c r="I30" s="872"/>
      <c r="J30" s="165" t="e">
        <f>+J29*0.18</f>
        <v>#VALUE!</v>
      </c>
      <c r="K30" s="54"/>
    </row>
    <row r="31" spans="2:24" ht="16.95" customHeight="1" x14ac:dyDescent="0.25">
      <c r="B31" s="214"/>
      <c r="C31" s="57"/>
      <c r="D31" s="55"/>
      <c r="E31" s="55"/>
      <c r="F31" s="55"/>
      <c r="G31" s="873" t="s">
        <v>2600</v>
      </c>
      <c r="H31" s="873"/>
      <c r="I31" s="873"/>
      <c r="J31" s="166" t="e">
        <f>+SUM(J29:J30)</f>
        <v>#VALUE!</v>
      </c>
      <c r="K31" s="52"/>
      <c r="V31" s="63" t="s">
        <v>2681</v>
      </c>
      <c r="W31" s="63">
        <v>8</v>
      </c>
    </row>
    <row r="32" spans="2:24" ht="6.75" customHeight="1" x14ac:dyDescent="0.2">
      <c r="B32" s="137" t="s">
        <v>2652</v>
      </c>
      <c r="C32" s="137"/>
      <c r="D32" s="111"/>
      <c r="E32" s="111"/>
      <c r="F32" s="111"/>
      <c r="G32" s="111"/>
      <c r="H32" s="111"/>
      <c r="I32" s="111"/>
      <c r="J32" s="111"/>
      <c r="K32" s="111"/>
    </row>
    <row r="33" spans="2:26" ht="16.2" customHeight="1" x14ac:dyDescent="0.2">
      <c r="B33" s="73"/>
      <c r="C33" s="109"/>
      <c r="D33" s="109"/>
      <c r="E33" s="109"/>
      <c r="F33" s="109"/>
      <c r="G33" s="109"/>
      <c r="H33" s="109"/>
      <c r="I33" s="109"/>
      <c r="J33" s="111"/>
      <c r="K33" s="111"/>
      <c r="Q33" s="159"/>
      <c r="V33" s="63" t="s">
        <v>2682</v>
      </c>
      <c r="W33" s="63">
        <v>2</v>
      </c>
      <c r="X33" s="63">
        <v>250</v>
      </c>
      <c r="Y33" s="63">
        <v>15</v>
      </c>
      <c r="Z33" s="63">
        <f>+X33*Y33*W33</f>
        <v>7500</v>
      </c>
    </row>
    <row r="34" spans="2:26" ht="16.2" customHeight="1" x14ac:dyDescent="0.25">
      <c r="B34" s="53"/>
      <c r="C34" s="109"/>
      <c r="D34" s="109"/>
      <c r="E34" s="109"/>
      <c r="F34" s="109"/>
      <c r="G34" s="109"/>
      <c r="H34" s="109"/>
      <c r="I34" s="109"/>
      <c r="J34" s="152"/>
      <c r="K34" s="152"/>
      <c r="M34" s="55"/>
      <c r="V34" s="63" t="s">
        <v>2683</v>
      </c>
      <c r="W34" s="63">
        <v>2</v>
      </c>
      <c r="X34" s="63">
        <v>120</v>
      </c>
      <c r="Y34" s="63">
        <v>15</v>
      </c>
      <c r="Z34" s="63">
        <f>+X34*Y34*W34</f>
        <v>3600</v>
      </c>
    </row>
    <row r="35" spans="2:26" ht="15" customHeight="1" x14ac:dyDescent="0.2">
      <c r="B35" s="871" t="s">
        <v>2601</v>
      </c>
      <c r="C35" s="871"/>
      <c r="D35" s="871"/>
      <c r="E35" s="871"/>
      <c r="F35" s="871"/>
      <c r="G35" s="871"/>
      <c r="H35" s="871"/>
      <c r="I35" s="871"/>
      <c r="J35" s="871"/>
      <c r="K35" s="183" t="s">
        <v>2602</v>
      </c>
      <c r="M35" s="56"/>
      <c r="V35" s="63" t="s">
        <v>2684</v>
      </c>
      <c r="W35" s="63">
        <f>+W31+W34</f>
        <v>10</v>
      </c>
      <c r="X35" s="63">
        <f>8*3+30</f>
        <v>54</v>
      </c>
      <c r="Y35" s="63">
        <v>15</v>
      </c>
      <c r="Z35" s="63">
        <f>+X35*Y35*W35</f>
        <v>8100</v>
      </c>
    </row>
    <row r="36" spans="2:26" ht="15" customHeight="1" x14ac:dyDescent="0.2">
      <c r="B36" s="871" t="s">
        <v>2653</v>
      </c>
      <c r="C36" s="871"/>
      <c r="D36" s="871"/>
      <c r="E36" s="871"/>
      <c r="F36" s="871"/>
      <c r="G36" s="871"/>
      <c r="H36" s="871"/>
      <c r="I36" s="871"/>
      <c r="J36" s="871"/>
      <c r="K36" s="184" t="s">
        <v>2602</v>
      </c>
      <c r="V36" s="63" t="s">
        <v>2685</v>
      </c>
      <c r="W36" s="63">
        <v>2</v>
      </c>
      <c r="X36" s="63">
        <v>100</v>
      </c>
      <c r="Y36" s="63">
        <v>15</v>
      </c>
      <c r="Z36" s="63">
        <f>+X36*Y36*W36</f>
        <v>3000</v>
      </c>
    </row>
    <row r="37" spans="2:26" ht="32.25" customHeight="1" x14ac:dyDescent="0.2">
      <c r="B37" s="875" t="s">
        <v>2686</v>
      </c>
      <c r="C37" s="875"/>
      <c r="D37" s="875"/>
      <c r="E37" s="875"/>
      <c r="F37" s="875"/>
      <c r="G37" s="875"/>
      <c r="H37" s="875"/>
      <c r="I37" s="875"/>
      <c r="J37" s="875"/>
      <c r="K37" s="184" t="s">
        <v>2602</v>
      </c>
    </row>
    <row r="38" spans="2:26" ht="42" hidden="1" customHeight="1" x14ac:dyDescent="0.2">
      <c r="B38" s="874" t="s">
        <v>2687</v>
      </c>
      <c r="C38" s="874"/>
      <c r="D38" s="874"/>
      <c r="E38" s="874"/>
      <c r="F38" s="874"/>
      <c r="G38" s="874"/>
      <c r="H38" s="874"/>
      <c r="I38" s="874"/>
      <c r="J38" s="874"/>
      <c r="K38" s="184" t="s">
        <v>2602</v>
      </c>
      <c r="V38" s="63" t="s">
        <v>2688</v>
      </c>
      <c r="W38" s="63">
        <v>1</v>
      </c>
      <c r="X38" s="63">
        <v>1000</v>
      </c>
      <c r="Y38" s="63">
        <v>1</v>
      </c>
      <c r="Z38" s="63">
        <f>+X38*Y38*W38</f>
        <v>1000</v>
      </c>
    </row>
    <row r="39" spans="2:26" ht="30.75" hidden="1" customHeight="1" x14ac:dyDescent="0.2">
      <c r="B39" s="874" t="s">
        <v>2689</v>
      </c>
      <c r="C39" s="874"/>
      <c r="D39" s="874"/>
      <c r="E39" s="874"/>
      <c r="F39" s="874"/>
      <c r="G39" s="874"/>
      <c r="H39" s="874"/>
      <c r="I39" s="874"/>
      <c r="J39" s="874"/>
      <c r="K39" s="184"/>
    </row>
    <row r="40" spans="2:26" ht="59.25" hidden="1" customHeight="1" x14ac:dyDescent="0.2">
      <c r="B40" s="874" t="s">
        <v>2616</v>
      </c>
      <c r="C40" s="874"/>
      <c r="D40" s="874"/>
      <c r="E40" s="874"/>
      <c r="F40" s="874"/>
      <c r="G40" s="874"/>
      <c r="H40" s="874"/>
      <c r="I40" s="874"/>
      <c r="J40" s="874"/>
      <c r="K40" s="184"/>
    </row>
    <row r="41" spans="2:26" ht="24.75" hidden="1" customHeight="1" x14ac:dyDescent="0.2">
      <c r="B41" s="874" t="s">
        <v>2690</v>
      </c>
      <c r="C41" s="874"/>
      <c r="D41" s="874"/>
      <c r="E41" s="874"/>
      <c r="F41" s="874"/>
      <c r="G41" s="874"/>
      <c r="H41" s="874"/>
      <c r="I41" s="874"/>
      <c r="J41" s="874"/>
      <c r="K41" s="184"/>
    </row>
    <row r="42" spans="2:26" ht="69" hidden="1" customHeight="1" x14ac:dyDescent="0.2">
      <c r="B42" s="875" t="s">
        <v>2618</v>
      </c>
      <c r="C42" s="875"/>
      <c r="D42" s="875"/>
      <c r="E42" s="875"/>
      <c r="F42" s="875"/>
      <c r="G42" s="875"/>
      <c r="H42" s="875"/>
      <c r="I42" s="875"/>
      <c r="J42" s="875"/>
      <c r="K42" s="184"/>
    </row>
    <row r="43" spans="2:26" ht="28.5" hidden="1" customHeight="1" x14ac:dyDescent="0.2">
      <c r="B43" s="874" t="s">
        <v>2691</v>
      </c>
      <c r="C43" s="874"/>
      <c r="D43" s="874"/>
      <c r="E43" s="874"/>
      <c r="F43" s="874"/>
      <c r="G43" s="874"/>
      <c r="H43" s="874"/>
      <c r="I43" s="874"/>
      <c r="J43" s="874"/>
      <c r="K43" s="184"/>
    </row>
    <row r="44" spans="2:26" ht="12.75" hidden="1" customHeight="1" x14ac:dyDescent="0.2">
      <c r="B44" s="874" t="s">
        <v>2626</v>
      </c>
      <c r="C44" s="871"/>
      <c r="D44" s="871"/>
      <c r="E44" s="871"/>
      <c r="F44" s="871"/>
      <c r="G44" s="871"/>
      <c r="H44" s="871"/>
      <c r="I44" s="871"/>
      <c r="J44" s="871"/>
      <c r="K44" s="184" t="s">
        <v>2602</v>
      </c>
      <c r="V44" s="63" t="s">
        <v>2692</v>
      </c>
      <c r="W44" s="63">
        <v>1</v>
      </c>
      <c r="X44" s="63">
        <v>80</v>
      </c>
      <c r="Y44" s="63">
        <v>15</v>
      </c>
      <c r="Z44" s="63">
        <f>+X44*Y44*W44</f>
        <v>1200</v>
      </c>
    </row>
    <row r="45" spans="2:26" s="53" customFormat="1" ht="25.5" hidden="1" customHeight="1" x14ac:dyDescent="0.3">
      <c r="B45" s="874" t="s">
        <v>2693</v>
      </c>
      <c r="C45" s="874"/>
      <c r="D45" s="874"/>
      <c r="E45" s="874"/>
      <c r="F45" s="874"/>
      <c r="G45" s="874"/>
      <c r="H45" s="874"/>
      <c r="I45" s="874"/>
      <c r="J45" s="874"/>
      <c r="K45" s="184"/>
    </row>
    <row r="46" spans="2:26" s="53" customFormat="1" ht="27" hidden="1" customHeight="1" x14ac:dyDescent="0.3">
      <c r="B46" s="874" t="s">
        <v>2694</v>
      </c>
      <c r="C46" s="874"/>
      <c r="D46" s="874"/>
      <c r="E46" s="874"/>
      <c r="F46" s="874"/>
      <c r="G46" s="874"/>
      <c r="H46" s="874"/>
      <c r="I46" s="874"/>
      <c r="J46" s="874"/>
      <c r="K46" s="184"/>
    </row>
    <row r="47" spans="2:26" s="53" customFormat="1" ht="18" hidden="1" customHeight="1" x14ac:dyDescent="0.3">
      <c r="B47" s="871" t="s">
        <v>2695</v>
      </c>
      <c r="C47" s="871"/>
      <c r="D47" s="871"/>
      <c r="E47" s="871"/>
      <c r="F47" s="871"/>
      <c r="G47" s="871"/>
      <c r="H47" s="871"/>
      <c r="I47" s="871"/>
      <c r="J47" s="871"/>
      <c r="K47" s="184"/>
    </row>
    <row r="48" spans="2:26" ht="65.25" customHeight="1" x14ac:dyDescent="0.2">
      <c r="B48" s="878" t="s">
        <v>2628</v>
      </c>
      <c r="C48" s="878"/>
      <c r="D48" s="325"/>
      <c r="E48" s="325"/>
      <c r="F48" s="325"/>
      <c r="G48" s="325"/>
      <c r="H48" s="325"/>
      <c r="I48" s="325"/>
      <c r="J48" s="325"/>
      <c r="K48" s="184"/>
    </row>
    <row r="49" spans="2:21" ht="38.25" customHeight="1" x14ac:dyDescent="0.2">
      <c r="D49" s="325"/>
      <c r="E49" s="325"/>
      <c r="F49" s="325"/>
      <c r="G49" s="325"/>
      <c r="H49" s="325"/>
      <c r="I49" s="325"/>
      <c r="J49" s="325"/>
      <c r="K49" s="184"/>
    </row>
    <row r="50" spans="2:21" ht="18.75" customHeight="1" x14ac:dyDescent="0.2">
      <c r="B50" s="871" t="s">
        <v>2629</v>
      </c>
      <c r="C50" s="871"/>
      <c r="D50" s="871"/>
      <c r="E50" s="871"/>
      <c r="F50" s="871"/>
      <c r="G50" s="871"/>
      <c r="H50" s="871"/>
      <c r="I50" s="871"/>
      <c r="J50" s="871"/>
      <c r="K50" s="184"/>
    </row>
    <row r="51" spans="2:21" ht="32.4" customHeight="1" x14ac:dyDescent="0.2">
      <c r="B51" s="875" t="s">
        <v>2630</v>
      </c>
      <c r="C51" s="875"/>
      <c r="D51" s="875"/>
      <c r="E51" s="875"/>
      <c r="F51" s="875"/>
      <c r="G51" s="875"/>
      <c r="H51" s="875"/>
      <c r="I51" s="875"/>
      <c r="J51" s="875"/>
      <c r="K51" s="184"/>
    </row>
    <row r="52" spans="2:21" ht="32.4" customHeight="1" x14ac:dyDescent="0.2">
      <c r="B52" s="875" t="s">
        <v>2631</v>
      </c>
      <c r="C52" s="875"/>
      <c r="D52" s="875"/>
      <c r="E52" s="875"/>
      <c r="F52" s="875"/>
      <c r="G52" s="875"/>
      <c r="H52" s="875"/>
      <c r="I52" s="875"/>
      <c r="J52" s="875"/>
      <c r="K52" s="184"/>
    </row>
    <row r="53" spans="2:21" ht="32.4" customHeight="1" x14ac:dyDescent="0.2">
      <c r="B53" s="875" t="s">
        <v>2632</v>
      </c>
      <c r="C53" s="875"/>
      <c r="D53" s="875"/>
      <c r="E53" s="875"/>
      <c r="F53" s="875"/>
      <c r="G53" s="875"/>
      <c r="H53" s="875"/>
      <c r="I53" s="875"/>
      <c r="J53" s="875"/>
      <c r="K53" s="184"/>
    </row>
    <row r="54" spans="2:21" ht="57" hidden="1" customHeight="1" x14ac:dyDescent="0.2">
      <c r="B54" s="875" t="s">
        <v>2633</v>
      </c>
      <c r="C54" s="875"/>
      <c r="D54" s="875"/>
      <c r="E54" s="875"/>
      <c r="F54" s="875"/>
      <c r="G54" s="875"/>
      <c r="H54" s="875"/>
      <c r="I54" s="875"/>
      <c r="J54" s="875"/>
      <c r="K54" s="184"/>
      <c r="L54" s="92"/>
    </row>
    <row r="55" spans="2:21" ht="45.75" customHeight="1" x14ac:dyDescent="0.2">
      <c r="B55" s="875" t="s">
        <v>2634</v>
      </c>
      <c r="C55" s="875"/>
      <c r="D55" s="875"/>
      <c r="E55" s="875"/>
      <c r="F55" s="875"/>
      <c r="G55" s="875"/>
      <c r="H55" s="875"/>
      <c r="I55" s="875"/>
      <c r="J55" s="875"/>
      <c r="K55" s="184"/>
      <c r="L55" s="92"/>
      <c r="M55" s="84"/>
      <c r="N55" s="85"/>
    </row>
    <row r="56" spans="2:21" ht="30" customHeight="1" x14ac:dyDescent="0.2">
      <c r="B56" s="875" t="s">
        <v>2635</v>
      </c>
      <c r="C56" s="875"/>
      <c r="D56" s="875"/>
      <c r="E56" s="875"/>
      <c r="F56" s="875"/>
      <c r="G56" s="875"/>
      <c r="H56" s="875"/>
      <c r="I56" s="875"/>
      <c r="J56" s="875"/>
      <c r="K56" s="184"/>
      <c r="L56" s="92"/>
      <c r="M56" s="84"/>
      <c r="N56" s="85"/>
    </row>
    <row r="57" spans="2:21" ht="31.5" customHeight="1" x14ac:dyDescent="0.2">
      <c r="B57" s="875" t="s">
        <v>2636</v>
      </c>
      <c r="C57" s="875"/>
      <c r="D57" s="875"/>
      <c r="E57" s="875"/>
      <c r="F57" s="875"/>
      <c r="G57" s="875"/>
      <c r="H57" s="875"/>
      <c r="I57" s="875"/>
      <c r="J57" s="875"/>
      <c r="K57" s="184"/>
      <c r="L57" s="92"/>
      <c r="M57" s="84"/>
      <c r="N57" s="85"/>
    </row>
    <row r="58" spans="2:21" ht="42.75" customHeight="1" x14ac:dyDescent="0.2">
      <c r="B58" s="875" t="s">
        <v>2637</v>
      </c>
      <c r="C58" s="875"/>
      <c r="D58" s="875"/>
      <c r="E58" s="875"/>
      <c r="F58" s="875"/>
      <c r="G58" s="875"/>
      <c r="H58" s="875"/>
      <c r="I58" s="875"/>
      <c r="J58" s="875"/>
      <c r="K58" s="184"/>
      <c r="L58" s="92"/>
      <c r="M58" s="84"/>
      <c r="N58" s="85"/>
    </row>
    <row r="59" spans="2:21" ht="32.4" customHeight="1" x14ac:dyDescent="0.2">
      <c r="B59" s="875"/>
      <c r="C59" s="875"/>
      <c r="D59" s="875"/>
      <c r="E59" s="875"/>
      <c r="F59" s="875"/>
      <c r="G59" s="875"/>
      <c r="H59" s="875"/>
      <c r="I59" s="875"/>
      <c r="J59" s="875"/>
      <c r="K59" s="184"/>
      <c r="M59" s="84"/>
      <c r="N59" s="85"/>
    </row>
    <row r="60" spans="2:21" ht="56.4" customHeight="1" x14ac:dyDescent="0.2">
      <c r="B60" s="875"/>
      <c r="C60" s="875"/>
      <c r="D60" s="875"/>
      <c r="E60" s="875"/>
      <c r="F60" s="875"/>
      <c r="G60" s="875"/>
      <c r="H60" s="875"/>
      <c r="I60" s="875"/>
      <c r="J60" s="875"/>
      <c r="K60" s="184"/>
      <c r="M60" s="84"/>
      <c r="N60" s="85"/>
    </row>
    <row r="61" spans="2:21" ht="16.2" customHeight="1" x14ac:dyDescent="0.2">
      <c r="B61" s="53"/>
      <c r="C61" s="53"/>
      <c r="D61" s="53"/>
      <c r="E61" s="53"/>
      <c r="F61" s="53"/>
      <c r="G61" s="53"/>
      <c r="H61" s="53"/>
      <c r="I61" s="53"/>
      <c r="J61" s="53"/>
      <c r="K61" s="53"/>
    </row>
    <row r="62" spans="2:21" ht="16.2" customHeight="1" x14ac:dyDescent="0.2">
      <c r="B62" s="879"/>
      <c r="C62" s="879"/>
      <c r="D62" s="879"/>
      <c r="E62" s="879"/>
      <c r="F62" s="879"/>
      <c r="G62" s="879"/>
      <c r="H62" s="879"/>
      <c r="I62" s="879"/>
      <c r="J62" s="879"/>
      <c r="K62" s="53"/>
      <c r="O62" s="83"/>
      <c r="P62" s="83"/>
      <c r="Q62" s="83"/>
      <c r="R62" s="83"/>
      <c r="S62" s="83"/>
      <c r="T62" s="83"/>
      <c r="U62" s="83"/>
    </row>
    <row r="63" spans="2:21" ht="16.2" customHeight="1" x14ac:dyDescent="0.2">
      <c r="K63" s="53"/>
    </row>
    <row r="64" spans="2:21" ht="16.2" customHeight="1" x14ac:dyDescent="0.2">
      <c r="B64" s="53" t="s">
        <v>2638</v>
      </c>
      <c r="D64" s="53"/>
      <c r="E64" s="53"/>
      <c r="F64" s="53"/>
      <c r="G64" s="53"/>
      <c r="H64" s="53"/>
      <c r="I64" s="53"/>
      <c r="J64" s="53"/>
      <c r="K64" s="53"/>
      <c r="L64" s="92" t="s">
        <v>2574</v>
      </c>
      <c r="R64" s="85"/>
    </row>
    <row r="65" spans="2:14" ht="16.2" customHeight="1" x14ac:dyDescent="0.2">
      <c r="B65" s="56" t="s">
        <v>2639</v>
      </c>
      <c r="C65" s="53"/>
      <c r="D65" s="53"/>
      <c r="E65" s="53"/>
      <c r="F65" s="53"/>
      <c r="G65" s="53"/>
      <c r="H65" s="53"/>
      <c r="I65" s="53"/>
      <c r="J65" s="53"/>
      <c r="K65" s="53"/>
      <c r="L65" s="53" t="s">
        <v>2640</v>
      </c>
    </row>
    <row r="66" spans="2:14" ht="16.2" customHeight="1" x14ac:dyDescent="0.2">
      <c r="B66" s="56" t="s">
        <v>2518</v>
      </c>
      <c r="C66" s="53"/>
      <c r="D66" s="53"/>
      <c r="E66" s="53"/>
      <c r="F66" s="53"/>
      <c r="G66" s="53"/>
      <c r="H66" s="53"/>
      <c r="I66" s="53"/>
      <c r="J66" s="53"/>
      <c r="K66" s="53"/>
      <c r="L66" s="53" t="s">
        <v>2638</v>
      </c>
    </row>
    <row r="67" spans="2:14" ht="16.2" customHeight="1" x14ac:dyDescent="0.2">
      <c r="B67" s="167" t="s">
        <v>2519</v>
      </c>
      <c r="K67" s="53"/>
      <c r="L67" s="53" t="s">
        <v>2669</v>
      </c>
    </row>
    <row r="68" spans="2:14" ht="16.2" customHeight="1" x14ac:dyDescent="0.2">
      <c r="B68" s="168" t="s">
        <v>2520</v>
      </c>
      <c r="K68" s="158"/>
      <c r="L68" s="53" t="s">
        <v>2642</v>
      </c>
      <c r="M68" s="53"/>
      <c r="N68" s="51"/>
    </row>
    <row r="69" spans="2:14" ht="16.2" customHeight="1" x14ac:dyDescent="0.2">
      <c r="B69" s="167" t="s">
        <v>2521</v>
      </c>
      <c r="K69" s="158"/>
      <c r="L69" s="53" t="s">
        <v>2643</v>
      </c>
      <c r="M69" s="53"/>
      <c r="N69" s="51"/>
    </row>
    <row r="70" spans="2:14" ht="16.2" customHeight="1" x14ac:dyDescent="0.2">
      <c r="B70" s="168" t="s">
        <v>2522</v>
      </c>
      <c r="K70" s="158"/>
    </row>
    <row r="71" spans="2:14" ht="16.2" customHeight="1" x14ac:dyDescent="0.2">
      <c r="B71" s="168" t="s">
        <v>2523</v>
      </c>
      <c r="K71" s="158"/>
    </row>
    <row r="72" spans="2:14" ht="12" customHeight="1" x14ac:dyDescent="0.2">
      <c r="K72" s="158"/>
    </row>
    <row r="73" spans="2:14" ht="25.2" customHeight="1" x14ac:dyDescent="0.2">
      <c r="K73" s="158"/>
    </row>
    <row r="74" spans="2:14" ht="6.75" customHeight="1" x14ac:dyDescent="0.2">
      <c r="K74" s="158"/>
    </row>
    <row r="75" spans="2:14" ht="31.95" customHeight="1" x14ac:dyDescent="0.2">
      <c r="B75" s="880" t="s">
        <v>2645</v>
      </c>
      <c r="C75" s="880"/>
      <c r="D75" s="880"/>
      <c r="E75" s="880"/>
      <c r="F75" s="880"/>
      <c r="G75" s="880"/>
      <c r="H75" s="880"/>
      <c r="I75" s="880"/>
      <c r="J75" s="880"/>
      <c r="K75" s="153"/>
    </row>
    <row r="76" spans="2:14" ht="19.2" customHeight="1" x14ac:dyDescent="0.25">
      <c r="B76" s="335" t="s">
        <v>2696</v>
      </c>
      <c r="C76" s="169"/>
      <c r="D76" s="170"/>
      <c r="E76" s="170"/>
      <c r="F76" s="170"/>
      <c r="G76" s="170"/>
      <c r="H76" s="170"/>
      <c r="I76" s="170"/>
      <c r="J76" s="170"/>
      <c r="K76" s="153"/>
    </row>
    <row r="77" spans="2:14" ht="10.199999999999999" customHeight="1" x14ac:dyDescent="0.25">
      <c r="B77" s="335"/>
      <c r="C77" s="169"/>
      <c r="D77" s="170"/>
      <c r="E77" s="170"/>
      <c r="F77" s="170"/>
      <c r="G77" s="170"/>
      <c r="H77" s="170"/>
      <c r="I77" s="170"/>
      <c r="J77" s="170"/>
      <c r="K77" s="153"/>
    </row>
    <row r="78" spans="2:14" ht="11.25" customHeight="1" x14ac:dyDescent="0.25">
      <c r="B78" s="171" t="s">
        <v>2526</v>
      </c>
      <c r="C78" s="169"/>
      <c r="D78" s="170"/>
      <c r="E78" s="170"/>
      <c r="F78" s="170"/>
      <c r="G78" s="170"/>
      <c r="H78" s="170"/>
      <c r="I78" s="170"/>
      <c r="J78" s="170"/>
      <c r="K78" s="111"/>
    </row>
    <row r="79" spans="2:14" ht="7.95" customHeight="1" x14ac:dyDescent="0.25">
      <c r="B79" s="169"/>
      <c r="C79" s="169"/>
      <c r="D79" s="170"/>
      <c r="E79" s="170"/>
      <c r="F79" s="170"/>
      <c r="G79" s="170"/>
      <c r="H79" s="170"/>
      <c r="I79" s="170"/>
      <c r="J79" s="170"/>
      <c r="K79" s="111"/>
    </row>
    <row r="80" spans="2:14" ht="16.2" customHeight="1" x14ac:dyDescent="0.25">
      <c r="B80" s="171"/>
      <c r="C80" s="171"/>
      <c r="D80" s="170"/>
      <c r="E80" s="170"/>
      <c r="F80" s="170"/>
      <c r="G80" s="170"/>
      <c r="H80" s="170"/>
      <c r="I80" s="170"/>
      <c r="J80" s="170"/>
      <c r="K80" s="141"/>
    </row>
    <row r="81" spans="2:14" ht="16.2" customHeight="1" x14ac:dyDescent="0.25">
      <c r="B81" s="171" t="s">
        <v>2672</v>
      </c>
      <c r="C81" s="171"/>
      <c r="D81" s="169"/>
      <c r="E81" s="169"/>
      <c r="F81" s="169"/>
      <c r="G81" s="169"/>
      <c r="H81" s="169"/>
      <c r="I81" s="170"/>
      <c r="J81" s="170"/>
    </row>
    <row r="82" spans="2:14" ht="16.2" customHeight="1" x14ac:dyDescent="0.25">
      <c r="B82" s="171" t="s">
        <v>2527</v>
      </c>
      <c r="C82" s="171"/>
      <c r="D82" s="170"/>
      <c r="E82" s="170"/>
      <c r="F82" s="170"/>
      <c r="G82" s="170"/>
      <c r="H82" s="170"/>
      <c r="I82" s="170"/>
      <c r="J82" s="170"/>
    </row>
    <row r="83" spans="2:14" ht="16.2" customHeight="1" x14ac:dyDescent="0.25">
      <c r="B83" s="171" t="s">
        <v>2646</v>
      </c>
      <c r="C83" s="171"/>
      <c r="D83" s="170"/>
      <c r="E83" s="170"/>
      <c r="F83" s="170"/>
      <c r="G83" s="170"/>
      <c r="H83" s="170"/>
      <c r="I83" s="170"/>
      <c r="J83" s="170"/>
    </row>
    <row r="84" spans="2:14" ht="16.2" customHeight="1" x14ac:dyDescent="0.25">
      <c r="B84" s="171" t="s">
        <v>2647</v>
      </c>
      <c r="C84" s="171"/>
      <c r="D84" s="170"/>
      <c r="E84" s="170"/>
      <c r="F84" s="170"/>
      <c r="G84" s="170"/>
      <c r="H84" s="170"/>
      <c r="I84" s="170"/>
      <c r="J84" s="170"/>
    </row>
    <row r="85" spans="2:14" ht="16.2" customHeight="1" x14ac:dyDescent="0.25">
      <c r="B85" s="171" t="s">
        <v>2528</v>
      </c>
      <c r="C85" s="55"/>
      <c r="D85" s="55"/>
      <c r="E85" s="55"/>
      <c r="F85" s="55"/>
      <c r="G85" s="55"/>
      <c r="H85" s="55"/>
      <c r="I85" s="55"/>
      <c r="J85" s="55"/>
      <c r="K85" s="83"/>
    </row>
    <row r="86" spans="2:14" ht="14.25" customHeight="1" x14ac:dyDescent="0.2">
      <c r="B86" s="881"/>
      <c r="C86" s="881"/>
      <c r="I86" s="882" t="s">
        <v>2529</v>
      </c>
      <c r="J86" s="882"/>
      <c r="M86" s="69"/>
      <c r="N86" s="69"/>
    </row>
    <row r="87" spans="2:14" ht="7.5" customHeight="1" x14ac:dyDescent="0.2">
      <c r="B87" s="323"/>
      <c r="C87" s="323"/>
      <c r="I87" s="324"/>
      <c r="J87" s="324"/>
      <c r="M87" s="69"/>
      <c r="N87" s="69"/>
    </row>
    <row r="88" spans="2:14" ht="36" customHeight="1" x14ac:dyDescent="0.2">
      <c r="B88" s="878" t="s">
        <v>2648</v>
      </c>
      <c r="C88" s="878"/>
    </row>
    <row r="89" spans="2:14" ht="57.75" customHeight="1" x14ac:dyDescent="0.2"/>
  </sheetData>
  <mergeCells count="66">
    <mergeCell ref="E2:F2"/>
    <mergeCell ref="H10:I10"/>
    <mergeCell ref="H11:I11"/>
    <mergeCell ref="B14:J15"/>
    <mergeCell ref="C11:E12"/>
    <mergeCell ref="C18:E18"/>
    <mergeCell ref="G18:H18"/>
    <mergeCell ref="C19:E19"/>
    <mergeCell ref="G19:H19"/>
    <mergeCell ref="C27:E27"/>
    <mergeCell ref="C24:E24"/>
    <mergeCell ref="G20:H20"/>
    <mergeCell ref="C21:E21"/>
    <mergeCell ref="G21:H21"/>
    <mergeCell ref="C22:E22"/>
    <mergeCell ref="G22:H22"/>
    <mergeCell ref="C20:E20"/>
    <mergeCell ref="L4:M4"/>
    <mergeCell ref="L5:M5"/>
    <mergeCell ref="C6:E7"/>
    <mergeCell ref="H9:I9"/>
    <mergeCell ref="C17:E17"/>
    <mergeCell ref="G17:H17"/>
    <mergeCell ref="G29:I29"/>
    <mergeCell ref="G30:I30"/>
    <mergeCell ref="C23:E23"/>
    <mergeCell ref="B36:J36"/>
    <mergeCell ref="C26:E26"/>
    <mergeCell ref="C25:E25"/>
    <mergeCell ref="G25:H25"/>
    <mergeCell ref="C28:E28"/>
    <mergeCell ref="G28:H28"/>
    <mergeCell ref="G26:H26"/>
    <mergeCell ref="G23:H23"/>
    <mergeCell ref="G27:H27"/>
    <mergeCell ref="G31:I31"/>
    <mergeCell ref="G24:H24"/>
    <mergeCell ref="B35:J35"/>
    <mergeCell ref="B88:C88"/>
    <mergeCell ref="B59:J59"/>
    <mergeCell ref="B60:J60"/>
    <mergeCell ref="B62:J62"/>
    <mergeCell ref="B75:J75"/>
    <mergeCell ref="B86:C86"/>
    <mergeCell ref="I86:J86"/>
    <mergeCell ref="B52:J52"/>
    <mergeCell ref="B37:J37"/>
    <mergeCell ref="B38:J38"/>
    <mergeCell ref="B39:J39"/>
    <mergeCell ref="B40:J40"/>
    <mergeCell ref="B53:J53"/>
    <mergeCell ref="B58:J58"/>
    <mergeCell ref="B41:J41"/>
    <mergeCell ref="B42:J42"/>
    <mergeCell ref="B43:J43"/>
    <mergeCell ref="B44:J44"/>
    <mergeCell ref="B54:J54"/>
    <mergeCell ref="B55:J55"/>
    <mergeCell ref="B56:J56"/>
    <mergeCell ref="B57:J57"/>
    <mergeCell ref="B47:J47"/>
    <mergeCell ref="B50:J50"/>
    <mergeCell ref="B48:C48"/>
    <mergeCell ref="B45:J45"/>
    <mergeCell ref="B46:J46"/>
    <mergeCell ref="B51:J51"/>
  </mergeCells>
  <phoneticPr fontId="16" type="noConversion"/>
  <hyperlinks>
    <hyperlink ref="B84" r:id="rId1" display="mailto:laboratorio@geofal.com.pe" xr:uid="{00000000-0004-0000-1300-000000000000}"/>
    <hyperlink ref="B85" r:id="rId2" display="http://www.geofal.com.pe/" xr:uid="{00000000-0004-0000-1300-000001000000}"/>
    <hyperlink ref="B58" r:id="rId3" location="jqteKTxvv3aVJDEMNXb1JR6Onlm97HT8B8mXDqSfKs8" display="https://mega.nz/file/FfYVkSKT - jqteKTxvv3aVJDEMNXb1JR6Onlm97HT8B8mXDqSfKs8" xr:uid="{00000000-0004-0000-1300-000002000000}"/>
  </hyperlinks>
  <printOptions horizontalCentered="1"/>
  <pageMargins left="0" right="0" top="1.1811023622047245" bottom="0" header="0" footer="0"/>
  <pageSetup paperSize="274" scale="88" fitToHeight="2" orientation="portrait" r:id="rId4"/>
  <headerFooter scaleWithDoc="0">
    <oddHeader>&amp;C&amp;G</oddHeader>
  </headerFooter>
  <rowBreaks count="1" manualBreakCount="1">
    <brk id="48" min="1" max="9" man="1"/>
  </rowBreaks>
  <drawing r:id="rId5"/>
  <legacyDrawingHF r:id="rId6"/>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96"/>
  <dimension ref="B1:U89"/>
  <sheetViews>
    <sheetView view="pageBreakPreview" topLeftCell="A16" zoomScaleNormal="110" zoomScaleSheetLayoutView="100" workbookViewId="0">
      <selection activeCell="L28" sqref="L28"/>
    </sheetView>
  </sheetViews>
  <sheetFormatPr baseColWidth="10" defaultColWidth="11.44140625" defaultRowHeight="11.4" x14ac:dyDescent="0.2"/>
  <cols>
    <col min="1" max="1" width="2.44140625" style="63" customWidth="1"/>
    <col min="2" max="2" width="10.33203125" style="63" customWidth="1"/>
    <col min="3" max="5" width="13" style="63" customWidth="1"/>
    <col min="6" max="6" width="12.88671875" style="63" customWidth="1"/>
    <col min="7" max="7" width="6.44140625" style="63" customWidth="1"/>
    <col min="8" max="8" width="5" style="63" customWidth="1"/>
    <col min="9" max="9" width="11.6640625" style="63" customWidth="1"/>
    <col min="10" max="10" width="13.44140625" style="63" customWidth="1"/>
    <col min="11" max="11" width="5.88671875" style="63" customWidth="1"/>
    <col min="12" max="16384" width="11.44140625" style="63"/>
  </cols>
  <sheetData>
    <row r="1" spans="2:13" ht="30.6" customHeight="1" x14ac:dyDescent="0.2">
      <c r="G1" s="78"/>
      <c r="H1" s="78"/>
      <c r="I1" s="78"/>
      <c r="J1" s="78"/>
      <c r="L1" s="79" t="s">
        <v>230</v>
      </c>
      <c r="M1" s="79">
        <v>146</v>
      </c>
    </row>
    <row r="2" spans="2:13" ht="25.5" customHeight="1" x14ac:dyDescent="0.2">
      <c r="C2" s="176"/>
      <c r="D2" s="176"/>
      <c r="E2" s="855">
        <v>1</v>
      </c>
      <c r="F2" s="855"/>
      <c r="G2" s="176"/>
      <c r="H2" s="176"/>
      <c r="I2" s="176"/>
      <c r="J2" s="329"/>
    </row>
    <row r="3" spans="2:13" ht="10.95" customHeight="1" x14ac:dyDescent="0.2">
      <c r="B3" s="65"/>
      <c r="C3" s="65"/>
      <c r="E3" s="78"/>
      <c r="F3" s="78"/>
      <c r="G3" s="78"/>
      <c r="H3" s="78"/>
      <c r="I3" s="78"/>
      <c r="J3" s="78"/>
      <c r="K3" s="78"/>
    </row>
    <row r="4" spans="2:13" ht="16.2" customHeight="1" x14ac:dyDescent="0.2">
      <c r="B4" s="173" t="s">
        <v>2585</v>
      </c>
      <c r="C4" s="67" t="str">
        <f>VLOOKUP($M$1,clientes1,2,FALSE)</f>
        <v>AVILES ALVARES</v>
      </c>
      <c r="D4" s="154"/>
      <c r="E4" s="154"/>
      <c r="F4" s="155" t="s">
        <v>2586</v>
      </c>
      <c r="G4" s="901">
        <f>VLOOKUP($M$1,clientes1,9,FALSE)</f>
        <v>0</v>
      </c>
      <c r="H4" s="901"/>
      <c r="I4" s="901"/>
      <c r="J4" s="901"/>
      <c r="L4" s="895">
        <v>222</v>
      </c>
      <c r="M4" s="895"/>
    </row>
    <row r="5" spans="2:13" ht="16.2" customHeight="1" x14ac:dyDescent="0.2">
      <c r="B5" s="173" t="s">
        <v>2587</v>
      </c>
      <c r="C5" s="68" t="str">
        <f>VLOOKUP($M$1,clientes1,3,FALSE)</f>
        <v>-</v>
      </c>
      <c r="D5" s="154"/>
      <c r="E5" s="154"/>
      <c r="F5" s="156"/>
      <c r="G5" s="901"/>
      <c r="H5" s="901"/>
      <c r="I5" s="901"/>
      <c r="J5" s="901"/>
      <c r="L5" s="896">
        <v>222</v>
      </c>
      <c r="M5" s="896"/>
    </row>
    <row r="6" spans="2:13" ht="16.2" customHeight="1" x14ac:dyDescent="0.2">
      <c r="B6" s="155" t="s">
        <v>2588</v>
      </c>
      <c r="C6" s="858" t="str">
        <f>VLOOKUP($M$1,clientes1,4,FALSE)</f>
        <v>-</v>
      </c>
      <c r="D6" s="858"/>
      <c r="E6" s="858"/>
      <c r="F6" s="155" t="s">
        <v>2589</v>
      </c>
      <c r="G6" s="901">
        <f>VLOOKUP($M$1,clientes1,10,FALSE)</f>
        <v>0</v>
      </c>
      <c r="H6" s="901"/>
      <c r="I6" s="901"/>
      <c r="J6" s="901"/>
    </row>
    <row r="7" spans="2:13" ht="16.2" customHeight="1" x14ac:dyDescent="0.2">
      <c r="B7" s="155"/>
      <c r="C7" s="858"/>
      <c r="D7" s="858"/>
      <c r="E7" s="858"/>
      <c r="F7" s="156"/>
      <c r="G7" s="901"/>
      <c r="H7" s="901"/>
      <c r="I7" s="901"/>
      <c r="J7" s="901"/>
    </row>
    <row r="8" spans="2:13" ht="16.2" customHeight="1" x14ac:dyDescent="0.2">
      <c r="B8" s="173" t="s">
        <v>2590</v>
      </c>
      <c r="C8" s="68" t="str">
        <f>VLOOKUP($M$1,clientes1,5,FALSE)</f>
        <v>Aviles Alvares</v>
      </c>
      <c r="D8" s="154"/>
      <c r="E8" s="154"/>
      <c r="F8" s="157" t="s">
        <v>2591</v>
      </c>
      <c r="G8" s="157"/>
      <c r="H8" s="174" t="s">
        <v>2552</v>
      </c>
      <c r="I8" s="156"/>
      <c r="J8" s="156"/>
    </row>
    <row r="9" spans="2:13" ht="16.2" customHeight="1" x14ac:dyDescent="0.2">
      <c r="B9" s="155"/>
      <c r="C9" s="68" t="str">
        <f>VLOOKUP($M$1,clientes1,6,FALSE)</f>
        <v>-</v>
      </c>
      <c r="D9" s="154"/>
      <c r="E9" s="154"/>
      <c r="F9" s="157" t="s">
        <v>2592</v>
      </c>
      <c r="G9" s="157"/>
      <c r="H9" s="859">
        <v>951734376</v>
      </c>
      <c r="I9" s="859"/>
      <c r="J9" s="156"/>
    </row>
    <row r="10" spans="2:13" ht="16.2" customHeight="1" x14ac:dyDescent="0.2">
      <c r="B10" s="173" t="s">
        <v>2592</v>
      </c>
      <c r="C10" s="68">
        <f>VLOOKUP($M$1,clientes1,7,FALSE)</f>
        <v>995019070</v>
      </c>
      <c r="D10" s="154"/>
      <c r="E10" s="156"/>
      <c r="F10" s="157" t="s">
        <v>2593</v>
      </c>
      <c r="H10" s="860">
        <v>44337</v>
      </c>
      <c r="I10" s="860"/>
      <c r="J10" s="156"/>
    </row>
    <row r="11" spans="2:13" ht="16.2" customHeight="1" x14ac:dyDescent="0.2">
      <c r="B11" s="173" t="s">
        <v>2594</v>
      </c>
      <c r="C11" s="68" t="str">
        <f>VLOOKUP($M$1,clientes1,8,FALSE)</f>
        <v>aviles_alvarez@hotmail.com</v>
      </c>
      <c r="D11" s="154"/>
      <c r="E11" s="172"/>
      <c r="F11" s="157" t="s">
        <v>2595</v>
      </c>
      <c r="H11" s="860">
        <v>44337</v>
      </c>
      <c r="I11" s="860"/>
      <c r="J11" s="156"/>
    </row>
    <row r="12" spans="2:13" ht="8.4" customHeight="1" x14ac:dyDescent="0.2">
      <c r="B12" s="144"/>
      <c r="C12" s="144"/>
      <c r="D12" s="67"/>
      <c r="E12" s="140"/>
    </row>
    <row r="13" spans="2:13" ht="16.2" customHeight="1" x14ac:dyDescent="0.2">
      <c r="B13" s="175" t="s">
        <v>2596</v>
      </c>
      <c r="C13" s="145"/>
      <c r="D13" s="146"/>
      <c r="E13" s="146"/>
      <c r="F13" s="146"/>
      <c r="G13" s="146"/>
      <c r="H13" s="146"/>
      <c r="I13" s="147"/>
      <c r="J13" s="147"/>
      <c r="K13" s="147"/>
      <c r="L13" s="147"/>
    </row>
    <row r="14" spans="2:13" ht="16.2" customHeight="1" x14ac:dyDescent="0.2">
      <c r="B14" s="861" t="s">
        <v>2560</v>
      </c>
      <c r="C14" s="861"/>
      <c r="D14" s="861"/>
      <c r="E14" s="861"/>
      <c r="F14" s="861"/>
      <c r="G14" s="861"/>
      <c r="H14" s="861"/>
      <c r="I14" s="861"/>
      <c r="J14" s="861"/>
      <c r="K14" s="147"/>
      <c r="L14" s="147"/>
    </row>
    <row r="15" spans="2:13" ht="16.2" customHeight="1" x14ac:dyDescent="0.2">
      <c r="B15" s="861"/>
      <c r="C15" s="861"/>
      <c r="D15" s="861"/>
      <c r="E15" s="861"/>
      <c r="F15" s="861"/>
      <c r="G15" s="861"/>
      <c r="H15" s="861"/>
      <c r="I15" s="861"/>
      <c r="J15" s="861"/>
      <c r="K15" s="148"/>
      <c r="L15" s="148"/>
    </row>
    <row r="16" spans="2:13" ht="8.4" customHeight="1" x14ac:dyDescent="0.2">
      <c r="B16" s="70"/>
      <c r="C16" s="70"/>
      <c r="D16" s="67"/>
      <c r="E16" s="67"/>
      <c r="F16" s="67"/>
    </row>
    <row r="17" spans="2:12" ht="37.200000000000003" customHeight="1" x14ac:dyDescent="0.25">
      <c r="B17" s="327" t="s">
        <v>2561</v>
      </c>
      <c r="C17" s="862" t="s">
        <v>2650</v>
      </c>
      <c r="D17" s="862"/>
      <c r="E17" s="862"/>
      <c r="F17" s="332" t="s">
        <v>2563</v>
      </c>
      <c r="G17" s="863" t="s">
        <v>2651</v>
      </c>
      <c r="H17" s="864"/>
      <c r="I17" s="327" t="s">
        <v>2565</v>
      </c>
      <c r="J17" s="77" t="s">
        <v>2566</v>
      </c>
      <c r="K17" s="149"/>
    </row>
    <row r="18" spans="2:12" ht="19.95" customHeight="1" x14ac:dyDescent="0.2">
      <c r="B18" s="162" t="s">
        <v>1998</v>
      </c>
      <c r="C18" s="865" t="str">
        <f t="shared" ref="C18:C31" si="0">VLOOKUP(B18,SERVICIOENSAYOS,2,FALSE)</f>
        <v>Contenido de humedad (OBSOLETO)</v>
      </c>
      <c r="D18" s="865"/>
      <c r="E18" s="865"/>
      <c r="F18" s="163" t="str">
        <f t="shared" ref="F18:F29" si="1">+VLOOKUP(B18,SERVICIOENSAYOS,3,FALSE)</f>
        <v>NTP 339.127</v>
      </c>
      <c r="G18" s="866">
        <f t="shared" ref="G18:G31" si="2">+VLOOKUP(B18,SERVICIOENSAYOS,5,FALSE)</f>
        <v>0</v>
      </c>
      <c r="H18" s="867"/>
      <c r="I18" s="163">
        <f>35+22</f>
        <v>57</v>
      </c>
      <c r="J18" s="164">
        <f t="shared" ref="J18:J32" si="3">+G18*I18</f>
        <v>0</v>
      </c>
      <c r="K18" s="150"/>
      <c r="L18" s="136"/>
    </row>
    <row r="19" spans="2:12" ht="19.95" customHeight="1" x14ac:dyDescent="0.2">
      <c r="B19" s="162" t="s">
        <v>2028</v>
      </c>
      <c r="C19" s="898" t="e">
        <f t="shared" si="0"/>
        <v>#N/A</v>
      </c>
      <c r="D19" s="899"/>
      <c r="E19" s="900"/>
      <c r="F19" s="163" t="e">
        <f t="shared" si="1"/>
        <v>#N/A</v>
      </c>
      <c r="G19" s="866" t="e">
        <f t="shared" si="2"/>
        <v>#N/A</v>
      </c>
      <c r="H19" s="867"/>
      <c r="I19" s="163">
        <f>35+30</f>
        <v>65</v>
      </c>
      <c r="J19" s="164" t="e">
        <f t="shared" si="3"/>
        <v>#N/A</v>
      </c>
      <c r="K19" s="151"/>
    </row>
    <row r="20" spans="2:12" ht="19.95" customHeight="1" x14ac:dyDescent="0.2">
      <c r="B20" s="162" t="s">
        <v>2031</v>
      </c>
      <c r="C20" s="897" t="e">
        <f t="shared" si="0"/>
        <v>#N/A</v>
      </c>
      <c r="D20" s="897"/>
      <c r="E20" s="897"/>
      <c r="F20" s="163" t="e">
        <f t="shared" si="1"/>
        <v>#N/A</v>
      </c>
      <c r="G20" s="866" t="e">
        <f t="shared" si="2"/>
        <v>#N/A</v>
      </c>
      <c r="H20" s="867"/>
      <c r="I20" s="163">
        <f>35+30</f>
        <v>65</v>
      </c>
      <c r="J20" s="164" t="e">
        <f t="shared" si="3"/>
        <v>#N/A</v>
      </c>
      <c r="K20" s="151"/>
    </row>
    <row r="21" spans="2:12" ht="19.95" customHeight="1" x14ac:dyDescent="0.2">
      <c r="B21" s="162" t="s">
        <v>1981</v>
      </c>
      <c r="C21" s="897" t="str">
        <f t="shared" si="0"/>
        <v>Próctor modificado (OBSOLETO)</v>
      </c>
      <c r="D21" s="897"/>
      <c r="E21" s="897"/>
      <c r="F21" s="163" t="str">
        <f t="shared" si="1"/>
        <v>NTP 339.141</v>
      </c>
      <c r="G21" s="866">
        <f t="shared" si="2"/>
        <v>0</v>
      </c>
      <c r="H21" s="867"/>
      <c r="I21" s="163">
        <v>22</v>
      </c>
      <c r="J21" s="164">
        <f t="shared" si="3"/>
        <v>0</v>
      </c>
      <c r="K21" s="151"/>
    </row>
    <row r="22" spans="2:12" ht="19.95" customHeight="1" x14ac:dyDescent="0.2">
      <c r="B22" s="162" t="s">
        <v>1977</v>
      </c>
      <c r="C22" s="897" t="str">
        <f t="shared" si="0"/>
        <v>California Bearing Ratio (CBR) (OBSOLETO)</v>
      </c>
      <c r="D22" s="897"/>
      <c r="E22" s="897"/>
      <c r="F22" s="163" t="str">
        <f t="shared" si="1"/>
        <v>NTP 339.145</v>
      </c>
      <c r="G22" s="866">
        <f t="shared" si="2"/>
        <v>0</v>
      </c>
      <c r="H22" s="867"/>
      <c r="I22" s="163">
        <v>22</v>
      </c>
      <c r="J22" s="164">
        <f>+G22*I22</f>
        <v>0</v>
      </c>
      <c r="K22" s="151"/>
    </row>
    <row r="23" spans="2:12" ht="19.95" customHeight="1" x14ac:dyDescent="0.2">
      <c r="B23" s="162" t="s">
        <v>2002</v>
      </c>
      <c r="C23" s="897" t="str">
        <f t="shared" si="0"/>
        <v>Sales solubles en Suelos y Agua.</v>
      </c>
      <c r="D23" s="897"/>
      <c r="E23" s="897"/>
      <c r="F23" s="163" t="str">
        <f t="shared" si="1"/>
        <v>NTP 339.152</v>
      </c>
      <c r="G23" s="866" t="str">
        <f t="shared" si="2"/>
        <v>CAMPO</v>
      </c>
      <c r="H23" s="867"/>
      <c r="I23" s="163">
        <v>50</v>
      </c>
      <c r="J23" s="164" t="e">
        <f>+G23*I23</f>
        <v>#VALUE!</v>
      </c>
      <c r="K23" s="151"/>
    </row>
    <row r="24" spans="2:12" ht="19.95" customHeight="1" x14ac:dyDescent="0.2">
      <c r="B24" s="162" t="s">
        <v>2005</v>
      </c>
      <c r="C24" s="897" t="str">
        <f t="shared" si="0"/>
        <v>Cloruros Solubles en Suelos y Agua.</v>
      </c>
      <c r="D24" s="897"/>
      <c r="E24" s="897"/>
      <c r="F24" s="163" t="str">
        <f t="shared" si="1"/>
        <v>NTP 339.177</v>
      </c>
      <c r="G24" s="866" t="str">
        <f t="shared" si="2"/>
        <v>LABORATORIO</v>
      </c>
      <c r="H24" s="867"/>
      <c r="I24" s="163">
        <v>50</v>
      </c>
      <c r="J24" s="164" t="e">
        <f>+G24*I24</f>
        <v>#VALUE!</v>
      </c>
      <c r="K24" s="151"/>
    </row>
    <row r="25" spans="2:12" ht="19.95" customHeight="1" x14ac:dyDescent="0.2">
      <c r="B25" s="162" t="s">
        <v>2008</v>
      </c>
      <c r="C25" s="897" t="str">
        <f t="shared" si="0"/>
        <v>Sulfatos Solubles en Suelos y Agua.</v>
      </c>
      <c r="D25" s="897"/>
      <c r="E25" s="897"/>
      <c r="F25" s="163" t="str">
        <f t="shared" si="1"/>
        <v>NTP 339.178</v>
      </c>
      <c r="G25" s="866" t="str">
        <f t="shared" si="2"/>
        <v>LABORATORIO</v>
      </c>
      <c r="H25" s="867"/>
      <c r="I25" s="163">
        <v>50</v>
      </c>
      <c r="J25" s="164" t="e">
        <f>+G25*I25</f>
        <v>#VALUE!</v>
      </c>
      <c r="K25" s="151"/>
    </row>
    <row r="26" spans="2:12" ht="19.95" customHeight="1" x14ac:dyDescent="0.2">
      <c r="B26" s="162" t="s">
        <v>1970</v>
      </c>
      <c r="C26" s="897" t="str">
        <f t="shared" si="0"/>
        <v>Densidad del suelo IN-SITU, Cono de Arena 6" (*).</v>
      </c>
      <c r="D26" s="897"/>
      <c r="E26" s="897"/>
      <c r="F26" s="163" t="str">
        <f t="shared" si="1"/>
        <v>NTP 339.143:1999 (revisada el 2019)</v>
      </c>
      <c r="G26" s="866" t="str">
        <f t="shared" si="2"/>
        <v>CAMPO</v>
      </c>
      <c r="H26" s="867"/>
      <c r="I26" s="163">
        <v>50</v>
      </c>
      <c r="J26" s="164" t="e">
        <f t="shared" si="3"/>
        <v>#VALUE!</v>
      </c>
      <c r="K26" s="151"/>
    </row>
    <row r="27" spans="2:12" ht="19.95" customHeight="1" x14ac:dyDescent="0.2">
      <c r="B27" s="162" t="s">
        <v>2035</v>
      </c>
      <c r="C27" s="897" t="str">
        <f t="shared" si="0"/>
        <v>Clasificación suelo SUCS - AASHTO (OBSOLETO)</v>
      </c>
      <c r="D27" s="897"/>
      <c r="E27" s="897"/>
      <c r="F27" s="163" t="str">
        <f t="shared" si="1"/>
        <v>NTP 339.134 / 339.135</v>
      </c>
      <c r="G27" s="866">
        <f t="shared" si="2"/>
        <v>0</v>
      </c>
      <c r="H27" s="867"/>
      <c r="I27" s="163">
        <v>15</v>
      </c>
      <c r="J27" s="164">
        <f t="shared" si="3"/>
        <v>0</v>
      </c>
      <c r="K27" s="151"/>
    </row>
    <row r="28" spans="2:12" ht="19.95" customHeight="1" x14ac:dyDescent="0.2">
      <c r="B28" s="162" t="s">
        <v>2057</v>
      </c>
      <c r="C28" s="897" t="e">
        <f t="shared" si="0"/>
        <v>#N/A</v>
      </c>
      <c r="D28" s="897"/>
      <c r="E28" s="897"/>
      <c r="F28" s="163" t="e">
        <f t="shared" si="1"/>
        <v>#N/A</v>
      </c>
      <c r="G28" s="866" t="e">
        <f t="shared" si="2"/>
        <v>#N/A</v>
      </c>
      <c r="H28" s="867"/>
      <c r="I28" s="163">
        <v>15</v>
      </c>
      <c r="J28" s="164" t="e">
        <f t="shared" si="3"/>
        <v>#N/A</v>
      </c>
      <c r="K28" s="151"/>
    </row>
    <row r="29" spans="2:12" ht="19.95" customHeight="1" x14ac:dyDescent="0.2">
      <c r="B29" s="162" t="s">
        <v>2062</v>
      </c>
      <c r="C29" s="897" t="e">
        <f t="shared" si="0"/>
        <v>#N/A</v>
      </c>
      <c r="D29" s="897"/>
      <c r="E29" s="897"/>
      <c r="F29" s="163" t="e">
        <f t="shared" si="1"/>
        <v>#N/A</v>
      </c>
      <c r="G29" s="866" t="e">
        <f t="shared" si="2"/>
        <v>#N/A</v>
      </c>
      <c r="H29" s="867"/>
      <c r="I29" s="163">
        <v>5</v>
      </c>
      <c r="J29" s="164" t="e">
        <f t="shared" si="3"/>
        <v>#N/A</v>
      </c>
      <c r="K29" s="151"/>
    </row>
    <row r="30" spans="2:12" ht="19.95" customHeight="1" x14ac:dyDescent="0.2">
      <c r="B30" s="162" t="s">
        <v>2065</v>
      </c>
      <c r="C30" s="897" t="e">
        <f t="shared" si="0"/>
        <v>#N/A</v>
      </c>
      <c r="D30" s="897"/>
      <c r="E30" s="897"/>
      <c r="F30" s="163" t="s">
        <v>125</v>
      </c>
      <c r="G30" s="866" t="e">
        <f t="shared" si="2"/>
        <v>#N/A</v>
      </c>
      <c r="H30" s="867"/>
      <c r="I30" s="163">
        <v>35</v>
      </c>
      <c r="J30" s="164" t="e">
        <f t="shared" si="3"/>
        <v>#N/A</v>
      </c>
      <c r="K30" s="151"/>
    </row>
    <row r="31" spans="2:12" ht="19.95" customHeight="1" x14ac:dyDescent="0.2">
      <c r="B31" s="162" t="s">
        <v>2067</v>
      </c>
      <c r="C31" s="897" t="e">
        <f t="shared" si="0"/>
        <v>#N/A</v>
      </c>
      <c r="D31" s="897"/>
      <c r="E31" s="897"/>
      <c r="F31" s="163" t="s">
        <v>125</v>
      </c>
      <c r="G31" s="866" t="e">
        <f t="shared" si="2"/>
        <v>#N/A</v>
      </c>
      <c r="H31" s="867"/>
      <c r="I31" s="163">
        <v>30</v>
      </c>
      <c r="J31" s="164" t="e">
        <f t="shared" si="3"/>
        <v>#N/A</v>
      </c>
      <c r="K31" s="151"/>
    </row>
    <row r="32" spans="2:12" ht="19.95" customHeight="1" x14ac:dyDescent="0.2">
      <c r="B32" s="162" t="s">
        <v>125</v>
      </c>
      <c r="C32" s="897" t="s">
        <v>2697</v>
      </c>
      <c r="D32" s="897"/>
      <c r="E32" s="897"/>
      <c r="F32" s="163" t="s">
        <v>125</v>
      </c>
      <c r="G32" s="866">
        <v>3000</v>
      </c>
      <c r="H32" s="867"/>
      <c r="I32" s="163">
        <v>1</v>
      </c>
      <c r="J32" s="164">
        <f t="shared" si="3"/>
        <v>3000</v>
      </c>
      <c r="K32" s="151"/>
    </row>
    <row r="33" spans="2:14" ht="16.95" customHeight="1" x14ac:dyDescent="0.25">
      <c r="B33" s="57"/>
      <c r="C33" s="57"/>
      <c r="D33" s="55"/>
      <c r="E33" s="55"/>
      <c r="F33" s="55"/>
      <c r="G33" s="872" t="s">
        <v>2567</v>
      </c>
      <c r="H33" s="872"/>
      <c r="I33" s="872"/>
      <c r="J33" s="165" t="e">
        <f>SUM(J18:J32)</f>
        <v>#N/A</v>
      </c>
      <c r="K33" s="54"/>
    </row>
    <row r="34" spans="2:14" ht="16.95" customHeight="1" x14ac:dyDescent="0.25">
      <c r="B34" s="57"/>
      <c r="C34" s="57"/>
      <c r="D34" s="55"/>
      <c r="E34" s="55"/>
      <c r="F34" s="55"/>
      <c r="G34" s="872" t="s">
        <v>2568</v>
      </c>
      <c r="H34" s="872"/>
      <c r="I34" s="872"/>
      <c r="J34" s="165" t="e">
        <f>+J33*0.18</f>
        <v>#N/A</v>
      </c>
      <c r="K34" s="54"/>
    </row>
    <row r="35" spans="2:14" ht="16.95" customHeight="1" x14ac:dyDescent="0.25">
      <c r="B35" s="57"/>
      <c r="C35" s="57"/>
      <c r="D35" s="55"/>
      <c r="E35" s="55"/>
      <c r="F35" s="55"/>
      <c r="G35" s="873" t="s">
        <v>2600</v>
      </c>
      <c r="H35" s="873"/>
      <c r="I35" s="873"/>
      <c r="J35" s="166" t="e">
        <f>+J33+J34</f>
        <v>#N/A</v>
      </c>
      <c r="K35" s="52"/>
    </row>
    <row r="36" spans="2:14" ht="6.75" customHeight="1" x14ac:dyDescent="0.2">
      <c r="B36" s="137" t="s">
        <v>2652</v>
      </c>
      <c r="C36" s="137"/>
      <c r="D36" s="111"/>
      <c r="E36" s="111"/>
      <c r="F36" s="111"/>
      <c r="G36" s="111"/>
      <c r="H36" s="111"/>
      <c r="I36" s="111"/>
      <c r="J36" s="111"/>
      <c r="K36" s="111"/>
    </row>
    <row r="37" spans="2:14" ht="16.2" customHeight="1" x14ac:dyDescent="0.2">
      <c r="B37" s="73"/>
      <c r="C37" s="109"/>
      <c r="D37" s="109"/>
      <c r="E37" s="109"/>
      <c r="F37" s="109"/>
      <c r="G37" s="109"/>
      <c r="H37" s="109"/>
      <c r="I37" s="109"/>
      <c r="J37" s="111"/>
      <c r="K37" s="111"/>
      <c r="N37" s="159"/>
    </row>
    <row r="38" spans="2:14" ht="16.2" customHeight="1" x14ac:dyDescent="0.2">
      <c r="B38" s="53"/>
      <c r="C38" s="109"/>
      <c r="D38" s="109"/>
      <c r="E38" s="109"/>
      <c r="F38" s="109"/>
      <c r="G38" s="109"/>
      <c r="H38" s="109"/>
      <c r="I38" s="109"/>
      <c r="J38" s="152"/>
      <c r="K38" s="152"/>
    </row>
    <row r="39" spans="2:14" ht="18.600000000000001" customHeight="1" x14ac:dyDescent="0.2">
      <c r="B39" s="871" t="s">
        <v>2601</v>
      </c>
      <c r="C39" s="871"/>
      <c r="D39" s="871"/>
      <c r="E39" s="871"/>
      <c r="F39" s="871"/>
      <c r="G39" s="871"/>
      <c r="H39" s="871"/>
      <c r="I39" s="871"/>
      <c r="J39" s="871"/>
      <c r="K39" s="152"/>
    </row>
    <row r="40" spans="2:14" ht="18.600000000000001" customHeight="1" x14ac:dyDescent="0.2">
      <c r="B40" s="871" t="s">
        <v>2653</v>
      </c>
      <c r="C40" s="871"/>
      <c r="D40" s="871"/>
      <c r="E40" s="871"/>
      <c r="F40" s="871"/>
      <c r="G40" s="871"/>
      <c r="H40" s="871"/>
      <c r="I40" s="871"/>
      <c r="J40" s="871"/>
      <c r="K40" s="152"/>
    </row>
    <row r="41" spans="2:14" ht="47.25" customHeight="1" x14ac:dyDescent="0.2">
      <c r="B41" s="875" t="s">
        <v>2698</v>
      </c>
      <c r="C41" s="875"/>
      <c r="D41" s="875"/>
      <c r="E41" s="875"/>
      <c r="F41" s="875"/>
      <c r="G41" s="875"/>
      <c r="H41" s="875"/>
      <c r="I41" s="875"/>
      <c r="J41" s="875"/>
      <c r="K41" s="152"/>
    </row>
    <row r="42" spans="2:14" ht="42.75" customHeight="1" x14ac:dyDescent="0.2">
      <c r="B42" s="874" t="s">
        <v>2699</v>
      </c>
      <c r="C42" s="874"/>
      <c r="D42" s="874"/>
      <c r="E42" s="874"/>
      <c r="F42" s="874"/>
      <c r="G42" s="874"/>
      <c r="H42" s="874"/>
      <c r="I42" s="874"/>
      <c r="J42" s="874"/>
      <c r="K42" s="152"/>
    </row>
    <row r="43" spans="2:14" ht="42.75" customHeight="1" x14ac:dyDescent="0.2">
      <c r="B43" s="881" t="s">
        <v>2700</v>
      </c>
      <c r="C43" s="881"/>
      <c r="D43" s="325"/>
      <c r="E43" s="325"/>
      <c r="F43" s="325"/>
      <c r="G43" s="325"/>
      <c r="H43" s="325"/>
      <c r="I43" s="325"/>
      <c r="J43" s="325"/>
      <c r="K43" s="152"/>
    </row>
    <row r="44" spans="2:14" ht="32.4" customHeight="1" x14ac:dyDescent="0.2">
      <c r="K44" s="152"/>
    </row>
    <row r="45" spans="2:14" ht="16.5" customHeight="1" x14ac:dyDescent="0.2">
      <c r="D45" s="325"/>
      <c r="E45" s="325"/>
      <c r="F45" s="325"/>
      <c r="G45" s="325"/>
      <c r="H45" s="325"/>
      <c r="I45" s="325"/>
      <c r="J45" s="325"/>
      <c r="K45" s="152"/>
    </row>
    <row r="46" spans="2:14" ht="38.25" customHeight="1" x14ac:dyDescent="0.2">
      <c r="B46" s="874" t="s">
        <v>2701</v>
      </c>
      <c r="C46" s="874"/>
      <c r="D46" s="874"/>
      <c r="E46" s="874"/>
      <c r="F46" s="874"/>
      <c r="G46" s="874"/>
      <c r="H46" s="874"/>
      <c r="I46" s="874"/>
      <c r="J46" s="874"/>
      <c r="K46" s="152"/>
    </row>
    <row r="47" spans="2:14" ht="38.25" customHeight="1" x14ac:dyDescent="0.2">
      <c r="B47" s="874" t="s">
        <v>2702</v>
      </c>
      <c r="C47" s="874"/>
      <c r="D47" s="874"/>
      <c r="E47" s="874"/>
      <c r="F47" s="874"/>
      <c r="G47" s="874"/>
      <c r="H47" s="874"/>
      <c r="I47" s="874"/>
      <c r="J47" s="874"/>
      <c r="K47" s="152"/>
    </row>
    <row r="48" spans="2:14" ht="42.75" customHeight="1" x14ac:dyDescent="0.2">
      <c r="B48" s="874" t="s">
        <v>2627</v>
      </c>
      <c r="C48" s="874"/>
      <c r="D48" s="874"/>
      <c r="E48" s="874"/>
      <c r="F48" s="874"/>
      <c r="G48" s="874"/>
      <c r="H48" s="874"/>
      <c r="I48" s="874"/>
      <c r="J48" s="874"/>
      <c r="K48" s="152"/>
    </row>
    <row r="49" spans="2:21" ht="18.600000000000001" customHeight="1" x14ac:dyDescent="0.2">
      <c r="B49" s="871" t="s">
        <v>2629</v>
      </c>
      <c r="C49" s="871"/>
      <c r="D49" s="871"/>
      <c r="E49" s="871"/>
      <c r="F49" s="871"/>
      <c r="G49" s="871"/>
      <c r="H49" s="871"/>
      <c r="I49" s="871"/>
      <c r="J49" s="871"/>
      <c r="K49" s="152"/>
    </row>
    <row r="50" spans="2:21" ht="32.4" customHeight="1" x14ac:dyDescent="0.2">
      <c r="B50" s="875" t="s">
        <v>2630</v>
      </c>
      <c r="C50" s="875"/>
      <c r="D50" s="875"/>
      <c r="E50" s="875"/>
      <c r="F50" s="875"/>
      <c r="G50" s="875"/>
      <c r="H50" s="875"/>
      <c r="I50" s="875"/>
      <c r="J50" s="875"/>
      <c r="K50" s="152"/>
    </row>
    <row r="51" spans="2:21" ht="32.4" customHeight="1" x14ac:dyDescent="0.2">
      <c r="B51" s="875" t="s">
        <v>2631</v>
      </c>
      <c r="C51" s="875"/>
      <c r="D51" s="875"/>
      <c r="E51" s="875"/>
      <c r="F51" s="875"/>
      <c r="G51" s="875"/>
      <c r="H51" s="875"/>
      <c r="I51" s="875"/>
      <c r="J51" s="875"/>
      <c r="K51" s="152"/>
      <c r="L51" s="92"/>
    </row>
    <row r="52" spans="2:21" ht="32.4" customHeight="1" x14ac:dyDescent="0.2">
      <c r="B52" s="875" t="s">
        <v>2632</v>
      </c>
      <c r="C52" s="875"/>
      <c r="D52" s="875"/>
      <c r="E52" s="875"/>
      <c r="F52" s="875"/>
      <c r="G52" s="875"/>
      <c r="H52" s="875"/>
      <c r="I52" s="875"/>
      <c r="J52" s="875"/>
      <c r="K52" s="152"/>
      <c r="L52" s="92"/>
      <c r="M52" s="84"/>
      <c r="N52" s="85"/>
    </row>
    <row r="53" spans="2:21" ht="56.4" customHeight="1" x14ac:dyDescent="0.2">
      <c r="B53" s="875" t="s">
        <v>2633</v>
      </c>
      <c r="C53" s="875"/>
      <c r="D53" s="875"/>
      <c r="E53" s="875"/>
      <c r="F53" s="875"/>
      <c r="G53" s="875"/>
      <c r="H53" s="875"/>
      <c r="I53" s="875"/>
      <c r="J53" s="875"/>
      <c r="K53" s="152"/>
      <c r="L53" s="92"/>
      <c r="M53" s="84"/>
      <c r="N53" s="85"/>
    </row>
    <row r="54" spans="2:21" ht="56.4" customHeight="1" x14ac:dyDescent="0.2">
      <c r="B54" s="875" t="s">
        <v>2703</v>
      </c>
      <c r="C54" s="875"/>
      <c r="D54" s="875"/>
      <c r="E54" s="875"/>
      <c r="F54" s="875"/>
      <c r="G54" s="875"/>
      <c r="H54" s="875"/>
      <c r="I54" s="875"/>
      <c r="J54" s="875"/>
      <c r="K54" s="152"/>
      <c r="L54" s="92"/>
      <c r="M54" s="84"/>
      <c r="N54" s="85"/>
    </row>
    <row r="55" spans="2:21" ht="32.4" customHeight="1" x14ac:dyDescent="0.2">
      <c r="B55" s="875" t="s">
        <v>2704</v>
      </c>
      <c r="C55" s="875"/>
      <c r="D55" s="875"/>
      <c r="E55" s="875"/>
      <c r="F55" s="875"/>
      <c r="G55" s="875"/>
      <c r="H55" s="875"/>
      <c r="I55" s="875"/>
      <c r="J55" s="875"/>
      <c r="K55" s="152"/>
      <c r="M55" s="84"/>
      <c r="N55" s="85"/>
    </row>
    <row r="56" spans="2:21" ht="56.4" customHeight="1" x14ac:dyDescent="0.2">
      <c r="B56" s="875" t="s">
        <v>2705</v>
      </c>
      <c r="C56" s="875"/>
      <c r="D56" s="875"/>
      <c r="E56" s="875"/>
      <c r="F56" s="875"/>
      <c r="G56" s="875"/>
      <c r="H56" s="875"/>
      <c r="I56" s="875"/>
      <c r="J56" s="875"/>
      <c r="K56" s="152"/>
      <c r="M56" s="84"/>
      <c r="N56" s="85"/>
    </row>
    <row r="57" spans="2:21" ht="16.2" customHeight="1" x14ac:dyDescent="0.2">
      <c r="B57" s="53"/>
      <c r="C57" s="53"/>
      <c r="D57" s="53"/>
      <c r="E57" s="53"/>
      <c r="F57" s="53"/>
      <c r="G57" s="53"/>
      <c r="H57" s="53"/>
      <c r="I57" s="53"/>
      <c r="J57" s="53"/>
      <c r="K57" s="53"/>
    </row>
    <row r="58" spans="2:21" ht="16.2" customHeight="1" x14ac:dyDescent="0.2">
      <c r="B58" s="879"/>
      <c r="C58" s="879"/>
      <c r="D58" s="879"/>
      <c r="E58" s="879"/>
      <c r="F58" s="879"/>
      <c r="G58" s="879"/>
      <c r="H58" s="879"/>
      <c r="I58" s="879"/>
      <c r="J58" s="879"/>
      <c r="K58" s="53"/>
      <c r="O58" s="83"/>
      <c r="P58" s="83"/>
      <c r="Q58" s="83"/>
      <c r="R58" s="83"/>
      <c r="S58" s="83"/>
      <c r="T58" s="83"/>
      <c r="U58" s="83"/>
    </row>
    <row r="59" spans="2:21" ht="16.2" customHeight="1" x14ac:dyDescent="0.2">
      <c r="K59" s="53"/>
    </row>
    <row r="60" spans="2:21" ht="16.2" customHeight="1" x14ac:dyDescent="0.2">
      <c r="B60" s="53" t="s">
        <v>2638</v>
      </c>
      <c r="D60" s="53"/>
      <c r="E60" s="53"/>
      <c r="F60" s="53"/>
      <c r="G60" s="53"/>
      <c r="H60" s="53"/>
      <c r="I60" s="53"/>
      <c r="J60" s="53"/>
      <c r="K60" s="53"/>
      <c r="L60" s="92" t="s">
        <v>2574</v>
      </c>
      <c r="R60" s="85"/>
    </row>
    <row r="61" spans="2:21" ht="16.2" customHeight="1" x14ac:dyDescent="0.2">
      <c r="B61" s="56" t="s">
        <v>2639</v>
      </c>
      <c r="C61" s="53"/>
      <c r="D61" s="53"/>
      <c r="E61" s="53"/>
      <c r="F61" s="53"/>
      <c r="G61" s="53"/>
      <c r="H61" s="53"/>
      <c r="I61" s="53"/>
      <c r="J61" s="53"/>
      <c r="K61" s="53"/>
      <c r="L61" s="53" t="s">
        <v>2640</v>
      </c>
    </row>
    <row r="62" spans="2:21" ht="16.2" customHeight="1" x14ac:dyDescent="0.2">
      <c r="B62" s="56" t="s">
        <v>2518</v>
      </c>
      <c r="C62" s="53"/>
      <c r="D62" s="53"/>
      <c r="E62" s="53"/>
      <c r="F62" s="53"/>
      <c r="G62" s="53"/>
      <c r="H62" s="53"/>
      <c r="I62" s="53"/>
      <c r="J62" s="53"/>
      <c r="K62" s="53"/>
      <c r="L62" s="53" t="s">
        <v>2638</v>
      </c>
    </row>
    <row r="63" spans="2:21" ht="16.2" customHeight="1" x14ac:dyDescent="0.2">
      <c r="B63" s="167" t="s">
        <v>2519</v>
      </c>
      <c r="K63" s="53"/>
      <c r="L63" s="53" t="s">
        <v>2669</v>
      </c>
    </row>
    <row r="64" spans="2:21" ht="16.2" customHeight="1" x14ac:dyDescent="0.2">
      <c r="B64" s="168" t="s">
        <v>2520</v>
      </c>
      <c r="K64" s="158"/>
      <c r="L64" s="53" t="s">
        <v>2642</v>
      </c>
      <c r="M64" s="53"/>
      <c r="N64" s="51"/>
    </row>
    <row r="65" spans="2:14" ht="16.2" customHeight="1" x14ac:dyDescent="0.2">
      <c r="B65" s="167" t="s">
        <v>2521</v>
      </c>
      <c r="K65" s="158"/>
      <c r="L65" s="53" t="s">
        <v>2643</v>
      </c>
      <c r="M65" s="53"/>
      <c r="N65" s="51"/>
    </row>
    <row r="66" spans="2:14" ht="16.2" customHeight="1" x14ac:dyDescent="0.2">
      <c r="B66" s="168" t="s">
        <v>2522</v>
      </c>
      <c r="K66" s="158"/>
    </row>
    <row r="67" spans="2:14" ht="16.2" customHeight="1" x14ac:dyDescent="0.2">
      <c r="B67" s="168" t="s">
        <v>2523</v>
      </c>
      <c r="K67" s="158"/>
    </row>
    <row r="68" spans="2:14" ht="12" customHeight="1" x14ac:dyDescent="0.2">
      <c r="K68" s="158"/>
    </row>
    <row r="69" spans="2:14" ht="25.2" customHeight="1" x14ac:dyDescent="0.2">
      <c r="K69" s="158"/>
    </row>
    <row r="70" spans="2:14" ht="8.25" customHeight="1" x14ac:dyDescent="0.2">
      <c r="K70" s="158"/>
    </row>
    <row r="71" spans="2:14" ht="31.95" customHeight="1" x14ac:dyDescent="0.2">
      <c r="B71" s="880" t="s">
        <v>2645</v>
      </c>
      <c r="C71" s="880"/>
      <c r="D71" s="880"/>
      <c r="E71" s="880"/>
      <c r="F71" s="880"/>
      <c r="G71" s="880"/>
      <c r="H71" s="880"/>
      <c r="I71" s="880"/>
      <c r="J71" s="880"/>
      <c r="K71" s="153"/>
    </row>
    <row r="72" spans="2:14" ht="19.2" customHeight="1" x14ac:dyDescent="0.25">
      <c r="B72" s="335" t="s">
        <v>2525</v>
      </c>
      <c r="C72" s="169"/>
      <c r="D72" s="170"/>
      <c r="E72" s="170"/>
      <c r="F72" s="170"/>
      <c r="G72" s="170"/>
      <c r="H72" s="170"/>
      <c r="I72" s="170"/>
      <c r="J72" s="170"/>
      <c r="K72" s="153"/>
    </row>
    <row r="73" spans="2:14" ht="6" customHeight="1" x14ac:dyDescent="0.25">
      <c r="B73" s="335"/>
      <c r="C73" s="169"/>
      <c r="D73" s="170"/>
      <c r="E73" s="170"/>
      <c r="F73" s="170"/>
      <c r="G73" s="170"/>
      <c r="H73" s="170"/>
      <c r="I73" s="170"/>
      <c r="J73" s="170"/>
      <c r="K73" s="153"/>
    </row>
    <row r="74" spans="2:14" ht="19.2" customHeight="1" x14ac:dyDescent="0.25">
      <c r="B74" s="171" t="s">
        <v>2526</v>
      </c>
      <c r="C74" s="169"/>
      <c r="D74" s="170"/>
      <c r="E74" s="170"/>
      <c r="F74" s="170"/>
      <c r="G74" s="170"/>
      <c r="H74" s="170"/>
      <c r="I74" s="170"/>
      <c r="J74" s="170"/>
      <c r="K74" s="111"/>
    </row>
    <row r="75" spans="2:14" ht="3" customHeight="1" x14ac:dyDescent="0.25">
      <c r="B75" s="169"/>
      <c r="C75" s="169"/>
      <c r="D75" s="170"/>
      <c r="E75" s="170"/>
      <c r="F75" s="170"/>
      <c r="G75" s="170"/>
      <c r="H75" s="170"/>
      <c r="I75" s="170"/>
      <c r="J75" s="170"/>
      <c r="K75" s="111"/>
    </row>
    <row r="76" spans="2:14" ht="16.2" customHeight="1" x14ac:dyDescent="0.25">
      <c r="B76" s="171"/>
      <c r="C76" s="171"/>
      <c r="D76" s="170"/>
      <c r="E76" s="170"/>
      <c r="F76" s="170"/>
      <c r="G76" s="170"/>
      <c r="H76" s="170"/>
      <c r="I76" s="170"/>
      <c r="J76" s="170"/>
      <c r="K76" s="141"/>
    </row>
    <row r="77" spans="2:14" ht="16.2" customHeight="1" x14ac:dyDescent="0.25">
      <c r="B77" s="171" t="s">
        <v>2672</v>
      </c>
      <c r="C77" s="171"/>
      <c r="D77" s="169"/>
      <c r="E77" s="169"/>
      <c r="F77" s="169"/>
      <c r="G77" s="169"/>
      <c r="H77" s="169"/>
      <c r="I77" s="170"/>
      <c r="J77" s="170"/>
    </row>
    <row r="78" spans="2:14" ht="16.2" customHeight="1" x14ac:dyDescent="0.25">
      <c r="B78" s="171" t="s">
        <v>2527</v>
      </c>
      <c r="C78" s="171"/>
      <c r="D78" s="170"/>
      <c r="E78" s="170"/>
      <c r="F78" s="170"/>
      <c r="G78" s="170"/>
      <c r="H78" s="170"/>
      <c r="I78" s="170"/>
      <c r="J78" s="170"/>
    </row>
    <row r="79" spans="2:14" ht="16.2" customHeight="1" x14ac:dyDescent="0.25">
      <c r="B79" s="171" t="s">
        <v>2646</v>
      </c>
      <c r="C79" s="171"/>
      <c r="D79" s="170"/>
      <c r="E79" s="170"/>
      <c r="F79" s="170"/>
      <c r="G79" s="170"/>
      <c r="H79" s="170"/>
      <c r="I79" s="170"/>
      <c r="J79" s="170"/>
    </row>
    <row r="80" spans="2:14" ht="16.2" customHeight="1" x14ac:dyDescent="0.25">
      <c r="B80" s="171" t="s">
        <v>2647</v>
      </c>
      <c r="C80" s="171"/>
      <c r="D80" s="170"/>
      <c r="E80" s="170"/>
      <c r="F80" s="170"/>
      <c r="G80" s="170"/>
      <c r="H80" s="170"/>
      <c r="I80" s="170"/>
      <c r="J80" s="170"/>
    </row>
    <row r="81" spans="2:14" ht="16.2" customHeight="1" x14ac:dyDescent="0.25">
      <c r="B81" s="171" t="s">
        <v>2528</v>
      </c>
      <c r="C81" s="55"/>
      <c r="D81" s="55"/>
      <c r="E81" s="55"/>
      <c r="F81" s="55"/>
      <c r="G81" s="55"/>
      <c r="H81" s="55"/>
      <c r="I81" s="55"/>
      <c r="J81" s="55"/>
      <c r="K81" s="83"/>
    </row>
    <row r="82" spans="2:14" ht="8.25" customHeight="1" x14ac:dyDescent="0.2">
      <c r="C82" s="160"/>
      <c r="D82" s="161"/>
      <c r="E82" s="161"/>
      <c r="F82" s="161"/>
      <c r="G82" s="161"/>
      <c r="H82" s="161"/>
      <c r="I82" s="161"/>
      <c r="J82" s="161"/>
    </row>
    <row r="83" spans="2:14" ht="45.75" customHeight="1" x14ac:dyDescent="0.2">
      <c r="B83" s="881" t="s">
        <v>2706</v>
      </c>
      <c r="C83" s="881"/>
      <c r="I83" s="882" t="s">
        <v>2529</v>
      </c>
      <c r="J83" s="882"/>
      <c r="M83" s="69"/>
      <c r="N83" s="69"/>
    </row>
    <row r="84" spans="2:14" ht="16.2" customHeight="1" x14ac:dyDescent="0.2">
      <c r="B84" s="69"/>
      <c r="C84" s="69"/>
      <c r="L84" s="322"/>
      <c r="M84" s="69"/>
      <c r="N84" s="69"/>
    </row>
    <row r="85" spans="2:14" ht="16.2" customHeight="1" x14ac:dyDescent="0.2">
      <c r="B85" s="53"/>
      <c r="C85" s="53"/>
    </row>
    <row r="86" spans="2:14" ht="16.2" customHeight="1" x14ac:dyDescent="0.2">
      <c r="K86" s="148"/>
    </row>
    <row r="89" spans="2:14" ht="57.75" customHeight="1" x14ac:dyDescent="0.2"/>
  </sheetData>
  <mergeCells count="65">
    <mergeCell ref="E2:F2"/>
    <mergeCell ref="G4:J5"/>
    <mergeCell ref="L4:M4"/>
    <mergeCell ref="L5:M5"/>
    <mergeCell ref="C6:E7"/>
    <mergeCell ref="G6:J7"/>
    <mergeCell ref="H9:I9"/>
    <mergeCell ref="H10:I10"/>
    <mergeCell ref="H11:I11"/>
    <mergeCell ref="B14:J15"/>
    <mergeCell ref="C17:E17"/>
    <mergeCell ref="G17:H17"/>
    <mergeCell ref="C18:E18"/>
    <mergeCell ref="G18:H18"/>
    <mergeCell ref="C19:E19"/>
    <mergeCell ref="G19:H19"/>
    <mergeCell ref="C20:E20"/>
    <mergeCell ref="G20:H20"/>
    <mergeCell ref="C21:E21"/>
    <mergeCell ref="G21:H21"/>
    <mergeCell ref="C22:E22"/>
    <mergeCell ref="G22:H22"/>
    <mergeCell ref="C23:E23"/>
    <mergeCell ref="G23:H23"/>
    <mergeCell ref="C24:E24"/>
    <mergeCell ref="G24:H24"/>
    <mergeCell ref="C25:E25"/>
    <mergeCell ref="G25:H25"/>
    <mergeCell ref="C26:E26"/>
    <mergeCell ref="G26:H26"/>
    <mergeCell ref="C27:E27"/>
    <mergeCell ref="G27:H27"/>
    <mergeCell ref="C28:E28"/>
    <mergeCell ref="G28:H28"/>
    <mergeCell ref="C29:E29"/>
    <mergeCell ref="G29:H29"/>
    <mergeCell ref="C30:E30"/>
    <mergeCell ref="G30:H30"/>
    <mergeCell ref="C31:E31"/>
    <mergeCell ref="G31:H31"/>
    <mergeCell ref="C32:E32"/>
    <mergeCell ref="G32:H32"/>
    <mergeCell ref="B50:J50"/>
    <mergeCell ref="G33:I33"/>
    <mergeCell ref="G34:I34"/>
    <mergeCell ref="G35:I35"/>
    <mergeCell ref="B39:J39"/>
    <mergeCell ref="B41:J41"/>
    <mergeCell ref="B42:J42"/>
    <mergeCell ref="B46:J46"/>
    <mergeCell ref="B47:J47"/>
    <mergeCell ref="B43:C43"/>
    <mergeCell ref="B48:J48"/>
    <mergeCell ref="B49:J49"/>
    <mergeCell ref="B40:J40"/>
    <mergeCell ref="B71:J71"/>
    <mergeCell ref="B83:C83"/>
    <mergeCell ref="I83:J83"/>
    <mergeCell ref="B51:J51"/>
    <mergeCell ref="B52:J52"/>
    <mergeCell ref="B53:J53"/>
    <mergeCell ref="B55:J55"/>
    <mergeCell ref="B56:J56"/>
    <mergeCell ref="B58:J58"/>
    <mergeCell ref="B54:J54"/>
  </mergeCells>
  <hyperlinks>
    <hyperlink ref="B80" r:id="rId1" display="mailto:laboratorio@geofal.com.pe" xr:uid="{00000000-0004-0000-1400-000000000000}"/>
    <hyperlink ref="B81" r:id="rId2" display="http://www.geofal.com.pe/" xr:uid="{00000000-0004-0000-1400-000001000000}"/>
  </hyperlinks>
  <printOptions horizontalCentered="1"/>
  <pageMargins left="0" right="0" top="1.1811023622047245" bottom="0" header="0" footer="0"/>
  <pageSetup paperSize="274" scale="90" orientation="portrait" r:id="rId3"/>
  <headerFooter scaleWithDoc="0">
    <oddHeader>&amp;C&amp;G</oddHeader>
  </headerFooter>
  <drawing r:id="rId4"/>
  <legacyDrawingHF r:id="rId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97"/>
  <dimension ref="B1:U91"/>
  <sheetViews>
    <sheetView view="pageBreakPreview" topLeftCell="B4" zoomScaleNormal="110" zoomScaleSheetLayoutView="100" workbookViewId="0">
      <selection activeCell="R38" sqref="R38"/>
    </sheetView>
  </sheetViews>
  <sheetFormatPr baseColWidth="10" defaultColWidth="11.44140625" defaultRowHeight="11.4" x14ac:dyDescent="0.2"/>
  <cols>
    <col min="1" max="1" width="2.44140625" style="63" customWidth="1"/>
    <col min="2" max="2" width="10.33203125" style="63" customWidth="1"/>
    <col min="3" max="5" width="13" style="63" customWidth="1"/>
    <col min="6" max="6" width="12.88671875" style="63" customWidth="1"/>
    <col min="7" max="7" width="6.44140625" style="63" customWidth="1"/>
    <col min="8" max="8" width="5" style="63" customWidth="1"/>
    <col min="9" max="9" width="11.6640625" style="63" customWidth="1"/>
    <col min="10" max="10" width="13.44140625" style="63" customWidth="1"/>
    <col min="11" max="11" width="5.88671875" style="63" customWidth="1"/>
    <col min="12" max="16384" width="11.44140625" style="63"/>
  </cols>
  <sheetData>
    <row r="1" spans="2:13" ht="30.6" customHeight="1" x14ac:dyDescent="0.2">
      <c r="G1" s="78"/>
      <c r="H1" s="78"/>
      <c r="I1" s="78"/>
      <c r="J1" s="78"/>
      <c r="L1" s="79" t="s">
        <v>230</v>
      </c>
      <c r="M1" s="79">
        <v>164</v>
      </c>
    </row>
    <row r="2" spans="2:13" ht="25.5" customHeight="1" x14ac:dyDescent="0.2">
      <c r="C2" s="176"/>
      <c r="D2" s="176"/>
      <c r="E2" s="855">
        <v>1</v>
      </c>
      <c r="F2" s="855"/>
      <c r="G2" s="176"/>
      <c r="H2" s="176"/>
      <c r="I2" s="176"/>
      <c r="J2" s="329"/>
    </row>
    <row r="3" spans="2:13" ht="10.95" customHeight="1" x14ac:dyDescent="0.2">
      <c r="B3" s="65"/>
      <c r="C3" s="65"/>
      <c r="E3" s="78"/>
      <c r="F3" s="78"/>
      <c r="G3" s="78"/>
      <c r="H3" s="78"/>
      <c r="I3" s="78"/>
      <c r="J3" s="78"/>
      <c r="K3" s="78"/>
    </row>
    <row r="4" spans="2:13" ht="16.2" customHeight="1" x14ac:dyDescent="0.2">
      <c r="B4" s="173" t="s">
        <v>2585</v>
      </c>
      <c r="C4" s="67" t="str">
        <f>VLOOKUP($M$1,clientes1,2,FALSE)</f>
        <v>CONSORCIO VIAL AMBO</v>
      </c>
      <c r="D4" s="154"/>
      <c r="E4" s="154"/>
      <c r="F4" s="155" t="s">
        <v>2586</v>
      </c>
      <c r="G4" s="901">
        <f>VLOOKUP($M$1,clientes1,9,FALSE)</f>
        <v>0</v>
      </c>
      <c r="H4" s="901"/>
      <c r="I4" s="901"/>
      <c r="J4" s="901"/>
      <c r="L4" s="895">
        <v>222</v>
      </c>
      <c r="M4" s="895"/>
    </row>
    <row r="5" spans="2:13" ht="16.2" customHeight="1" x14ac:dyDescent="0.2">
      <c r="B5" s="173" t="s">
        <v>2587</v>
      </c>
      <c r="C5" s="68">
        <f>VLOOKUP($M$1,clientes1,3,FALSE)</f>
        <v>20603350619</v>
      </c>
      <c r="D5" s="154"/>
      <c r="E5" s="154"/>
      <c r="F5" s="156"/>
      <c r="G5" s="901"/>
      <c r="H5" s="901"/>
      <c r="I5" s="901"/>
      <c r="J5" s="901"/>
      <c r="L5" s="896">
        <v>222</v>
      </c>
      <c r="M5" s="896"/>
    </row>
    <row r="6" spans="2:13" ht="16.2" customHeight="1" x14ac:dyDescent="0.2">
      <c r="B6" s="155" t="s">
        <v>2588</v>
      </c>
      <c r="C6" s="182" t="str">
        <f>VLOOKUP($M$1,clientes1,4,FALSE)</f>
        <v>AV. PROLONGACION PASEO LA CASTELLANA NRO. 1320 INT. 1906 -SURCO</v>
      </c>
      <c r="D6" s="182"/>
      <c r="E6" s="182"/>
      <c r="F6" s="155" t="s">
        <v>2589</v>
      </c>
      <c r="G6" s="901">
        <f>VLOOKUP($M$1,clientes1,10,FALSE)</f>
        <v>0</v>
      </c>
      <c r="H6" s="901"/>
      <c r="I6" s="901"/>
      <c r="J6" s="901"/>
    </row>
    <row r="7" spans="2:13" ht="16.2" customHeight="1" x14ac:dyDescent="0.2">
      <c r="B7" s="155"/>
      <c r="C7" s="182"/>
      <c r="D7" s="182"/>
      <c r="E7" s="182"/>
      <c r="F7" s="156"/>
      <c r="G7" s="901"/>
      <c r="H7" s="901"/>
      <c r="I7" s="901"/>
      <c r="J7" s="901"/>
    </row>
    <row r="8" spans="2:13" ht="16.2" customHeight="1" x14ac:dyDescent="0.2">
      <c r="B8" s="173" t="s">
        <v>2590</v>
      </c>
      <c r="C8" s="68" t="str">
        <f>VLOOKUP($M$1,clientes1,5,FALSE)</f>
        <v>Nilton Cotera Povis</v>
      </c>
      <c r="D8" s="154"/>
      <c r="E8" s="154"/>
      <c r="F8" s="157" t="s">
        <v>2591</v>
      </c>
      <c r="G8" s="157"/>
      <c r="H8" s="174" t="s">
        <v>2552</v>
      </c>
      <c r="I8" s="156"/>
      <c r="J8" s="156"/>
    </row>
    <row r="9" spans="2:13" ht="16.2" customHeight="1" x14ac:dyDescent="0.2">
      <c r="B9" s="155"/>
      <c r="C9" s="68" t="str">
        <f>VLOOKUP($M$1,clientes1,6,FALSE)</f>
        <v>SUPERVISOR DE CALIDAD</v>
      </c>
      <c r="D9" s="154"/>
      <c r="E9" s="154"/>
      <c r="F9" s="157" t="s">
        <v>2592</v>
      </c>
      <c r="G9" s="157"/>
      <c r="H9" s="859">
        <v>951734376</v>
      </c>
      <c r="I9" s="859"/>
      <c r="J9" s="156"/>
    </row>
    <row r="10" spans="2:13" ht="16.2" customHeight="1" x14ac:dyDescent="0.2">
      <c r="B10" s="173" t="s">
        <v>2592</v>
      </c>
      <c r="C10" s="68">
        <f>VLOOKUP($M$1,clientes1,7,FALSE)</f>
        <v>995411390</v>
      </c>
      <c r="D10" s="154"/>
      <c r="E10" s="156"/>
      <c r="F10" s="157" t="s">
        <v>2593</v>
      </c>
      <c r="H10" s="860">
        <v>44385</v>
      </c>
      <c r="I10" s="860"/>
      <c r="J10" s="156"/>
    </row>
    <row r="11" spans="2:13" ht="16.2" customHeight="1" x14ac:dyDescent="0.2">
      <c r="B11" s="173" t="s">
        <v>2594</v>
      </c>
      <c r="C11" s="68" t="str">
        <f>VLOOKUP($M$1,clientes1,8,FALSE)</f>
        <v>ncotera@consorcioambo.com.pe</v>
      </c>
      <c r="D11" s="154"/>
      <c r="E11" s="172"/>
      <c r="F11" s="157" t="s">
        <v>2595</v>
      </c>
      <c r="H11" s="860">
        <v>44390</v>
      </c>
      <c r="I11" s="860"/>
      <c r="J11" s="156"/>
    </row>
    <row r="12" spans="2:13" ht="8.4" customHeight="1" x14ac:dyDescent="0.2">
      <c r="B12" s="144"/>
      <c r="C12" s="144"/>
      <c r="D12" s="67"/>
      <c r="E12" s="140"/>
    </row>
    <row r="13" spans="2:13" ht="16.2" customHeight="1" x14ac:dyDescent="0.2">
      <c r="B13" s="175" t="s">
        <v>2596</v>
      </c>
      <c r="C13" s="145"/>
      <c r="D13" s="146"/>
      <c r="E13" s="146"/>
      <c r="F13" s="146"/>
      <c r="G13" s="146"/>
      <c r="H13" s="146"/>
      <c r="I13" s="147"/>
      <c r="J13" s="147"/>
      <c r="K13" s="147"/>
      <c r="L13" s="147"/>
    </row>
    <row r="14" spans="2:13" ht="16.2" customHeight="1" x14ac:dyDescent="0.2">
      <c r="B14" s="861" t="s">
        <v>2560</v>
      </c>
      <c r="C14" s="861"/>
      <c r="D14" s="861"/>
      <c r="E14" s="861"/>
      <c r="F14" s="861"/>
      <c r="G14" s="861"/>
      <c r="H14" s="861"/>
      <c r="I14" s="861"/>
      <c r="J14" s="861"/>
      <c r="K14" s="147"/>
      <c r="L14" s="147"/>
    </row>
    <row r="15" spans="2:13" ht="12" customHeight="1" x14ac:dyDescent="0.2">
      <c r="B15" s="861"/>
      <c r="C15" s="861"/>
      <c r="D15" s="861"/>
      <c r="E15" s="861"/>
      <c r="F15" s="861"/>
      <c r="G15" s="861"/>
      <c r="H15" s="861"/>
      <c r="I15" s="861"/>
      <c r="J15" s="861"/>
      <c r="K15" s="148"/>
      <c r="L15" s="148"/>
    </row>
    <row r="16" spans="2:13" ht="3.75" customHeight="1" x14ac:dyDescent="0.2">
      <c r="B16" s="70"/>
      <c r="C16" s="70"/>
      <c r="D16" s="67"/>
      <c r="E16" s="67"/>
      <c r="F16" s="67"/>
    </row>
    <row r="17" spans="2:14" ht="37.200000000000003" customHeight="1" x14ac:dyDescent="0.25">
      <c r="B17" s="327" t="s">
        <v>2561</v>
      </c>
      <c r="C17" s="862" t="s">
        <v>2707</v>
      </c>
      <c r="D17" s="862"/>
      <c r="E17" s="862"/>
      <c r="F17" s="332" t="s">
        <v>2563</v>
      </c>
      <c r="G17" s="863" t="s">
        <v>2651</v>
      </c>
      <c r="H17" s="864"/>
      <c r="I17" s="327" t="s">
        <v>2565</v>
      </c>
      <c r="J17" s="77" t="s">
        <v>2566</v>
      </c>
      <c r="K17" s="149"/>
    </row>
    <row r="18" spans="2:14" ht="100.5" customHeight="1" x14ac:dyDescent="0.2">
      <c r="B18" s="162" t="s">
        <v>2708</v>
      </c>
      <c r="C18" s="897" t="s">
        <v>2709</v>
      </c>
      <c r="D18" s="897"/>
      <c r="E18" s="897"/>
      <c r="F18" s="163" t="s">
        <v>2710</v>
      </c>
      <c r="G18" s="866">
        <v>8000</v>
      </c>
      <c r="H18" s="867"/>
      <c r="I18" s="163" t="s">
        <v>2711</v>
      </c>
      <c r="J18" s="164">
        <f>+G18</f>
        <v>8000</v>
      </c>
      <c r="K18" s="150"/>
      <c r="L18" s="136"/>
    </row>
    <row r="19" spans="2:14" ht="19.5" customHeight="1" x14ac:dyDescent="0.2">
      <c r="B19" s="162"/>
      <c r="C19" s="897"/>
      <c r="D19" s="897"/>
      <c r="E19" s="897"/>
      <c r="F19" s="163"/>
      <c r="G19" s="866"/>
      <c r="H19" s="867"/>
      <c r="I19" s="163"/>
      <c r="J19" s="164"/>
      <c r="K19" s="151"/>
    </row>
    <row r="20" spans="2:14" ht="19.5" hidden="1" customHeight="1" x14ac:dyDescent="0.2">
      <c r="B20" s="162"/>
      <c r="C20" s="897"/>
      <c r="D20" s="897"/>
      <c r="E20" s="897"/>
      <c r="F20" s="163"/>
      <c r="G20" s="866"/>
      <c r="H20" s="867"/>
      <c r="I20" s="163"/>
      <c r="J20" s="164"/>
      <c r="K20" s="151"/>
    </row>
    <row r="21" spans="2:14" ht="19.5" hidden="1" customHeight="1" x14ac:dyDescent="0.2">
      <c r="B21" s="162"/>
      <c r="C21" s="897"/>
      <c r="D21" s="897"/>
      <c r="E21" s="897"/>
      <c r="F21" s="163"/>
      <c r="G21" s="866"/>
      <c r="H21" s="867"/>
      <c r="I21" s="163"/>
      <c r="J21" s="164"/>
      <c r="K21" s="151"/>
    </row>
    <row r="22" spans="2:14" ht="19.5" hidden="1" customHeight="1" x14ac:dyDescent="0.2">
      <c r="B22" s="162"/>
      <c r="C22" s="897"/>
      <c r="D22" s="897"/>
      <c r="E22" s="897"/>
      <c r="F22" s="163"/>
      <c r="G22" s="866"/>
      <c r="H22" s="867"/>
      <c r="I22" s="163"/>
      <c r="J22" s="164"/>
      <c r="K22" s="151"/>
    </row>
    <row r="23" spans="2:14" ht="19.5" hidden="1" customHeight="1" x14ac:dyDescent="0.2">
      <c r="B23" s="162"/>
      <c r="C23" s="897"/>
      <c r="D23" s="897"/>
      <c r="E23" s="897"/>
      <c r="F23" s="163"/>
      <c r="G23" s="866"/>
      <c r="H23" s="867"/>
      <c r="I23" s="163"/>
      <c r="J23" s="164"/>
      <c r="K23" s="151"/>
      <c r="L23" s="181"/>
    </row>
    <row r="24" spans="2:14" ht="19.5" hidden="1" customHeight="1" x14ac:dyDescent="0.2">
      <c r="B24" s="162"/>
      <c r="C24" s="897"/>
      <c r="D24" s="897"/>
      <c r="E24" s="897"/>
      <c r="F24" s="163"/>
      <c r="G24" s="866"/>
      <c r="H24" s="867"/>
      <c r="I24" s="163"/>
      <c r="J24" s="164"/>
      <c r="K24" s="151"/>
    </row>
    <row r="25" spans="2:14" ht="19.5" hidden="1" customHeight="1" x14ac:dyDescent="0.2">
      <c r="B25" s="162"/>
      <c r="C25" s="897"/>
      <c r="D25" s="897"/>
      <c r="E25" s="897"/>
      <c r="F25" s="163"/>
      <c r="G25" s="866"/>
      <c r="H25" s="867"/>
      <c r="I25" s="163"/>
      <c r="J25" s="164"/>
      <c r="K25" s="151"/>
    </row>
    <row r="26" spans="2:14" ht="16.95" customHeight="1" x14ac:dyDescent="0.25">
      <c r="B26" s="57"/>
      <c r="C26" s="57"/>
      <c r="D26" s="55"/>
      <c r="E26" s="55"/>
      <c r="F26" s="55"/>
      <c r="G26" s="872" t="s">
        <v>2567</v>
      </c>
      <c r="H26" s="872"/>
      <c r="I26" s="872"/>
      <c r="J26" s="165">
        <f>SUM(J18:J25)</f>
        <v>8000</v>
      </c>
      <c r="K26" s="54"/>
    </row>
    <row r="27" spans="2:14" ht="16.95" customHeight="1" x14ac:dyDescent="0.25">
      <c r="B27" s="57"/>
      <c r="C27" s="57"/>
      <c r="D27" s="55"/>
      <c r="E27" s="55"/>
      <c r="F27" s="55"/>
      <c r="G27" s="872" t="s">
        <v>2568</v>
      </c>
      <c r="H27" s="872"/>
      <c r="I27" s="872"/>
      <c r="J27" s="165">
        <f>+J26*0.18</f>
        <v>1440</v>
      </c>
      <c r="K27" s="54"/>
    </row>
    <row r="28" spans="2:14" ht="16.95" customHeight="1" x14ac:dyDescent="0.25">
      <c r="B28" s="57"/>
      <c r="C28" s="57"/>
      <c r="D28" s="55"/>
      <c r="E28" s="55"/>
      <c r="F28" s="55"/>
      <c r="G28" s="873" t="s">
        <v>2600</v>
      </c>
      <c r="H28" s="873"/>
      <c r="I28" s="873"/>
      <c r="J28" s="166">
        <f>+J26+J27</f>
        <v>9440</v>
      </c>
      <c r="K28" s="52"/>
    </row>
    <row r="29" spans="2:14" ht="6.75" customHeight="1" x14ac:dyDescent="0.2">
      <c r="B29" s="137" t="s">
        <v>2652</v>
      </c>
      <c r="C29" s="137"/>
      <c r="D29" s="111"/>
      <c r="E29" s="111"/>
      <c r="F29" s="111"/>
      <c r="G29" s="111"/>
      <c r="H29" s="111"/>
      <c r="I29" s="111"/>
      <c r="J29" s="111"/>
      <c r="K29" s="111"/>
    </row>
    <row r="30" spans="2:14" ht="16.2" customHeight="1" x14ac:dyDescent="0.2">
      <c r="B30" s="73"/>
      <c r="C30" s="109"/>
      <c r="D30" s="109"/>
      <c r="E30" s="109"/>
      <c r="F30" s="109"/>
      <c r="G30" s="109"/>
      <c r="H30" s="109"/>
      <c r="I30" s="109"/>
      <c r="J30" s="111"/>
      <c r="K30" s="111"/>
      <c r="N30" s="159"/>
    </row>
    <row r="31" spans="2:14" ht="16.2" customHeight="1" x14ac:dyDescent="0.2">
      <c r="B31" s="53"/>
      <c r="C31" s="109"/>
      <c r="D31" s="109"/>
      <c r="E31" s="109"/>
      <c r="F31" s="109"/>
      <c r="G31" s="109"/>
      <c r="H31" s="109"/>
      <c r="I31" s="109"/>
      <c r="J31" s="152"/>
      <c r="K31" s="152"/>
    </row>
    <row r="32" spans="2:14" ht="18.600000000000001" customHeight="1" x14ac:dyDescent="0.2">
      <c r="B32" s="871" t="s">
        <v>2601</v>
      </c>
      <c r="C32" s="871"/>
      <c r="D32" s="871"/>
      <c r="E32" s="871"/>
      <c r="F32" s="871"/>
      <c r="G32" s="871"/>
      <c r="H32" s="871"/>
      <c r="I32" s="871"/>
      <c r="J32" s="871"/>
      <c r="K32" s="152"/>
    </row>
    <row r="33" spans="2:11" ht="18.600000000000001" customHeight="1" x14ac:dyDescent="0.2">
      <c r="B33" s="871" t="s">
        <v>2653</v>
      </c>
      <c r="C33" s="871"/>
      <c r="D33" s="871"/>
      <c r="E33" s="871"/>
      <c r="F33" s="871"/>
      <c r="G33" s="871"/>
      <c r="H33" s="871"/>
      <c r="I33" s="871"/>
      <c r="J33" s="871"/>
      <c r="K33" s="152"/>
    </row>
    <row r="34" spans="2:11" ht="24" customHeight="1" x14ac:dyDescent="0.2">
      <c r="B34" s="875" t="s">
        <v>2712</v>
      </c>
      <c r="C34" s="875"/>
      <c r="D34" s="875"/>
      <c r="E34" s="875"/>
      <c r="F34" s="875"/>
      <c r="G34" s="875"/>
      <c r="H34" s="875"/>
      <c r="I34" s="875"/>
      <c r="J34" s="875"/>
      <c r="K34" s="152"/>
    </row>
    <row r="35" spans="2:11" ht="20.25" customHeight="1" x14ac:dyDescent="0.2">
      <c r="B35" s="871" t="s">
        <v>2629</v>
      </c>
      <c r="C35" s="871"/>
      <c r="D35" s="871"/>
      <c r="E35" s="871"/>
      <c r="F35" s="871"/>
      <c r="G35" s="871"/>
      <c r="H35" s="871"/>
      <c r="I35" s="871"/>
      <c r="J35" s="871"/>
      <c r="K35" s="152"/>
    </row>
    <row r="36" spans="2:11" ht="20.25" customHeight="1" x14ac:dyDescent="0.2">
      <c r="B36" s="871" t="s">
        <v>2713</v>
      </c>
      <c r="C36" s="871"/>
      <c r="D36" s="871"/>
      <c r="E36" s="871"/>
      <c r="F36" s="871"/>
      <c r="G36" s="871"/>
      <c r="H36" s="871"/>
      <c r="I36" s="871"/>
      <c r="J36" s="871"/>
      <c r="K36" s="152"/>
    </row>
    <row r="37" spans="2:11" ht="30.75" customHeight="1" x14ac:dyDescent="0.2">
      <c r="B37" s="874" t="s">
        <v>2714</v>
      </c>
      <c r="C37" s="874"/>
      <c r="D37" s="874"/>
      <c r="E37" s="874"/>
      <c r="F37" s="874"/>
      <c r="G37" s="874"/>
      <c r="H37" s="874"/>
      <c r="I37" s="874"/>
      <c r="J37" s="874"/>
      <c r="K37" s="152"/>
    </row>
    <row r="38" spans="2:11" ht="23.25" customHeight="1" x14ac:dyDescent="0.2">
      <c r="B38" s="874" t="s">
        <v>2715</v>
      </c>
      <c r="C38" s="874"/>
      <c r="D38" s="874"/>
      <c r="E38" s="874"/>
      <c r="F38" s="874"/>
      <c r="G38" s="874"/>
      <c r="H38" s="874"/>
      <c r="I38" s="874"/>
      <c r="J38" s="874"/>
      <c r="K38" s="152"/>
    </row>
    <row r="39" spans="2:11" ht="23.25" customHeight="1" x14ac:dyDescent="0.2">
      <c r="B39" s="325"/>
      <c r="C39" s="325"/>
      <c r="D39" s="325"/>
      <c r="E39" s="325"/>
      <c r="F39" s="325"/>
      <c r="G39" s="325"/>
      <c r="H39" s="325"/>
      <c r="I39" s="325"/>
      <c r="J39" s="325"/>
      <c r="K39" s="152"/>
    </row>
    <row r="40" spans="2:11" ht="23.25" customHeight="1" x14ac:dyDescent="0.2">
      <c r="B40" s="325"/>
      <c r="C40" s="325"/>
      <c r="D40" s="325"/>
      <c r="E40" s="325"/>
      <c r="F40" s="325"/>
      <c r="G40" s="325"/>
      <c r="H40" s="325"/>
      <c r="I40" s="325"/>
      <c r="J40" s="325"/>
      <c r="K40" s="152"/>
    </row>
    <row r="41" spans="2:11" ht="23.25" customHeight="1" x14ac:dyDescent="0.2">
      <c r="B41" s="325"/>
      <c r="C41" s="325"/>
      <c r="D41" s="325"/>
      <c r="E41" s="325"/>
      <c r="F41" s="325"/>
      <c r="G41" s="325"/>
      <c r="H41" s="325"/>
      <c r="I41" s="325"/>
      <c r="J41" s="325"/>
      <c r="K41" s="152"/>
    </row>
    <row r="42" spans="2:11" ht="30.75" customHeight="1" x14ac:dyDescent="0.2">
      <c r="B42" s="325"/>
      <c r="C42" s="325"/>
      <c r="D42" s="325"/>
      <c r="E42" s="325"/>
      <c r="F42" s="325"/>
      <c r="G42" s="325"/>
      <c r="H42" s="325"/>
      <c r="I42" s="325"/>
      <c r="J42" s="325"/>
      <c r="K42" s="152"/>
    </row>
    <row r="43" spans="2:11" ht="44.25" customHeight="1" x14ac:dyDescent="0.2">
      <c r="B43" s="881" t="s">
        <v>2716</v>
      </c>
      <c r="C43" s="881"/>
      <c r="D43" s="325"/>
      <c r="E43" s="325"/>
      <c r="F43" s="325"/>
      <c r="G43" s="325"/>
      <c r="H43" s="325"/>
      <c r="I43" s="325"/>
      <c r="J43" s="325"/>
      <c r="K43" s="152"/>
    </row>
    <row r="44" spans="2:11" ht="38.25" customHeight="1" x14ac:dyDescent="0.2">
      <c r="D44" s="325"/>
      <c r="E44" s="325"/>
      <c r="F44" s="325"/>
      <c r="G44" s="325"/>
      <c r="H44" s="325"/>
      <c r="I44" s="325"/>
      <c r="J44" s="325"/>
      <c r="K44" s="152"/>
    </row>
    <row r="45" spans="2:11" ht="38.25" customHeight="1" x14ac:dyDescent="0.2">
      <c r="D45" s="325"/>
      <c r="E45" s="325"/>
      <c r="F45" s="325"/>
      <c r="G45" s="325"/>
      <c r="H45" s="325"/>
      <c r="I45" s="325"/>
      <c r="J45" s="325"/>
      <c r="K45" s="152"/>
    </row>
    <row r="46" spans="2:11" ht="7.5" customHeight="1" x14ac:dyDescent="0.2">
      <c r="D46" s="325"/>
      <c r="E46" s="325"/>
      <c r="F46" s="325"/>
      <c r="G46" s="325"/>
      <c r="H46" s="325"/>
      <c r="I46" s="325"/>
      <c r="J46" s="325"/>
      <c r="K46" s="152"/>
    </row>
    <row r="47" spans="2:11" ht="7.5" customHeight="1" x14ac:dyDescent="0.2">
      <c r="D47" s="325"/>
      <c r="E47" s="325"/>
      <c r="F47" s="325"/>
      <c r="G47" s="325"/>
      <c r="H47" s="325"/>
      <c r="I47" s="325"/>
      <c r="J47" s="325"/>
      <c r="K47" s="152"/>
    </row>
    <row r="48" spans="2:11" ht="42" hidden="1" customHeight="1" x14ac:dyDescent="0.2">
      <c r="B48" s="875" t="s">
        <v>2717</v>
      </c>
      <c r="C48" s="875"/>
      <c r="D48" s="875"/>
      <c r="E48" s="875"/>
      <c r="F48" s="875"/>
      <c r="G48" s="875"/>
      <c r="H48" s="875"/>
      <c r="I48" s="875"/>
      <c r="J48" s="875"/>
      <c r="K48" s="152"/>
    </row>
    <row r="49" spans="2:21" ht="38.25" hidden="1" customHeight="1" x14ac:dyDescent="0.2">
      <c r="B49" s="874" t="s">
        <v>2718</v>
      </c>
      <c r="C49" s="874"/>
      <c r="D49" s="874"/>
      <c r="E49" s="874"/>
      <c r="F49" s="874"/>
      <c r="G49" s="874"/>
      <c r="H49" s="874"/>
      <c r="I49" s="874"/>
      <c r="J49" s="874"/>
      <c r="K49" s="152"/>
    </row>
    <row r="50" spans="2:21" ht="30" hidden="1" customHeight="1" x14ac:dyDescent="0.2">
      <c r="B50" s="874" t="s">
        <v>2627</v>
      </c>
      <c r="C50" s="874"/>
      <c r="D50" s="874"/>
      <c r="E50" s="874"/>
      <c r="F50" s="874"/>
      <c r="G50" s="874"/>
      <c r="H50" s="874"/>
      <c r="I50" s="874"/>
      <c r="J50" s="874"/>
      <c r="K50" s="152"/>
    </row>
    <row r="51" spans="2:21" ht="30" hidden="1" customHeight="1" x14ac:dyDescent="0.2">
      <c r="B51" s="875" t="s">
        <v>2630</v>
      </c>
      <c r="C51" s="875"/>
      <c r="D51" s="875"/>
      <c r="E51" s="875"/>
      <c r="F51" s="875"/>
      <c r="G51" s="875"/>
      <c r="H51" s="875"/>
      <c r="I51" s="875"/>
      <c r="J51" s="875"/>
      <c r="K51" s="152"/>
    </row>
    <row r="52" spans="2:21" ht="30" hidden="1" customHeight="1" x14ac:dyDescent="0.2">
      <c r="B52" s="875" t="s">
        <v>2631</v>
      </c>
      <c r="C52" s="875"/>
      <c r="D52" s="875"/>
      <c r="E52" s="875"/>
      <c r="F52" s="875"/>
      <c r="G52" s="875"/>
      <c r="H52" s="875"/>
      <c r="I52" s="875"/>
      <c r="J52" s="875"/>
      <c r="K52" s="152"/>
      <c r="L52" s="92"/>
    </row>
    <row r="53" spans="2:21" ht="30" hidden="1" customHeight="1" x14ac:dyDescent="0.2">
      <c r="B53" s="875" t="s">
        <v>2632</v>
      </c>
      <c r="C53" s="875"/>
      <c r="D53" s="875"/>
      <c r="E53" s="875"/>
      <c r="F53" s="875"/>
      <c r="G53" s="875"/>
      <c r="H53" s="875"/>
      <c r="I53" s="875"/>
      <c r="J53" s="875"/>
      <c r="K53" s="152"/>
      <c r="L53" s="92"/>
      <c r="M53" s="84"/>
      <c r="N53" s="85"/>
    </row>
    <row r="54" spans="2:21" ht="56.4" hidden="1" customHeight="1" x14ac:dyDescent="0.2">
      <c r="B54" s="875" t="s">
        <v>2633</v>
      </c>
      <c r="C54" s="875"/>
      <c r="D54" s="875"/>
      <c r="E54" s="875"/>
      <c r="F54" s="875"/>
      <c r="G54" s="875"/>
      <c r="H54" s="875"/>
      <c r="I54" s="875"/>
      <c r="J54" s="875"/>
      <c r="K54" s="152"/>
      <c r="L54" s="92"/>
      <c r="M54" s="84"/>
      <c r="N54" s="85"/>
    </row>
    <row r="55" spans="2:21" ht="56.4" hidden="1" customHeight="1" x14ac:dyDescent="0.2">
      <c r="B55" s="875" t="s">
        <v>2703</v>
      </c>
      <c r="C55" s="875"/>
      <c r="D55" s="875"/>
      <c r="E55" s="875"/>
      <c r="F55" s="875"/>
      <c r="G55" s="875"/>
      <c r="H55" s="875"/>
      <c r="I55" s="875"/>
      <c r="J55" s="875"/>
      <c r="K55" s="152"/>
      <c r="L55" s="92"/>
      <c r="M55" s="84"/>
      <c r="N55" s="85"/>
    </row>
    <row r="56" spans="2:21" ht="32.4" hidden="1" customHeight="1" x14ac:dyDescent="0.2">
      <c r="B56" s="875" t="s">
        <v>2704</v>
      </c>
      <c r="C56" s="875"/>
      <c r="D56" s="875"/>
      <c r="E56" s="875"/>
      <c r="F56" s="875"/>
      <c r="G56" s="875"/>
      <c r="H56" s="875"/>
      <c r="I56" s="875"/>
      <c r="J56" s="875"/>
      <c r="K56" s="152"/>
      <c r="M56" s="84"/>
      <c r="N56" s="85"/>
    </row>
    <row r="57" spans="2:21" ht="13.5" hidden="1" customHeight="1" x14ac:dyDescent="0.2">
      <c r="B57" s="875" t="s">
        <v>2705</v>
      </c>
      <c r="C57" s="875"/>
      <c r="D57" s="875"/>
      <c r="E57" s="875"/>
      <c r="F57" s="875"/>
      <c r="G57" s="875"/>
      <c r="H57" s="875"/>
      <c r="I57" s="875"/>
      <c r="J57" s="875"/>
      <c r="K57" s="152"/>
      <c r="M57" s="84"/>
      <c r="N57" s="85"/>
    </row>
    <row r="58" spans="2:21" ht="23.25" customHeight="1" x14ac:dyDescent="0.2">
      <c r="B58" s="321"/>
      <c r="C58" s="321"/>
      <c r="D58" s="321"/>
      <c r="E58" s="321"/>
      <c r="F58" s="321"/>
      <c r="G58" s="321"/>
      <c r="H58" s="321"/>
      <c r="I58" s="321"/>
      <c r="J58" s="321"/>
      <c r="K58" s="152"/>
      <c r="M58" s="84"/>
      <c r="N58" s="85"/>
    </row>
    <row r="59" spans="2:21" ht="16.2" customHeight="1" x14ac:dyDescent="0.2">
      <c r="B59" s="53"/>
      <c r="C59" s="53"/>
      <c r="D59" s="53"/>
      <c r="E59" s="53"/>
      <c r="F59" s="53"/>
      <c r="G59" s="53"/>
      <c r="H59" s="53"/>
      <c r="I59" s="53"/>
      <c r="J59" s="53"/>
      <c r="K59" s="53"/>
    </row>
    <row r="60" spans="2:21" ht="16.2" customHeight="1" x14ac:dyDescent="0.2">
      <c r="B60" s="879"/>
      <c r="C60" s="879"/>
      <c r="D60" s="879"/>
      <c r="E60" s="879"/>
      <c r="F60" s="879"/>
      <c r="G60" s="879"/>
      <c r="H60" s="879"/>
      <c r="I60" s="879"/>
      <c r="J60" s="879"/>
      <c r="K60" s="53"/>
      <c r="O60" s="83"/>
      <c r="P60" s="83"/>
      <c r="Q60" s="83"/>
      <c r="R60" s="83"/>
      <c r="S60" s="83"/>
      <c r="T60" s="83"/>
      <c r="U60" s="83"/>
    </row>
    <row r="61" spans="2:21" ht="11.25" customHeight="1" x14ac:dyDescent="0.2">
      <c r="K61" s="53"/>
    </row>
    <row r="62" spans="2:21" ht="16.2" customHeight="1" x14ac:dyDescent="0.2">
      <c r="B62" s="53" t="s">
        <v>2719</v>
      </c>
      <c r="D62" s="53"/>
      <c r="E62" s="53"/>
      <c r="F62" s="53"/>
      <c r="G62" s="53"/>
      <c r="H62" s="53"/>
      <c r="I62" s="53"/>
      <c r="J62" s="53"/>
      <c r="K62" s="53"/>
      <c r="L62" s="92" t="s">
        <v>2574</v>
      </c>
      <c r="R62" s="85"/>
    </row>
    <row r="63" spans="2:21" ht="16.2" customHeight="1" x14ac:dyDescent="0.2">
      <c r="B63" s="56" t="s">
        <v>2639</v>
      </c>
      <c r="C63" s="53"/>
      <c r="D63" s="53"/>
      <c r="E63" s="53"/>
      <c r="F63" s="53"/>
      <c r="G63" s="53"/>
      <c r="H63" s="53"/>
      <c r="I63" s="53"/>
      <c r="J63" s="53"/>
      <c r="K63" s="53"/>
      <c r="L63" s="53" t="s">
        <v>2640</v>
      </c>
    </row>
    <row r="64" spans="2:21" ht="16.2" customHeight="1" x14ac:dyDescent="0.2">
      <c r="B64" s="56" t="s">
        <v>2518</v>
      </c>
      <c r="C64" s="53"/>
      <c r="D64" s="53"/>
      <c r="E64" s="53"/>
      <c r="F64" s="53"/>
      <c r="G64" s="53"/>
      <c r="H64" s="53"/>
      <c r="I64" s="53"/>
      <c r="J64" s="53"/>
      <c r="K64" s="53"/>
      <c r="L64" s="53" t="s">
        <v>2638</v>
      </c>
    </row>
    <row r="65" spans="2:14" ht="16.2" customHeight="1" x14ac:dyDescent="0.2">
      <c r="B65" s="167" t="s">
        <v>2519</v>
      </c>
      <c r="K65" s="53"/>
      <c r="L65" s="53" t="s">
        <v>2669</v>
      </c>
    </row>
    <row r="66" spans="2:14" ht="16.2" customHeight="1" x14ac:dyDescent="0.2">
      <c r="B66" s="168" t="s">
        <v>2520</v>
      </c>
      <c r="K66" s="158"/>
      <c r="L66" s="53" t="s">
        <v>2642</v>
      </c>
      <c r="M66" s="53"/>
      <c r="N66" s="51"/>
    </row>
    <row r="67" spans="2:14" ht="16.2" customHeight="1" x14ac:dyDescent="0.2">
      <c r="B67" s="167" t="s">
        <v>2521</v>
      </c>
      <c r="K67" s="158"/>
      <c r="L67" s="53" t="s">
        <v>2643</v>
      </c>
      <c r="M67" s="53"/>
      <c r="N67" s="51"/>
    </row>
    <row r="68" spans="2:14" ht="16.2" customHeight="1" x14ac:dyDescent="0.2">
      <c r="B68" s="168" t="s">
        <v>2522</v>
      </c>
      <c r="K68" s="158"/>
    </row>
    <row r="69" spans="2:14" ht="16.2" customHeight="1" x14ac:dyDescent="0.2">
      <c r="B69" s="168" t="s">
        <v>2523</v>
      </c>
      <c r="K69" s="158"/>
    </row>
    <row r="70" spans="2:14" ht="12" customHeight="1" x14ac:dyDescent="0.2">
      <c r="K70" s="158"/>
    </row>
    <row r="71" spans="2:14" ht="25.2" customHeight="1" x14ac:dyDescent="0.2">
      <c r="K71" s="158"/>
    </row>
    <row r="72" spans="2:14" ht="6" customHeight="1" x14ac:dyDescent="0.2">
      <c r="K72" s="158"/>
    </row>
    <row r="73" spans="2:14" ht="31.95" customHeight="1" x14ac:dyDescent="0.2">
      <c r="B73" s="880" t="s">
        <v>2645</v>
      </c>
      <c r="C73" s="880"/>
      <c r="D73" s="880"/>
      <c r="E73" s="880"/>
      <c r="F73" s="880"/>
      <c r="G73" s="880"/>
      <c r="H73" s="880"/>
      <c r="I73" s="880"/>
      <c r="J73" s="880"/>
      <c r="K73" s="153"/>
    </row>
    <row r="74" spans="2:14" ht="19.2" customHeight="1" x14ac:dyDescent="0.25">
      <c r="B74" s="335" t="s">
        <v>2525</v>
      </c>
      <c r="C74" s="169"/>
      <c r="D74" s="170"/>
      <c r="E74" s="170"/>
      <c r="F74" s="170"/>
      <c r="G74" s="170"/>
      <c r="H74" s="170"/>
      <c r="I74" s="170"/>
      <c r="J74" s="170"/>
      <c r="K74" s="153"/>
    </row>
    <row r="75" spans="2:14" ht="5.25" customHeight="1" x14ac:dyDescent="0.25">
      <c r="B75" s="335"/>
      <c r="C75" s="169"/>
      <c r="D75" s="170"/>
      <c r="E75" s="170"/>
      <c r="F75" s="170"/>
      <c r="G75" s="170"/>
      <c r="H75" s="170"/>
      <c r="I75" s="170"/>
      <c r="J75" s="170"/>
      <c r="K75" s="153"/>
    </row>
    <row r="76" spans="2:14" ht="19.2" customHeight="1" x14ac:dyDescent="0.25">
      <c r="B76" s="171" t="s">
        <v>2526</v>
      </c>
      <c r="C76" s="169"/>
      <c r="D76" s="170"/>
      <c r="E76" s="170"/>
      <c r="F76" s="170"/>
      <c r="G76" s="170"/>
      <c r="H76" s="170"/>
      <c r="I76" s="170"/>
      <c r="J76" s="170"/>
      <c r="K76" s="111"/>
    </row>
    <row r="77" spans="2:14" ht="3.75" customHeight="1" x14ac:dyDescent="0.25">
      <c r="B77" s="169"/>
      <c r="C77" s="169"/>
      <c r="D77" s="170"/>
      <c r="E77" s="170"/>
      <c r="F77" s="170"/>
      <c r="G77" s="170"/>
      <c r="H77" s="170"/>
      <c r="I77" s="170"/>
      <c r="J77" s="170"/>
      <c r="K77" s="111"/>
    </row>
    <row r="78" spans="2:14" ht="16.2" customHeight="1" x14ac:dyDescent="0.25">
      <c r="B78" s="171"/>
      <c r="C78" s="171"/>
      <c r="D78" s="170"/>
      <c r="E78" s="170"/>
      <c r="F78" s="170"/>
      <c r="G78" s="170"/>
      <c r="H78" s="170"/>
      <c r="I78" s="170"/>
      <c r="J78" s="170"/>
      <c r="K78" s="141"/>
    </row>
    <row r="79" spans="2:14" ht="16.2" customHeight="1" x14ac:dyDescent="0.25">
      <c r="B79" s="171" t="s">
        <v>2672</v>
      </c>
      <c r="C79" s="171"/>
      <c r="D79" s="169"/>
      <c r="E79" s="169"/>
      <c r="F79" s="169"/>
      <c r="G79" s="169"/>
      <c r="H79" s="169"/>
      <c r="I79" s="170"/>
      <c r="J79" s="170"/>
    </row>
    <row r="80" spans="2:14" ht="16.2" customHeight="1" x14ac:dyDescent="0.25">
      <c r="B80" s="171" t="s">
        <v>2527</v>
      </c>
      <c r="C80" s="171"/>
      <c r="D80" s="170"/>
      <c r="E80" s="170"/>
      <c r="F80" s="170"/>
      <c r="G80" s="170"/>
      <c r="H80" s="170"/>
      <c r="I80" s="170"/>
      <c r="J80" s="170"/>
    </row>
    <row r="81" spans="2:14" ht="16.2" customHeight="1" x14ac:dyDescent="0.25">
      <c r="B81" s="171" t="s">
        <v>2646</v>
      </c>
      <c r="C81" s="171"/>
      <c r="D81" s="170"/>
      <c r="E81" s="170"/>
      <c r="F81" s="170"/>
      <c r="G81" s="170"/>
      <c r="H81" s="170"/>
      <c r="I81" s="170"/>
      <c r="J81" s="170"/>
    </row>
    <row r="82" spans="2:14" ht="16.2" customHeight="1" x14ac:dyDescent="0.25">
      <c r="B82" s="171" t="s">
        <v>2647</v>
      </c>
      <c r="C82" s="171"/>
      <c r="D82" s="170"/>
      <c r="E82" s="170"/>
      <c r="F82" s="170"/>
      <c r="G82" s="170"/>
      <c r="H82" s="170"/>
      <c r="I82" s="170"/>
      <c r="J82" s="170"/>
    </row>
    <row r="83" spans="2:14" ht="16.2" customHeight="1" x14ac:dyDescent="0.25">
      <c r="B83" s="171" t="s">
        <v>2528</v>
      </c>
      <c r="C83" s="55"/>
      <c r="D83" s="55"/>
      <c r="E83" s="55"/>
      <c r="F83" s="55"/>
      <c r="G83" s="55"/>
      <c r="H83" s="55"/>
      <c r="I83" s="55"/>
      <c r="J83" s="55"/>
      <c r="K83" s="83"/>
    </row>
    <row r="84" spans="2:14" ht="16.2" customHeight="1" x14ac:dyDescent="0.25">
      <c r="B84" s="171"/>
      <c r="C84" s="55"/>
      <c r="D84" s="55"/>
      <c r="E84" s="55"/>
      <c r="F84" s="55"/>
      <c r="G84" s="55"/>
      <c r="H84" s="55"/>
      <c r="I84" s="882" t="s">
        <v>2529</v>
      </c>
      <c r="J84" s="882"/>
      <c r="K84" s="83"/>
    </row>
    <row r="85" spans="2:14" ht="315" customHeight="1" x14ac:dyDescent="0.2">
      <c r="C85" s="160"/>
      <c r="D85" s="161"/>
      <c r="E85" s="161"/>
      <c r="F85" s="161"/>
      <c r="G85" s="161"/>
      <c r="H85" s="161"/>
      <c r="I85" s="161"/>
      <c r="J85" s="161"/>
    </row>
    <row r="86" spans="2:14" ht="45.75" customHeight="1" x14ac:dyDescent="0.2">
      <c r="B86" s="881" t="s">
        <v>2720</v>
      </c>
      <c r="C86" s="881"/>
      <c r="M86" s="69"/>
      <c r="N86" s="69"/>
    </row>
    <row r="87" spans="2:14" ht="16.2" customHeight="1" x14ac:dyDescent="0.2">
      <c r="B87" s="69"/>
      <c r="C87" s="69"/>
      <c r="L87" s="322"/>
      <c r="M87" s="69"/>
      <c r="N87" s="69"/>
    </row>
    <row r="88" spans="2:14" ht="16.2" customHeight="1" x14ac:dyDescent="0.2">
      <c r="K88" s="148"/>
    </row>
    <row r="91" spans="2:14" ht="57.75" customHeight="1" x14ac:dyDescent="0.2"/>
  </sheetData>
  <mergeCells count="52">
    <mergeCell ref="B55:J55"/>
    <mergeCell ref="B33:J33"/>
    <mergeCell ref="B73:J73"/>
    <mergeCell ref="B86:C86"/>
    <mergeCell ref="I84:J84"/>
    <mergeCell ref="B34:J34"/>
    <mergeCell ref="B52:J52"/>
    <mergeCell ref="B53:J53"/>
    <mergeCell ref="B54:J54"/>
    <mergeCell ref="B56:J56"/>
    <mergeCell ref="B57:J57"/>
    <mergeCell ref="B60:J60"/>
    <mergeCell ref="B49:J49"/>
    <mergeCell ref="B43:C43"/>
    <mergeCell ref="B50:J50"/>
    <mergeCell ref="B35:J35"/>
    <mergeCell ref="B51:J51"/>
    <mergeCell ref="G26:I26"/>
    <mergeCell ref="G27:I27"/>
    <mergeCell ref="G28:I28"/>
    <mergeCell ref="B32:J32"/>
    <mergeCell ref="B48:J48"/>
    <mergeCell ref="B36:J36"/>
    <mergeCell ref="B37:J37"/>
    <mergeCell ref="B38:J38"/>
    <mergeCell ref="C25:E25"/>
    <mergeCell ref="G25:H25"/>
    <mergeCell ref="C22:E22"/>
    <mergeCell ref="G22:H22"/>
    <mergeCell ref="C23:E23"/>
    <mergeCell ref="G23:H23"/>
    <mergeCell ref="C24:E24"/>
    <mergeCell ref="G24:H24"/>
    <mergeCell ref="C18:E18"/>
    <mergeCell ref="G18:H18"/>
    <mergeCell ref="C19:E19"/>
    <mergeCell ref="G19:H19"/>
    <mergeCell ref="C21:E21"/>
    <mergeCell ref="G21:H21"/>
    <mergeCell ref="C20:E20"/>
    <mergeCell ref="G20:H20"/>
    <mergeCell ref="H9:I9"/>
    <mergeCell ref="H10:I10"/>
    <mergeCell ref="H11:I11"/>
    <mergeCell ref="B14:J15"/>
    <mergeCell ref="C17:E17"/>
    <mergeCell ref="G17:H17"/>
    <mergeCell ref="E2:F2"/>
    <mergeCell ref="G4:J5"/>
    <mergeCell ref="L4:M4"/>
    <mergeCell ref="L5:M5"/>
    <mergeCell ref="G6:J7"/>
  </mergeCells>
  <hyperlinks>
    <hyperlink ref="B82" r:id="rId1" display="mailto:laboratorio@geofal.com.pe" xr:uid="{00000000-0004-0000-1500-000000000000}"/>
    <hyperlink ref="B83" r:id="rId2" display="http://www.geofal.com.pe/" xr:uid="{00000000-0004-0000-1500-000001000000}"/>
  </hyperlinks>
  <printOptions horizontalCentered="1"/>
  <pageMargins left="0" right="0" top="1.1811023622047245" bottom="0" header="0" footer="0"/>
  <pageSetup paperSize="274" scale="90" orientation="portrait" r:id="rId3"/>
  <headerFooter scaleWithDoc="0">
    <oddHeader>&amp;C&amp;G</oddHeader>
  </headerFooter>
  <drawing r:id="rId4"/>
  <legacyDrawingHF r:id="rId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98"/>
  <dimension ref="B1:U81"/>
  <sheetViews>
    <sheetView view="pageBreakPreview" topLeftCell="A16" zoomScaleNormal="110" zoomScaleSheetLayoutView="100" workbookViewId="0">
      <selection activeCell="Q22" sqref="Q22"/>
    </sheetView>
  </sheetViews>
  <sheetFormatPr baseColWidth="10" defaultColWidth="11.44140625" defaultRowHeight="11.4" x14ac:dyDescent="0.2"/>
  <cols>
    <col min="1" max="1" width="2.44140625" style="63" customWidth="1"/>
    <col min="2" max="2" width="10.33203125" style="63" customWidth="1"/>
    <col min="3" max="5" width="13" style="63" customWidth="1"/>
    <col min="6" max="6" width="12.88671875" style="63" customWidth="1"/>
    <col min="7" max="7" width="6.44140625" style="63" customWidth="1"/>
    <col min="8" max="8" width="5" style="63" customWidth="1"/>
    <col min="9" max="9" width="11.6640625" style="63" customWidth="1"/>
    <col min="10" max="10" width="13.44140625" style="63" customWidth="1"/>
    <col min="11" max="11" width="5.88671875" style="63" customWidth="1"/>
    <col min="12" max="16384" width="11.44140625" style="63"/>
  </cols>
  <sheetData>
    <row r="1" spans="2:13" ht="30.6" customHeight="1" x14ac:dyDescent="0.2">
      <c r="G1" s="78"/>
      <c r="H1" s="78"/>
      <c r="I1" s="78"/>
      <c r="J1" s="78"/>
      <c r="L1" s="79" t="s">
        <v>230</v>
      </c>
      <c r="M1" s="79">
        <v>82</v>
      </c>
    </row>
    <row r="2" spans="2:13" ht="25.5" customHeight="1" x14ac:dyDescent="0.2">
      <c r="C2" s="176"/>
      <c r="D2" s="176"/>
      <c r="E2" s="855">
        <v>1</v>
      </c>
      <c r="F2" s="855"/>
      <c r="G2" s="176"/>
      <c r="H2" s="176"/>
      <c r="I2" s="176"/>
      <c r="J2" s="329"/>
    </row>
    <row r="3" spans="2:13" ht="10.95" customHeight="1" x14ac:dyDescent="0.2">
      <c r="B3" s="65"/>
      <c r="C3" s="65"/>
      <c r="E3" s="78"/>
      <c r="F3" s="78"/>
      <c r="G3" s="78"/>
      <c r="H3" s="78"/>
      <c r="I3" s="78"/>
      <c r="J3" s="78"/>
      <c r="K3" s="78"/>
    </row>
    <row r="4" spans="2:13" ht="16.2" customHeight="1" x14ac:dyDescent="0.2">
      <c r="B4" s="173" t="s">
        <v>2585</v>
      </c>
      <c r="C4" s="67" t="str">
        <f>VLOOKUP($M$1,clientes1,2,FALSE)</f>
        <v>CONSORCIO AERONAVAL CALLAO</v>
      </c>
      <c r="D4" s="154"/>
      <c r="E4" s="154"/>
      <c r="F4" s="155" t="s">
        <v>2586</v>
      </c>
      <c r="G4" s="901">
        <f>VLOOKUP($M$1,clientes1,9,FALSE)</f>
        <v>0</v>
      </c>
      <c r="H4" s="901"/>
      <c r="I4" s="901"/>
      <c r="J4" s="901"/>
      <c r="L4" s="895">
        <v>222</v>
      </c>
      <c r="M4" s="895"/>
    </row>
    <row r="5" spans="2:13" ht="16.2" customHeight="1" x14ac:dyDescent="0.2">
      <c r="B5" s="173" t="s">
        <v>2587</v>
      </c>
      <c r="C5" s="68">
        <f>VLOOKUP($M$1,clientes1,3,FALSE)</f>
        <v>20602182577</v>
      </c>
      <c r="D5" s="154"/>
      <c r="E5" s="154"/>
      <c r="F5" s="156"/>
      <c r="G5" s="901"/>
      <c r="H5" s="901"/>
      <c r="I5" s="901"/>
      <c r="J5" s="901"/>
      <c r="L5" s="896">
        <v>222</v>
      </c>
      <c r="M5" s="896"/>
    </row>
    <row r="6" spans="2:13" ht="16.2" customHeight="1" x14ac:dyDescent="0.2">
      <c r="B6" s="155" t="s">
        <v>2588</v>
      </c>
      <c r="C6" s="858" t="str">
        <f>VLOOKUP($M$1,clientes1,4,FALSE)</f>
        <v>CAL.CORONEL ANDRES REYES NRO. 360 INT. 501 URB. JARDIN - SAN ISIDRO</v>
      </c>
      <c r="D6" s="858"/>
      <c r="E6" s="858"/>
      <c r="F6" s="155" t="s">
        <v>2589</v>
      </c>
      <c r="G6" s="901">
        <f>VLOOKUP($M$1,clientes1,10,FALSE)</f>
        <v>0</v>
      </c>
      <c r="H6" s="901"/>
      <c r="I6" s="901"/>
      <c r="J6" s="901"/>
    </row>
    <row r="7" spans="2:13" ht="16.2" customHeight="1" x14ac:dyDescent="0.2">
      <c r="B7" s="155"/>
      <c r="C7" s="858"/>
      <c r="D7" s="858"/>
      <c r="E7" s="858"/>
      <c r="F7" s="156"/>
      <c r="G7" s="901"/>
      <c r="H7" s="901"/>
      <c r="I7" s="901"/>
      <c r="J7" s="901"/>
    </row>
    <row r="8" spans="2:13" ht="16.2" customHeight="1" x14ac:dyDescent="0.2">
      <c r="B8" s="173" t="s">
        <v>2590</v>
      </c>
      <c r="C8" s="68" t="str">
        <f>VLOOKUP($M$1,clientes1,5,FALSE)</f>
        <v>Norma Mayorca</v>
      </c>
      <c r="D8" s="154"/>
      <c r="E8" s="154"/>
      <c r="F8" s="157" t="s">
        <v>2591</v>
      </c>
      <c r="G8" s="157"/>
      <c r="H8" s="174" t="s">
        <v>2552</v>
      </c>
      <c r="I8" s="156"/>
      <c r="J8" s="156"/>
    </row>
    <row r="9" spans="2:13" ht="16.2" customHeight="1" x14ac:dyDescent="0.2">
      <c r="B9" s="155"/>
      <c r="C9" s="68" t="str">
        <f>VLOOKUP($M$1,clientes1,6,FALSE)</f>
        <v>-</v>
      </c>
      <c r="D9" s="154"/>
      <c r="E9" s="154"/>
      <c r="F9" s="157" t="s">
        <v>2592</v>
      </c>
      <c r="G9" s="157"/>
      <c r="H9" s="859">
        <v>951734376</v>
      </c>
      <c r="I9" s="859"/>
      <c r="J9" s="156"/>
    </row>
    <row r="10" spans="2:13" ht="16.2" customHeight="1" x14ac:dyDescent="0.2">
      <c r="B10" s="173" t="s">
        <v>2592</v>
      </c>
      <c r="C10" s="68">
        <f>VLOOKUP($M$1,clientes1,7,FALSE)</f>
        <v>995141802</v>
      </c>
      <c r="D10" s="154"/>
      <c r="E10" s="156"/>
      <c r="F10" s="157" t="s">
        <v>2593</v>
      </c>
      <c r="H10" s="860">
        <v>44331</v>
      </c>
      <c r="I10" s="860"/>
      <c r="J10" s="156"/>
    </row>
    <row r="11" spans="2:13" ht="16.2" customHeight="1" x14ac:dyDescent="0.2">
      <c r="B11" s="173" t="s">
        <v>2594</v>
      </c>
      <c r="C11" s="68" t="str">
        <f>VLOOKUP($M$1,clientes1,8,FALSE)</f>
        <v>nmayorca.caeronavalc@gmail.com</v>
      </c>
      <c r="D11" s="154"/>
      <c r="E11" s="172"/>
      <c r="F11" s="157" t="s">
        <v>2595</v>
      </c>
      <c r="H11" s="860">
        <v>44343</v>
      </c>
      <c r="I11" s="860"/>
      <c r="J11" s="156"/>
    </row>
    <row r="12" spans="2:13" ht="8.4" customHeight="1" x14ac:dyDescent="0.2">
      <c r="B12" s="144"/>
      <c r="C12" s="144"/>
      <c r="D12" s="67"/>
      <c r="E12" s="140"/>
    </row>
    <row r="13" spans="2:13" ht="16.2" customHeight="1" x14ac:dyDescent="0.2">
      <c r="B13" s="175" t="s">
        <v>2596</v>
      </c>
      <c r="C13" s="145"/>
      <c r="D13" s="146"/>
      <c r="E13" s="146"/>
      <c r="F13" s="146"/>
      <c r="G13" s="146"/>
      <c r="H13" s="146"/>
      <c r="I13" s="147"/>
      <c r="J13" s="147"/>
      <c r="K13" s="147"/>
      <c r="L13" s="147"/>
    </row>
    <row r="14" spans="2:13" ht="16.2" customHeight="1" x14ac:dyDescent="0.2">
      <c r="B14" s="861" t="s">
        <v>2560</v>
      </c>
      <c r="C14" s="861"/>
      <c r="D14" s="861"/>
      <c r="E14" s="861"/>
      <c r="F14" s="861"/>
      <c r="G14" s="861"/>
      <c r="H14" s="861"/>
      <c r="I14" s="861"/>
      <c r="J14" s="861"/>
      <c r="K14" s="147"/>
      <c r="L14" s="147"/>
    </row>
    <row r="15" spans="2:13" ht="16.2" customHeight="1" x14ac:dyDescent="0.2">
      <c r="B15" s="861"/>
      <c r="C15" s="861"/>
      <c r="D15" s="861"/>
      <c r="E15" s="861"/>
      <c r="F15" s="861"/>
      <c r="G15" s="861"/>
      <c r="H15" s="861"/>
      <c r="I15" s="861"/>
      <c r="J15" s="861"/>
      <c r="K15" s="148"/>
      <c r="L15" s="148"/>
    </row>
    <row r="16" spans="2:13" ht="8.4" customHeight="1" x14ac:dyDescent="0.2">
      <c r="B16" s="70"/>
      <c r="C16" s="70"/>
      <c r="D16" s="67"/>
      <c r="E16" s="67"/>
      <c r="F16" s="67"/>
    </row>
    <row r="17" spans="2:12" ht="37.200000000000003" customHeight="1" x14ac:dyDescent="0.25">
      <c r="B17" s="327" t="s">
        <v>2561</v>
      </c>
      <c r="C17" s="862" t="s">
        <v>2650</v>
      </c>
      <c r="D17" s="862"/>
      <c r="E17" s="862"/>
      <c r="F17" s="332" t="s">
        <v>2563</v>
      </c>
      <c r="G17" s="863" t="s">
        <v>2651</v>
      </c>
      <c r="H17" s="864"/>
      <c r="I17" s="327" t="s">
        <v>2565</v>
      </c>
      <c r="J17" s="77" t="s">
        <v>2566</v>
      </c>
      <c r="K17" s="149"/>
    </row>
    <row r="18" spans="2:12" ht="21.75" customHeight="1" x14ac:dyDescent="0.2">
      <c r="B18" s="162" t="s">
        <v>2258</v>
      </c>
      <c r="C18" s="898" t="str">
        <f t="shared" ref="C18:C28" si="0">VLOOKUP(B18,SERVICIOENSAYOS,2,FALSE)</f>
        <v>Extraccíón cuantitativa de asfalto en mezclas para pavimentos (Lavado asfaltico), incl. Granulometría.</v>
      </c>
      <c r="D18" s="899"/>
      <c r="E18" s="900"/>
      <c r="F18" s="163" t="str">
        <f t="shared" ref="F18:F28" si="1">+VLOOKUP(B18,SERVICIOENSAYOS,3,FALSE)</f>
        <v>ASTM D 2172 / MTC502</v>
      </c>
      <c r="G18" s="866" t="str">
        <f t="shared" ref="G18:G28" si="2">+VLOOKUP(B18,SERVICIOENSAYOS,5,FALSE)</f>
        <v>LABORATORIO</v>
      </c>
      <c r="H18" s="867"/>
      <c r="I18" s="163">
        <v>1</v>
      </c>
      <c r="J18" s="164" t="e">
        <f t="shared" ref="J18:J26" si="3">+G18*I18</f>
        <v>#VALUE!</v>
      </c>
      <c r="K18" s="150"/>
      <c r="L18" s="136"/>
    </row>
    <row r="19" spans="2:12" ht="39" customHeight="1" x14ac:dyDescent="0.2">
      <c r="B19" s="162" t="s">
        <v>2264</v>
      </c>
      <c r="C19" s="898" t="str">
        <f t="shared" si="0"/>
        <v>Estabilidad Marshall (Incluye: elaboración de briqueta 3und, estabilidad y flujo)</v>
      </c>
      <c r="D19" s="899"/>
      <c r="E19" s="900"/>
      <c r="F19" s="163" t="str">
        <f t="shared" si="1"/>
        <v>ASTM D1559</v>
      </c>
      <c r="G19" s="866">
        <f t="shared" si="2"/>
        <v>0</v>
      </c>
      <c r="H19" s="867"/>
      <c r="I19" s="163">
        <v>1</v>
      </c>
      <c r="J19" s="164">
        <f t="shared" si="3"/>
        <v>0</v>
      </c>
      <c r="K19" s="151"/>
    </row>
    <row r="20" spans="2:12" ht="21.75" customHeight="1" x14ac:dyDescent="0.2">
      <c r="B20" s="162" t="s">
        <v>2266</v>
      </c>
      <c r="C20" s="897" t="str">
        <f t="shared" si="0"/>
        <v>Densidad máxima teórica (Rice).</v>
      </c>
      <c r="D20" s="897"/>
      <c r="E20" s="897"/>
      <c r="F20" s="163" t="str">
        <f t="shared" si="1"/>
        <v>ASTM D2041</v>
      </c>
      <c r="G20" s="866" t="str">
        <f t="shared" si="2"/>
        <v>LABORATORIO</v>
      </c>
      <c r="H20" s="867"/>
      <c r="I20" s="163">
        <v>1</v>
      </c>
      <c r="J20" s="164" t="e">
        <f t="shared" si="3"/>
        <v>#VALUE!</v>
      </c>
      <c r="K20" s="151"/>
    </row>
    <row r="21" spans="2:12" ht="21.75" customHeight="1" x14ac:dyDescent="0.2">
      <c r="B21" s="162" t="s">
        <v>2191</v>
      </c>
      <c r="C21" s="897" t="str">
        <f t="shared" si="0"/>
        <v>Resistencia a la compresión de mortero con especimen cubicos de 50 mm.</v>
      </c>
      <c r="D21" s="897"/>
      <c r="E21" s="897"/>
      <c r="F21" s="163" t="s">
        <v>125</v>
      </c>
      <c r="G21" s="866" t="str">
        <f t="shared" si="2"/>
        <v>LABORATORIO</v>
      </c>
      <c r="H21" s="867"/>
      <c r="I21" s="163">
        <v>1</v>
      </c>
      <c r="J21" s="164" t="e">
        <f t="shared" si="3"/>
        <v>#VALUE!</v>
      </c>
      <c r="K21" s="151"/>
    </row>
    <row r="22" spans="2:12" ht="21.75" customHeight="1" x14ac:dyDescent="0.2">
      <c r="B22" s="178" t="s">
        <v>1959</v>
      </c>
      <c r="C22" s="885" t="str">
        <f t="shared" si="0"/>
        <v>Determinación del PH en Suelo y Agua.</v>
      </c>
      <c r="D22" s="885"/>
      <c r="E22" s="885"/>
      <c r="F22" s="179" t="str">
        <f t="shared" si="1"/>
        <v>NTP 339.176</v>
      </c>
      <c r="G22" s="869" t="str">
        <f t="shared" si="2"/>
        <v>LABORATORIO</v>
      </c>
      <c r="H22" s="870"/>
      <c r="I22" s="179">
        <v>0</v>
      </c>
      <c r="J22" s="180" t="e">
        <f>+G22*I22</f>
        <v>#VALUE!</v>
      </c>
      <c r="K22" s="151"/>
    </row>
    <row r="23" spans="2:12" ht="21.75" customHeight="1" x14ac:dyDescent="0.2">
      <c r="B23" s="178" t="s">
        <v>2002</v>
      </c>
      <c r="C23" s="885" t="str">
        <f t="shared" si="0"/>
        <v>Sales solubles en Suelos y Agua.</v>
      </c>
      <c r="D23" s="885"/>
      <c r="E23" s="885"/>
      <c r="F23" s="179" t="str">
        <f t="shared" si="1"/>
        <v>NTP 339.152</v>
      </c>
      <c r="G23" s="869" t="str">
        <f t="shared" si="2"/>
        <v>CAMPO</v>
      </c>
      <c r="H23" s="870"/>
      <c r="I23" s="179">
        <v>0</v>
      </c>
      <c r="J23" s="180" t="e">
        <f>+G23*I23</f>
        <v>#VALUE!</v>
      </c>
      <c r="K23" s="151"/>
    </row>
    <row r="24" spans="2:12" ht="21.75" customHeight="1" x14ac:dyDescent="0.2">
      <c r="B24" s="178" t="s">
        <v>2005</v>
      </c>
      <c r="C24" s="885" t="str">
        <f t="shared" si="0"/>
        <v>Cloruros Solubles en Suelos y Agua.</v>
      </c>
      <c r="D24" s="885"/>
      <c r="E24" s="885"/>
      <c r="F24" s="179" t="str">
        <f t="shared" si="1"/>
        <v>NTP 339.177</v>
      </c>
      <c r="G24" s="869" t="str">
        <f t="shared" si="2"/>
        <v>LABORATORIO</v>
      </c>
      <c r="H24" s="870"/>
      <c r="I24" s="179">
        <v>0</v>
      </c>
      <c r="J24" s="180" t="e">
        <f>+G24*I24</f>
        <v>#VALUE!</v>
      </c>
      <c r="K24" s="151"/>
    </row>
    <row r="25" spans="2:12" ht="21.75" customHeight="1" x14ac:dyDescent="0.2">
      <c r="B25" s="178" t="s">
        <v>2008</v>
      </c>
      <c r="C25" s="885" t="str">
        <f t="shared" si="0"/>
        <v>Sulfatos Solubles en Suelos y Agua.</v>
      </c>
      <c r="D25" s="885"/>
      <c r="E25" s="885"/>
      <c r="F25" s="179" t="str">
        <f t="shared" si="1"/>
        <v>NTP 339.178</v>
      </c>
      <c r="G25" s="869" t="str">
        <f t="shared" si="2"/>
        <v>LABORATORIO</v>
      </c>
      <c r="H25" s="870"/>
      <c r="I25" s="179">
        <v>0</v>
      </c>
      <c r="J25" s="180" t="e">
        <f>+G25*I25</f>
        <v>#VALUE!</v>
      </c>
      <c r="K25" s="151"/>
    </row>
    <row r="26" spans="2:12" ht="21.75" customHeight="1" x14ac:dyDescent="0.2">
      <c r="B26" s="178" t="s">
        <v>1970</v>
      </c>
      <c r="C26" s="885" t="str">
        <f t="shared" si="0"/>
        <v>Densidad del suelo IN-SITU, Cono de Arena 6" (*).</v>
      </c>
      <c r="D26" s="885"/>
      <c r="E26" s="885"/>
      <c r="F26" s="179" t="str">
        <f t="shared" si="1"/>
        <v>NTP 339.143:1999 (revisada el 2019)</v>
      </c>
      <c r="G26" s="869" t="str">
        <f t="shared" si="2"/>
        <v>CAMPO</v>
      </c>
      <c r="H26" s="870"/>
      <c r="I26" s="179">
        <v>0</v>
      </c>
      <c r="J26" s="180" t="e">
        <f t="shared" si="3"/>
        <v>#VALUE!</v>
      </c>
      <c r="K26" s="151"/>
    </row>
    <row r="27" spans="2:12" ht="19.95" hidden="1" customHeight="1" x14ac:dyDescent="0.2">
      <c r="B27" s="178" t="s">
        <v>2008</v>
      </c>
      <c r="C27" s="885" t="str">
        <f t="shared" si="0"/>
        <v>Sulfatos Solubles en Suelos y Agua.</v>
      </c>
      <c r="D27" s="885"/>
      <c r="E27" s="885"/>
      <c r="F27" s="179" t="str">
        <f t="shared" si="1"/>
        <v>NTP 339.178</v>
      </c>
      <c r="G27" s="869" t="str">
        <f t="shared" si="2"/>
        <v>LABORATORIO</v>
      </c>
      <c r="H27" s="870"/>
      <c r="I27" s="179">
        <v>0</v>
      </c>
      <c r="J27" s="180" t="e">
        <f>+G27*I27</f>
        <v>#VALUE!</v>
      </c>
      <c r="K27" s="151"/>
    </row>
    <row r="28" spans="2:12" ht="19.95" hidden="1" customHeight="1" x14ac:dyDescent="0.2">
      <c r="B28" s="178" t="s">
        <v>2057</v>
      </c>
      <c r="C28" s="885" t="e">
        <f t="shared" si="0"/>
        <v>#N/A</v>
      </c>
      <c r="D28" s="885"/>
      <c r="E28" s="885"/>
      <c r="F28" s="179" t="e">
        <f t="shared" si="1"/>
        <v>#N/A</v>
      </c>
      <c r="G28" s="869" t="e">
        <f t="shared" si="2"/>
        <v>#N/A</v>
      </c>
      <c r="H28" s="870"/>
      <c r="I28" s="179">
        <v>0</v>
      </c>
      <c r="J28" s="180" t="e">
        <f>+G28*I28</f>
        <v>#N/A</v>
      </c>
      <c r="K28" s="151"/>
    </row>
    <row r="29" spans="2:12" ht="16.95" customHeight="1" x14ac:dyDescent="0.25">
      <c r="B29" s="57"/>
      <c r="C29" s="57"/>
      <c r="D29" s="55"/>
      <c r="E29" s="55"/>
      <c r="F29" s="55"/>
      <c r="G29" s="872" t="s">
        <v>2567</v>
      </c>
      <c r="H29" s="872"/>
      <c r="I29" s="872"/>
      <c r="J29" s="165" t="e">
        <f>SUM(J18:J28)</f>
        <v>#VALUE!</v>
      </c>
      <c r="K29" s="54"/>
    </row>
    <row r="30" spans="2:12" ht="16.95" customHeight="1" x14ac:dyDescent="0.25">
      <c r="B30" s="57"/>
      <c r="C30" s="57"/>
      <c r="D30" s="55"/>
      <c r="E30" s="55"/>
      <c r="F30" s="55"/>
      <c r="G30" s="872" t="s">
        <v>2568</v>
      </c>
      <c r="H30" s="872"/>
      <c r="I30" s="872"/>
      <c r="J30" s="165" t="e">
        <f>+J29*0.18</f>
        <v>#VALUE!</v>
      </c>
      <c r="K30" s="54"/>
    </row>
    <row r="31" spans="2:12" ht="16.95" customHeight="1" x14ac:dyDescent="0.25">
      <c r="B31" s="57"/>
      <c r="C31" s="57"/>
      <c r="D31" s="55"/>
      <c r="E31" s="55"/>
      <c r="F31" s="55"/>
      <c r="G31" s="873" t="s">
        <v>2600</v>
      </c>
      <c r="H31" s="873"/>
      <c r="I31" s="873"/>
      <c r="J31" s="166" t="e">
        <f>+J29+J30</f>
        <v>#VALUE!</v>
      </c>
      <c r="K31" s="52"/>
    </row>
    <row r="32" spans="2:12" ht="6.75" customHeight="1" x14ac:dyDescent="0.2">
      <c r="B32" s="137" t="s">
        <v>2652</v>
      </c>
      <c r="C32" s="137"/>
      <c r="D32" s="111"/>
      <c r="E32" s="111"/>
      <c r="F32" s="111"/>
      <c r="G32" s="111"/>
      <c r="H32" s="111"/>
      <c r="I32" s="111"/>
      <c r="J32" s="111"/>
      <c r="K32" s="111"/>
    </row>
    <row r="33" spans="2:14" ht="16.2" customHeight="1" x14ac:dyDescent="0.2">
      <c r="B33" s="73"/>
      <c r="C33" s="109"/>
      <c r="D33" s="109"/>
      <c r="E33" s="109"/>
      <c r="F33" s="109"/>
      <c r="G33" s="109"/>
      <c r="H33" s="109"/>
      <c r="I33" s="109"/>
      <c r="J33" s="111"/>
      <c r="K33" s="111"/>
      <c r="N33" s="159"/>
    </row>
    <row r="34" spans="2:14" ht="16.2" customHeight="1" x14ac:dyDescent="0.2">
      <c r="B34" s="53"/>
      <c r="C34" s="109"/>
      <c r="D34" s="109"/>
      <c r="E34" s="109"/>
      <c r="F34" s="109"/>
      <c r="G34" s="109"/>
      <c r="H34" s="109"/>
      <c r="I34" s="109"/>
      <c r="J34" s="152"/>
      <c r="K34" s="152"/>
    </row>
    <row r="35" spans="2:14" ht="18.600000000000001" customHeight="1" x14ac:dyDescent="0.2">
      <c r="B35" s="871" t="s">
        <v>2601</v>
      </c>
      <c r="C35" s="871"/>
      <c r="D35" s="871"/>
      <c r="E35" s="871"/>
      <c r="F35" s="871"/>
      <c r="G35" s="871"/>
      <c r="H35" s="871"/>
      <c r="I35" s="871"/>
      <c r="J35" s="871"/>
      <c r="K35" s="152"/>
    </row>
    <row r="36" spans="2:14" ht="33" customHeight="1" x14ac:dyDescent="0.2">
      <c r="B36" s="874" t="s">
        <v>2627</v>
      </c>
      <c r="C36" s="874"/>
      <c r="D36" s="874"/>
      <c r="E36" s="874"/>
      <c r="F36" s="874"/>
      <c r="G36" s="874"/>
      <c r="H36" s="874"/>
      <c r="I36" s="874"/>
      <c r="J36" s="874"/>
      <c r="K36" s="152"/>
    </row>
    <row r="37" spans="2:14" ht="16.5" customHeight="1" x14ac:dyDescent="0.2">
      <c r="B37" s="871" t="s">
        <v>2629</v>
      </c>
      <c r="C37" s="871"/>
      <c r="D37" s="871"/>
      <c r="E37" s="871"/>
      <c r="F37" s="871"/>
      <c r="G37" s="871"/>
      <c r="H37" s="871"/>
      <c r="I37" s="871"/>
      <c r="J37" s="871"/>
      <c r="K37" s="152"/>
    </row>
    <row r="38" spans="2:14" ht="32.4" customHeight="1" x14ac:dyDescent="0.2">
      <c r="B38" s="875" t="s">
        <v>2630</v>
      </c>
      <c r="C38" s="875"/>
      <c r="D38" s="875"/>
      <c r="E38" s="875"/>
      <c r="F38" s="875"/>
      <c r="G38" s="875"/>
      <c r="H38" s="875"/>
      <c r="I38" s="875"/>
      <c r="J38" s="875"/>
      <c r="K38" s="152"/>
    </row>
    <row r="39" spans="2:14" ht="30.75" customHeight="1" x14ac:dyDescent="0.2">
      <c r="B39" s="875" t="s">
        <v>2631</v>
      </c>
      <c r="C39" s="875"/>
      <c r="D39" s="875"/>
      <c r="E39" s="875"/>
      <c r="F39" s="875"/>
      <c r="G39" s="875"/>
      <c r="H39" s="875"/>
      <c r="I39" s="875"/>
      <c r="J39" s="875"/>
      <c r="K39" s="152"/>
    </row>
    <row r="40" spans="2:14" ht="30.75" customHeight="1" x14ac:dyDescent="0.2">
      <c r="B40" s="321"/>
      <c r="C40" s="321"/>
      <c r="D40" s="321"/>
      <c r="E40" s="321"/>
      <c r="F40" s="321"/>
      <c r="G40" s="321"/>
      <c r="H40" s="321"/>
      <c r="I40" s="321"/>
      <c r="J40" s="321"/>
      <c r="K40" s="152"/>
    </row>
    <row r="41" spans="2:14" ht="51.75" customHeight="1" x14ac:dyDescent="0.2">
      <c r="B41" s="881" t="s">
        <v>2700</v>
      </c>
      <c r="C41" s="881"/>
      <c r="D41" s="325"/>
      <c r="E41" s="325"/>
      <c r="F41" s="325"/>
      <c r="G41" s="325"/>
      <c r="H41" s="325"/>
      <c r="I41" s="325"/>
      <c r="J41" s="325"/>
      <c r="K41" s="152"/>
    </row>
    <row r="42" spans="2:14" ht="38.25" customHeight="1" x14ac:dyDescent="0.2">
      <c r="B42" s="325"/>
      <c r="C42" s="325"/>
      <c r="D42" s="325"/>
      <c r="E42" s="325"/>
      <c r="F42" s="325"/>
      <c r="G42" s="325"/>
      <c r="H42" s="325"/>
      <c r="I42" s="325"/>
      <c r="J42" s="325"/>
      <c r="K42" s="152"/>
    </row>
    <row r="43" spans="2:14" ht="42.75" customHeight="1" x14ac:dyDescent="0.2">
      <c r="K43" s="152"/>
    </row>
    <row r="44" spans="2:14" ht="32.4" customHeight="1" x14ac:dyDescent="0.2">
      <c r="B44" s="875" t="s">
        <v>2632</v>
      </c>
      <c r="C44" s="875"/>
      <c r="D44" s="875"/>
      <c r="E44" s="875"/>
      <c r="F44" s="875"/>
      <c r="G44" s="875"/>
      <c r="H44" s="875"/>
      <c r="I44" s="875"/>
      <c r="J44" s="875"/>
      <c r="K44" s="152"/>
      <c r="L44" s="92"/>
      <c r="M44" s="84"/>
      <c r="N44" s="85"/>
    </row>
    <row r="45" spans="2:14" ht="56.4" customHeight="1" x14ac:dyDescent="0.2">
      <c r="B45" s="875" t="s">
        <v>2633</v>
      </c>
      <c r="C45" s="875"/>
      <c r="D45" s="875"/>
      <c r="E45" s="875"/>
      <c r="F45" s="875"/>
      <c r="G45" s="875"/>
      <c r="H45" s="875"/>
      <c r="I45" s="875"/>
      <c r="J45" s="875"/>
      <c r="K45" s="152"/>
      <c r="L45" s="92"/>
      <c r="M45" s="84"/>
      <c r="N45" s="85"/>
    </row>
    <row r="46" spans="2:14" ht="56.4" customHeight="1" x14ac:dyDescent="0.2">
      <c r="B46" s="902" t="s">
        <v>2703</v>
      </c>
      <c r="C46" s="902"/>
      <c r="D46" s="902"/>
      <c r="E46" s="902"/>
      <c r="F46" s="902"/>
      <c r="G46" s="902"/>
      <c r="H46" s="902"/>
      <c r="I46" s="902"/>
      <c r="J46" s="902"/>
      <c r="K46" s="152"/>
      <c r="L46" s="92"/>
      <c r="M46" s="84"/>
      <c r="N46" s="85"/>
    </row>
    <row r="47" spans="2:14" ht="32.4" customHeight="1" x14ac:dyDescent="0.2">
      <c r="B47" s="875" t="s">
        <v>2704</v>
      </c>
      <c r="C47" s="875"/>
      <c r="D47" s="875"/>
      <c r="E47" s="875"/>
      <c r="F47" s="875"/>
      <c r="G47" s="875"/>
      <c r="H47" s="875"/>
      <c r="I47" s="875"/>
      <c r="J47" s="875"/>
      <c r="K47" s="152"/>
      <c r="M47" s="84"/>
      <c r="N47" s="85"/>
    </row>
    <row r="48" spans="2:14" ht="56.4" customHeight="1" x14ac:dyDescent="0.2">
      <c r="B48" s="875" t="s">
        <v>2705</v>
      </c>
      <c r="C48" s="875"/>
      <c r="D48" s="875"/>
      <c r="E48" s="875"/>
      <c r="F48" s="875"/>
      <c r="G48" s="875"/>
      <c r="H48" s="875"/>
      <c r="I48" s="875"/>
      <c r="J48" s="875"/>
      <c r="K48" s="152"/>
      <c r="M48" s="84"/>
      <c r="N48" s="85"/>
    </row>
    <row r="49" spans="2:21" ht="16.2" customHeight="1" x14ac:dyDescent="0.2">
      <c r="B49" s="53"/>
      <c r="C49" s="53"/>
      <c r="D49" s="53"/>
      <c r="E49" s="53"/>
      <c r="F49" s="53"/>
      <c r="G49" s="53"/>
      <c r="H49" s="53"/>
      <c r="I49" s="53"/>
      <c r="J49" s="53"/>
      <c r="K49" s="53"/>
    </row>
    <row r="50" spans="2:21" ht="16.2" customHeight="1" x14ac:dyDescent="0.2">
      <c r="B50" s="879"/>
      <c r="C50" s="879"/>
      <c r="D50" s="879"/>
      <c r="E50" s="879"/>
      <c r="F50" s="879"/>
      <c r="G50" s="879"/>
      <c r="H50" s="879"/>
      <c r="I50" s="879"/>
      <c r="J50" s="879"/>
      <c r="K50" s="53"/>
      <c r="O50" s="83"/>
      <c r="P50" s="83"/>
      <c r="Q50" s="83"/>
      <c r="R50" s="83"/>
      <c r="S50" s="83"/>
      <c r="T50" s="83"/>
      <c r="U50" s="83"/>
    </row>
    <row r="51" spans="2:21" ht="16.2" customHeight="1" x14ac:dyDescent="0.2">
      <c r="K51" s="53"/>
    </row>
    <row r="52" spans="2:21" ht="16.2" customHeight="1" x14ac:dyDescent="0.2">
      <c r="B52" s="53" t="s">
        <v>2638</v>
      </c>
      <c r="D52" s="53"/>
      <c r="E52" s="53"/>
      <c r="F52" s="53"/>
      <c r="G52" s="53"/>
      <c r="H52" s="53"/>
      <c r="I52" s="53"/>
      <c r="J52" s="53"/>
      <c r="K52" s="53"/>
      <c r="L52" s="92" t="s">
        <v>2574</v>
      </c>
      <c r="R52" s="85"/>
    </row>
    <row r="53" spans="2:21" ht="16.2" customHeight="1" x14ac:dyDescent="0.2">
      <c r="B53" s="56" t="s">
        <v>2639</v>
      </c>
      <c r="C53" s="53"/>
      <c r="D53" s="53"/>
      <c r="E53" s="53"/>
      <c r="F53" s="53"/>
      <c r="G53" s="53"/>
      <c r="H53" s="53"/>
      <c r="I53" s="53"/>
      <c r="J53" s="53"/>
      <c r="K53" s="53"/>
      <c r="L53" s="53" t="s">
        <v>2640</v>
      </c>
    </row>
    <row r="54" spans="2:21" ht="16.2" customHeight="1" x14ac:dyDescent="0.2">
      <c r="B54" s="56" t="s">
        <v>2518</v>
      </c>
      <c r="C54" s="53"/>
      <c r="D54" s="53"/>
      <c r="E54" s="53"/>
      <c r="F54" s="53"/>
      <c r="G54" s="53"/>
      <c r="H54" s="53"/>
      <c r="I54" s="53"/>
      <c r="J54" s="53"/>
      <c r="K54" s="53"/>
      <c r="L54" s="53" t="s">
        <v>2638</v>
      </c>
    </row>
    <row r="55" spans="2:21" ht="16.2" customHeight="1" x14ac:dyDescent="0.2">
      <c r="B55" s="167" t="s">
        <v>2519</v>
      </c>
      <c r="K55" s="53"/>
      <c r="L55" s="53" t="s">
        <v>2669</v>
      </c>
    </row>
    <row r="56" spans="2:21" ht="16.2" customHeight="1" x14ac:dyDescent="0.2">
      <c r="B56" s="168" t="s">
        <v>2520</v>
      </c>
      <c r="K56" s="158"/>
      <c r="L56" s="53" t="s">
        <v>2642</v>
      </c>
      <c r="M56" s="53"/>
      <c r="N56" s="51"/>
    </row>
    <row r="57" spans="2:21" ht="16.2" customHeight="1" x14ac:dyDescent="0.2">
      <c r="B57" s="167" t="s">
        <v>2521</v>
      </c>
      <c r="K57" s="158"/>
      <c r="L57" s="53" t="s">
        <v>2643</v>
      </c>
      <c r="M57" s="53"/>
      <c r="N57" s="51"/>
    </row>
    <row r="58" spans="2:21" ht="16.2" customHeight="1" x14ac:dyDescent="0.2">
      <c r="B58" s="168" t="s">
        <v>2522</v>
      </c>
      <c r="K58" s="158"/>
    </row>
    <row r="59" spans="2:21" ht="16.2" customHeight="1" x14ac:dyDescent="0.2">
      <c r="B59" s="168" t="s">
        <v>2523</v>
      </c>
      <c r="K59" s="158"/>
    </row>
    <row r="60" spans="2:21" ht="12" customHeight="1" x14ac:dyDescent="0.2">
      <c r="K60" s="158"/>
    </row>
    <row r="61" spans="2:21" ht="25.2" customHeight="1" x14ac:dyDescent="0.2">
      <c r="K61" s="158"/>
    </row>
    <row r="62" spans="2:21" ht="15.6" customHeight="1" x14ac:dyDescent="0.2">
      <c r="K62" s="158"/>
    </row>
    <row r="63" spans="2:21" ht="31.95" customHeight="1" x14ac:dyDescent="0.2">
      <c r="B63" s="880" t="s">
        <v>2645</v>
      </c>
      <c r="C63" s="880"/>
      <c r="D63" s="880"/>
      <c r="E63" s="880"/>
      <c r="F63" s="880"/>
      <c r="G63" s="880"/>
      <c r="H63" s="880"/>
      <c r="I63" s="880"/>
      <c r="J63" s="880"/>
      <c r="K63" s="153"/>
    </row>
    <row r="64" spans="2:21" ht="19.2" customHeight="1" x14ac:dyDescent="0.25">
      <c r="B64" s="335" t="s">
        <v>2525</v>
      </c>
      <c r="C64" s="169"/>
      <c r="D64" s="170"/>
      <c r="E64" s="170"/>
      <c r="F64" s="170"/>
      <c r="G64" s="170"/>
      <c r="H64" s="170"/>
      <c r="I64" s="170"/>
      <c r="J64" s="170"/>
      <c r="K64" s="153"/>
    </row>
    <row r="65" spans="2:14" ht="10.199999999999999" customHeight="1" x14ac:dyDescent="0.25">
      <c r="B65" s="335"/>
      <c r="C65" s="169"/>
      <c r="D65" s="170"/>
      <c r="E65" s="170"/>
      <c r="F65" s="170"/>
      <c r="G65" s="170"/>
      <c r="H65" s="170"/>
      <c r="I65" s="170"/>
      <c r="J65" s="170"/>
      <c r="K65" s="153"/>
    </row>
    <row r="66" spans="2:14" ht="19.2" customHeight="1" x14ac:dyDescent="0.25">
      <c r="B66" s="171" t="s">
        <v>2526</v>
      </c>
      <c r="C66" s="169"/>
      <c r="D66" s="170"/>
      <c r="E66" s="170"/>
      <c r="F66" s="170"/>
      <c r="G66" s="170"/>
      <c r="H66" s="170"/>
      <c r="I66" s="170"/>
      <c r="J66" s="170"/>
      <c r="K66" s="111"/>
    </row>
    <row r="67" spans="2:14" ht="7.95" customHeight="1" x14ac:dyDescent="0.25">
      <c r="B67" s="169"/>
      <c r="C67" s="169"/>
      <c r="D67" s="170"/>
      <c r="E67" s="170"/>
      <c r="F67" s="170"/>
      <c r="G67" s="170"/>
      <c r="H67" s="170"/>
      <c r="I67" s="170"/>
      <c r="J67" s="170"/>
      <c r="K67" s="111"/>
    </row>
    <row r="68" spans="2:14" ht="16.2" customHeight="1" x14ac:dyDescent="0.25">
      <c r="B68" s="171"/>
      <c r="C68" s="171"/>
      <c r="D68" s="170"/>
      <c r="E68" s="170"/>
      <c r="F68" s="170"/>
      <c r="G68" s="170"/>
      <c r="H68" s="170"/>
      <c r="I68" s="170"/>
      <c r="J68" s="170"/>
      <c r="K68" s="141"/>
    </row>
    <row r="69" spans="2:14" ht="16.2" customHeight="1" x14ac:dyDescent="0.25">
      <c r="B69" s="171" t="s">
        <v>2672</v>
      </c>
      <c r="C69" s="171"/>
      <c r="D69" s="169"/>
      <c r="E69" s="169"/>
      <c r="F69" s="169"/>
      <c r="G69" s="169"/>
      <c r="H69" s="169"/>
      <c r="I69" s="170"/>
      <c r="J69" s="170"/>
    </row>
    <row r="70" spans="2:14" ht="16.2" customHeight="1" x14ac:dyDescent="0.25">
      <c r="B70" s="171" t="s">
        <v>2527</v>
      </c>
      <c r="C70" s="171"/>
      <c r="D70" s="170"/>
      <c r="E70" s="170"/>
      <c r="F70" s="170"/>
      <c r="G70" s="170"/>
      <c r="H70" s="170"/>
      <c r="I70" s="170"/>
      <c r="J70" s="170"/>
    </row>
    <row r="71" spans="2:14" ht="16.2" customHeight="1" x14ac:dyDescent="0.25">
      <c r="B71" s="171" t="s">
        <v>2646</v>
      </c>
      <c r="C71" s="171"/>
      <c r="D71" s="170"/>
      <c r="E71" s="170"/>
      <c r="F71" s="170"/>
      <c r="G71" s="170"/>
      <c r="H71" s="170"/>
      <c r="I71" s="170"/>
      <c r="J71" s="170"/>
    </row>
    <row r="72" spans="2:14" ht="16.2" customHeight="1" x14ac:dyDescent="0.25">
      <c r="B72" s="171" t="s">
        <v>2647</v>
      </c>
      <c r="C72" s="171"/>
      <c r="D72" s="170"/>
      <c r="E72" s="170"/>
      <c r="F72" s="170"/>
      <c r="G72" s="170"/>
      <c r="H72" s="170"/>
      <c r="I72" s="170"/>
      <c r="J72" s="170"/>
    </row>
    <row r="73" spans="2:14" ht="16.2" customHeight="1" x14ac:dyDescent="0.25">
      <c r="B73" s="171" t="s">
        <v>2528</v>
      </c>
      <c r="C73" s="55"/>
      <c r="D73" s="55"/>
      <c r="E73" s="55"/>
      <c r="F73" s="55"/>
      <c r="G73" s="55"/>
      <c r="H73" s="55"/>
      <c r="I73" s="55"/>
      <c r="J73" s="55"/>
      <c r="K73" s="83"/>
    </row>
    <row r="74" spans="2:14" ht="132.75" customHeight="1" x14ac:dyDescent="0.2">
      <c r="C74" s="160"/>
      <c r="D74" s="161"/>
      <c r="E74" s="161"/>
      <c r="F74" s="161"/>
      <c r="G74" s="161"/>
      <c r="H74" s="161"/>
      <c r="I74" s="161"/>
      <c r="J74" s="161"/>
    </row>
    <row r="75" spans="2:14" ht="45.75" customHeight="1" x14ac:dyDescent="0.2">
      <c r="B75" s="881" t="s">
        <v>2706</v>
      </c>
      <c r="C75" s="881"/>
      <c r="I75" s="882" t="s">
        <v>2529</v>
      </c>
      <c r="J75" s="882"/>
      <c r="M75" s="69"/>
      <c r="N75" s="69"/>
    </row>
    <row r="76" spans="2:14" ht="16.2" customHeight="1" x14ac:dyDescent="0.2">
      <c r="B76" s="69"/>
      <c r="C76" s="69"/>
      <c r="L76" s="322"/>
      <c r="M76" s="69"/>
      <c r="N76" s="69"/>
    </row>
    <row r="77" spans="2:14" ht="16.2" customHeight="1" x14ac:dyDescent="0.2">
      <c r="B77" s="53"/>
      <c r="C77" s="53"/>
    </row>
    <row r="78" spans="2:14" ht="16.2" customHeight="1" x14ac:dyDescent="0.2">
      <c r="K78" s="148"/>
    </row>
    <row r="81" ht="57.75" customHeight="1" x14ac:dyDescent="0.2"/>
  </sheetData>
  <mergeCells count="52">
    <mergeCell ref="E2:F2"/>
    <mergeCell ref="G4:J5"/>
    <mergeCell ref="L4:M4"/>
    <mergeCell ref="L5:M5"/>
    <mergeCell ref="C6:E7"/>
    <mergeCell ref="G6:J7"/>
    <mergeCell ref="H9:I9"/>
    <mergeCell ref="H10:I10"/>
    <mergeCell ref="H11:I11"/>
    <mergeCell ref="B14:J15"/>
    <mergeCell ref="C17:E17"/>
    <mergeCell ref="G17:H17"/>
    <mergeCell ref="C18:E18"/>
    <mergeCell ref="G18:H18"/>
    <mergeCell ref="C19:E19"/>
    <mergeCell ref="G19:H19"/>
    <mergeCell ref="C20:E20"/>
    <mergeCell ref="G20:H20"/>
    <mergeCell ref="C21:E21"/>
    <mergeCell ref="G21:H21"/>
    <mergeCell ref="C22:E22"/>
    <mergeCell ref="G22:H22"/>
    <mergeCell ref="C23:E23"/>
    <mergeCell ref="G23:H23"/>
    <mergeCell ref="C24:E24"/>
    <mergeCell ref="G24:H24"/>
    <mergeCell ref="C25:E25"/>
    <mergeCell ref="G25:H25"/>
    <mergeCell ref="C26:E26"/>
    <mergeCell ref="G26:H26"/>
    <mergeCell ref="G31:I31"/>
    <mergeCell ref="B35:J35"/>
    <mergeCell ref="C27:E27"/>
    <mergeCell ref="G27:H27"/>
    <mergeCell ref="C28:E28"/>
    <mergeCell ref="G28:H28"/>
    <mergeCell ref="G29:I29"/>
    <mergeCell ref="G30:I30"/>
    <mergeCell ref="B75:C75"/>
    <mergeCell ref="I75:J75"/>
    <mergeCell ref="B41:C41"/>
    <mergeCell ref="B36:J36"/>
    <mergeCell ref="B37:J37"/>
    <mergeCell ref="B38:J38"/>
    <mergeCell ref="B39:J39"/>
    <mergeCell ref="B44:J44"/>
    <mergeCell ref="B45:J45"/>
    <mergeCell ref="B47:J47"/>
    <mergeCell ref="B48:J48"/>
    <mergeCell ref="B50:J50"/>
    <mergeCell ref="B63:J63"/>
    <mergeCell ref="B46:J46"/>
  </mergeCells>
  <hyperlinks>
    <hyperlink ref="B72" r:id="rId1" display="mailto:laboratorio@geofal.com.pe" xr:uid="{00000000-0004-0000-1600-000000000000}"/>
    <hyperlink ref="B73" r:id="rId2" display="http://www.geofal.com.pe/" xr:uid="{00000000-0004-0000-1600-000001000000}"/>
  </hyperlinks>
  <printOptions horizontalCentered="1"/>
  <pageMargins left="0" right="0" top="1.1811023622047245" bottom="0" header="0" footer="0"/>
  <pageSetup paperSize="274" scale="90" orientation="portrait" r:id="rId3"/>
  <headerFooter scaleWithDoc="0">
    <oddHeader>&amp;C&amp;G</oddHeader>
  </headerFooter>
  <drawing r:id="rId4"/>
  <legacyDrawingHF r:id="rId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99"/>
  <dimension ref="B2:L28"/>
  <sheetViews>
    <sheetView topLeftCell="A4" workbookViewId="0">
      <selection activeCell="I23" sqref="I23"/>
    </sheetView>
  </sheetViews>
  <sheetFormatPr baseColWidth="10" defaultColWidth="11.44140625" defaultRowHeight="14.4" x14ac:dyDescent="0.3"/>
  <sheetData>
    <row r="2" spans="2:12" x14ac:dyDescent="0.3">
      <c r="C2" t="s">
        <v>2721</v>
      </c>
      <c r="I2" t="s">
        <v>2722</v>
      </c>
    </row>
    <row r="4" spans="2:12" x14ac:dyDescent="0.3">
      <c r="B4" t="s">
        <v>2673</v>
      </c>
      <c r="C4">
        <v>4</v>
      </c>
      <c r="D4">
        <v>80</v>
      </c>
      <c r="F4">
        <f t="shared" ref="F4:F9" si="0">+C4*D4</f>
        <v>320</v>
      </c>
      <c r="H4" t="s">
        <v>2673</v>
      </c>
      <c r="I4">
        <v>3</v>
      </c>
      <c r="J4">
        <v>80</v>
      </c>
      <c r="L4">
        <f t="shared" ref="L4:L9" si="1">+I4*J4</f>
        <v>240</v>
      </c>
    </row>
    <row r="5" spans="2:12" x14ac:dyDescent="0.3">
      <c r="B5" t="s">
        <v>2723</v>
      </c>
      <c r="C5">
        <v>4</v>
      </c>
      <c r="D5">
        <v>30</v>
      </c>
      <c r="F5">
        <f t="shared" si="0"/>
        <v>120</v>
      </c>
      <c r="H5" t="s">
        <v>2723</v>
      </c>
      <c r="I5">
        <v>3</v>
      </c>
      <c r="J5">
        <v>30</v>
      </c>
      <c r="L5">
        <f t="shared" si="1"/>
        <v>90</v>
      </c>
    </row>
    <row r="6" spans="2:12" x14ac:dyDescent="0.3">
      <c r="B6" t="s">
        <v>2724</v>
      </c>
      <c r="C6">
        <v>4</v>
      </c>
      <c r="D6">
        <v>50</v>
      </c>
      <c r="F6">
        <f t="shared" si="0"/>
        <v>200</v>
      </c>
      <c r="H6" t="s">
        <v>2724</v>
      </c>
      <c r="I6">
        <v>3</v>
      </c>
      <c r="J6">
        <v>50</v>
      </c>
      <c r="L6">
        <f t="shared" si="1"/>
        <v>150</v>
      </c>
    </row>
    <row r="7" spans="2:12" x14ac:dyDescent="0.3">
      <c r="B7" t="s">
        <v>2725</v>
      </c>
      <c r="C7">
        <v>1</v>
      </c>
      <c r="D7">
        <v>200</v>
      </c>
      <c r="F7">
        <f t="shared" si="0"/>
        <v>200</v>
      </c>
      <c r="H7" t="s">
        <v>2725</v>
      </c>
      <c r="I7">
        <v>1</v>
      </c>
      <c r="J7">
        <v>200</v>
      </c>
      <c r="L7">
        <f t="shared" si="1"/>
        <v>200</v>
      </c>
    </row>
    <row r="8" spans="2:12" x14ac:dyDescent="0.3">
      <c r="B8" t="s">
        <v>2685</v>
      </c>
      <c r="C8">
        <v>1</v>
      </c>
      <c r="D8">
        <f>100+165</f>
        <v>265</v>
      </c>
      <c r="F8">
        <f t="shared" si="0"/>
        <v>265</v>
      </c>
      <c r="H8" t="s">
        <v>2685</v>
      </c>
      <c r="I8">
        <v>1</v>
      </c>
      <c r="J8">
        <f>100+400</f>
        <v>500</v>
      </c>
      <c r="L8">
        <f t="shared" si="1"/>
        <v>500</v>
      </c>
    </row>
    <row r="9" spans="2:12" x14ac:dyDescent="0.3">
      <c r="B9" t="s">
        <v>2726</v>
      </c>
      <c r="C9">
        <v>1</v>
      </c>
      <c r="D9">
        <f>20000*0.05</f>
        <v>1000</v>
      </c>
      <c r="F9">
        <f t="shared" si="0"/>
        <v>1000</v>
      </c>
      <c r="H9" t="s">
        <v>2726</v>
      </c>
      <c r="I9">
        <v>1</v>
      </c>
      <c r="J9">
        <f>15000*0.05</f>
        <v>750</v>
      </c>
      <c r="L9">
        <f t="shared" si="1"/>
        <v>750</v>
      </c>
    </row>
    <row r="10" spans="2:12" x14ac:dyDescent="0.3">
      <c r="F10">
        <f>SUM(F4:F9)</f>
        <v>2105</v>
      </c>
      <c r="L10">
        <f>SUM(L4:L9)</f>
        <v>1930</v>
      </c>
    </row>
    <row r="11" spans="2:12" x14ac:dyDescent="0.3">
      <c r="B11" t="s">
        <v>2727</v>
      </c>
      <c r="C11">
        <v>1000</v>
      </c>
      <c r="F11">
        <f>+F10*0.2</f>
        <v>421</v>
      </c>
      <c r="H11" t="s">
        <v>2727</v>
      </c>
      <c r="I11">
        <v>1000</v>
      </c>
      <c r="L11">
        <f>+L10*0.2</f>
        <v>386</v>
      </c>
    </row>
    <row r="12" spans="2:12" x14ac:dyDescent="0.3">
      <c r="B12" t="s">
        <v>2728</v>
      </c>
      <c r="C12">
        <v>600</v>
      </c>
      <c r="F12">
        <f>+F10+F11</f>
        <v>2526</v>
      </c>
      <c r="H12" t="s">
        <v>2728</v>
      </c>
      <c r="I12">
        <v>600</v>
      </c>
      <c r="L12">
        <f>+L10+L11</f>
        <v>2316</v>
      </c>
    </row>
    <row r="13" spans="2:12" x14ac:dyDescent="0.3">
      <c r="B13" t="s">
        <v>2729</v>
      </c>
      <c r="C13">
        <v>880</v>
      </c>
      <c r="H13" t="s">
        <v>2729</v>
      </c>
      <c r="I13">
        <v>660</v>
      </c>
    </row>
    <row r="14" spans="2:12" x14ac:dyDescent="0.3">
      <c r="C14">
        <f>SUM(C11:C13)</f>
        <v>2480</v>
      </c>
      <c r="I14">
        <f>SUM(I11:I13)</f>
        <v>2260</v>
      </c>
      <c r="K14" s="143" t="s">
        <v>2730</v>
      </c>
      <c r="L14" s="143">
        <v>2016</v>
      </c>
    </row>
    <row r="15" spans="2:12" x14ac:dyDescent="0.3">
      <c r="B15" t="s">
        <v>2731</v>
      </c>
      <c r="C15">
        <f>+C14/15</f>
        <v>165.33333333333334</v>
      </c>
      <c r="E15" s="143" t="s">
        <v>2730</v>
      </c>
      <c r="F15" s="143">
        <v>2526</v>
      </c>
      <c r="H15" t="s">
        <v>2731</v>
      </c>
      <c r="I15">
        <f>+I14/6</f>
        <v>376.66666666666669</v>
      </c>
      <c r="K15" s="143" t="s">
        <v>2732</v>
      </c>
      <c r="L15" s="143"/>
    </row>
    <row r="16" spans="2:12" x14ac:dyDescent="0.3">
      <c r="E16" s="143" t="s">
        <v>2732</v>
      </c>
      <c r="F16" s="143">
        <v>1944</v>
      </c>
    </row>
    <row r="18" spans="2:12" x14ac:dyDescent="0.3">
      <c r="C18" t="s">
        <v>2733</v>
      </c>
      <c r="D18" t="s">
        <v>2734</v>
      </c>
    </row>
    <row r="19" spans="2:12" x14ac:dyDescent="0.3">
      <c r="B19" t="s">
        <v>2735</v>
      </c>
      <c r="C19">
        <v>13</v>
      </c>
      <c r="D19">
        <f>+L26</f>
        <v>645</v>
      </c>
      <c r="E19">
        <f>+C19*D19</f>
        <v>8385</v>
      </c>
      <c r="K19" t="s">
        <v>2736</v>
      </c>
      <c r="L19">
        <v>70</v>
      </c>
    </row>
    <row r="20" spans="2:12" x14ac:dyDescent="0.3">
      <c r="B20" t="s">
        <v>2737</v>
      </c>
      <c r="C20">
        <f>23+38</f>
        <v>61</v>
      </c>
      <c r="D20">
        <v>35</v>
      </c>
      <c r="E20">
        <f>+C20*D20</f>
        <v>2135</v>
      </c>
      <c r="K20" t="s">
        <v>2738</v>
      </c>
      <c r="L20">
        <v>25</v>
      </c>
    </row>
    <row r="21" spans="2:12" x14ac:dyDescent="0.3">
      <c r="B21" t="s">
        <v>2739</v>
      </c>
      <c r="C21">
        <v>1</v>
      </c>
      <c r="D21">
        <f>+F28</f>
        <v>3360</v>
      </c>
      <c r="E21">
        <f>+C21*D21</f>
        <v>3360</v>
      </c>
      <c r="K21" t="s">
        <v>2740</v>
      </c>
      <c r="L21">
        <v>60</v>
      </c>
    </row>
    <row r="22" spans="2:12" x14ac:dyDescent="0.3">
      <c r="E22">
        <f>SUM(E19:E21)</f>
        <v>13880</v>
      </c>
      <c r="K22" t="s">
        <v>2741</v>
      </c>
      <c r="L22">
        <v>10</v>
      </c>
    </row>
    <row r="23" spans="2:12" x14ac:dyDescent="0.3">
      <c r="K23" t="s">
        <v>2742</v>
      </c>
      <c r="L23">
        <v>120</v>
      </c>
    </row>
    <row r="24" spans="2:12" x14ac:dyDescent="0.3">
      <c r="D24" t="s">
        <v>2743</v>
      </c>
      <c r="E24" t="s">
        <v>2675</v>
      </c>
      <c r="K24" t="s">
        <v>2744</v>
      </c>
      <c r="L24">
        <v>210</v>
      </c>
    </row>
    <row r="25" spans="2:12" x14ac:dyDescent="0.3">
      <c r="B25" t="s">
        <v>2745</v>
      </c>
      <c r="C25">
        <v>2</v>
      </c>
      <c r="D25">
        <f>30+50</f>
        <v>80</v>
      </c>
      <c r="E25">
        <v>6</v>
      </c>
      <c r="F25">
        <f>+C25*D25*E25</f>
        <v>960</v>
      </c>
      <c r="K25" t="s">
        <v>2746</v>
      </c>
      <c r="L25">
        <v>150</v>
      </c>
    </row>
    <row r="26" spans="2:12" x14ac:dyDescent="0.3">
      <c r="B26" t="s">
        <v>2747</v>
      </c>
      <c r="C26">
        <v>200</v>
      </c>
      <c r="D26">
        <v>1</v>
      </c>
      <c r="E26">
        <v>6</v>
      </c>
      <c r="F26">
        <f>+C26*D26*E26</f>
        <v>1200</v>
      </c>
      <c r="L26">
        <f>SUM(L19:L25)</f>
        <v>645</v>
      </c>
    </row>
    <row r="27" spans="2:12" x14ac:dyDescent="0.3">
      <c r="B27" t="s">
        <v>2685</v>
      </c>
      <c r="C27">
        <v>200</v>
      </c>
      <c r="D27">
        <v>1</v>
      </c>
      <c r="E27">
        <v>6</v>
      </c>
      <c r="F27">
        <f>+C27*D27*E27</f>
        <v>1200</v>
      </c>
    </row>
    <row r="28" spans="2:12" x14ac:dyDescent="0.3">
      <c r="F28">
        <f>SUM(F25:F27)</f>
        <v>3360</v>
      </c>
    </row>
  </sheetData>
  <pageMargins left="0.7" right="0.7" top="0.75" bottom="0.75" header="0.3" footer="0.3"/>
  <pageSetup orientation="portrait" horizontalDpi="360" verticalDpi="36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100"/>
  <dimension ref="A1:S131"/>
  <sheetViews>
    <sheetView topLeftCell="A22" workbookViewId="0">
      <selection activeCell="P27" sqref="P27"/>
    </sheetView>
  </sheetViews>
  <sheetFormatPr baseColWidth="10" defaultColWidth="11.44140625" defaultRowHeight="13.2" x14ac:dyDescent="0.25"/>
  <cols>
    <col min="1" max="1" width="11.44140625" style="55"/>
    <col min="2" max="2" width="15.88671875" style="55" customWidth="1"/>
    <col min="3" max="12" width="11.44140625" style="55"/>
    <col min="13" max="13" width="17" style="55" customWidth="1"/>
    <col min="14" max="14" width="15" style="55" customWidth="1"/>
    <col min="15" max="15" width="17" style="55" customWidth="1"/>
    <col min="16" max="16384" width="11.44140625" style="55"/>
  </cols>
  <sheetData>
    <row r="1" spans="1:19" ht="18.75" customHeight="1" x14ac:dyDescent="0.25">
      <c r="A1" s="94"/>
      <c r="B1" s="95"/>
      <c r="C1" s="95"/>
      <c r="D1" s="95"/>
      <c r="E1" s="95"/>
      <c r="F1" s="95"/>
      <c r="G1" s="95"/>
      <c r="H1" s="95"/>
      <c r="I1" s="95"/>
      <c r="J1" s="95"/>
      <c r="K1" s="96"/>
    </row>
    <row r="2" spans="1:19" ht="18.75" customHeight="1" x14ac:dyDescent="0.25">
      <c r="A2" s="97"/>
      <c r="K2" s="98"/>
      <c r="M2" s="108">
        <f>+'COTIZACION VARIOS '!K49</f>
        <v>4</v>
      </c>
      <c r="N2" s="108" t="str">
        <f>IF($M$2=1,B5,IF($M$2=2,B16,IF($M$2=3,B27,IF($M$2=4,B39,IF($M$2=5,B50,IF($M$2=6,B61,IF($M$2=7,B76)))))))</f>
        <v>* Plazo de entrega de los resultados sera Dependiento de la fecha de ensayo.</v>
      </c>
    </row>
    <row r="3" spans="1:19" ht="18.75" customHeight="1" x14ac:dyDescent="0.25">
      <c r="A3" s="99">
        <v>1</v>
      </c>
      <c r="B3" s="85" t="s">
        <v>2748</v>
      </c>
      <c r="K3" s="98"/>
      <c r="M3" s="108"/>
      <c r="N3" s="108" t="str">
        <f t="shared" ref="N3:N9" si="0">IF($M$2=1,B6,IF($M$2=2,B17,IF($M$2=3,B28,IF($M$2=4,B40,IF($M$2=5,B51,IF($M$2=6,B62,IF($M$2=7,B77)))))))</f>
        <v>* Horario de atención de las recepción de muestra L-V 8:30-1:00 y 2:00-4:00pm.</v>
      </c>
    </row>
    <row r="4" spans="1:19" ht="18.75" customHeight="1" x14ac:dyDescent="0.25">
      <c r="A4" s="100"/>
      <c r="B4" s="56"/>
      <c r="K4" s="98"/>
      <c r="M4" s="108"/>
      <c r="N4" s="108" t="str">
        <f>IF($M$2=1,B7,IF($M$2=2,B18,IF($M$2=3,B29,IF($M$2=4,B41,IF($M$2=5,B52,IF($M$2=6,B63,IF($M$2=7,B78)))))))</f>
        <v>* Validez de la cotización: 30 días</v>
      </c>
    </row>
    <row r="5" spans="1:19" ht="18.75" customHeight="1" x14ac:dyDescent="0.25">
      <c r="A5" s="100"/>
      <c r="B5" s="56" t="s">
        <v>2749</v>
      </c>
      <c r="K5" s="98"/>
      <c r="M5" s="108"/>
      <c r="N5" s="108">
        <f>IF($M$2=1,B8,IF($M$2=2,B19,IF($M$2=3,B30,IF($M$2=4,B42,IF($M$2=5,B53,IF($M$2=6,B64,IF($M$2=7,B79)))))))</f>
        <v>0</v>
      </c>
      <c r="S5" s="56" t="s">
        <v>2671</v>
      </c>
    </row>
    <row r="6" spans="1:19" ht="18.75" customHeight="1" x14ac:dyDescent="0.25">
      <c r="A6" s="100"/>
      <c r="B6" s="56" t="s">
        <v>2750</v>
      </c>
      <c r="K6" s="98"/>
      <c r="M6" s="108"/>
      <c r="N6" s="108">
        <f t="shared" si="0"/>
        <v>0</v>
      </c>
      <c r="S6" s="56" t="s">
        <v>2750</v>
      </c>
    </row>
    <row r="7" spans="1:19" ht="18.75" customHeight="1" x14ac:dyDescent="0.25">
      <c r="A7" s="100"/>
      <c r="B7" s="56" t="s">
        <v>2751</v>
      </c>
      <c r="K7" s="98"/>
      <c r="M7" s="108"/>
      <c r="N7" s="108">
        <f t="shared" si="0"/>
        <v>0</v>
      </c>
      <c r="S7" s="56" t="s">
        <v>2751</v>
      </c>
    </row>
    <row r="8" spans="1:19" ht="18.75" customHeight="1" x14ac:dyDescent="0.25">
      <c r="A8" s="100"/>
      <c r="B8" s="56" t="s">
        <v>2752</v>
      </c>
      <c r="K8" s="98"/>
      <c r="M8" s="108"/>
      <c r="N8" s="108">
        <f t="shared" si="0"/>
        <v>0</v>
      </c>
      <c r="S8" s="56" t="s">
        <v>2752</v>
      </c>
    </row>
    <row r="9" spans="1:19" ht="18.75" customHeight="1" x14ac:dyDescent="0.25">
      <c r="A9" s="100"/>
      <c r="B9" s="56" t="s">
        <v>2753</v>
      </c>
      <c r="K9" s="98"/>
      <c r="M9" s="108"/>
      <c r="N9" s="108">
        <f t="shared" si="0"/>
        <v>0</v>
      </c>
      <c r="S9" s="56" t="s">
        <v>2753</v>
      </c>
    </row>
    <row r="10" spans="1:19" ht="18.75" customHeight="1" x14ac:dyDescent="0.25">
      <c r="A10" s="100"/>
      <c r="B10" s="56" t="s">
        <v>2754</v>
      </c>
      <c r="K10" s="98"/>
      <c r="S10" s="56" t="s">
        <v>2754</v>
      </c>
    </row>
    <row r="11" spans="1:19" ht="18.75" customHeight="1" x14ac:dyDescent="0.25">
      <c r="A11" s="100"/>
      <c r="B11" s="56" t="s">
        <v>2755</v>
      </c>
      <c r="K11" s="98"/>
      <c r="S11" s="56" t="s">
        <v>2755</v>
      </c>
    </row>
    <row r="12" spans="1:19" ht="18.75" customHeight="1" x14ac:dyDescent="0.25">
      <c r="A12" s="100"/>
      <c r="B12" s="56" t="s">
        <v>2756</v>
      </c>
      <c r="K12" s="98"/>
      <c r="S12" s="56" t="s">
        <v>2756</v>
      </c>
    </row>
    <row r="13" spans="1:19" ht="18.75" customHeight="1" x14ac:dyDescent="0.25">
      <c r="A13" s="100"/>
      <c r="B13" s="56"/>
      <c r="K13" s="98"/>
    </row>
    <row r="14" spans="1:19" ht="18.75" customHeight="1" x14ac:dyDescent="0.25">
      <c r="A14" s="99">
        <v>2</v>
      </c>
      <c r="B14" s="85" t="s">
        <v>2757</v>
      </c>
      <c r="K14" s="98"/>
      <c r="M14" s="91"/>
      <c r="N14" s="89" t="s">
        <v>2758</v>
      </c>
      <c r="O14" s="91"/>
    </row>
    <row r="15" spans="1:19" ht="18.75" customHeight="1" x14ac:dyDescent="0.25">
      <c r="A15" s="100"/>
      <c r="B15" s="56"/>
      <c r="K15" s="98"/>
      <c r="M15" s="90" t="s">
        <v>2759</v>
      </c>
      <c r="N15" s="90" t="s">
        <v>2760</v>
      </c>
      <c r="O15" s="90" t="s">
        <v>2761</v>
      </c>
    </row>
    <row r="16" spans="1:19" ht="18.75" customHeight="1" x14ac:dyDescent="0.25">
      <c r="A16" s="100"/>
      <c r="B16" s="56" t="s">
        <v>2762</v>
      </c>
      <c r="K16" s="98"/>
      <c r="M16" s="326" t="s">
        <v>2763</v>
      </c>
      <c r="N16" s="326" t="s">
        <v>2764</v>
      </c>
      <c r="O16" s="326" t="s">
        <v>2765</v>
      </c>
      <c r="Q16" s="56" t="s">
        <v>2766</v>
      </c>
    </row>
    <row r="17" spans="1:16" ht="18.75" customHeight="1" x14ac:dyDescent="0.25">
      <c r="A17" s="100"/>
      <c r="B17" s="56" t="s">
        <v>2767</v>
      </c>
      <c r="K17" s="98"/>
      <c r="M17" s="56"/>
      <c r="N17" s="56"/>
      <c r="O17" s="56"/>
    </row>
    <row r="18" spans="1:16" ht="18.75" customHeight="1" x14ac:dyDescent="0.25">
      <c r="A18" s="100"/>
      <c r="B18" s="56" t="s">
        <v>2768</v>
      </c>
      <c r="K18" s="98"/>
      <c r="M18" s="56"/>
      <c r="N18" s="56"/>
      <c r="O18" s="56"/>
    </row>
    <row r="19" spans="1:16" ht="18.75" customHeight="1" x14ac:dyDescent="0.25">
      <c r="A19" s="100"/>
      <c r="B19" s="56" t="s">
        <v>2769</v>
      </c>
      <c r="K19" s="98"/>
      <c r="M19" s="56"/>
      <c r="N19" s="56"/>
      <c r="O19" s="86"/>
    </row>
    <row r="20" spans="1:16" ht="18.75" customHeight="1" x14ac:dyDescent="0.25">
      <c r="A20" s="100"/>
      <c r="B20" s="56" t="s">
        <v>2770</v>
      </c>
      <c r="K20" s="98"/>
      <c r="M20" s="56"/>
      <c r="N20" s="56"/>
      <c r="O20" s="86"/>
    </row>
    <row r="21" spans="1:16" ht="18.75" customHeight="1" x14ac:dyDescent="0.25">
      <c r="A21" s="100"/>
      <c r="K21" s="98"/>
      <c r="M21" s="56"/>
      <c r="N21" s="56"/>
      <c r="O21" s="86"/>
    </row>
    <row r="22" spans="1:16" ht="18.75" customHeight="1" x14ac:dyDescent="0.25">
      <c r="A22" s="100"/>
      <c r="B22" s="56"/>
      <c r="K22" s="98"/>
      <c r="M22" s="56"/>
      <c r="N22" s="56"/>
      <c r="O22" s="86"/>
    </row>
    <row r="23" spans="1:16" ht="18.75" customHeight="1" x14ac:dyDescent="0.25">
      <c r="A23" s="100"/>
      <c r="B23" s="56"/>
      <c r="K23" s="98"/>
      <c r="M23" s="56"/>
      <c r="N23" s="56"/>
      <c r="O23" s="86"/>
    </row>
    <row r="24" spans="1:16" ht="18.75" customHeight="1" x14ac:dyDescent="0.25">
      <c r="A24" s="100"/>
      <c r="K24" s="98"/>
      <c r="M24" s="56"/>
      <c r="N24" s="56"/>
      <c r="O24" s="86"/>
    </row>
    <row r="25" spans="1:16" ht="18.75" customHeight="1" x14ac:dyDescent="0.25">
      <c r="A25" s="99">
        <v>3</v>
      </c>
      <c r="B25" s="85" t="s">
        <v>2771</v>
      </c>
      <c r="K25" s="98"/>
      <c r="M25" s="56"/>
      <c r="N25" s="56"/>
      <c r="O25" s="86"/>
    </row>
    <row r="26" spans="1:16" ht="18.75" customHeight="1" x14ac:dyDescent="0.25">
      <c r="A26" s="100"/>
      <c r="B26" s="56"/>
      <c r="K26" s="98"/>
      <c r="M26" s="87" t="s">
        <v>2772</v>
      </c>
      <c r="N26" s="88"/>
      <c r="O26" s="86"/>
    </row>
    <row r="27" spans="1:16" ht="18.75" customHeight="1" x14ac:dyDescent="0.25">
      <c r="A27" s="100"/>
      <c r="B27" s="56" t="s">
        <v>2773</v>
      </c>
      <c r="K27" s="98"/>
      <c r="M27" s="89" t="s">
        <v>2774</v>
      </c>
      <c r="N27" s="89" t="s">
        <v>2775</v>
      </c>
      <c r="O27" s="86"/>
      <c r="P27" s="56" t="s">
        <v>2776</v>
      </c>
    </row>
    <row r="28" spans="1:16" ht="18.75" customHeight="1" x14ac:dyDescent="0.25">
      <c r="A28" s="100"/>
      <c r="B28" s="56" t="s">
        <v>2777</v>
      </c>
      <c r="K28" s="98"/>
      <c r="M28" s="326" t="s">
        <v>2778</v>
      </c>
      <c r="N28" s="326" t="s">
        <v>2779</v>
      </c>
      <c r="O28" s="86"/>
      <c r="P28" s="56" t="s">
        <v>2767</v>
      </c>
    </row>
    <row r="29" spans="1:16" ht="18.75" customHeight="1" x14ac:dyDescent="0.25">
      <c r="A29" s="100"/>
      <c r="B29" s="56" t="s">
        <v>2780</v>
      </c>
      <c r="K29" s="98"/>
      <c r="M29" s="56"/>
      <c r="N29" s="56"/>
      <c r="O29" s="86"/>
      <c r="P29" s="56" t="s">
        <v>2780</v>
      </c>
    </row>
    <row r="30" spans="1:16" ht="18.75" customHeight="1" x14ac:dyDescent="0.25">
      <c r="A30" s="100"/>
      <c r="B30" s="56" t="s">
        <v>2769</v>
      </c>
      <c r="K30" s="98"/>
      <c r="O30" s="86"/>
      <c r="P30" s="56" t="s">
        <v>2769</v>
      </c>
    </row>
    <row r="31" spans="1:16" ht="18.75" customHeight="1" x14ac:dyDescent="0.25">
      <c r="A31" s="100"/>
      <c r="B31" s="56" t="s">
        <v>2756</v>
      </c>
      <c r="K31" s="98"/>
      <c r="O31" s="86"/>
      <c r="P31" s="56" t="s">
        <v>2756</v>
      </c>
    </row>
    <row r="32" spans="1:16" ht="18.75" customHeight="1" x14ac:dyDescent="0.25">
      <c r="A32" s="100"/>
      <c r="B32" s="56"/>
      <c r="K32" s="98"/>
      <c r="O32" s="86"/>
    </row>
    <row r="33" spans="1:19" ht="18.75" customHeight="1" x14ac:dyDescent="0.25">
      <c r="A33" s="100"/>
      <c r="B33" s="56"/>
      <c r="K33" s="98"/>
      <c r="O33" s="86"/>
    </row>
    <row r="34" spans="1:19" ht="18.75" customHeight="1" x14ac:dyDescent="0.25">
      <c r="A34" s="100"/>
      <c r="B34" s="56"/>
      <c r="K34" s="98"/>
      <c r="O34" s="86"/>
    </row>
    <row r="35" spans="1:19" ht="18.75" customHeight="1" x14ac:dyDescent="0.25">
      <c r="A35" s="100"/>
      <c r="B35" s="56"/>
      <c r="K35" s="98"/>
      <c r="O35" s="86"/>
    </row>
    <row r="36" spans="1:19" ht="18.75" customHeight="1" x14ac:dyDescent="0.25">
      <c r="A36" s="100"/>
      <c r="B36" s="56"/>
      <c r="K36" s="98"/>
      <c r="O36" s="86"/>
    </row>
    <row r="37" spans="1:19" ht="18.75" customHeight="1" x14ac:dyDescent="0.25">
      <c r="A37" s="99">
        <v>4</v>
      </c>
      <c r="B37" s="85" t="s">
        <v>2781</v>
      </c>
      <c r="K37" s="98"/>
      <c r="O37" s="86"/>
    </row>
    <row r="38" spans="1:19" ht="18.75" customHeight="1" x14ac:dyDescent="0.25">
      <c r="A38" s="100"/>
      <c r="B38" s="56"/>
      <c r="K38" s="98"/>
      <c r="M38" s="85" t="s">
        <v>2781</v>
      </c>
      <c r="S38" s="85" t="s">
        <v>2782</v>
      </c>
    </row>
    <row r="39" spans="1:19" ht="18.75" customHeight="1" x14ac:dyDescent="0.25">
      <c r="A39" s="100"/>
      <c r="B39" s="56" t="s">
        <v>2783</v>
      </c>
      <c r="K39" s="98"/>
      <c r="M39" s="56" t="s">
        <v>2783</v>
      </c>
      <c r="S39" s="56" t="s">
        <v>2671</v>
      </c>
    </row>
    <row r="40" spans="1:19" ht="18.75" customHeight="1" x14ac:dyDescent="0.25">
      <c r="A40" s="100"/>
      <c r="B40" s="56" t="s">
        <v>2784</v>
      </c>
      <c r="K40" s="98"/>
      <c r="M40" s="56" t="s">
        <v>2780</v>
      </c>
      <c r="S40" s="56" t="s">
        <v>2785</v>
      </c>
    </row>
    <row r="41" spans="1:19" ht="18.75" customHeight="1" x14ac:dyDescent="0.25">
      <c r="A41" s="100"/>
      <c r="B41" s="56" t="s">
        <v>2756</v>
      </c>
      <c r="K41" s="98"/>
      <c r="M41" s="56" t="s">
        <v>2756</v>
      </c>
      <c r="S41" s="56" t="s">
        <v>2786</v>
      </c>
    </row>
    <row r="42" spans="1:19" ht="18.75" customHeight="1" x14ac:dyDescent="0.25">
      <c r="A42" s="100"/>
      <c r="B42" s="56"/>
      <c r="K42" s="98"/>
      <c r="M42" s="56"/>
      <c r="S42" s="56" t="s">
        <v>2787</v>
      </c>
    </row>
    <row r="43" spans="1:19" ht="18.75" customHeight="1" x14ac:dyDescent="0.25">
      <c r="A43" s="100"/>
      <c r="K43" s="98"/>
      <c r="S43" s="56" t="s">
        <v>2788</v>
      </c>
    </row>
    <row r="44" spans="1:19" ht="18.75" customHeight="1" x14ac:dyDescent="0.25">
      <c r="A44" s="100"/>
      <c r="K44" s="98"/>
      <c r="S44" s="56" t="s">
        <v>2789</v>
      </c>
    </row>
    <row r="45" spans="1:19" ht="18.75" customHeight="1" x14ac:dyDescent="0.25">
      <c r="A45" s="100"/>
      <c r="K45" s="98"/>
      <c r="S45" s="56" t="s">
        <v>2755</v>
      </c>
    </row>
    <row r="46" spans="1:19" ht="18.75" customHeight="1" x14ac:dyDescent="0.25">
      <c r="A46" s="97"/>
      <c r="K46" s="98"/>
      <c r="S46" s="56" t="s">
        <v>2756</v>
      </c>
    </row>
    <row r="47" spans="1:19" ht="18.75" customHeight="1" x14ac:dyDescent="0.25">
      <c r="A47" s="97"/>
      <c r="K47" s="98"/>
    </row>
    <row r="48" spans="1:19" ht="18.75" customHeight="1" x14ac:dyDescent="0.25">
      <c r="A48" s="99">
        <v>5</v>
      </c>
      <c r="B48" s="85" t="s">
        <v>2790</v>
      </c>
      <c r="K48" s="98"/>
    </row>
    <row r="49" spans="1:13" ht="18.75" customHeight="1" x14ac:dyDescent="0.25">
      <c r="A49" s="100"/>
      <c r="B49" s="56"/>
      <c r="K49" s="98"/>
    </row>
    <row r="50" spans="1:13" ht="18.75" customHeight="1" x14ac:dyDescent="0.25">
      <c r="A50" s="100"/>
      <c r="B50" s="56" t="s">
        <v>2791</v>
      </c>
      <c r="K50" s="98"/>
      <c r="M50" s="55">
        <v>50</v>
      </c>
    </row>
    <row r="51" spans="1:13" ht="18.75" customHeight="1" x14ac:dyDescent="0.25">
      <c r="A51" s="100"/>
      <c r="B51" s="56" t="s">
        <v>2792</v>
      </c>
      <c r="K51" s="98"/>
      <c r="M51" s="55">
        <f>7*6</f>
        <v>42</v>
      </c>
    </row>
    <row r="52" spans="1:13" ht="18.75" customHeight="1" x14ac:dyDescent="0.25">
      <c r="A52" s="100"/>
      <c r="B52" s="56" t="s">
        <v>2755</v>
      </c>
      <c r="K52" s="98"/>
      <c r="M52" s="55">
        <f>+M50+M51</f>
        <v>92</v>
      </c>
    </row>
    <row r="53" spans="1:13" ht="18.75" customHeight="1" x14ac:dyDescent="0.25">
      <c r="A53" s="100"/>
      <c r="B53" s="56" t="s">
        <v>2783</v>
      </c>
      <c r="K53" s="98"/>
    </row>
    <row r="54" spans="1:13" ht="18.75" customHeight="1" x14ac:dyDescent="0.25">
      <c r="A54" s="100"/>
      <c r="B54" s="56" t="s">
        <v>2780</v>
      </c>
      <c r="K54" s="98"/>
    </row>
    <row r="55" spans="1:13" ht="19.5" customHeight="1" x14ac:dyDescent="0.25">
      <c r="A55" s="100"/>
      <c r="B55" s="56" t="s">
        <v>2756</v>
      </c>
      <c r="K55" s="98"/>
    </row>
    <row r="56" spans="1:13" ht="18.75" customHeight="1" x14ac:dyDescent="0.25">
      <c r="A56" s="97"/>
      <c r="K56" s="98"/>
    </row>
    <row r="57" spans="1:13" ht="18.75" customHeight="1" x14ac:dyDescent="0.25">
      <c r="A57" s="97"/>
      <c r="K57" s="98"/>
    </row>
    <row r="58" spans="1:13" ht="18.75" customHeight="1" x14ac:dyDescent="0.25">
      <c r="A58" s="101"/>
      <c r="B58" s="102"/>
      <c r="C58" s="102"/>
      <c r="D58" s="102"/>
      <c r="E58" s="102"/>
      <c r="F58" s="102"/>
      <c r="G58" s="102"/>
      <c r="H58" s="102"/>
      <c r="I58" s="102"/>
      <c r="J58" s="102"/>
      <c r="K58" s="103"/>
    </row>
    <row r="59" spans="1:13" ht="18.75" customHeight="1" x14ac:dyDescent="0.25">
      <c r="A59" s="99">
        <v>6</v>
      </c>
      <c r="B59" s="85" t="s">
        <v>2793</v>
      </c>
      <c r="K59" s="98"/>
    </row>
    <row r="60" spans="1:13" x14ac:dyDescent="0.25">
      <c r="A60" s="100"/>
      <c r="B60" s="56"/>
      <c r="K60" s="98"/>
    </row>
    <row r="61" spans="1:13" x14ac:dyDescent="0.25">
      <c r="A61" s="100"/>
      <c r="B61" s="56" t="s">
        <v>2794</v>
      </c>
      <c r="K61" s="98"/>
      <c r="M61" s="56" t="s">
        <v>2794</v>
      </c>
    </row>
    <row r="62" spans="1:13" x14ac:dyDescent="0.25">
      <c r="A62" s="100"/>
      <c r="B62" s="56" t="s">
        <v>2795</v>
      </c>
      <c r="K62" s="98"/>
      <c r="M62" s="56" t="s">
        <v>2795</v>
      </c>
    </row>
    <row r="63" spans="1:13" x14ac:dyDescent="0.25">
      <c r="A63" s="100"/>
      <c r="B63" s="56" t="s">
        <v>2796</v>
      </c>
      <c r="K63" s="98"/>
      <c r="M63" s="56" t="s">
        <v>2796</v>
      </c>
    </row>
    <row r="64" spans="1:13" x14ac:dyDescent="0.25">
      <c r="A64" s="100"/>
      <c r="B64" s="56" t="s">
        <v>2797</v>
      </c>
      <c r="K64" s="98"/>
      <c r="M64" s="56" t="s">
        <v>2798</v>
      </c>
    </row>
    <row r="65" spans="1:13" x14ac:dyDescent="0.25">
      <c r="A65" s="100"/>
      <c r="B65" s="56" t="s">
        <v>2799</v>
      </c>
      <c r="K65" s="98"/>
      <c r="M65" s="56" t="s">
        <v>2799</v>
      </c>
    </row>
    <row r="66" spans="1:13" x14ac:dyDescent="0.25">
      <c r="A66" s="100"/>
      <c r="B66" s="56" t="s">
        <v>2800</v>
      </c>
      <c r="K66" s="98"/>
      <c r="M66" s="56" t="s">
        <v>2800</v>
      </c>
    </row>
    <row r="67" spans="1:13" x14ac:dyDescent="0.25">
      <c r="A67" s="100"/>
      <c r="B67" s="56" t="s">
        <v>2780</v>
      </c>
      <c r="K67" s="98"/>
      <c r="M67" s="56" t="s">
        <v>2780</v>
      </c>
    </row>
    <row r="68" spans="1:13" x14ac:dyDescent="0.25">
      <c r="A68" s="100"/>
      <c r="B68" s="56" t="s">
        <v>2801</v>
      </c>
      <c r="K68" s="98"/>
      <c r="M68" s="56" t="s">
        <v>2801</v>
      </c>
    </row>
    <row r="69" spans="1:13" x14ac:dyDescent="0.25">
      <c r="A69" s="100"/>
      <c r="B69" s="56" t="s">
        <v>2756</v>
      </c>
      <c r="K69" s="98"/>
      <c r="M69" s="56" t="s">
        <v>2756</v>
      </c>
    </row>
    <row r="70" spans="1:13" x14ac:dyDescent="0.25">
      <c r="A70" s="97"/>
      <c r="K70" s="98"/>
    </row>
    <row r="71" spans="1:13" x14ac:dyDescent="0.25">
      <c r="A71" s="97"/>
      <c r="K71" s="98"/>
    </row>
    <row r="72" spans="1:13" x14ac:dyDescent="0.25">
      <c r="A72" s="101"/>
      <c r="B72" s="102"/>
      <c r="C72" s="102"/>
      <c r="D72" s="102"/>
      <c r="E72" s="102"/>
      <c r="F72" s="102"/>
      <c r="G72" s="102"/>
      <c r="H72" s="102"/>
      <c r="I72" s="102"/>
      <c r="J72" s="102"/>
      <c r="K72" s="103"/>
    </row>
    <row r="74" spans="1:13" ht="15" customHeight="1" x14ac:dyDescent="0.25">
      <c r="A74" s="99">
        <v>7</v>
      </c>
      <c r="B74" s="85" t="s">
        <v>1269</v>
      </c>
      <c r="G74" s="55" t="s">
        <v>2556</v>
      </c>
    </row>
    <row r="75" spans="1:13" ht="15" customHeight="1" x14ac:dyDescent="0.25">
      <c r="A75" s="100"/>
      <c r="B75" s="56"/>
    </row>
    <row r="76" spans="1:13" ht="15" customHeight="1" x14ac:dyDescent="0.25">
      <c r="A76" s="100"/>
      <c r="B76" s="56" t="s">
        <v>2802</v>
      </c>
      <c r="M76" s="56" t="s">
        <v>2803</v>
      </c>
    </row>
    <row r="77" spans="1:13" ht="15" customHeight="1" x14ac:dyDescent="0.25">
      <c r="A77" s="100"/>
      <c r="B77" s="56" t="s">
        <v>2804</v>
      </c>
      <c r="M77" s="56" t="s">
        <v>2805</v>
      </c>
    </row>
    <row r="78" spans="1:13" ht="15" customHeight="1" x14ac:dyDescent="0.25">
      <c r="A78" s="100"/>
      <c r="B78" s="56" t="s">
        <v>2769</v>
      </c>
      <c r="M78" s="56" t="s">
        <v>2806</v>
      </c>
    </row>
    <row r="79" spans="1:13" ht="15" customHeight="1" x14ac:dyDescent="0.25">
      <c r="A79" s="100"/>
      <c r="B79" s="56" t="s">
        <v>2671</v>
      </c>
      <c r="M79" s="56" t="s">
        <v>2807</v>
      </c>
    </row>
    <row r="80" spans="1:13" ht="15" customHeight="1" x14ac:dyDescent="0.25">
      <c r="A80" s="100"/>
      <c r="B80" s="56" t="s">
        <v>2750</v>
      </c>
    </row>
    <row r="81" spans="1:13" ht="15" customHeight="1" x14ac:dyDescent="0.25">
      <c r="A81" s="100"/>
      <c r="B81" s="56" t="s">
        <v>2755</v>
      </c>
    </row>
    <row r="82" spans="1:13" ht="15" customHeight="1" x14ac:dyDescent="0.25">
      <c r="A82" s="100"/>
      <c r="B82" s="56" t="s">
        <v>2756</v>
      </c>
      <c r="M82" s="55" t="s">
        <v>2808</v>
      </c>
    </row>
    <row r="83" spans="1:13" ht="15" customHeight="1" x14ac:dyDescent="0.25">
      <c r="A83" s="100"/>
      <c r="B83" s="56"/>
      <c r="M83" s="56" t="s">
        <v>2809</v>
      </c>
    </row>
    <row r="84" spans="1:13" x14ac:dyDescent="0.25">
      <c r="B84" s="56"/>
      <c r="M84" s="56" t="s">
        <v>2780</v>
      </c>
    </row>
    <row r="85" spans="1:13" x14ac:dyDescent="0.25">
      <c r="B85" s="56"/>
      <c r="M85" s="56" t="s">
        <v>2756</v>
      </c>
    </row>
    <row r="86" spans="1:13" x14ac:dyDescent="0.25">
      <c r="B86" s="56"/>
    </row>
    <row r="88" spans="1:13" x14ac:dyDescent="0.25">
      <c r="M88" s="55" t="s">
        <v>2810</v>
      </c>
    </row>
    <row r="89" spans="1:13" x14ac:dyDescent="0.25">
      <c r="B89" s="56"/>
      <c r="M89" s="53" t="s">
        <v>2811</v>
      </c>
    </row>
    <row r="90" spans="1:13" x14ac:dyDescent="0.25">
      <c r="M90" s="53" t="s">
        <v>2812</v>
      </c>
    </row>
    <row r="91" spans="1:13" x14ac:dyDescent="0.25">
      <c r="M91" s="53" t="s">
        <v>2813</v>
      </c>
    </row>
    <row r="92" spans="1:13" x14ac:dyDescent="0.25">
      <c r="M92" s="53" t="s">
        <v>2814</v>
      </c>
    </row>
    <row r="97" spans="2:13" x14ac:dyDescent="0.25">
      <c r="M97" s="134" t="s">
        <v>2815</v>
      </c>
    </row>
    <row r="98" spans="2:13" x14ac:dyDescent="0.25">
      <c r="B98" s="56" t="s">
        <v>2749</v>
      </c>
      <c r="M98" s="53" t="s">
        <v>2795</v>
      </c>
    </row>
    <row r="99" spans="2:13" x14ac:dyDescent="0.25">
      <c r="B99" s="56" t="s">
        <v>2750</v>
      </c>
      <c r="M99" s="53" t="s">
        <v>2816</v>
      </c>
    </row>
    <row r="100" spans="2:13" x14ac:dyDescent="0.25">
      <c r="B100" s="56" t="s">
        <v>2752</v>
      </c>
      <c r="M100" s="53"/>
    </row>
    <row r="101" spans="2:13" x14ac:dyDescent="0.25">
      <c r="B101" s="56" t="s">
        <v>2753</v>
      </c>
      <c r="M101" s="135" t="s">
        <v>2817</v>
      </c>
    </row>
    <row r="102" spans="2:13" x14ac:dyDescent="0.25">
      <c r="B102" s="56" t="s">
        <v>2755</v>
      </c>
      <c r="M102" s="56" t="s">
        <v>2818</v>
      </c>
    </row>
    <row r="103" spans="2:13" x14ac:dyDescent="0.25">
      <c r="B103" s="56" t="s">
        <v>2756</v>
      </c>
      <c r="M103" s="56" t="s">
        <v>2819</v>
      </c>
    </row>
    <row r="104" spans="2:13" x14ac:dyDescent="0.25">
      <c r="M104" s="56"/>
    </row>
    <row r="108" spans="2:13" x14ac:dyDescent="0.25">
      <c r="B108" s="56" t="s">
        <v>2750</v>
      </c>
    </row>
    <row r="109" spans="2:13" x14ac:dyDescent="0.25">
      <c r="B109" s="55" t="s">
        <v>2820</v>
      </c>
    </row>
    <row r="110" spans="2:13" x14ac:dyDescent="0.25">
      <c r="B110" s="56" t="s">
        <v>2797</v>
      </c>
    </row>
    <row r="111" spans="2:13" x14ac:dyDescent="0.25">
      <c r="B111" s="56" t="s">
        <v>2752</v>
      </c>
    </row>
    <row r="112" spans="2:13" x14ac:dyDescent="0.25">
      <c r="B112" s="56" t="s">
        <v>2755</v>
      </c>
    </row>
    <row r="113" spans="2:2" x14ac:dyDescent="0.25">
      <c r="B113" s="56" t="s">
        <v>2756</v>
      </c>
    </row>
    <row r="115" spans="2:2" x14ac:dyDescent="0.25">
      <c r="B115" s="56"/>
    </row>
    <row r="116" spans="2:2" x14ac:dyDescent="0.25">
      <c r="B116" s="56" t="s">
        <v>2821</v>
      </c>
    </row>
    <row r="117" spans="2:2" x14ac:dyDescent="0.25">
      <c r="B117" s="56" t="s">
        <v>2796</v>
      </c>
    </row>
    <row r="118" spans="2:2" x14ac:dyDescent="0.25">
      <c r="B118" s="56" t="s">
        <v>2798</v>
      </c>
    </row>
    <row r="119" spans="2:2" x14ac:dyDescent="0.25">
      <c r="B119" s="56" t="s">
        <v>2799</v>
      </c>
    </row>
    <row r="120" spans="2:2" x14ac:dyDescent="0.25">
      <c r="B120" s="56" t="s">
        <v>2800</v>
      </c>
    </row>
    <row r="121" spans="2:2" x14ac:dyDescent="0.25">
      <c r="B121" s="56" t="s">
        <v>2801</v>
      </c>
    </row>
    <row r="122" spans="2:2" x14ac:dyDescent="0.25">
      <c r="B122" s="56" t="s">
        <v>2756</v>
      </c>
    </row>
    <row r="123" spans="2:2" x14ac:dyDescent="0.25">
      <c r="B123" s="56"/>
    </row>
    <row r="125" spans="2:2" x14ac:dyDescent="0.25">
      <c r="B125" s="55" t="s">
        <v>2822</v>
      </c>
    </row>
    <row r="126" spans="2:2" x14ac:dyDescent="0.25">
      <c r="B126" s="55" t="s">
        <v>2823</v>
      </c>
    </row>
    <row r="127" spans="2:2" x14ac:dyDescent="0.25">
      <c r="B127" s="55" t="s">
        <v>2824</v>
      </c>
    </row>
    <row r="128" spans="2:2" x14ac:dyDescent="0.25">
      <c r="B128" s="55" t="s">
        <v>2825</v>
      </c>
    </row>
    <row r="129" spans="2:2" x14ac:dyDescent="0.25">
      <c r="B129" s="55" t="s">
        <v>2826</v>
      </c>
    </row>
    <row r="130" spans="2:2" x14ac:dyDescent="0.25">
      <c r="B130" s="55" t="s">
        <v>2801</v>
      </c>
    </row>
    <row r="131" spans="2:2" x14ac:dyDescent="0.25">
      <c r="B131" s="55" t="s">
        <v>2756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118</vt:i4>
      </vt:variant>
      <vt:variant>
        <vt:lpstr>Rangos con nombre</vt:lpstr>
      </vt:variant>
      <vt:variant>
        <vt:i4>119</vt:i4>
      </vt:variant>
    </vt:vector>
  </HeadingPairs>
  <TitlesOfParts>
    <vt:vector size="237" baseType="lpstr">
      <vt:lpstr>Hoja1</vt:lpstr>
      <vt:lpstr>Hoja2</vt:lpstr>
      <vt:lpstr>ensayos en mecanica de suelos</vt:lpstr>
      <vt:lpstr>Ensayos en suelos</vt:lpstr>
      <vt:lpstr>Ensayos en Concreto</vt:lpstr>
      <vt:lpstr>Ensayos en agregado</vt:lpstr>
      <vt:lpstr>Ensayos en asfalto</vt:lpstr>
      <vt:lpstr>ENSAYO ANTIGUO</vt:lpstr>
      <vt:lpstr>CLI.</vt:lpstr>
      <vt:lpstr>ENS.</vt:lpstr>
      <vt:lpstr>ING</vt:lpstr>
      <vt:lpstr>R.LIMA1 (2)</vt:lpstr>
      <vt:lpstr>SU-AG5 (12)</vt:lpstr>
      <vt:lpstr>SU-AG5 (11)</vt:lpstr>
      <vt:lpstr>VAR2 (3)</vt:lpstr>
      <vt:lpstr>VAR2 (4)</vt:lpstr>
      <vt:lpstr>LADRI1 (2)</vt:lpstr>
      <vt:lpstr>LADRI3 (4)</vt:lpstr>
      <vt:lpstr>SU-AG5 (10)</vt:lpstr>
      <vt:lpstr>SU-AG5 (9)</vt:lpstr>
      <vt:lpstr>SU-AG5 (8)</vt:lpstr>
      <vt:lpstr>SU-AG5 (7)</vt:lpstr>
      <vt:lpstr>DENS-AG5 (7)</vt:lpstr>
      <vt:lpstr>DENS-AG5 (6)</vt:lpstr>
      <vt:lpstr>VAR2 (2)</vt:lpstr>
      <vt:lpstr>PROB3 (3)</vt:lpstr>
      <vt:lpstr>PROB3 (11)</vt:lpstr>
      <vt:lpstr>SU-AG5 (2)</vt:lpstr>
      <vt:lpstr>PROB3 (8)</vt:lpstr>
      <vt:lpstr>SU-AG5 (6)</vt:lpstr>
      <vt:lpstr>D.MEZCLA1 (2)</vt:lpstr>
      <vt:lpstr>PROB3 (5)</vt:lpstr>
      <vt:lpstr>DENS-AG5 (5)</vt:lpstr>
      <vt:lpstr>DENS-AG5 (4)</vt:lpstr>
      <vt:lpstr>PROB3 (10)</vt:lpstr>
      <vt:lpstr>PROB3 (9)</vt:lpstr>
      <vt:lpstr>PROB3 (7)</vt:lpstr>
      <vt:lpstr>SU-AG9 (6)</vt:lpstr>
      <vt:lpstr>SU-AG5 (5)</vt:lpstr>
      <vt:lpstr>D.MEZCLA1 (3)</vt:lpstr>
      <vt:lpstr>SU-AG9 (3)</vt:lpstr>
      <vt:lpstr>SU-AG5 (3)</vt:lpstr>
      <vt:lpstr>DENS-AG5 (3)</vt:lpstr>
      <vt:lpstr>SU-AG9 (4)</vt:lpstr>
      <vt:lpstr>SU-AG8 (4)</vt:lpstr>
      <vt:lpstr>VAR3 (3)</vt:lpstr>
      <vt:lpstr>PROB3 (6)</vt:lpstr>
      <vt:lpstr>LADRI3 (3)</vt:lpstr>
      <vt:lpstr>PROB3 (4)</vt:lpstr>
      <vt:lpstr>SU-AG9 (5)</vt:lpstr>
      <vt:lpstr>VAR3 (2)</vt:lpstr>
      <vt:lpstr>SU-AG5 (4)</vt:lpstr>
      <vt:lpstr>DENS-AG3 (3)</vt:lpstr>
      <vt:lpstr>SU-AG8 (3)</vt:lpstr>
      <vt:lpstr>R.LIMA2 (2)</vt:lpstr>
      <vt:lpstr>SU-AG8 (2)</vt:lpstr>
      <vt:lpstr>SU-AG7 (2)</vt:lpstr>
      <vt:lpstr>DENS-AG3 (2)</vt:lpstr>
      <vt:lpstr>PROB3 (2)</vt:lpstr>
      <vt:lpstr>COND.</vt:lpstr>
      <vt:lpstr>SU-AG6 (2)</vt:lpstr>
      <vt:lpstr>LADRI3 (2)</vt:lpstr>
      <vt:lpstr>R.LIMA1</vt:lpstr>
      <vt:lpstr>R.LIMA2</vt:lpstr>
      <vt:lpstr>SU-AG9 (2)</vt:lpstr>
      <vt:lpstr>SU-AG1</vt:lpstr>
      <vt:lpstr>SU-AG2</vt:lpstr>
      <vt:lpstr>SU-AG3</vt:lpstr>
      <vt:lpstr>SU-AG4</vt:lpstr>
      <vt:lpstr>SU-AG5</vt:lpstr>
      <vt:lpstr>SU-AG6</vt:lpstr>
      <vt:lpstr>SU-AG7</vt:lpstr>
      <vt:lpstr>SU-AG8</vt:lpstr>
      <vt:lpstr>SU-AG9</vt:lpstr>
      <vt:lpstr>DENS-AG1</vt:lpstr>
      <vt:lpstr>DENS-AG2</vt:lpstr>
      <vt:lpstr>DENS-AG3</vt:lpstr>
      <vt:lpstr>COTIZACION INACAL ANTIGUO</vt:lpstr>
      <vt:lpstr>COTIZACION INACAL DENSIDAD</vt:lpstr>
      <vt:lpstr>COTIZACION INACAL PROBETAS</vt:lpstr>
      <vt:lpstr>DENS-AG4</vt:lpstr>
      <vt:lpstr>DENS-AG5</vt:lpstr>
      <vt:lpstr>DENS-AG6</vt:lpstr>
      <vt:lpstr>DENS-AG7</vt:lpstr>
      <vt:lpstr>DENS-AG8</vt:lpstr>
      <vt:lpstr>DENS-AG5 (2)</vt:lpstr>
      <vt:lpstr>DENS-AG6 (2)</vt:lpstr>
      <vt:lpstr>PROB1</vt:lpstr>
      <vt:lpstr>PROB2</vt:lpstr>
      <vt:lpstr>PROB3</vt:lpstr>
      <vt:lpstr>MORT.1</vt:lpstr>
      <vt:lpstr>MORT.2</vt:lpstr>
      <vt:lpstr>VIGA1</vt:lpstr>
      <vt:lpstr>COTIZACION INACAL VARIOS</vt:lpstr>
      <vt:lpstr>COTIZACION INACAL GH</vt:lpstr>
      <vt:lpstr>COTIZACION INACAL EQUIPO</vt:lpstr>
      <vt:lpstr>COTIZACION INACAL ASF</vt:lpstr>
      <vt:lpstr>APU</vt:lpstr>
      <vt:lpstr>CONDICIONES</vt:lpstr>
      <vt:lpstr>COTIZACION VARIOS </vt:lpstr>
      <vt:lpstr>COTIZACION PERSONAL</vt:lpstr>
      <vt:lpstr>COT.ESCANEOACERO</vt:lpstr>
      <vt:lpstr>D.MEZCLA1</vt:lpstr>
      <vt:lpstr>D.MEZCLA2</vt:lpstr>
      <vt:lpstr>MARSHAL</vt:lpstr>
      <vt:lpstr>C.C.CONC1</vt:lpstr>
      <vt:lpstr>C.C.CONC2</vt:lpstr>
      <vt:lpstr>C.C.CONC3</vt:lpstr>
      <vt:lpstr>VAR1</vt:lpstr>
      <vt:lpstr>VAR2</vt:lpstr>
      <vt:lpstr>VAR3</vt:lpstr>
      <vt:lpstr>LADRI1</vt:lpstr>
      <vt:lpstr>LADRI2</vt:lpstr>
      <vt:lpstr>LADRI3</vt:lpstr>
      <vt:lpstr>LADRI4</vt:lpstr>
      <vt:lpstr>LADRI5</vt:lpstr>
      <vt:lpstr>COT.ING</vt:lpstr>
      <vt:lpstr>AMP.INACAL</vt:lpstr>
      <vt:lpstr>COT.ESCANEOACERO!_MON_1607936487</vt:lpstr>
      <vt:lpstr>C.C.CONC1!Área_de_impresión</vt:lpstr>
      <vt:lpstr>C.C.CONC2!Área_de_impresión</vt:lpstr>
      <vt:lpstr>C.C.CONC3!Área_de_impresión</vt:lpstr>
      <vt:lpstr>COT.ESCANEOACERO!Área_de_impresión</vt:lpstr>
      <vt:lpstr>COT.ING!Área_de_impresión</vt:lpstr>
      <vt:lpstr>'COTIZACION INACAL ANTIGUO'!Área_de_impresión</vt:lpstr>
      <vt:lpstr>'COTIZACION INACAL ASF'!Área_de_impresión</vt:lpstr>
      <vt:lpstr>'COTIZACION INACAL DENSIDAD'!Área_de_impresión</vt:lpstr>
      <vt:lpstr>'COTIZACION INACAL EQUIPO'!Área_de_impresión</vt:lpstr>
      <vt:lpstr>'COTIZACION INACAL GH'!Área_de_impresión</vt:lpstr>
      <vt:lpstr>'COTIZACION INACAL PROBETAS'!Área_de_impresión</vt:lpstr>
      <vt:lpstr>'COTIZACION INACAL VARIOS'!Área_de_impresión</vt:lpstr>
      <vt:lpstr>'COTIZACION PERSONAL'!Área_de_impresión</vt:lpstr>
      <vt:lpstr>'COTIZACION VARIOS '!Área_de_impresión</vt:lpstr>
      <vt:lpstr>D.MEZCLA1!Área_de_impresión</vt:lpstr>
      <vt:lpstr>'D.MEZCLA1 (2)'!Área_de_impresión</vt:lpstr>
      <vt:lpstr>'D.MEZCLA1 (3)'!Área_de_impresión</vt:lpstr>
      <vt:lpstr>D.MEZCLA2!Área_de_impresión</vt:lpstr>
      <vt:lpstr>'DENS-AG1'!Área_de_impresión</vt:lpstr>
      <vt:lpstr>'DENS-AG2'!Área_de_impresión</vt:lpstr>
      <vt:lpstr>'DENS-AG3'!Área_de_impresión</vt:lpstr>
      <vt:lpstr>'DENS-AG3 (2)'!Área_de_impresión</vt:lpstr>
      <vt:lpstr>'DENS-AG3 (3)'!Área_de_impresión</vt:lpstr>
      <vt:lpstr>'DENS-AG4'!Área_de_impresión</vt:lpstr>
      <vt:lpstr>'DENS-AG5'!Área_de_impresión</vt:lpstr>
      <vt:lpstr>'DENS-AG5 (2)'!Área_de_impresión</vt:lpstr>
      <vt:lpstr>'DENS-AG5 (3)'!Área_de_impresión</vt:lpstr>
      <vt:lpstr>'DENS-AG5 (4)'!Área_de_impresión</vt:lpstr>
      <vt:lpstr>'DENS-AG5 (5)'!Área_de_impresión</vt:lpstr>
      <vt:lpstr>'DENS-AG5 (6)'!Área_de_impresión</vt:lpstr>
      <vt:lpstr>'DENS-AG5 (7)'!Área_de_impresión</vt:lpstr>
      <vt:lpstr>'DENS-AG6'!Área_de_impresión</vt:lpstr>
      <vt:lpstr>'DENS-AG6 (2)'!Área_de_impresión</vt:lpstr>
      <vt:lpstr>'DENS-AG7'!Área_de_impresión</vt:lpstr>
      <vt:lpstr>'DENS-AG8'!Área_de_impresión</vt:lpstr>
      <vt:lpstr>ENS.!Área_de_impresión</vt:lpstr>
      <vt:lpstr>ING!Área_de_impresión</vt:lpstr>
      <vt:lpstr>LADRI1!Área_de_impresión</vt:lpstr>
      <vt:lpstr>'LADRI1 (2)'!Área_de_impresión</vt:lpstr>
      <vt:lpstr>LADRI2!Área_de_impresión</vt:lpstr>
      <vt:lpstr>LADRI3!Área_de_impresión</vt:lpstr>
      <vt:lpstr>'LADRI3 (2)'!Área_de_impresión</vt:lpstr>
      <vt:lpstr>'LADRI3 (3)'!Área_de_impresión</vt:lpstr>
      <vt:lpstr>'LADRI3 (4)'!Área_de_impresión</vt:lpstr>
      <vt:lpstr>LADRI4!Área_de_impresión</vt:lpstr>
      <vt:lpstr>LADRI5!Área_de_impresión</vt:lpstr>
      <vt:lpstr>MARSHAL!Área_de_impresión</vt:lpstr>
      <vt:lpstr>MORT.1!Área_de_impresión</vt:lpstr>
      <vt:lpstr>MORT.2!Área_de_impresión</vt:lpstr>
      <vt:lpstr>PROB1!Área_de_impresión</vt:lpstr>
      <vt:lpstr>PROB2!Área_de_impresión</vt:lpstr>
      <vt:lpstr>PROB3!Área_de_impresión</vt:lpstr>
      <vt:lpstr>'PROB3 (10)'!Área_de_impresión</vt:lpstr>
      <vt:lpstr>'PROB3 (11)'!Área_de_impresión</vt:lpstr>
      <vt:lpstr>'PROB3 (2)'!Área_de_impresión</vt:lpstr>
      <vt:lpstr>'PROB3 (3)'!Área_de_impresión</vt:lpstr>
      <vt:lpstr>'PROB3 (4)'!Área_de_impresión</vt:lpstr>
      <vt:lpstr>'PROB3 (5)'!Área_de_impresión</vt:lpstr>
      <vt:lpstr>'PROB3 (6)'!Área_de_impresión</vt:lpstr>
      <vt:lpstr>'PROB3 (7)'!Área_de_impresión</vt:lpstr>
      <vt:lpstr>'PROB3 (8)'!Área_de_impresión</vt:lpstr>
      <vt:lpstr>'PROB3 (9)'!Área_de_impresión</vt:lpstr>
      <vt:lpstr>R.LIMA1!Área_de_impresión</vt:lpstr>
      <vt:lpstr>'R.LIMA1 (2)'!Área_de_impresión</vt:lpstr>
      <vt:lpstr>R.LIMA2!Área_de_impresión</vt:lpstr>
      <vt:lpstr>'R.LIMA2 (2)'!Área_de_impresión</vt:lpstr>
      <vt:lpstr>'SU-AG1'!Área_de_impresión</vt:lpstr>
      <vt:lpstr>'SU-AG2'!Área_de_impresión</vt:lpstr>
      <vt:lpstr>'SU-AG3'!Área_de_impresión</vt:lpstr>
      <vt:lpstr>'SU-AG4'!Área_de_impresión</vt:lpstr>
      <vt:lpstr>'SU-AG5'!Área_de_impresión</vt:lpstr>
      <vt:lpstr>'SU-AG5 (10)'!Área_de_impresión</vt:lpstr>
      <vt:lpstr>'SU-AG5 (11)'!Área_de_impresión</vt:lpstr>
      <vt:lpstr>'SU-AG5 (12)'!Área_de_impresión</vt:lpstr>
      <vt:lpstr>'SU-AG5 (2)'!Área_de_impresión</vt:lpstr>
      <vt:lpstr>'SU-AG5 (3)'!Área_de_impresión</vt:lpstr>
      <vt:lpstr>'SU-AG5 (4)'!Área_de_impresión</vt:lpstr>
      <vt:lpstr>'SU-AG5 (5)'!Área_de_impresión</vt:lpstr>
      <vt:lpstr>'SU-AG5 (6)'!Área_de_impresión</vt:lpstr>
      <vt:lpstr>'SU-AG5 (7)'!Área_de_impresión</vt:lpstr>
      <vt:lpstr>'SU-AG5 (8)'!Área_de_impresión</vt:lpstr>
      <vt:lpstr>'SU-AG5 (9)'!Área_de_impresión</vt:lpstr>
      <vt:lpstr>'SU-AG6'!Área_de_impresión</vt:lpstr>
      <vt:lpstr>'SU-AG6 (2)'!Área_de_impresión</vt:lpstr>
      <vt:lpstr>'SU-AG7'!Área_de_impresión</vt:lpstr>
      <vt:lpstr>'SU-AG7 (2)'!Área_de_impresión</vt:lpstr>
      <vt:lpstr>'SU-AG8'!Área_de_impresión</vt:lpstr>
      <vt:lpstr>'SU-AG8 (2)'!Área_de_impresión</vt:lpstr>
      <vt:lpstr>'SU-AG8 (3)'!Área_de_impresión</vt:lpstr>
      <vt:lpstr>'SU-AG8 (4)'!Área_de_impresión</vt:lpstr>
      <vt:lpstr>'SU-AG9'!Área_de_impresión</vt:lpstr>
      <vt:lpstr>'SU-AG9 (2)'!Área_de_impresión</vt:lpstr>
      <vt:lpstr>'SU-AG9 (3)'!Área_de_impresión</vt:lpstr>
      <vt:lpstr>'SU-AG9 (4)'!Área_de_impresión</vt:lpstr>
      <vt:lpstr>'SU-AG9 (5)'!Área_de_impresión</vt:lpstr>
      <vt:lpstr>'SU-AG9 (6)'!Área_de_impresión</vt:lpstr>
      <vt:lpstr>'VAR1'!Área_de_impresión</vt:lpstr>
      <vt:lpstr>'VAR2'!Área_de_impresión</vt:lpstr>
      <vt:lpstr>'VAR2 (2)'!Área_de_impresión</vt:lpstr>
      <vt:lpstr>'VAR2 (3)'!Área_de_impresión</vt:lpstr>
      <vt:lpstr>'VAR2 (4)'!Área_de_impresión</vt:lpstr>
      <vt:lpstr>'VAR3'!Área_de_impresión</vt:lpstr>
      <vt:lpstr>'VAR3 (2)'!Área_de_impresión</vt:lpstr>
      <vt:lpstr>'VAR3 (3)'!Área_de_impresión</vt:lpstr>
      <vt:lpstr>VIGA1!Área_de_impresión</vt:lpstr>
      <vt:lpstr>asar</vt:lpstr>
      <vt:lpstr>BD_Clientes</vt:lpstr>
      <vt:lpstr>CLIENTE</vt:lpstr>
      <vt:lpstr>CLIENTE1</vt:lpstr>
      <vt:lpstr>CLIENTES</vt:lpstr>
      <vt:lpstr>clientes1</vt:lpstr>
      <vt:lpstr>CONDICIONES</vt:lpstr>
      <vt:lpstr>MAMA</vt:lpstr>
      <vt:lpstr>'ENSAYO ANTIGUO'!SERVICIOENSAYOS</vt:lpstr>
      <vt:lpstr>SERVICIOENSAYOS</vt:lpstr>
      <vt:lpstr>CLI.!Títulos_a_imprimir</vt:lpstr>
      <vt:lpstr>'COTIZACION PERSONAL'!Títulos_a_imprimir</vt:lpstr>
      <vt:lpstr>'COTIZACION VARIOS '!Títulos_a_imprimir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Geofal</cp:lastModifiedBy>
  <cp:revision/>
  <cp:lastPrinted>2025-09-18T17:04:31Z</cp:lastPrinted>
  <dcterms:created xsi:type="dcterms:W3CDTF">2014-10-29T16:31:11Z</dcterms:created>
  <dcterms:modified xsi:type="dcterms:W3CDTF">2025-09-18T21:33:08Z</dcterms:modified>
  <cp:category/>
  <cp:contentStatus/>
</cp:coreProperties>
</file>