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8_{43B1327C-55D8-4E50-B540-B27DA8A5900C}" xr6:coauthVersionLast="47" xr6:coauthVersionMax="47" xr10:uidLastSave="{00000000-0000-0000-0000-000000000000}"/>
  <bookViews>
    <workbookView xWindow="-120" yWindow="-120" windowWidth="29040" windowHeight="16440" activeTab="4" xr2:uid="{6714ADC8-9A02-4F57-9B8C-87813F2FF742}"/>
  </bookViews>
  <sheets>
    <sheet name="OrderData" sheetId="1" r:id="rId1"/>
    <sheet name="ShippingInfo" sheetId="5" r:id="rId2"/>
    <sheet name="PivotTables" sheetId="2" r:id="rId3"/>
    <sheet name="Dashboard Rough" sheetId="3" r:id="rId4"/>
    <sheet name="Dashboard" sheetId="7" r:id="rId5"/>
  </sheets>
  <definedNames>
    <definedName name="Slicer_OrderDate">#N/A</definedName>
    <definedName name="Slicer_Region">#N/A</definedName>
    <definedName name="Slicer_Row_Labels">#N/A</definedName>
    <definedName name="Slicer_Row_Labels1">#N/A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 i="1" l="1"/>
  <c r="J3" i="1"/>
  <c r="J4" i="1"/>
  <c r="J5" i="1"/>
  <c r="J6" i="1"/>
  <c r="J7" i="1"/>
  <c r="J8" i="1"/>
  <c r="J9" i="1"/>
  <c r="O13" i="1" s="1"/>
  <c r="J10" i="1"/>
  <c r="J11" i="1"/>
  <c r="J12" i="1"/>
  <c r="O16" i="1" s="1"/>
  <c r="J13" i="1"/>
  <c r="J14" i="1"/>
  <c r="O17" i="1" s="1"/>
  <c r="J15" i="1"/>
  <c r="J16" i="1"/>
  <c r="O18" i="1" s="1"/>
  <c r="J17" i="1"/>
  <c r="O14" i="1" s="1"/>
  <c r="J18" i="1"/>
  <c r="J19" i="1"/>
  <c r="J20" i="1"/>
  <c r="J21" i="1"/>
  <c r="J22" i="1"/>
  <c r="J23" i="1"/>
  <c r="J24" i="1"/>
  <c r="J25" i="1"/>
  <c r="J26" i="1"/>
  <c r="J27" i="1"/>
  <c r="J28" i="1"/>
  <c r="J29" i="1"/>
  <c r="J30" i="1"/>
  <c r="J31" i="1"/>
  <c r="J32" i="1"/>
  <c r="J33" i="1"/>
  <c r="O15" i="1" s="1"/>
  <c r="J34" i="1"/>
  <c r="J35" i="1"/>
  <c r="J36" i="1"/>
  <c r="J37" i="1"/>
  <c r="J38" i="1"/>
  <c r="J39" i="1"/>
  <c r="J40" i="1"/>
  <c r="J41" i="1"/>
  <c r="J42" i="1"/>
  <c r="J43" i="1"/>
  <c r="J44" i="1"/>
  <c r="O10" i="1"/>
  <c r="O12" i="1"/>
  <c r="O11" i="1"/>
  <c r="O19" i="1"/>
  <c r="I2" i="1"/>
  <c r="G2" i="1"/>
  <c r="H2" i="1"/>
  <c r="O20" i="1"/>
  <c r="N10" i="1" a="1"/>
  <c r="N10" i="1" s="1"/>
  <c r="O6" i="1"/>
  <c r="O5" i="1"/>
  <c r="O4" i="1"/>
  <c r="O3" i="1"/>
  <c r="O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<sst xmlns="http://schemas.openxmlformats.org/spreadsheetml/2006/main" count="186" uniqueCount="46">
  <si>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</si>
  <si>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</si>
  <si>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</si>
  <si>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</si>
  <si>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</si>
  <si>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</si>
  <si>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</si>
  <si>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</si>
  <si>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</si>
  <si>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</si>
  <si>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</si>
  <si>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</si>
  <si>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</si>
  <si>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</si>
  <si>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</si>
  <si>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</si>
  <si>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</si>
  <si>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</si>
  <si>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</si>
  <si>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OrderDate</t>
  </si>
  <si>
    <t>Region</t>
  </si>
  <si>
    <t>SalesRep</t>
  </si>
  <si>
    <t>Item</t>
  </si>
  <si>
    <t>Units</t>
  </si>
  <si>
    <t>UnitCost</t>
  </si>
  <si>
    <t>Total</t>
  </si>
  <si>
    <t>Subtotal</t>
  </si>
  <si>
    <t>Shipping</t>
  </si>
  <si>
    <t>District</t>
  </si>
  <si>
    <t>ShippingCost</t>
  </si>
  <si>
    <t>TotalOrdered</t>
  </si>
  <si>
    <t>Total Sales</t>
  </si>
  <si>
    <t>Tax</t>
  </si>
  <si>
    <t>Row Labels</t>
  </si>
  <si>
    <t>Grand Total</t>
  </si>
  <si>
    <t>Column Labels</t>
  </si>
  <si>
    <t>Sum of Total</t>
  </si>
  <si>
    <t>Sum of Units</t>
  </si>
  <si>
    <t>2021</t>
  </si>
  <si>
    <t>2022</t>
  </si>
  <si>
    <t>Sum of Sum of Total</t>
  </si>
  <si>
    <t>Sum of Central</t>
  </si>
  <si>
    <t>Sum of East</t>
  </si>
  <si>
    <t>Sum of West</t>
  </si>
  <si>
    <t>Sum of Grand Total</t>
  </si>
  <si>
    <t>Office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</si>
</sst>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3" x14ac:knownFonts="1">
    <font>
      <sz val="11"/>
      <color theme="1"/>
      <name val="Calibri"/>
      <family val="2"/>
      <scheme val="minor"/>
    </font>
    <font>
      <sz val="11"/>
      <color theme="1"/>
      <name val="Calibri"/>
      <family val="2"/>
      <scheme val="minor"/>
    </font>
    <font>
      <sz val="48"/>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4"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6">
    <xf numFmtId="0" fontId="0" fillId="0" borderId="0" xfId="0"/>
    <xf numFmtId="8" fontId="0" fillId="0" borderId="0" xfId="0" applyNumberFormat="1"/>
    <xf numFmtId="0" fontId="0" fillId="2" borderId="0" xfId="0" applyFill="1"/>
    <xf numFmtId="0" fontId="0" fillId="3" borderId="1" xfId="0" applyFill="1" applyBorder="1"/>
    <xf numFmtId="0" fontId="0" fillId="3" borderId="2" xfId="0" applyFill="1" applyBorder="1"/>
    <xf numFmtId="0" fontId="0" fillId="0" borderId="3" xfId="0" applyBorder="1"/>
    <xf numFmtId="0" fontId="0" fillId="0" borderId="4" xfId="0" applyBorder="1"/>
    <xf numFmtId="14" fontId="0" fillId="0" borderId="0" xfId="0" applyNumberFormat="1"/>
    <xf numFmtId="164" fontId="0" fillId="0" borderId="0" xfId="0" applyNumberFormat="1"/>
    <xf numFmtId="44" fontId="0" fillId="0" borderId="5" xfId="1" applyFont="1" applyBorder="1"/>
    <xf numFmtId="44" fontId="0" fillId="0" borderId="6" xfId="1" applyFont="1" applyBorder="1"/>
    <xf numFmtId="0" fontId="0" fillId="0" borderId="0" xfId="0" pivotButton="1"/>
    <xf numFmtId="0" fontId="0" fillId="0" borderId="0" xfId="0" applyAlignment="1">
      <alignment horizontal="left"/>
    </xf>
    <xf numFmtId="0" fontId="0" fillId="4" borderId="0" xfId="0" applyFill="1" applyAlignment="1">
      <alignment horizontal="center"/>
    </xf>
    <xf numFmtId="0" fontId="2" fillId="4" borderId="0" xfId="0" applyFont="1" applyFill="1" applyAlignment="1">
      <alignment horizontal="center"/>
    </xf>
    <xf numFmtId="0" fontId="0" fillId="0" borderId="0" xfId="0" applyNumberFormat="1"/>
  </cellXfs>
  <cellStyles count="2">
    <cellStyle name="Currency" xfId="1" builtinId="4"/>
    <cellStyle name="Normal" xfId="0" builtinId="0"/>
  </cellStyles>
  <dxfs count="8">
    <dxf>
      <numFmt numFmtId="12" formatCode="&quot;$&quot;#,##0.00;[Red]\-&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9"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Office Supplies Project.xlsx]Dashboard Rough!PivotTable6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Rough'!$B$1</c:f>
              <c:strCache>
                <c:ptCount val="1"/>
                <c:pt idx="0">
                  <c:v>Total</c:v>
                </c:pt>
              </c:strCache>
            </c:strRef>
          </c:tx>
          <c:spPr>
            <a:solidFill>
              <a:schemeClr val="accent1"/>
            </a:solidFill>
            <a:ln>
              <a:noFill/>
            </a:ln>
            <a:effectLst/>
          </c:spPr>
          <c:invertIfNegative val="0"/>
          <c:cat>
            <c:strRef>
              <c:f>'Dashboard Rough'!$A$2:$A$5</c:f>
              <c:strCache>
                <c:ptCount val="3"/>
                <c:pt idx="0">
                  <c:v>2021</c:v>
                </c:pt>
                <c:pt idx="1">
                  <c:v>2022</c:v>
                </c:pt>
                <c:pt idx="2">
                  <c:v>Grand Total</c:v>
                </c:pt>
              </c:strCache>
            </c:strRef>
          </c:cat>
          <c:val>
            <c:numRef>
              <c:f>'Dashboard Rough'!$B$2:$B$5</c:f>
              <c:numCache>
                <c:formatCode>General</c:formatCode>
                <c:ptCount val="3"/>
                <c:pt idx="0">
                  <c:v>10753.2156</c:v>
                </c:pt>
                <c:pt idx="1">
                  <c:v>11982.892900000001</c:v>
                </c:pt>
                <c:pt idx="2">
                  <c:v>22736.108500000002</c:v>
                </c:pt>
              </c:numCache>
            </c:numRef>
          </c:val>
          <c:extLst>
            <c:ext xmlns:c16="http://schemas.microsoft.com/office/drawing/2014/chart" uri="{C3380CC4-5D6E-409C-BE32-E72D297353CC}">
              <c16:uniqueId val="{00000000-6BD6-49FB-A4F4-B9DED11DD746}"/>
            </c:ext>
          </c:extLst>
        </c:ser>
        <c:dLbls>
          <c:showLegendKey val="0"/>
          <c:showVal val="0"/>
          <c:showCatName val="0"/>
          <c:showSerName val="0"/>
          <c:showPercent val="0"/>
          <c:showBubbleSize val="0"/>
        </c:dLbls>
        <c:gapWidth val="219"/>
        <c:overlap val="-27"/>
        <c:axId val="273284880"/>
        <c:axId val="273282480"/>
      </c:barChart>
      <c:catAx>
        <c:axId val="27328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2480"/>
        <c:crosses val="autoZero"/>
        <c:auto val="1"/>
        <c:lblAlgn val="ctr"/>
        <c:lblOffset val="100"/>
        <c:noMultiLvlLbl val="0"/>
      </c:catAx>
      <c:valAx>
        <c:axId val="27328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4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Office Supplies Project.xlsx]Dashboard Rough!PivotTable7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Rough'!$B$23</c:f>
              <c:strCache>
                <c:ptCount val="1"/>
                <c:pt idx="0">
                  <c:v>Sum of Central</c:v>
                </c:pt>
              </c:strCache>
            </c:strRef>
          </c:tx>
          <c:spPr>
            <a:solidFill>
              <a:schemeClr val="accent1"/>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Rough'!$B$24:$B$30</c:f>
              <c:numCache>
                <c:formatCode>General</c:formatCode>
                <c:ptCount val="6"/>
                <c:pt idx="0">
                  <c:v>424</c:v>
                </c:pt>
                <c:pt idx="1">
                  <c:v>7</c:v>
                </c:pt>
                <c:pt idx="2">
                  <c:v>1199</c:v>
                </c:pt>
                <c:pt idx="3">
                  <c:v>27</c:v>
                </c:pt>
                <c:pt idx="4">
                  <c:v>243</c:v>
                </c:pt>
                <c:pt idx="5">
                  <c:v>498</c:v>
                </c:pt>
              </c:numCache>
            </c:numRef>
          </c:val>
          <c:extLst>
            <c:ext xmlns:c16="http://schemas.microsoft.com/office/drawing/2014/chart" uri="{C3380CC4-5D6E-409C-BE32-E72D297353CC}">
              <c16:uniqueId val="{00000000-E241-42FA-A032-E26174B218EF}"/>
            </c:ext>
          </c:extLst>
        </c:ser>
        <c:ser>
          <c:idx val="1"/>
          <c:order val="1"/>
          <c:tx>
            <c:strRef>
              <c:f>'Dashboard Rough'!$C$23</c:f>
              <c:strCache>
                <c:ptCount val="1"/>
                <c:pt idx="0">
                  <c:v>Sum of East</c:v>
                </c:pt>
              </c:strCache>
            </c:strRef>
          </c:tx>
          <c:spPr>
            <a:solidFill>
              <a:schemeClr val="accent2"/>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Rough'!$C$24:$C$30</c:f>
              <c:numCache>
                <c:formatCode>General</c:formatCode>
                <c:ptCount val="6"/>
                <c:pt idx="0">
                  <c:v>234</c:v>
                </c:pt>
                <c:pt idx="2">
                  <c:v>691</c:v>
                </c:pt>
                <c:pt idx="3">
                  <c:v>175</c:v>
                </c:pt>
                <c:pt idx="4">
                  <c:v>152</c:v>
                </c:pt>
                <c:pt idx="5">
                  <c:v>130</c:v>
                </c:pt>
              </c:numCache>
            </c:numRef>
          </c:val>
          <c:extLst>
            <c:ext xmlns:c16="http://schemas.microsoft.com/office/drawing/2014/chart" uri="{C3380CC4-5D6E-409C-BE32-E72D297353CC}">
              <c16:uniqueId val="{00000002-E241-42FA-A032-E26174B218EF}"/>
            </c:ext>
          </c:extLst>
        </c:ser>
        <c:ser>
          <c:idx val="2"/>
          <c:order val="2"/>
          <c:tx>
            <c:strRef>
              <c:f>'Dashboard Rough'!$D$23</c:f>
              <c:strCache>
                <c:ptCount val="1"/>
                <c:pt idx="0">
                  <c:v>Sum of West</c:v>
                </c:pt>
              </c:strCache>
            </c:strRef>
          </c:tx>
          <c:spPr>
            <a:solidFill>
              <a:schemeClr val="accent3"/>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Rough'!$D$24:$D$30</c:f>
              <c:numCache>
                <c:formatCode>General</c:formatCode>
                <c:ptCount val="6"/>
                <c:pt idx="0">
                  <c:v>64</c:v>
                </c:pt>
                <c:pt idx="1">
                  <c:v>3</c:v>
                </c:pt>
                <c:pt idx="2">
                  <c:v>231</c:v>
                </c:pt>
                <c:pt idx="3">
                  <c:v>76</c:v>
                </c:pt>
                <c:pt idx="5">
                  <c:v>88</c:v>
                </c:pt>
              </c:numCache>
            </c:numRef>
          </c:val>
          <c:extLst>
            <c:ext xmlns:c16="http://schemas.microsoft.com/office/drawing/2014/chart" uri="{C3380CC4-5D6E-409C-BE32-E72D297353CC}">
              <c16:uniqueId val="{00000003-E241-42FA-A032-E26174B218EF}"/>
            </c:ext>
          </c:extLst>
        </c:ser>
        <c:ser>
          <c:idx val="3"/>
          <c:order val="3"/>
          <c:tx>
            <c:strRef>
              <c:f>'Dashboard Rough'!$E$23</c:f>
              <c:strCache>
                <c:ptCount val="1"/>
                <c:pt idx="0">
                  <c:v>Sum of Grand Total</c:v>
                </c:pt>
              </c:strCache>
            </c:strRef>
          </c:tx>
          <c:spPr>
            <a:solidFill>
              <a:schemeClr val="accent4"/>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Rough'!$E$24:$E$30</c:f>
              <c:numCache>
                <c:formatCode>General</c:formatCode>
                <c:ptCount val="6"/>
                <c:pt idx="0">
                  <c:v>722</c:v>
                </c:pt>
                <c:pt idx="1">
                  <c:v>10</c:v>
                </c:pt>
                <c:pt idx="2">
                  <c:v>2121</c:v>
                </c:pt>
                <c:pt idx="3">
                  <c:v>278</c:v>
                </c:pt>
                <c:pt idx="4">
                  <c:v>395</c:v>
                </c:pt>
                <c:pt idx="5">
                  <c:v>716</c:v>
                </c:pt>
              </c:numCache>
            </c:numRef>
          </c:val>
          <c:extLst>
            <c:ext xmlns:c16="http://schemas.microsoft.com/office/drawing/2014/chart" uri="{C3380CC4-5D6E-409C-BE32-E72D297353CC}">
              <c16:uniqueId val="{00000004-E241-42FA-A032-E26174B218EF}"/>
            </c:ext>
          </c:extLst>
        </c:ser>
        <c:dLbls>
          <c:showLegendKey val="0"/>
          <c:showVal val="0"/>
          <c:showCatName val="0"/>
          <c:showSerName val="0"/>
          <c:showPercent val="0"/>
          <c:showBubbleSize val="0"/>
        </c:dLbls>
        <c:gapWidth val="219"/>
        <c:overlap val="-27"/>
        <c:axId val="2089942448"/>
        <c:axId val="373847168"/>
      </c:barChart>
      <c:catAx>
        <c:axId val="20899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47168"/>
        <c:crosses val="autoZero"/>
        <c:auto val="1"/>
        <c:lblAlgn val="ctr"/>
        <c:lblOffset val="100"/>
        <c:noMultiLvlLbl val="0"/>
      </c:catAx>
      <c:valAx>
        <c:axId val="37384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9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Office Supplies Project.xlsx]Dashboard Rough!PivotTable6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Rough'!$B$1</c:f>
              <c:strCache>
                <c:ptCount val="1"/>
                <c:pt idx="0">
                  <c:v>Total</c:v>
                </c:pt>
              </c:strCache>
            </c:strRef>
          </c:tx>
          <c:spPr>
            <a:solidFill>
              <a:schemeClr val="accent1"/>
            </a:solidFill>
            <a:ln>
              <a:noFill/>
            </a:ln>
            <a:effectLst/>
          </c:spPr>
          <c:invertIfNegative val="0"/>
          <c:cat>
            <c:strRef>
              <c:f>'Dashboard Rough'!$A$2:$A$5</c:f>
              <c:strCache>
                <c:ptCount val="3"/>
                <c:pt idx="0">
                  <c:v>2021</c:v>
                </c:pt>
                <c:pt idx="1">
                  <c:v>2022</c:v>
                </c:pt>
                <c:pt idx="2">
                  <c:v>Grand Total</c:v>
                </c:pt>
              </c:strCache>
            </c:strRef>
          </c:cat>
          <c:val>
            <c:numRef>
              <c:f>'Dashboard Rough'!$B$2:$B$5</c:f>
              <c:numCache>
                <c:formatCode>General</c:formatCode>
                <c:ptCount val="3"/>
                <c:pt idx="0">
                  <c:v>10753.2156</c:v>
                </c:pt>
                <c:pt idx="1">
                  <c:v>11982.892900000001</c:v>
                </c:pt>
                <c:pt idx="2">
                  <c:v>22736.108500000002</c:v>
                </c:pt>
              </c:numCache>
            </c:numRef>
          </c:val>
          <c:extLst>
            <c:ext xmlns:c16="http://schemas.microsoft.com/office/drawing/2014/chart" uri="{C3380CC4-5D6E-409C-BE32-E72D297353CC}">
              <c16:uniqueId val="{00000000-7256-45FC-B641-282F5AAC2A42}"/>
            </c:ext>
          </c:extLst>
        </c:ser>
        <c:dLbls>
          <c:showLegendKey val="0"/>
          <c:showVal val="0"/>
          <c:showCatName val="0"/>
          <c:showSerName val="0"/>
          <c:showPercent val="0"/>
          <c:showBubbleSize val="0"/>
        </c:dLbls>
        <c:gapWidth val="219"/>
        <c:overlap val="-27"/>
        <c:axId val="273284880"/>
        <c:axId val="273282480"/>
      </c:barChart>
      <c:catAx>
        <c:axId val="27328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2480"/>
        <c:crosses val="autoZero"/>
        <c:auto val="1"/>
        <c:lblAlgn val="ctr"/>
        <c:lblOffset val="100"/>
        <c:noMultiLvlLbl val="0"/>
      </c:catAx>
      <c:valAx>
        <c:axId val="27328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284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Office Supplies Project.xlsx]Dashboard Rough!PivotTable7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Rough'!$B$23</c:f>
              <c:strCache>
                <c:ptCount val="1"/>
                <c:pt idx="0">
                  <c:v>Sum of Central</c:v>
                </c:pt>
              </c:strCache>
            </c:strRef>
          </c:tx>
          <c:spPr>
            <a:solidFill>
              <a:schemeClr val="accent1"/>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Rough'!$B$24:$B$30</c:f>
              <c:numCache>
                <c:formatCode>General</c:formatCode>
                <c:ptCount val="6"/>
                <c:pt idx="0">
                  <c:v>424</c:v>
                </c:pt>
                <c:pt idx="1">
                  <c:v>7</c:v>
                </c:pt>
                <c:pt idx="2">
                  <c:v>1199</c:v>
                </c:pt>
                <c:pt idx="3">
                  <c:v>27</c:v>
                </c:pt>
                <c:pt idx="4">
                  <c:v>243</c:v>
                </c:pt>
                <c:pt idx="5">
                  <c:v>498</c:v>
                </c:pt>
              </c:numCache>
            </c:numRef>
          </c:val>
          <c:extLst>
            <c:ext xmlns:c16="http://schemas.microsoft.com/office/drawing/2014/chart" uri="{C3380CC4-5D6E-409C-BE32-E72D297353CC}">
              <c16:uniqueId val="{00000000-1F69-4376-8AF1-5B108E09A825}"/>
            </c:ext>
          </c:extLst>
        </c:ser>
        <c:ser>
          <c:idx val="1"/>
          <c:order val="1"/>
          <c:tx>
            <c:strRef>
              <c:f>'Dashboard Rough'!$C$23</c:f>
              <c:strCache>
                <c:ptCount val="1"/>
                <c:pt idx="0">
                  <c:v>Sum of East</c:v>
                </c:pt>
              </c:strCache>
            </c:strRef>
          </c:tx>
          <c:spPr>
            <a:solidFill>
              <a:schemeClr val="accent2"/>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Rough'!$C$24:$C$30</c:f>
              <c:numCache>
                <c:formatCode>General</c:formatCode>
                <c:ptCount val="6"/>
                <c:pt idx="0">
                  <c:v>234</c:v>
                </c:pt>
                <c:pt idx="2">
                  <c:v>691</c:v>
                </c:pt>
                <c:pt idx="3">
                  <c:v>175</c:v>
                </c:pt>
                <c:pt idx="4">
                  <c:v>152</c:v>
                </c:pt>
                <c:pt idx="5">
                  <c:v>130</c:v>
                </c:pt>
              </c:numCache>
            </c:numRef>
          </c:val>
          <c:extLst>
            <c:ext xmlns:c16="http://schemas.microsoft.com/office/drawing/2014/chart" uri="{C3380CC4-5D6E-409C-BE32-E72D297353CC}">
              <c16:uniqueId val="{00000001-1F69-4376-8AF1-5B108E09A825}"/>
            </c:ext>
          </c:extLst>
        </c:ser>
        <c:ser>
          <c:idx val="2"/>
          <c:order val="2"/>
          <c:tx>
            <c:strRef>
              <c:f>'Dashboard Rough'!$D$23</c:f>
              <c:strCache>
                <c:ptCount val="1"/>
                <c:pt idx="0">
                  <c:v>Sum of West</c:v>
                </c:pt>
              </c:strCache>
            </c:strRef>
          </c:tx>
          <c:spPr>
            <a:solidFill>
              <a:schemeClr val="accent3"/>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Rough'!$D$24:$D$30</c:f>
              <c:numCache>
                <c:formatCode>General</c:formatCode>
                <c:ptCount val="6"/>
                <c:pt idx="0">
                  <c:v>64</c:v>
                </c:pt>
                <c:pt idx="1">
                  <c:v>3</c:v>
                </c:pt>
                <c:pt idx="2">
                  <c:v>231</c:v>
                </c:pt>
                <c:pt idx="3">
                  <c:v>76</c:v>
                </c:pt>
                <c:pt idx="5">
                  <c:v>88</c:v>
                </c:pt>
              </c:numCache>
            </c:numRef>
          </c:val>
          <c:extLst>
            <c:ext xmlns:c16="http://schemas.microsoft.com/office/drawing/2014/chart" uri="{C3380CC4-5D6E-409C-BE32-E72D297353CC}">
              <c16:uniqueId val="{00000002-1F69-4376-8AF1-5B108E09A825}"/>
            </c:ext>
          </c:extLst>
        </c:ser>
        <c:ser>
          <c:idx val="3"/>
          <c:order val="3"/>
          <c:tx>
            <c:strRef>
              <c:f>'Dashboard Rough'!$E$23</c:f>
              <c:strCache>
                <c:ptCount val="1"/>
                <c:pt idx="0">
                  <c:v>Sum of Grand Total</c:v>
                </c:pt>
              </c:strCache>
            </c:strRef>
          </c:tx>
          <c:spPr>
            <a:solidFill>
              <a:schemeClr val="accent4"/>
            </a:solidFill>
            <a:ln>
              <a:noFill/>
            </a:ln>
            <a:effectLst/>
          </c:spPr>
          <c:invertIfNegative val="0"/>
          <c:cat>
            <c:strRef>
              <c:f>'Dashboard Rough'!$A$24:$A$30</c:f>
              <c:strCache>
                <c:ptCount val="6"/>
                <c:pt idx="0">
                  <c:v>Binder</c:v>
                </c:pt>
                <c:pt idx="1">
                  <c:v>Desk</c:v>
                </c:pt>
                <c:pt idx="2">
                  <c:v>Grand Total</c:v>
                </c:pt>
                <c:pt idx="3">
                  <c:v>Pen</c:v>
                </c:pt>
                <c:pt idx="4">
                  <c:v>Pen Set</c:v>
                </c:pt>
                <c:pt idx="5">
                  <c:v>Pencil</c:v>
                </c:pt>
              </c:strCache>
            </c:strRef>
          </c:cat>
          <c:val>
            <c:numRef>
              <c:f>'Dashboard Rough'!$E$24:$E$30</c:f>
              <c:numCache>
                <c:formatCode>General</c:formatCode>
                <c:ptCount val="6"/>
                <c:pt idx="0">
                  <c:v>722</c:v>
                </c:pt>
                <c:pt idx="1">
                  <c:v>10</c:v>
                </c:pt>
                <c:pt idx="2">
                  <c:v>2121</c:v>
                </c:pt>
                <c:pt idx="3">
                  <c:v>278</c:v>
                </c:pt>
                <c:pt idx="4">
                  <c:v>395</c:v>
                </c:pt>
                <c:pt idx="5">
                  <c:v>716</c:v>
                </c:pt>
              </c:numCache>
            </c:numRef>
          </c:val>
          <c:extLst>
            <c:ext xmlns:c16="http://schemas.microsoft.com/office/drawing/2014/chart" uri="{C3380CC4-5D6E-409C-BE32-E72D297353CC}">
              <c16:uniqueId val="{00000003-1F69-4376-8AF1-5B108E09A825}"/>
            </c:ext>
          </c:extLst>
        </c:ser>
        <c:dLbls>
          <c:showLegendKey val="0"/>
          <c:showVal val="0"/>
          <c:showCatName val="0"/>
          <c:showSerName val="0"/>
          <c:showPercent val="0"/>
          <c:showBubbleSize val="0"/>
        </c:dLbls>
        <c:gapWidth val="219"/>
        <c:overlap val="-27"/>
        <c:axId val="2089942448"/>
        <c:axId val="373847168"/>
      </c:barChart>
      <c:catAx>
        <c:axId val="20899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47168"/>
        <c:crosses val="autoZero"/>
        <c:auto val="1"/>
        <c:lblAlgn val="ctr"/>
        <c:lblOffset val="100"/>
        <c:noMultiLvlLbl val="0"/>
      </c:catAx>
      <c:valAx>
        <c:axId val="37384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9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0</xdr:row>
      <xdr:rowOff>47625</xdr:rowOff>
    </xdr:from>
    <xdr:to>
      <xdr:col>9</xdr:col>
      <xdr:colOff>247650</xdr:colOff>
      <xdr:row>13</xdr:row>
      <xdr:rowOff>95250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7F33F382-A9EF-B753-4413-1E1D17F748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05275" y="47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23</xdr:row>
      <xdr:rowOff>38100</xdr:rowOff>
    </xdr:from>
    <xdr:to>
      <xdr:col>5</xdr:col>
      <xdr:colOff>476250</xdr:colOff>
      <xdr:row>36</xdr:row>
      <xdr:rowOff>85725</xdr:rowOff>
    </xdr:to>
    <mc:AlternateContent xmlns:mc="http://schemas.openxmlformats.org/markup-compatibility/2006" xmlns:a14="http://schemas.microsoft.com/office/drawing/2010/main">
      <mc:Choice Requires="a14">
        <xdr:graphicFrame macro="">
          <xdr:nvGraphicFramePr>
            <xdr:cNvPr id="3" name="OrderDate">
              <a:extLst>
                <a:ext uri="{FF2B5EF4-FFF2-40B4-BE49-F238E27FC236}">
                  <a16:creationId xmlns:a16="http://schemas.microsoft.com/office/drawing/2014/main" id="{3AD45D94-F850-F686-5F5F-C5CF4F77381C}"/>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2209800" y="44196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1057275</xdr:colOff>
      <xdr:row>1</xdr:row>
      <xdr:rowOff>90487</xdr:rowOff>
    </xdr:from>
    <xdr:to>
      <xdr:col>13</xdr:col>
      <xdr:colOff>171450</xdr:colOff>
      <xdr:row>15</xdr:row>
      <xdr:rowOff>166687</xdr:rowOff>
    </xdr:to>
    <xdr:graphicFrame macro="">
      <xdr:nvGraphicFramePr>
        <xdr:cNvPr id="2" name="Chart 1">
          <a:extLst>
            <a:ext uri="{FF2B5EF4-FFF2-40B4-BE49-F238E27FC236}">
              <a16:creationId xmlns:a16="http://schemas.microsoft.com/office/drawing/2014/main" id="{4D9CA638-AF11-822B-23E8-39E6A61E5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495300</xdr:colOff>
      <xdr:row>18</xdr:row>
      <xdr:rowOff>147637</xdr:rowOff>
    </xdr:from>
    <xdr:to>
      <xdr:col>14</xdr:col>
      <xdr:colOff>438150</xdr:colOff>
      <xdr:row>33</xdr:row>
      <xdr:rowOff>33337</xdr:rowOff>
    </xdr:to>
    <xdr:graphicFrame macro="">
      <xdr:nvGraphicFramePr>
        <xdr:cNvPr id="3" name="Chart 2">
          <a:extLst>
            <a:ext uri="{FF2B5EF4-FFF2-40B4-BE49-F238E27FC236}">
              <a16:creationId xmlns:a16="http://schemas.microsoft.com/office/drawing/2014/main" id="{7734523F-8496-5EB9-BF01-A28A3FB86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333375</xdr:colOff>
      <xdr:row>2</xdr:row>
      <xdr:rowOff>47625</xdr:rowOff>
    </xdr:from>
    <xdr:to>
      <xdr:col>16</xdr:col>
      <xdr:colOff>333375</xdr:colOff>
      <xdr:row>15</xdr:row>
      <xdr:rowOff>95250</xdr:rowOff>
    </xdr:to>
    <mc:AlternateContent xmlns:mc="http://schemas.openxmlformats.org/markup-compatibility/2006">
      <mc:Choice xmlns:a14="http://schemas.microsoft.com/office/drawing/2010/main" Requires="a14">
        <xdr:graphicFrame macro="">
          <xdr:nvGraphicFramePr>
            <xdr:cNvPr id="5" name="Row Labels">
              <a:extLst>
                <a:ext uri="{FF2B5EF4-FFF2-40B4-BE49-F238E27FC236}">
                  <a16:creationId xmlns:a16="http://schemas.microsoft.com/office/drawing/2014/main" id="{07D7BC98-41DC-0173-6310-70161792A664}"/>
                </a:ext>
              </a:extLst>
            </xdr:cNvPr>
            <xdr:cNvGraphicFramePr/>
          </xdr:nvGraphicFramePr>
          <xdr:xfrm>
            <a:off x="0" y="0"/>
            <a:ext cx="0" cy="0"/>
          </xdr:xfrm>
          <a:graphic>
            <a:graphicData uri="http://schemas.microsoft.com/office/drawing/2010/slicer">
              <sle:slicer xmlns:sle="http://schemas.microsoft.com/office/drawing/2010/slicer" name="Row Labels"/>
            </a:graphicData>
          </a:graphic>
        </xdr:graphicFrame>
      </mc:Choice>
      <mc:Fallback>
        <xdr:sp macro="" textlink="">
          <xdr:nvSpPr>
            <xdr:cNvPr id="0" name=""/>
            <xdr:cNvSpPr>
              <a:spLocks noTextEdit="1"/>
            </xdr:cNvSpPr>
          </xdr:nvSpPr>
          <xdr:spPr>
            <a:xfrm>
              <a:off x="10115550" y="42862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219075</xdr:colOff>
      <xdr:row>16</xdr:row>
      <xdr:rowOff>66675</xdr:rowOff>
    </xdr:from>
    <xdr:to>
      <xdr:col>18</xdr:col>
      <xdr:colOff>219075</xdr:colOff>
      <xdr:row>29</xdr:row>
      <xdr:rowOff>114300</xdr:rowOff>
    </xdr:to>
    <mc:AlternateContent xmlns:mc="http://schemas.openxmlformats.org/markup-compatibility/2006">
      <mc:Choice xmlns:a14="http://schemas.microsoft.com/office/drawing/2010/main" Requires="a14">
        <xdr:graphicFrame macro="">
          <xdr:nvGraphicFramePr>
            <xdr:cNvPr id="6" name="Row Labels 1">
              <a:extLst>
                <a:ext uri="{FF2B5EF4-FFF2-40B4-BE49-F238E27FC236}">
                  <a16:creationId xmlns:a16="http://schemas.microsoft.com/office/drawing/2014/main" id="{95803582-2ED7-B608-46D6-C35BED8F0194}"/>
                </a:ext>
              </a:extLst>
            </xdr:cNvPr>
            <xdr:cNvGraphicFramePr/>
          </xdr:nvGraphicFramePr>
          <xdr:xfrm>
            <a:off x="0" y="0"/>
            <a:ext cx="0" cy="0"/>
          </xdr:xfrm>
          <a:graphic>
            <a:graphicData uri="http://schemas.microsoft.com/office/drawing/2010/slicer">
              <sle:slicer xmlns:sle="http://schemas.microsoft.com/office/drawing/2010/slicer" name="Row Labels 1"/>
            </a:graphicData>
          </a:graphic>
        </xdr:graphicFrame>
      </mc:Choice>
      <mc:Fallback>
        <xdr:sp macro="" textlink="">
          <xdr:nvSpPr>
            <xdr:cNvPr id="0" name=""/>
            <xdr:cNvSpPr>
              <a:spLocks noTextEdit="1"/>
            </xdr:cNvSpPr>
          </xdr:nvSpPr>
          <xdr:spPr>
            <a:xfrm>
              <a:off x="11220450" y="3114675"/>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142875</xdr:colOff>
      <xdr:row>4</xdr:row>
      <xdr:rowOff>190499</xdr:rowOff>
    </xdr:from>
    <xdr:to>
      <xdr:col>10</xdr:col>
      <xdr:colOff>19050</xdr:colOff>
      <xdr:row>17</xdr:row>
      <xdr:rowOff>28574</xdr:rowOff>
    </xdr:to>
    <xdr:graphicFrame macro="">
      <xdr:nvGraphicFramePr>
        <xdr:cNvPr id="2" name="Chart 1">
          <a:extLst>
            <a:ext uri="{FF2B5EF4-FFF2-40B4-BE49-F238E27FC236}">
              <a16:creationId xmlns:a16="http://schemas.microsoft.com/office/drawing/2014/main" id="{680F2B51-E1B5-4525-BA58-2641BC4EA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142876</xdr:colOff>
      <xdr:row>17</xdr:row>
      <xdr:rowOff>38100</xdr:rowOff>
    </xdr:from>
    <xdr:to>
      <xdr:col>10</xdr:col>
      <xdr:colOff>28576</xdr:colOff>
      <xdr:row>29</xdr:row>
      <xdr:rowOff>85725</xdr:rowOff>
    </xdr:to>
    <xdr:graphicFrame macro="">
      <xdr:nvGraphicFramePr>
        <xdr:cNvPr id="3" name="Chart 2">
          <a:extLst>
            <a:ext uri="{FF2B5EF4-FFF2-40B4-BE49-F238E27FC236}">
              <a16:creationId xmlns:a16="http://schemas.microsoft.com/office/drawing/2014/main" id="{FCCAC21F-DE94-4358-AE03-7EC7C80DED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5</xdr:row>
      <xdr:rowOff>0</xdr:rowOff>
    </xdr:from>
    <xdr:to>
      <xdr:col>2</xdr:col>
      <xdr:colOff>133350</xdr:colOff>
      <xdr:row>17</xdr:row>
      <xdr:rowOff>38100</xdr:rowOff>
    </xdr:to>
    <mc:AlternateContent xmlns:mc="http://schemas.openxmlformats.org/markup-compatibility/2006">
      <mc:Choice xmlns:a14="http://schemas.microsoft.com/office/drawing/2010/main" Requires="a14">
        <xdr:graphicFrame macro="">
          <xdr:nvGraphicFramePr>
            <xdr:cNvPr id="4" name="Row Labels 2">
              <a:extLst>
                <a:ext uri="{FF2B5EF4-FFF2-40B4-BE49-F238E27FC236}">
                  <a16:creationId xmlns:a16="http://schemas.microsoft.com/office/drawing/2014/main" id="{B1AABF12-5B6B-479C-913E-C1793CFDA3E3}"/>
                </a:ext>
              </a:extLst>
            </xdr:cNvPr>
            <xdr:cNvGraphicFramePr/>
          </xdr:nvGraphicFramePr>
          <xdr:xfrm>
            <a:off x="0" y="0"/>
            <a:ext cx="0" cy="0"/>
          </xdr:xfrm>
          <a:graphic>
            <a:graphicData uri="http://schemas.microsoft.com/office/drawing/2010/slicer">
              <sle:slicer xmlns:sle="http://schemas.microsoft.com/office/drawing/2010/slicer" name="Row Labels 2"/>
            </a:graphicData>
          </a:graphic>
        </xdr:graphicFrame>
      </mc:Choice>
      <mc:Fallback>
        <xdr:sp macro="" textlink="">
          <xdr:nvSpPr>
            <xdr:cNvPr id="0" name=""/>
            <xdr:cNvSpPr>
              <a:spLocks noTextEdit="1"/>
            </xdr:cNvSpPr>
          </xdr:nvSpPr>
          <xdr:spPr>
            <a:xfrm>
              <a:off x="0" y="952500"/>
              <a:ext cx="1352550" cy="2324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19051</xdr:rowOff>
    </xdr:from>
    <xdr:to>
      <xdr:col>2</xdr:col>
      <xdr:colOff>142875</xdr:colOff>
      <xdr:row>29</xdr:row>
      <xdr:rowOff>104775</xdr:rowOff>
    </xdr:to>
    <mc:AlternateContent xmlns:mc="http://schemas.openxmlformats.org/markup-compatibility/2006">
      <mc:Choice xmlns:a14="http://schemas.microsoft.com/office/drawing/2010/main" Requires="a14">
        <xdr:graphicFrame macro="">
          <xdr:nvGraphicFramePr>
            <xdr:cNvPr id="5" name="Row Labels 3">
              <a:extLst>
                <a:ext uri="{FF2B5EF4-FFF2-40B4-BE49-F238E27FC236}">
                  <a16:creationId xmlns:a16="http://schemas.microsoft.com/office/drawing/2014/main" id="{ABF776C5-68E1-4C50-A5C7-B718DACFA453}"/>
                </a:ext>
              </a:extLst>
            </xdr:cNvPr>
            <xdr:cNvGraphicFramePr/>
          </xdr:nvGraphicFramePr>
          <xdr:xfrm>
            <a:off x="0" y="0"/>
            <a:ext cx="0" cy="0"/>
          </xdr:xfrm>
          <a:graphic>
            <a:graphicData uri="http://schemas.microsoft.com/office/drawing/2010/slicer">
              <sle:slicer xmlns:sle="http://schemas.microsoft.com/office/drawing/2010/slicer" name="Row Labels 3"/>
            </a:graphicData>
          </a:graphic>
        </xdr:graphicFrame>
      </mc:Choice>
      <mc:Fallback>
        <xdr:sp macro="" textlink="">
          <xdr:nvSpPr>
            <xdr:cNvPr id="0" name=""/>
            <xdr:cNvSpPr>
              <a:spLocks noTextEdit="1"/>
            </xdr:cNvSpPr>
          </xdr:nvSpPr>
          <xdr:spPr>
            <a:xfrm>
              <a:off x="0" y="3257551"/>
              <a:ext cx="1362075" cy="23717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57614467594" createdVersion="8" refreshedVersion="8" minRefreshableVersion="3" recordCount="43" xr:uid="{20B9B160-D287-4E12-9FC1-556C2203CA45}">
  <cacheSource type="worksheet">
    <worksheetSource name="Table3"/>
  </cacheSource>
  <cacheFields count="13">
    <cacheField name="OrderDate" numFmtId="14">
      <sharedItems containsSemiMixedTypes="0" containsNonDate="0" containsDate="1" containsString="0" minDate="2021-01-06T00:00:00" maxDate="2022-12-22T00:00:00" count="43">
        <d v="2021-01-06T00:00:00"/>
        <d v="2021-01-23T00:00:00"/>
        <d v="2021-02-09T00:00:00"/>
        <d v="2021-02-26T00:00:00"/>
        <d v="2021-03-15T00:00:00"/>
        <d v="2021-04-01T00:00:00"/>
        <d v="2021-04-18T00:00:00"/>
        <d v="2021-05-05T00:00:00"/>
        <d v="2021-05-22T00:00:00"/>
        <d v="2021-06-08T00:00:00"/>
        <d v="2021-06-25T00:00:00"/>
        <d v="2021-07-12T00:00:00"/>
        <d v="2021-07-29T00:00:00"/>
        <d v="2021-08-15T00:00:00"/>
        <d v="2021-09-01T00:00:00"/>
        <d v="2021-09-18T00:00:00"/>
        <d v="2021-10-05T00:00:00"/>
        <d v="2021-10-22T00:00:00"/>
        <d v="2021-11-08T00:00:00"/>
        <d v="2021-11-25T00:00:00"/>
        <d v="2021-12-12T00:00:00"/>
        <d v="2021-12-29T00:00:00"/>
        <d v="2022-01-15T00:00:00"/>
        <d v="2022-02-01T00:00:00"/>
        <d v="2022-02-18T00:00:00"/>
        <d v="2022-03-07T00:00:00"/>
        <d v="2022-03-24T00:00:00"/>
        <d v="2022-04-10T00:00:00"/>
        <d v="2022-04-27T00:00:00"/>
        <d v="2022-05-14T00:00:00"/>
        <d v="2022-05-31T00:00:00"/>
        <d v="2022-06-17T00:00:00"/>
        <d v="2022-07-04T00:00:00"/>
        <d v="2022-07-21T00:00:00"/>
        <d v="2022-08-07T00:00:00"/>
        <d v="2022-08-24T00:00:00"/>
        <d v="2022-09-10T00:00:00"/>
        <d v="2022-09-27T00:00:00"/>
        <d v="2022-10-14T00:00:00"/>
        <d v="2022-10-31T00:00:00"/>
        <d v="2022-11-17T00:00:00"/>
        <d v="2022-12-04T00:00:00"/>
        <d v="2022-12-21T00:00:00"/>
      </sharedItems>
      <fieldGroup par="12"/>
    </cacheField>
    <cacheField name="Region" numFmtId="0">
      <sharedItems count="3">
        <s v="East"/>
        <s v="Central"/>
        <s v="West"/>
      </sharedItems>
    </cacheField>
    <cacheField name="SalesRep" numFmtId="0">
      <sharedItems/>
    </cacheField>
    <cacheField name="Item" numFmtId="0">
      <sharedItems count="5">
        <s v="Pencil"/>
        <s v="Binder"/>
        <s v="Pen"/>
        <s v="Desk"/>
        <s v="Pen Set"/>
      </sharedItems>
    </cacheField>
    <cacheField name="Units" numFmtId="0">
      <sharedItems containsSemiMixedTypes="0" containsString="0" containsNumber="1" containsInteger="1" minValue="2" maxValue="96"/>
    </cacheField>
    <cacheField name="UnitCost" numFmtId="164">
      <sharedItems containsSemiMixedTypes="0" containsString="0" containsNumber="1" minValue="1.29" maxValue="275"/>
    </cacheField>
    <cacheField name="Subtotal" numFmtId="164">
      <sharedItems containsSemiMixedTypes="0" containsString="0" containsNumber="1" minValue="9.0300000000000011" maxValue="1879.06"/>
    </cacheField>
    <cacheField name="Shipping" numFmtId="164">
      <sharedItems containsSemiMixedTypes="0" containsString="0" containsNumber="1" minValue="9.99" maxValue="13.99"/>
    </cacheField>
    <cacheField name="Tax" numFmtId="164">
      <sharedItems containsSemiMixedTypes="0" containsString="0" containsNumber="1" minValue="2.4726000000000004" maxValue="245.57650000000001"/>
    </cacheField>
    <cacheField name="Total" numFmtId="164">
      <sharedItems containsSemiMixedTypes="0" containsString="0" containsNumber="1" minValue="21.492600000000003" maxValue="2134.6264999999999"/>
    </cacheField>
    <cacheField name="Months (OrderDate)" numFmtId="0" databaseField="0">
      <fieldGroup base="0">
        <rangePr groupBy="months" startDate="2021-01-06T00:00:00" endDate="2022-12-22T00:00:00"/>
        <groupItems count="14">
          <s v="&lt;2021-01-06"/>
          <s v="Jan"/>
          <s v="Feb"/>
          <s v="Mar"/>
          <s v="Apr"/>
          <s v="May"/>
          <s v="Jun"/>
          <s v="Jul"/>
          <s v="Aug"/>
          <s v="Sep"/>
          <s v="Oct"/>
          <s v="Nov"/>
          <s v="Dec"/>
          <s v="&gt;2022-12-22"/>
        </groupItems>
      </fieldGroup>
    </cacheField>
    <cacheField name="Quarters (OrderDate)" numFmtId="0" databaseField="0">
      <fieldGroup base="0">
        <rangePr groupBy="quarters" startDate="2021-01-06T00:00:00" endDate="2022-12-22T00:00:00"/>
        <groupItems count="6">
          <s v="&lt;2021-01-06"/>
          <s v="Qtr1"/>
          <s v="Qtr2"/>
          <s v="Qtr3"/>
          <s v="Qtr4"/>
          <s v="&gt;2022-12-22"/>
        </groupItems>
      </fieldGroup>
    </cacheField>
    <cacheField name="Years (OrderDate)" numFmtId="0" databaseField="0">
      <fieldGroup base="0">
        <rangePr groupBy="years" startDate="2021-01-06T00:00:00" endDate="2022-12-22T00:00:00"/>
        <groupItems count="4">
          <s v="&lt;2021-01-06"/>
          <s v="2021"/>
          <s v="2022"/>
          <s v="&gt;2022-12-22"/>
        </groupItems>
      </fieldGroup>
    </cacheField>
  </cacheFields>
  <extLst>
    <ext xmlns:x14="http://schemas.microsoft.com/office/spreadsheetml/2009/9/main" uri="{725AE2AE-9491-48be-B2B4-4EB974FC3084}">
      <x14:pivotCacheDefinition pivotCacheId="1931826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60099768518" createdVersion="8" refreshedVersion="8" minRefreshableVersion="3" recordCount="3" xr:uid="{C60E422E-CCF1-4132-8EEC-E12D7EF5433F}">
  <cacheSource type="worksheet">
    <worksheetSource ref="A25:B28" sheet="PivotTables"/>
  </cacheSource>
  <cacheFields count="2">
    <cacheField name="Row Labels" numFmtId="0">
      <sharedItems count="3">
        <s v="2021"/>
        <s v="2022"/>
        <s v="Grand Total"/>
      </sharedItems>
    </cacheField>
    <cacheField name="Sum of Total" numFmtId="0">
      <sharedItems containsSemiMixedTypes="0" containsString="0" containsNumber="1" minValue="10753.2156" maxValue="22736.108500000002" count="3">
        <n v="10753.2156"/>
        <n v="11982.892900000001"/>
        <n v="22736.108500000002"/>
      </sharedItems>
    </cacheField>
  </cacheFields>
  <extLst>
    <ext xmlns:x14="http://schemas.microsoft.com/office/spreadsheetml/2009/9/main" uri="{725AE2AE-9491-48be-B2B4-4EB974FC3084}">
      <x14:pivotCacheDefinition pivotCacheId="156965823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Modi" refreshedDate="45129.560494097219" createdVersion="8" refreshedVersion="8" minRefreshableVersion="3" recordCount="6" xr:uid="{296E40C8-A46D-4100-B7E5-C9B80D3080FB}">
  <cacheSource type="worksheet">
    <worksheetSource ref="A2:E8" sheet="PivotTables"/>
  </cacheSource>
  <cacheFields count="5">
    <cacheField name="Row Labels" numFmtId="0">
      <sharedItems count="6">
        <s v="Binder"/>
        <s v="Desk"/>
        <s v="Pen"/>
        <s v="Pen Set"/>
        <s v="Pencil"/>
        <s v="Grand Total"/>
      </sharedItems>
    </cacheField>
    <cacheField name="Central" numFmtId="0">
      <sharedItems containsSemiMixedTypes="0" containsString="0" containsNumber="1" containsInteger="1" minValue="7" maxValue="1199"/>
    </cacheField>
    <cacheField name="East" numFmtId="0">
      <sharedItems containsString="0" containsBlank="1" containsNumber="1" containsInteger="1" minValue="130" maxValue="691"/>
    </cacheField>
    <cacheField name="West" numFmtId="0">
      <sharedItems containsString="0" containsBlank="1" containsNumber="1" containsInteger="1" minValue="3" maxValue="231"/>
    </cacheField>
    <cacheField name="Grand Total" numFmtId="0">
      <sharedItems containsSemiMixedTypes="0" containsString="0" containsNumber="1" containsInteger="1" minValue="10" maxValue="2121"/>
    </cacheField>
  </cacheFields>
  <extLst>
    <ext xmlns:x14="http://schemas.microsoft.com/office/spreadsheetml/2009/9/main" uri="{725AE2AE-9491-48be-B2B4-4EB974FC3084}">
      <x14:pivotCacheDefinition pivotCacheId="597871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s v="Jones"/>
    <x v="0"/>
    <n v="95"/>
    <n v="1.99"/>
    <n v="189.05"/>
    <n v="12.99"/>
    <n v="26.265200000000004"/>
    <n v="228.30520000000001"/>
  </r>
  <r>
    <x v="1"/>
    <x v="1"/>
    <s v="Kivell"/>
    <x v="1"/>
    <n v="50"/>
    <n v="19.989999999999998"/>
    <n v="999.49999999999989"/>
    <n v="9.99"/>
    <n v="131.2337"/>
    <n v="1140.7237"/>
  </r>
  <r>
    <x v="2"/>
    <x v="1"/>
    <s v="Jardine"/>
    <x v="0"/>
    <n v="36"/>
    <n v="4.99"/>
    <n v="179.64000000000001"/>
    <n v="9.99"/>
    <n v="24.651900000000005"/>
    <n v="214.28190000000004"/>
  </r>
  <r>
    <x v="3"/>
    <x v="1"/>
    <s v="Gill"/>
    <x v="2"/>
    <n v="27"/>
    <n v="19.989999999999998"/>
    <n v="539.7299999999999"/>
    <n v="9.99"/>
    <n v="71.463599999999985"/>
    <n v="621.18359999999984"/>
  </r>
  <r>
    <x v="4"/>
    <x v="2"/>
    <s v="Sorvino"/>
    <x v="0"/>
    <n v="56"/>
    <n v="2.99"/>
    <n v="167.44"/>
    <n v="13.99"/>
    <n v="23.585900000000002"/>
    <n v="205.01590000000002"/>
  </r>
  <r>
    <x v="5"/>
    <x v="0"/>
    <s v="Jones"/>
    <x v="1"/>
    <n v="60"/>
    <n v="4.99"/>
    <n v="299.40000000000003"/>
    <n v="12.99"/>
    <n v="40.610700000000008"/>
    <n v="353.00070000000005"/>
  </r>
  <r>
    <x v="6"/>
    <x v="1"/>
    <s v="Andrews"/>
    <x v="0"/>
    <n v="75"/>
    <n v="1.99"/>
    <n v="149.25"/>
    <n v="9.99"/>
    <n v="20.701200000000004"/>
    <n v="179.94120000000001"/>
  </r>
  <r>
    <x v="7"/>
    <x v="1"/>
    <s v="Jardine"/>
    <x v="0"/>
    <n v="90"/>
    <n v="4.99"/>
    <n v="449.1"/>
    <n v="9.99"/>
    <n v="59.681700000000006"/>
    <n v="518.77170000000001"/>
  </r>
  <r>
    <x v="8"/>
    <x v="2"/>
    <s v="Thompson"/>
    <x v="0"/>
    <n v="32"/>
    <n v="1.99"/>
    <n v="63.68"/>
    <n v="13.99"/>
    <n v="10.097100000000001"/>
    <n v="87.767099999999999"/>
  </r>
  <r>
    <x v="9"/>
    <x v="0"/>
    <s v="Jones"/>
    <x v="1"/>
    <n v="60"/>
    <n v="8.99"/>
    <n v="539.4"/>
    <n v="12.99"/>
    <n v="71.810699999999997"/>
    <n v="624.20069999999998"/>
  </r>
  <r>
    <x v="10"/>
    <x v="1"/>
    <s v="Morgan"/>
    <x v="0"/>
    <n v="90"/>
    <n v="4.99"/>
    <n v="449.1"/>
    <n v="9.99"/>
    <n v="59.681700000000006"/>
    <n v="518.77170000000001"/>
  </r>
  <r>
    <x v="11"/>
    <x v="0"/>
    <s v="Howard"/>
    <x v="1"/>
    <n v="29"/>
    <n v="1.99"/>
    <n v="57.71"/>
    <n v="12.99"/>
    <n v="9.1910000000000007"/>
    <n v="79.891000000000005"/>
  </r>
  <r>
    <x v="12"/>
    <x v="0"/>
    <s v="Parent"/>
    <x v="1"/>
    <n v="81"/>
    <n v="19.989999999999998"/>
    <n v="1619.1899999999998"/>
    <n v="12.99"/>
    <n v="212.18339999999998"/>
    <n v="1844.3633999999997"/>
  </r>
  <r>
    <x v="13"/>
    <x v="0"/>
    <s v="Jones"/>
    <x v="0"/>
    <n v="35"/>
    <n v="4.99"/>
    <n v="174.65"/>
    <n v="12.99"/>
    <n v="24.393200000000004"/>
    <n v="212.03320000000002"/>
  </r>
  <r>
    <x v="14"/>
    <x v="1"/>
    <s v="Smith"/>
    <x v="3"/>
    <n v="2"/>
    <n v="125"/>
    <n v="250"/>
    <n v="9.99"/>
    <n v="33.798700000000004"/>
    <n v="293.78870000000001"/>
  </r>
  <r>
    <x v="15"/>
    <x v="0"/>
    <s v="Jones"/>
    <x v="4"/>
    <n v="16"/>
    <n v="15.99"/>
    <n v="255.84"/>
    <n v="12.99"/>
    <n v="34.947899999999997"/>
    <n v="303.77789999999999"/>
  </r>
  <r>
    <x v="16"/>
    <x v="1"/>
    <s v="Morgan"/>
    <x v="1"/>
    <n v="28"/>
    <n v="8.99"/>
    <n v="251.72"/>
    <n v="9.99"/>
    <n v="34.022300000000001"/>
    <n v="295.73230000000001"/>
  </r>
  <r>
    <x v="17"/>
    <x v="0"/>
    <s v="Jones"/>
    <x v="2"/>
    <n v="64"/>
    <n v="8.99"/>
    <n v="575.36"/>
    <n v="12.99"/>
    <n v="76.485500000000002"/>
    <n v="664.83550000000002"/>
  </r>
  <r>
    <x v="18"/>
    <x v="0"/>
    <s v="Parent"/>
    <x v="2"/>
    <n v="15"/>
    <n v="19.989999999999998"/>
    <n v="299.84999999999997"/>
    <n v="12.99"/>
    <n v="40.669199999999996"/>
    <n v="353.50919999999996"/>
  </r>
  <r>
    <x v="19"/>
    <x v="1"/>
    <s v="Kivell"/>
    <x v="4"/>
    <n v="96"/>
    <n v="4.99"/>
    <n v="479.04"/>
    <n v="9.99"/>
    <n v="63.573900000000009"/>
    <n v="552.60390000000007"/>
  </r>
  <r>
    <x v="20"/>
    <x v="1"/>
    <s v="Smith"/>
    <x v="0"/>
    <n v="67"/>
    <n v="1.29"/>
    <n v="86.43"/>
    <n v="9.99"/>
    <n v="12.534600000000001"/>
    <n v="108.9546"/>
  </r>
  <r>
    <x v="21"/>
    <x v="0"/>
    <s v="Parent"/>
    <x v="4"/>
    <n v="74"/>
    <n v="15.99"/>
    <n v="1183.26"/>
    <n v="12.99"/>
    <n v="155.51250000000002"/>
    <n v="1351.7625"/>
  </r>
  <r>
    <x v="22"/>
    <x v="1"/>
    <s v="Gill"/>
    <x v="1"/>
    <n v="46"/>
    <n v="8.99"/>
    <n v="413.54"/>
    <n v="9.99"/>
    <n v="55.058900000000008"/>
    <n v="478.58890000000002"/>
  </r>
  <r>
    <x v="23"/>
    <x v="1"/>
    <s v="Smith"/>
    <x v="1"/>
    <n v="87"/>
    <n v="15"/>
    <n v="1305"/>
    <n v="9.99"/>
    <n v="170.9487"/>
    <n v="1485.9386999999999"/>
  </r>
  <r>
    <x v="24"/>
    <x v="0"/>
    <s v="Jones"/>
    <x v="1"/>
    <n v="4"/>
    <n v="4.99"/>
    <n v="19.96"/>
    <n v="12.99"/>
    <n v="4.2835000000000001"/>
    <n v="37.233500000000006"/>
  </r>
  <r>
    <x v="25"/>
    <x v="2"/>
    <s v="Sorvino"/>
    <x v="1"/>
    <n v="7"/>
    <n v="19.989999999999998"/>
    <n v="139.92999999999998"/>
    <n v="13.99"/>
    <n v="20.009599999999999"/>
    <n v="173.92959999999999"/>
  </r>
  <r>
    <x v="26"/>
    <x v="1"/>
    <s v="Jardine"/>
    <x v="4"/>
    <n v="50"/>
    <n v="4.99"/>
    <n v="249.5"/>
    <n v="9.99"/>
    <n v="33.733699999999999"/>
    <n v="293.22370000000001"/>
  </r>
  <r>
    <x v="27"/>
    <x v="1"/>
    <s v="Andrews"/>
    <x v="0"/>
    <n v="66"/>
    <n v="1.99"/>
    <n v="131.34"/>
    <n v="9.99"/>
    <n v="18.372900000000001"/>
    <n v="159.7029"/>
  </r>
  <r>
    <x v="28"/>
    <x v="0"/>
    <s v="Howard"/>
    <x v="2"/>
    <n v="96"/>
    <n v="4.99"/>
    <n v="479.04"/>
    <n v="12.99"/>
    <n v="63.96390000000001"/>
    <n v="555.99390000000005"/>
  </r>
  <r>
    <x v="29"/>
    <x v="1"/>
    <s v="Gill"/>
    <x v="0"/>
    <n v="53"/>
    <n v="1.29"/>
    <n v="68.37"/>
    <n v="9.99"/>
    <n v="10.1868"/>
    <n v="88.546800000000005"/>
  </r>
  <r>
    <x v="30"/>
    <x v="1"/>
    <s v="Gill"/>
    <x v="1"/>
    <n v="80"/>
    <n v="8.99"/>
    <n v="719.2"/>
    <n v="9.99"/>
    <n v="94.794700000000006"/>
    <n v="823.98470000000009"/>
  </r>
  <r>
    <x v="31"/>
    <x v="1"/>
    <s v="Kivell"/>
    <x v="3"/>
    <n v="5"/>
    <n v="125"/>
    <n v="625"/>
    <n v="9.99"/>
    <n v="82.548700000000011"/>
    <n v="717.53870000000006"/>
  </r>
  <r>
    <x v="32"/>
    <x v="0"/>
    <s v="Jones"/>
    <x v="4"/>
    <n v="62"/>
    <n v="4.99"/>
    <n v="309.38"/>
    <n v="12.99"/>
    <n v="41.908100000000005"/>
    <n v="364.27809999999999"/>
  </r>
  <r>
    <x v="33"/>
    <x v="1"/>
    <s v="Morgan"/>
    <x v="4"/>
    <n v="55"/>
    <n v="12.49"/>
    <n v="686.95"/>
    <n v="9.99"/>
    <n v="90.602200000000011"/>
    <n v="787.54220000000009"/>
  </r>
  <r>
    <x v="34"/>
    <x v="1"/>
    <s v="Kivell"/>
    <x v="4"/>
    <n v="42"/>
    <n v="23.95"/>
    <n v="1005.9"/>
    <n v="9.99"/>
    <n v="132.06569999999999"/>
    <n v="1147.9557"/>
  </r>
  <r>
    <x v="35"/>
    <x v="2"/>
    <s v="Sorvino"/>
    <x v="3"/>
    <n v="3"/>
    <n v="275"/>
    <n v="825"/>
    <n v="13.99"/>
    <n v="109.06870000000001"/>
    <n v="948.05870000000004"/>
  </r>
  <r>
    <x v="36"/>
    <x v="1"/>
    <s v="Gill"/>
    <x v="0"/>
    <n v="7"/>
    <n v="1.29"/>
    <n v="9.0300000000000011"/>
    <n v="9.99"/>
    <n v="2.4726000000000004"/>
    <n v="21.492600000000003"/>
  </r>
  <r>
    <x v="37"/>
    <x v="2"/>
    <s v="Sorvino"/>
    <x v="2"/>
    <n v="76"/>
    <n v="1.99"/>
    <n v="151.24"/>
    <n v="13.99"/>
    <n v="21.479900000000004"/>
    <n v="186.70990000000003"/>
  </r>
  <r>
    <x v="38"/>
    <x v="2"/>
    <s v="Thompson"/>
    <x v="1"/>
    <n v="57"/>
    <n v="19.989999999999998"/>
    <n v="1139.4299999999998"/>
    <n v="13.99"/>
    <n v="149.94459999999998"/>
    <n v="1303.3645999999999"/>
  </r>
  <r>
    <x v="39"/>
    <x v="1"/>
    <s v="Andrews"/>
    <x v="0"/>
    <n v="14"/>
    <n v="1.29"/>
    <n v="18.060000000000002"/>
    <n v="9.99"/>
    <n v="3.6465000000000005"/>
    <n v="31.696500000000004"/>
  </r>
  <r>
    <x v="40"/>
    <x v="1"/>
    <s v="Jardine"/>
    <x v="1"/>
    <n v="11"/>
    <n v="4.99"/>
    <n v="54.89"/>
    <n v="9.99"/>
    <n v="8.4344000000000001"/>
    <n v="73.314399999999992"/>
  </r>
  <r>
    <x v="41"/>
    <x v="1"/>
    <s v="Jardine"/>
    <x v="1"/>
    <n v="94"/>
    <n v="19.989999999999998"/>
    <n v="1879.06"/>
    <n v="9.99"/>
    <n v="245.57650000000001"/>
    <n v="2134.6264999999999"/>
  </r>
  <r>
    <x v="42"/>
    <x v="1"/>
    <s v="Andrews"/>
    <x v="1"/>
    <n v="28"/>
    <n v="4.99"/>
    <n v="139.72"/>
    <n v="9.99"/>
    <n v="19.462300000000003"/>
    <n v="169.1723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r>
  <r>
    <x v="1"/>
    <x v="1"/>
  </r>
  <r>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424"/>
    <n v="234"/>
    <n v="64"/>
    <n v="722"/>
  </r>
  <r>
    <x v="1"/>
    <n v="7"/>
    <m/>
    <n v="3"/>
    <n v="10"/>
  </r>
  <r>
    <x v="2"/>
    <n v="27"/>
    <n v="175"/>
    <n v="76"/>
    <n v="278"/>
  </r>
  <r>
    <x v="3"/>
    <n v="243"/>
    <n v="152"/>
    <m/>
    <n v="395"/>
  </r>
  <r>
    <x v="4"/>
    <n v="498"/>
    <n v="130"/>
    <n v="88"/>
    <n v="716"/>
  </r>
  <r>
    <x v="5"/>
    <n v="1199"/>
    <n v="691"/>
    <n v="231"/>
    <n v="21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C421F3-CE9C-468B-93A1-C5F7BDAD554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B27" firstHeaderRow="1" firstDataRow="1" firstDataCol="1"/>
  <pivotFields count="13">
    <pivotField axis="axisRow" numFmtId="14" showAll="0">
      <items count="44">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t="default"/>
      </items>
    </pivotField>
    <pivotField showAll="0"/>
    <pivotField showAll="0"/>
    <pivotField showAll="0"/>
    <pivotField showAll="0"/>
    <pivotField numFmtId="164" showAll="0"/>
    <pivotField numFmtId="164" showAll="0"/>
    <pivotField numFmtId="164" showAll="0"/>
    <pivotField numFmtId="164" showAll="0"/>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4">
    <field x="12"/>
    <field x="11"/>
    <field x="10"/>
    <field x="0"/>
  </rowFields>
  <rowItems count="2">
    <i>
      <x v="1"/>
    </i>
    <i t="grand">
      <x/>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4D6F23-40AA-439E-A9CB-31F6D7BFB21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1" firstDataRow="2" firstDataCol="1"/>
  <pivotFields count="13">
    <pivotField numFmtId="14"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items count="4">
        <item h="1" x="1"/>
        <item h="1" x="0"/>
        <item x="2"/>
        <item t="default"/>
      </items>
    </pivotField>
    <pivotField showAll="0"/>
    <pivotField axis="axisRow" showAll="0">
      <items count="6">
        <item x="1"/>
        <item x="3"/>
        <item x="2"/>
        <item x="4"/>
        <item x="0"/>
        <item t="default"/>
      </items>
    </pivotField>
    <pivotField dataField="1" showAll="0"/>
    <pivotField numFmtId="164" showAll="0"/>
    <pivotField numFmtId="164" showAll="0"/>
    <pivotField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4"/>
    </i>
    <i t="grand">
      <x/>
    </i>
  </rowItems>
  <colFields count="1">
    <field x="1"/>
  </colFields>
  <colItems count="2">
    <i>
      <x v="2"/>
    </i>
    <i t="grand">
      <x/>
    </i>
  </colItems>
  <dataFields count="1">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3E75FD-CD26-465E-B981-5766B79D42F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E30" firstHeaderRow="0" firstDataRow="1" firstDataCol="1"/>
  <pivotFields count="5">
    <pivotField axis="axisRow" showAll="0">
      <items count="7">
        <item x="0"/>
        <item x="1"/>
        <item x="5"/>
        <item x="2"/>
        <item x="3"/>
        <item x="4"/>
        <item t="default"/>
      </items>
    </pivotField>
    <pivotField dataField="1" showAll="0"/>
    <pivotField dataField="1" showAll="0"/>
    <pivotField dataField="1" showAll="0"/>
    <pivotField dataField="1" showAll="0"/>
  </pivotFields>
  <rowFields count="1">
    <field x="0"/>
  </rowFields>
  <rowItems count="7">
    <i>
      <x/>
    </i>
    <i>
      <x v="1"/>
    </i>
    <i>
      <x v="2"/>
    </i>
    <i>
      <x v="3"/>
    </i>
    <i>
      <x v="4"/>
    </i>
    <i>
      <x v="5"/>
    </i>
    <i t="grand">
      <x/>
    </i>
  </rowItems>
  <colFields count="1">
    <field x="-2"/>
  </colFields>
  <colItems count="4">
    <i>
      <x/>
    </i>
    <i i="1">
      <x v="1"/>
    </i>
    <i i="2">
      <x v="2"/>
    </i>
    <i i="3">
      <x v="3"/>
    </i>
  </colItems>
  <dataFields count="4">
    <dataField name="Sum of Central" fld="1" baseField="0" baseItem="0"/>
    <dataField name="Sum of East" fld="2" baseField="0" baseItem="0"/>
    <dataField name="Sum of West" fld="3" baseField="0" baseItem="0"/>
    <dataField name="Sum of Grand Total" fld="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44A865-5B8B-412A-B413-05C882E9EB4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2">
    <pivotField axis="axisRow" showAll="0">
      <items count="4">
        <item x="0"/>
        <item x="1"/>
        <item x="2"/>
        <item t="default"/>
      </items>
    </pivotField>
    <pivotField dataField="1" showAll="0"/>
  </pivotFields>
  <rowFields count="1">
    <field x="0"/>
  </rowFields>
  <rowItems count="4">
    <i>
      <x/>
    </i>
    <i>
      <x v="1"/>
    </i>
    <i>
      <x v="2"/>
    </i>
    <i t="grand">
      <x/>
    </i>
  </rowItems>
  <colItems count="1">
    <i/>
  </colItems>
  <dataFields count="1">
    <dataField name="Sum of Sum of Total"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D7B680-4E12-43BC-8F49-22A46FAF0A46}" sourceName="Region">
  <pivotTables>
    <pivotTable tabId="2" name="PivotTable4"/>
  </pivotTables>
  <data>
    <tabular pivotCacheId="193182615">
      <items count="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85B4EB06-29EF-4AA8-BEE4-95DDAB945E9E}" sourceName="OrderDate">
  <pivotTables>
    <pivotTable tabId="2" name="PivotTable5"/>
  </pivotTables>
  <data>
    <tabular pivotCacheId="193182615">
      <items count="43">
        <i x="0"/>
        <i x="1"/>
        <i x="2" s="1"/>
        <i x="3"/>
        <i x="4"/>
        <i x="5"/>
        <i x="6"/>
        <i x="7"/>
        <i x="8"/>
        <i x="9"/>
        <i x="10"/>
        <i x="11"/>
        <i x="12"/>
        <i x="13"/>
        <i x="14"/>
        <i x="15"/>
        <i x="16"/>
        <i x="17"/>
        <i x="18"/>
        <i x="19"/>
        <i x="20"/>
        <i x="21"/>
        <i x="22"/>
        <i x="23"/>
        <i x="24"/>
        <i x="25"/>
        <i x="26"/>
        <i x="27"/>
        <i x="28"/>
        <i x="29"/>
        <i x="30"/>
        <i x="31"/>
        <i x="32"/>
        <i x="33"/>
        <i x="34"/>
        <i x="35"/>
        <i x="36"/>
        <i x="37"/>
        <i x="38"/>
        <i x="39"/>
        <i x="40"/>
        <i x="41"/>
        <i x="4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 xr10:uid="{9D9D19CE-7BFC-4ADA-BCF7-58EC7210AA0C}" sourceName="Row Labels">
  <pivotTables>
    <pivotTable tabId="3" name="PivotTable6"/>
  </pivotTables>
  <data>
    <tabular pivotCacheId="156965823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1" xr10:uid="{430A7FD3-F0DB-4EB5-82C9-B80961632B2F}" sourceName="Row Labels">
  <pivotTables>
    <pivotTable tabId="3" name="PivotTable7"/>
  </pivotTables>
  <data>
    <tabular pivotCacheId="597871975">
      <items count="6">
        <i x="0" s="1"/>
        <i x="1" s="1"/>
        <i x="5"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F0D9DAC-C8D1-4F13-BCA9-6A45547A29AF}" cache="Slicer_Region" caption="Region" rowHeight="241300"/>
  <slicer name="OrderDate" xr10:uid="{38A05B97-C0A4-439E-BBA5-8698EE4CDFFE}" cache="Slicer_OrderDate" caption="OrderDat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xr10:uid="{F3900FB6-A99F-4B8E-ACBD-BBBB6784A8B4}" cache="Slicer_Row_Labels" caption="Row Labels" rowHeight="241300"/>
  <slicer name="Row Labels 1" xr10:uid="{32FFA9D3-6F61-43D1-AF77-0AFF2BEA57CE}" cache="Slicer_Row_Labels1" caption="Row Label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2" xr10:uid="{DA6E799D-1DC2-4ED5-89A6-05ECBF98E32C}" cache="Slicer_Row_Labels" caption="Row Labels" rowHeight="241300"/>
  <slicer name="Row Labels 3" xr10:uid="{E519BE1C-13D4-4A76-9E73-624FC89EC376}" cache="Slicer_Row_Labels1" caption="Row Label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DA0E4F-4B3C-4FF6-87AB-C74DCC0D2027}" name="ItemCount" displayName="ItemCount" ref="N1:O6" totalsRowShown="0">
  <autoFilter ref="N1:O6" xr:uid="{23DA0E4F-4B3C-4FF6-87AB-C74DCC0D2027}"/>
  <tableColumns count="2">
    <tableColumn id="1" xr3:uid="{592BDD16-6BF5-4A58-8E95-3412E488F28A}" name="Item"/>
    <tableColumn id="2" xr3:uid="{EFF43222-AB0B-4100-8C8C-DA7D07EC18D0}" name="TotalOrdered" dataDxfId="7">
      <calculatedColumnFormula>COUNTIF(Table3[Item], ItemCount[[#This Row],[Item]])</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8A196D-B2B7-4ADB-B19F-CD22D4ECC417}" name="Table3" displayName="Table3" ref="A1:J44" totalsRowShown="0">
  <autoFilter ref="A1:J44" xr:uid="{BB8A196D-B2B7-4ADB-B19F-CD22D4ECC417}"/>
  <tableColumns count="10">
    <tableColumn id="1" xr3:uid="{3526FEBF-635E-45A8-AECD-6C7B530C0352}" name="OrderDate" dataDxfId="6"/>
    <tableColumn id="2" xr3:uid="{6C06B9FA-A0F3-49E8-9659-4D53A626D766}" name="Region"/>
    <tableColumn id="3" xr3:uid="{DECA4E0B-2613-40DA-8DE4-590B9BBAE0A4}" name="SalesRep"/>
    <tableColumn id="4" xr3:uid="{0C54B324-B2C2-423B-9AEC-050ED42B28F0}" name="Item"/>
    <tableColumn id="5" xr3:uid="{C4B4D33C-5E93-4165-9D3A-0235AD3156F3}" name="Units"/>
    <tableColumn id="6" xr3:uid="{7536ABAA-2762-47FE-A14F-7E47B3AFBD7C}" name="UnitCost" dataDxfId="5"/>
    <tableColumn id="7" xr3:uid="{934B54D1-9629-4421-A1C0-7CDC5D9A51ED}" name="Subtotal" dataDxfId="4">
      <calculatedColumnFormula>Table3[[#This Row],[Units]]*Table3[[#This Row],[UnitCost]]</calculatedColumnFormula>
    </tableColumn>
    <tableColumn id="8" xr3:uid="{7427E201-BFCE-44B6-9BAD-660EB7F4BF92}" name="Shipping" dataDxfId="3">
      <calculatedColumnFormula>_xlfn.XLOOKUP(B2, ShippingInfo!A:A, ShippingInfo!B:B, "Not Found", 0, 1)</calculatedColumnFormula>
    </tableColumn>
    <tableColumn id="10" xr3:uid="{3F48F64B-D6D7-4A85-956D-7625DE7C2A06}" name="Tax" dataDxfId="2">
      <calculatedColumnFormula>(Table3[[#This Row],[Subtotal]]+Table3[[#This Row],[Shipping]])*0.13</calculatedColumnFormula>
    </tableColumn>
    <tableColumn id="9" xr3:uid="{4635B979-D055-4FE3-84A5-85FCC1493B4A}" name="Total" dataDxfId="1">
      <calculatedColumnFormula>Table3[[#This Row],[Subtotal]]+Table3[[#This Row],[Shipping]]+Table3[[#This Row],[Tax]]</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FF6D7D-4C07-49A4-BB74-603FCF68C3BF}" name="ShippingInfo" displayName="ShippingInfo" ref="A1:B4" totalsRowShown="0">
  <autoFilter ref="A1:B4" xr:uid="{C8FF6D7D-4C07-49A4-BB74-603FCF68C3BF}"/>
  <tableColumns count="2">
    <tableColumn id="1" xr3:uid="{7AF8836D-81E3-4302-B37D-BA86773231E0}" name="District"/>
    <tableColumn id="2" xr3:uid="{34159681-223A-49EB-A307-2B95E2155170}" name="ShippingCos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86F6-E0A6-4006-B533-778CBE2B96BE}">
  <dimension ref="A1:O44"/>
  <sheetViews>
    <sheetView topLeftCell="A9" workbookViewId="0">
      <selection activeCell="J3" sqref="J3"/>
    </sheetView>
  </sheetViews>
  <sheetFormatPr defaultRowHeight="15" x14ac:dyDescent="0.25"/>
  <cols>
    <col min="1" max="1" width="12.42578125" customWidth="1"/>
    <col min="2" max="2" width="9.28515625" customWidth="1"/>
    <col min="3" max="3" width="11.140625" customWidth="1"/>
    <col min="6" max="6" width="10.85546875" customWidth="1"/>
    <col min="7" max="7" width="10.5703125" customWidth="1"/>
    <col min="8" max="8" width="11.140625" bestFit="1" customWidth="1"/>
    <col min="9" max="9" width="11" customWidth="1"/>
    <col min="10" max="10" width="10.140625" bestFit="1" customWidth="1"/>
    <col min="12" max="12" width="1.42578125" style="2" customWidth="1"/>
    <col min="14" max="14" width="10.28515625" bestFit="1" customWidth="1"/>
    <col min="15" max="15" width="15" customWidth="1"/>
  </cols>
  <sheetData>
    <row r="1" spans="1:15" x14ac:dyDescent="0.25">
      <c r="A1" t="s">
        <v>19</v>
      </c>
      <c r="B1" t="s">
        <v>20</v>
      </c>
      <c r="C1" t="s">
        <v>21</v>
      </c>
      <c r="D1" t="s">
        <v>22</v>
      </c>
      <c r="E1" t="s">
        <v>23</v>
      </c>
      <c r="F1" t="s">
        <v>24</v>
      </c>
      <c r="G1" t="s">
        <v>26</v>
      </c>
      <c r="H1" t="s">
        <v>27</v>
      </c>
      <c r="I1" t="s">
        <v>32</v>
      </c>
      <c r="J1" t="s">
        <v>25</v>
      </c>
      <c r="N1" t="s">
        <v>22</v>
      </c>
      <c r="O1" t="s">
        <v>30</v>
      </c>
    </row>
    <row r="2" spans="1:15" x14ac:dyDescent="0.25">
      <c r="A2" s="7">
        <v>44202</v>
      </c>
      <c r="B2" t="s">
        <v>0</v>
      </c>
      <c r="C2" t="s">
        <v>1</v>
      </c>
      <c r="D2" t="s">
        <v>2</v>
      </c>
      <c r="E2">
        <v>95</v>
      </c>
      <c r="F2" s="8">
        <v>1.99</v>
      </c>
      <c r="G2" s="8">
        <f>Table3[[#This Row],[Units]]*Table3[[#This Row],[UnitCost]]</f>
        <v>189.05</v>
      </c>
      <c r="H2" s="8">
        <f>_xlfn.XLOOKUP(B2, ShippingInfo!A:A, ShippingInfo!B:B, "Not Found", 0, 1)</f>
        <v>12.99</v>
      </c>
      <c r="I2" s="8">
        <f>(Table3[[#This Row],[Subtotal]]+Table3[[#This Row],[Shipping]])*0.13</f>
        <v>26.265200000000004</v>
      </c>
      <c r="J2" s="8">
        <f>Table3[[#This Row],[Subtotal]]+Table3[[#This Row],[Shipping]]+Table3[[#This Row],[Tax]]</f>
        <v>228.30520000000001</v>
      </c>
      <c r="N2" t="s">
        <v>8</v>
      </c>
      <c r="O2">
        <f>COUNTIF(Table3[Item], ItemCount[[#This Row],[Item]])</f>
        <v>5</v>
      </c>
    </row>
    <row r="3" spans="1:15" x14ac:dyDescent="0.25">
      <c r="A3" s="7">
        <v>44219</v>
      </c>
      <c r="B3" t="s">
        <v>3</v>
      </c>
      <c r="C3" t="s">
        <v>4</v>
      </c>
      <c r="D3" t="s">
        <v>5</v>
      </c>
      <c r="E3">
        <v>50</v>
      </c>
      <c r="F3" s="8">
        <v>19.989999999999998</v>
      </c>
      <c r="G3" s="8">
        <f>Table3[[#This Row],[Units]]*Table3[[#This Row],[UnitCost]]</f>
        <v>999.49999999999989</v>
      </c>
      <c r="H3" s="8">
        <f>_xlfn.XLOOKUP(B3, ShippingInfo!A:A, ShippingInfo!B:B, "Not Found", 0, 1)</f>
        <v>9.99</v>
      </c>
      <c r="I3" s="8">
        <f>(Table3[[#This Row],[Subtotal]]+Table3[[#This Row],[Shipping]])*0.13</f>
        <v>131.2337</v>
      </c>
      <c r="J3" s="8">
        <f>Table3[[#This Row],[Subtotal]]+Table3[[#This Row],[Shipping]]+Table3[[#This Row],[Tax]]</f>
        <v>1140.7237</v>
      </c>
      <c r="N3" t="s">
        <v>5</v>
      </c>
      <c r="O3">
        <f>COUNTIF(Table3[Item], ItemCount[[#This Row],[Item]])</f>
        <v>15</v>
      </c>
    </row>
    <row r="4" spans="1:15" x14ac:dyDescent="0.25">
      <c r="A4" s="7">
        <v>44236</v>
      </c>
      <c r="B4" t="s">
        <v>3</v>
      </c>
      <c r="C4" t="s">
        <v>6</v>
      </c>
      <c r="D4" t="s">
        <v>2</v>
      </c>
      <c r="E4">
        <v>36</v>
      </c>
      <c r="F4" s="8">
        <v>4.99</v>
      </c>
      <c r="G4" s="8">
        <f>Table3[[#This Row],[Units]]*Table3[[#This Row],[UnitCost]]</f>
        <v>179.64000000000001</v>
      </c>
      <c r="H4" s="8">
        <f>_xlfn.XLOOKUP(B4, ShippingInfo!A:A, ShippingInfo!B:B, "Not Found", 0, 1)</f>
        <v>9.99</v>
      </c>
      <c r="I4" s="8">
        <f>(Table3[[#This Row],[Subtotal]]+Table3[[#This Row],[Shipping]])*0.13</f>
        <v>24.651900000000005</v>
      </c>
      <c r="J4" s="8">
        <f>Table3[[#This Row],[Subtotal]]+Table3[[#This Row],[Shipping]]+Table3[[#This Row],[Tax]]</f>
        <v>214.28190000000004</v>
      </c>
      <c r="N4" t="s">
        <v>2</v>
      </c>
      <c r="O4">
        <f>COUNTIF(Table3[Item], ItemCount[[#This Row],[Item]])</f>
        <v>13</v>
      </c>
    </row>
    <row r="5" spans="1:15" x14ac:dyDescent="0.25">
      <c r="A5" s="7">
        <v>44253</v>
      </c>
      <c r="B5" t="s">
        <v>3</v>
      </c>
      <c r="C5" t="s">
        <v>7</v>
      </c>
      <c r="D5" t="s">
        <v>8</v>
      </c>
      <c r="E5">
        <v>27</v>
      </c>
      <c r="F5" s="8">
        <v>19.989999999999998</v>
      </c>
      <c r="G5" s="8">
        <f>Table3[[#This Row],[Units]]*Table3[[#This Row],[UnitCost]]</f>
        <v>539.7299999999999</v>
      </c>
      <c r="H5" s="8">
        <f>_xlfn.XLOOKUP(B5, ShippingInfo!A:A, ShippingInfo!B:B, "Not Found", 0, 1)</f>
        <v>9.99</v>
      </c>
      <c r="I5" s="8">
        <f>(Table3[[#This Row],[Subtotal]]+Table3[[#This Row],[Shipping]])*0.13</f>
        <v>71.463599999999985</v>
      </c>
      <c r="J5" s="8">
        <f>Table3[[#This Row],[Subtotal]]+Table3[[#This Row],[Shipping]]+Table3[[#This Row],[Tax]]</f>
        <v>621.18359999999984</v>
      </c>
      <c r="N5" t="s">
        <v>18</v>
      </c>
      <c r="O5">
        <f>COUNTIF(Table3[Item], ItemCount[[#This Row],[Item]])</f>
        <v>7</v>
      </c>
    </row>
    <row r="6" spans="1:15" x14ac:dyDescent="0.25">
      <c r="A6" s="7">
        <v>44270</v>
      </c>
      <c r="B6" t="s">
        <v>9</v>
      </c>
      <c r="C6" t="s">
        <v>10</v>
      </c>
      <c r="D6" t="s">
        <v>2</v>
      </c>
      <c r="E6">
        <v>56</v>
      </c>
      <c r="F6" s="8">
        <v>2.99</v>
      </c>
      <c r="G6" s="8">
        <f>Table3[[#This Row],[Units]]*Table3[[#This Row],[UnitCost]]</f>
        <v>167.44</v>
      </c>
      <c r="H6" s="8">
        <f>_xlfn.XLOOKUP(B6, ShippingInfo!A:A, ShippingInfo!B:B, "Not Found", 0, 1)</f>
        <v>13.99</v>
      </c>
      <c r="I6" s="8">
        <f>(Table3[[#This Row],[Subtotal]]+Table3[[#This Row],[Shipping]])*0.13</f>
        <v>23.585900000000002</v>
      </c>
      <c r="J6" s="8">
        <f>Table3[[#This Row],[Subtotal]]+Table3[[#This Row],[Shipping]]+Table3[[#This Row],[Tax]]</f>
        <v>205.01590000000002</v>
      </c>
      <c r="N6" t="s">
        <v>17</v>
      </c>
      <c r="O6">
        <f>COUNTIF(Table3[Item], ItemCount[[#This Row],[Item]])</f>
        <v>3</v>
      </c>
    </row>
    <row r="7" spans="1:15" x14ac:dyDescent="0.25">
      <c r="A7" s="7">
        <v>44287</v>
      </c>
      <c r="B7" t="s">
        <v>0</v>
      </c>
      <c r="C7" t="s">
        <v>1</v>
      </c>
      <c r="D7" t="s">
        <v>5</v>
      </c>
      <c r="E7">
        <v>60</v>
      </c>
      <c r="F7" s="8">
        <v>4.99</v>
      </c>
      <c r="G7" s="8">
        <f>Table3[[#This Row],[Units]]*Table3[[#This Row],[UnitCost]]</f>
        <v>299.40000000000003</v>
      </c>
      <c r="H7" s="8">
        <f>_xlfn.XLOOKUP(B7, ShippingInfo!A:A, ShippingInfo!B:B, "Not Found", 0, 1)</f>
        <v>12.99</v>
      </c>
      <c r="I7" s="8">
        <f>(Table3[[#This Row],[Subtotal]]+Table3[[#This Row],[Shipping]])*0.13</f>
        <v>40.610700000000008</v>
      </c>
      <c r="J7" s="8">
        <f>Table3[[#This Row],[Subtotal]]+Table3[[#This Row],[Shipping]]+Table3[[#This Row],[Tax]]</f>
        <v>353.00070000000005</v>
      </c>
    </row>
    <row r="8" spans="1:15" ht="15.75" thickBot="1" x14ac:dyDescent="0.3">
      <c r="A8" s="7">
        <v>44304</v>
      </c>
      <c r="B8" t="s">
        <v>3</v>
      </c>
      <c r="C8" t="s">
        <v>11</v>
      </c>
      <c r="D8" t="s">
        <v>2</v>
      </c>
      <c r="E8">
        <v>75</v>
      </c>
      <c r="F8" s="8">
        <v>1.99</v>
      </c>
      <c r="G8" s="8">
        <f>Table3[[#This Row],[Units]]*Table3[[#This Row],[UnitCost]]</f>
        <v>149.25</v>
      </c>
      <c r="H8" s="8">
        <f>_xlfn.XLOOKUP(B8, ShippingInfo!A:A, ShippingInfo!B:B, "Not Found", 0, 1)</f>
        <v>9.99</v>
      </c>
      <c r="I8" s="8">
        <f>(Table3[[#This Row],[Subtotal]]+Table3[[#This Row],[Shipping]])*0.13</f>
        <v>20.701200000000004</v>
      </c>
      <c r="J8" s="8">
        <f>Table3[[#This Row],[Subtotal]]+Table3[[#This Row],[Shipping]]+Table3[[#This Row],[Tax]]</f>
        <v>179.94120000000001</v>
      </c>
    </row>
    <row r="9" spans="1:15" ht="15.75" thickBot="1" x14ac:dyDescent="0.3">
      <c r="A9" s="7">
        <v>44321</v>
      </c>
      <c r="B9" t="s">
        <v>3</v>
      </c>
      <c r="C9" t="s">
        <v>6</v>
      </c>
      <c r="D9" t="s">
        <v>2</v>
      </c>
      <c r="E9">
        <v>90</v>
      </c>
      <c r="F9" s="8">
        <v>4.99</v>
      </c>
      <c r="G9" s="8">
        <f>Table3[[#This Row],[Units]]*Table3[[#This Row],[UnitCost]]</f>
        <v>449.1</v>
      </c>
      <c r="H9" s="8">
        <f>_xlfn.XLOOKUP(B9, ShippingInfo!A:A, ShippingInfo!B:B, "Not Found", 0, 1)</f>
        <v>9.99</v>
      </c>
      <c r="I9" s="8">
        <f>(Table3[[#This Row],[Subtotal]]+Table3[[#This Row],[Shipping]])*0.13</f>
        <v>59.681700000000006</v>
      </c>
      <c r="J9" s="8">
        <f>Table3[[#This Row],[Subtotal]]+Table3[[#This Row],[Shipping]]+Table3[[#This Row],[Tax]]</f>
        <v>518.77170000000001</v>
      </c>
      <c r="N9" s="3" t="s">
        <v>21</v>
      </c>
      <c r="O9" s="4" t="s">
        <v>31</v>
      </c>
    </row>
    <row r="10" spans="1:15" x14ac:dyDescent="0.25">
      <c r="A10" s="7">
        <v>44338</v>
      </c>
      <c r="B10" t="s">
        <v>9</v>
      </c>
      <c r="C10" t="s">
        <v>12</v>
      </c>
      <c r="D10" t="s">
        <v>2</v>
      </c>
      <c r="E10">
        <v>32</v>
      </c>
      <c r="F10" s="8">
        <v>1.99</v>
      </c>
      <c r="G10" s="8">
        <f>Table3[[#This Row],[Units]]*Table3[[#This Row],[UnitCost]]</f>
        <v>63.68</v>
      </c>
      <c r="H10" s="8">
        <f>_xlfn.XLOOKUP(B10, ShippingInfo!A:A, ShippingInfo!B:B, "Not Found", 0, 1)</f>
        <v>13.99</v>
      </c>
      <c r="I10" s="8">
        <f>(Table3[[#This Row],[Subtotal]]+Table3[[#This Row],[Shipping]])*0.13</f>
        <v>10.097100000000001</v>
      </c>
      <c r="J10" s="8">
        <f>Table3[[#This Row],[Subtotal]]+Table3[[#This Row],[Shipping]]+Table3[[#This Row],[Tax]]</f>
        <v>87.767099999999999</v>
      </c>
      <c r="N10" s="5" t="str" cm="1">
        <f t="array" ref="N10:N20">_xlfn._xlws.SORT(_xlfn.UNIQUE(C2:C44), 1, TRUE)</f>
        <v>Andrews</v>
      </c>
      <c r="O10" s="9">
        <f>SUMIF(Table3[SalesRep], N10, Table3[Total])</f>
        <v>540.51289999999995</v>
      </c>
    </row>
    <row r="11" spans="1:15" x14ac:dyDescent="0.25">
      <c r="A11" s="7">
        <v>44355</v>
      </c>
      <c r="B11" t="s">
        <v>0</v>
      </c>
      <c r="C11" t="s">
        <v>1</v>
      </c>
      <c r="D11" t="s">
        <v>5</v>
      </c>
      <c r="E11">
        <v>60</v>
      </c>
      <c r="F11" s="8">
        <v>8.99</v>
      </c>
      <c r="G11" s="8">
        <f>Table3[[#This Row],[Units]]*Table3[[#This Row],[UnitCost]]</f>
        <v>539.4</v>
      </c>
      <c r="H11" s="8">
        <f>_xlfn.XLOOKUP(B11, ShippingInfo!A:A, ShippingInfo!B:B, "Not Found", 0, 1)</f>
        <v>12.99</v>
      </c>
      <c r="I11" s="8">
        <f>(Table3[[#This Row],[Subtotal]]+Table3[[#This Row],[Shipping]])*0.13</f>
        <v>71.810699999999997</v>
      </c>
      <c r="J11" s="8">
        <f>Table3[[#This Row],[Subtotal]]+Table3[[#This Row],[Shipping]]+Table3[[#This Row],[Tax]]</f>
        <v>624.20069999999998</v>
      </c>
      <c r="N11" s="5" t="str">
        <v>Gill</v>
      </c>
      <c r="O11" s="9">
        <f>SUMIF(Table3[SalesRep], N11, Table3[Total])</f>
        <v>2033.7966000000001</v>
      </c>
    </row>
    <row r="12" spans="1:15" x14ac:dyDescent="0.25">
      <c r="A12" s="7">
        <v>44372</v>
      </c>
      <c r="B12" t="s">
        <v>3</v>
      </c>
      <c r="C12" t="s">
        <v>13</v>
      </c>
      <c r="D12" t="s">
        <v>2</v>
      </c>
      <c r="E12">
        <v>90</v>
      </c>
      <c r="F12" s="8">
        <v>4.99</v>
      </c>
      <c r="G12" s="8">
        <f>Table3[[#This Row],[Units]]*Table3[[#This Row],[UnitCost]]</f>
        <v>449.1</v>
      </c>
      <c r="H12" s="8">
        <f>_xlfn.XLOOKUP(B12, ShippingInfo!A:A, ShippingInfo!B:B, "Not Found", 0, 1)</f>
        <v>9.99</v>
      </c>
      <c r="I12" s="8">
        <f>(Table3[[#This Row],[Subtotal]]+Table3[[#This Row],[Shipping]])*0.13</f>
        <v>59.681700000000006</v>
      </c>
      <c r="J12" s="8">
        <f>Table3[[#This Row],[Subtotal]]+Table3[[#This Row],[Shipping]]+Table3[[#This Row],[Tax]]</f>
        <v>518.77170000000001</v>
      </c>
      <c r="N12" s="5" t="str">
        <v>Howard</v>
      </c>
      <c r="O12" s="9">
        <f>SUMIF(Table3[SalesRep], N12, Table3[Total])</f>
        <v>635.88490000000002</v>
      </c>
    </row>
    <row r="13" spans="1:15" x14ac:dyDescent="0.25">
      <c r="A13" s="7">
        <v>44389</v>
      </c>
      <c r="B13" t="s">
        <v>0</v>
      </c>
      <c r="C13" t="s">
        <v>14</v>
      </c>
      <c r="D13" t="s">
        <v>5</v>
      </c>
      <c r="E13">
        <v>29</v>
      </c>
      <c r="F13" s="8">
        <v>1.99</v>
      </c>
      <c r="G13" s="8">
        <f>Table3[[#This Row],[Units]]*Table3[[#This Row],[UnitCost]]</f>
        <v>57.71</v>
      </c>
      <c r="H13" s="8">
        <f>_xlfn.XLOOKUP(B13, ShippingInfo!A:A, ShippingInfo!B:B, "Not Found", 0, 1)</f>
        <v>12.99</v>
      </c>
      <c r="I13" s="8">
        <f>(Table3[[#This Row],[Subtotal]]+Table3[[#This Row],[Shipping]])*0.13</f>
        <v>9.1910000000000007</v>
      </c>
      <c r="J13" s="8">
        <f>Table3[[#This Row],[Subtotal]]+Table3[[#This Row],[Shipping]]+Table3[[#This Row],[Tax]]</f>
        <v>79.891000000000005</v>
      </c>
      <c r="N13" s="5" t="str">
        <v>Jardine</v>
      </c>
      <c r="O13" s="9">
        <f>SUMIF(Table3[SalesRep], N13, Table3[Total])</f>
        <v>3234.2182000000003</v>
      </c>
    </row>
    <row r="14" spans="1:15" x14ac:dyDescent="0.25">
      <c r="A14" s="7">
        <v>44406</v>
      </c>
      <c r="B14" t="s">
        <v>0</v>
      </c>
      <c r="C14" t="s">
        <v>15</v>
      </c>
      <c r="D14" t="s">
        <v>5</v>
      </c>
      <c r="E14">
        <v>81</v>
      </c>
      <c r="F14" s="8">
        <v>19.989999999999998</v>
      </c>
      <c r="G14" s="8">
        <f>Table3[[#This Row],[Units]]*Table3[[#This Row],[UnitCost]]</f>
        <v>1619.1899999999998</v>
      </c>
      <c r="H14" s="8">
        <f>_xlfn.XLOOKUP(B14, ShippingInfo!A:A, ShippingInfo!B:B, "Not Found", 0, 1)</f>
        <v>12.99</v>
      </c>
      <c r="I14" s="8">
        <f>(Table3[[#This Row],[Subtotal]]+Table3[[#This Row],[Shipping]])*0.13</f>
        <v>212.18339999999998</v>
      </c>
      <c r="J14" s="8">
        <f>Table3[[#This Row],[Subtotal]]+Table3[[#This Row],[Shipping]]+Table3[[#This Row],[Tax]]</f>
        <v>1844.3633999999997</v>
      </c>
      <c r="N14" s="5" t="str">
        <v>Jones</v>
      </c>
      <c r="O14" s="9">
        <f>SUMIF(Table3[SalesRep], N14, Table3[Total])</f>
        <v>2787.6648</v>
      </c>
    </row>
    <row r="15" spans="1:15" x14ac:dyDescent="0.25">
      <c r="A15" s="7">
        <v>44423</v>
      </c>
      <c r="B15" t="s">
        <v>0</v>
      </c>
      <c r="C15" t="s">
        <v>1</v>
      </c>
      <c r="D15" t="s">
        <v>2</v>
      </c>
      <c r="E15">
        <v>35</v>
      </c>
      <c r="F15" s="8">
        <v>4.99</v>
      </c>
      <c r="G15" s="8">
        <f>Table3[[#This Row],[Units]]*Table3[[#This Row],[UnitCost]]</f>
        <v>174.65</v>
      </c>
      <c r="H15" s="8">
        <f>_xlfn.XLOOKUP(B15, ShippingInfo!A:A, ShippingInfo!B:B, "Not Found", 0, 1)</f>
        <v>12.99</v>
      </c>
      <c r="I15" s="8">
        <f>(Table3[[#This Row],[Subtotal]]+Table3[[#This Row],[Shipping]])*0.13</f>
        <v>24.393200000000004</v>
      </c>
      <c r="J15" s="8">
        <f>Table3[[#This Row],[Subtotal]]+Table3[[#This Row],[Shipping]]+Table3[[#This Row],[Tax]]</f>
        <v>212.03320000000002</v>
      </c>
      <c r="N15" s="5" t="str">
        <v>Kivell</v>
      </c>
      <c r="O15" s="9">
        <f>SUMIF(Table3[SalesRep], N15, Table3[Total])</f>
        <v>3558.8220000000001</v>
      </c>
    </row>
    <row r="16" spans="1:15" x14ac:dyDescent="0.25">
      <c r="A16" s="7">
        <v>44440</v>
      </c>
      <c r="B16" t="s">
        <v>3</v>
      </c>
      <c r="C16" t="s">
        <v>16</v>
      </c>
      <c r="D16" t="s">
        <v>17</v>
      </c>
      <c r="E16">
        <v>2</v>
      </c>
      <c r="F16" s="8">
        <v>125</v>
      </c>
      <c r="G16" s="8">
        <f>Table3[[#This Row],[Units]]*Table3[[#This Row],[UnitCost]]</f>
        <v>250</v>
      </c>
      <c r="H16" s="8">
        <f>_xlfn.XLOOKUP(B16, ShippingInfo!A:A, ShippingInfo!B:B, "Not Found", 0, 1)</f>
        <v>9.99</v>
      </c>
      <c r="I16" s="8">
        <f>(Table3[[#This Row],[Subtotal]]+Table3[[#This Row],[Shipping]])*0.13</f>
        <v>33.798700000000004</v>
      </c>
      <c r="J16" s="8">
        <f>Table3[[#This Row],[Subtotal]]+Table3[[#This Row],[Shipping]]+Table3[[#This Row],[Tax]]</f>
        <v>293.78870000000001</v>
      </c>
      <c r="N16" s="5" t="str">
        <v>Morgan</v>
      </c>
      <c r="O16" s="9">
        <f>SUMIF(Table3[SalesRep], N16, Table3[Total])</f>
        <v>1602.0462000000002</v>
      </c>
    </row>
    <row r="17" spans="1:15" x14ac:dyDescent="0.25">
      <c r="A17" s="7">
        <v>44457</v>
      </c>
      <c r="B17" t="s">
        <v>0</v>
      </c>
      <c r="C17" t="s">
        <v>1</v>
      </c>
      <c r="D17" t="s">
        <v>18</v>
      </c>
      <c r="E17">
        <v>16</v>
      </c>
      <c r="F17" s="8">
        <v>15.99</v>
      </c>
      <c r="G17" s="8">
        <f>Table3[[#This Row],[Units]]*Table3[[#This Row],[UnitCost]]</f>
        <v>255.84</v>
      </c>
      <c r="H17" s="8">
        <f>_xlfn.XLOOKUP(B17, ShippingInfo!A:A, ShippingInfo!B:B, "Not Found", 0, 1)</f>
        <v>12.99</v>
      </c>
      <c r="I17" s="8">
        <f>(Table3[[#This Row],[Subtotal]]+Table3[[#This Row],[Shipping]])*0.13</f>
        <v>34.947899999999997</v>
      </c>
      <c r="J17" s="8">
        <f>Table3[[#This Row],[Subtotal]]+Table3[[#This Row],[Shipping]]+Table3[[#This Row],[Tax]]</f>
        <v>303.77789999999999</v>
      </c>
      <c r="N17" s="5" t="str">
        <v>Parent</v>
      </c>
      <c r="O17" s="9">
        <f>SUMIF(Table3[SalesRep], N17, Table3[Total])</f>
        <v>3549.6350999999995</v>
      </c>
    </row>
    <row r="18" spans="1:15" x14ac:dyDescent="0.25">
      <c r="A18" s="7">
        <v>44474</v>
      </c>
      <c r="B18" t="s">
        <v>3</v>
      </c>
      <c r="C18" t="s">
        <v>13</v>
      </c>
      <c r="D18" t="s">
        <v>5</v>
      </c>
      <c r="E18">
        <v>28</v>
      </c>
      <c r="F18" s="8">
        <v>8.99</v>
      </c>
      <c r="G18" s="8">
        <f>Table3[[#This Row],[Units]]*Table3[[#This Row],[UnitCost]]</f>
        <v>251.72</v>
      </c>
      <c r="H18" s="8">
        <f>_xlfn.XLOOKUP(B18, ShippingInfo!A:A, ShippingInfo!B:B, "Not Found", 0, 1)</f>
        <v>9.99</v>
      </c>
      <c r="I18" s="8">
        <f>(Table3[[#This Row],[Subtotal]]+Table3[[#This Row],[Shipping]])*0.13</f>
        <v>34.022300000000001</v>
      </c>
      <c r="J18" s="8">
        <f>Table3[[#This Row],[Subtotal]]+Table3[[#This Row],[Shipping]]+Table3[[#This Row],[Tax]]</f>
        <v>295.73230000000001</v>
      </c>
      <c r="N18" s="5" t="str">
        <v>Smith</v>
      </c>
      <c r="O18" s="9">
        <f>SUMIF(Table3[SalesRep], N18, Table3[Total])</f>
        <v>1888.6819999999998</v>
      </c>
    </row>
    <row r="19" spans="1:15" x14ac:dyDescent="0.25">
      <c r="A19" s="7">
        <v>44491</v>
      </c>
      <c r="B19" t="s">
        <v>0</v>
      </c>
      <c r="C19" t="s">
        <v>1</v>
      </c>
      <c r="D19" t="s">
        <v>8</v>
      </c>
      <c r="E19">
        <v>64</v>
      </c>
      <c r="F19" s="8">
        <v>8.99</v>
      </c>
      <c r="G19" s="8">
        <f>Table3[[#This Row],[Units]]*Table3[[#This Row],[UnitCost]]</f>
        <v>575.36</v>
      </c>
      <c r="H19" s="8">
        <f>_xlfn.XLOOKUP(B19, ShippingInfo!A:A, ShippingInfo!B:B, "Not Found", 0, 1)</f>
        <v>12.99</v>
      </c>
      <c r="I19" s="8">
        <f>(Table3[[#This Row],[Subtotal]]+Table3[[#This Row],[Shipping]])*0.13</f>
        <v>76.485500000000002</v>
      </c>
      <c r="J19" s="8">
        <f>Table3[[#This Row],[Subtotal]]+Table3[[#This Row],[Shipping]]+Table3[[#This Row],[Tax]]</f>
        <v>664.83550000000002</v>
      </c>
      <c r="N19" s="5" t="str">
        <v>Sorvino</v>
      </c>
      <c r="O19" s="9">
        <f>SUMIF(Table3[SalesRep], N19, Table3[Total])</f>
        <v>1513.7141000000001</v>
      </c>
    </row>
    <row r="20" spans="1:15" ht="15.75" thickBot="1" x14ac:dyDescent="0.3">
      <c r="A20" s="7">
        <v>44508</v>
      </c>
      <c r="B20" t="s">
        <v>0</v>
      </c>
      <c r="C20" t="s">
        <v>15</v>
      </c>
      <c r="D20" t="s">
        <v>8</v>
      </c>
      <c r="E20">
        <v>15</v>
      </c>
      <c r="F20" s="8">
        <v>19.989999999999998</v>
      </c>
      <c r="G20" s="8">
        <f>Table3[[#This Row],[Units]]*Table3[[#This Row],[UnitCost]]</f>
        <v>299.84999999999997</v>
      </c>
      <c r="H20" s="8">
        <f>_xlfn.XLOOKUP(B20, ShippingInfo!A:A, ShippingInfo!B:B, "Not Found", 0, 1)</f>
        <v>12.99</v>
      </c>
      <c r="I20" s="8">
        <f>(Table3[[#This Row],[Subtotal]]+Table3[[#This Row],[Shipping]])*0.13</f>
        <v>40.669199999999996</v>
      </c>
      <c r="J20" s="8">
        <f>Table3[[#This Row],[Subtotal]]+Table3[[#This Row],[Shipping]]+Table3[[#This Row],[Tax]]</f>
        <v>353.50919999999996</v>
      </c>
      <c r="N20" s="6" t="str">
        <v>Thompson</v>
      </c>
      <c r="O20" s="10">
        <f>SUMIF(Table3[SalesRep], N20, Table3[Total])</f>
        <v>1391.1316999999999</v>
      </c>
    </row>
    <row r="21" spans="1:15" x14ac:dyDescent="0.25">
      <c r="A21" s="7">
        <v>44525</v>
      </c>
      <c r="B21" t="s">
        <v>3</v>
      </c>
      <c r="C21" t="s">
        <v>4</v>
      </c>
      <c r="D21" t="s">
        <v>18</v>
      </c>
      <c r="E21">
        <v>96</v>
      </c>
      <c r="F21" s="8">
        <v>4.99</v>
      </c>
      <c r="G21" s="8">
        <f>Table3[[#This Row],[Units]]*Table3[[#This Row],[UnitCost]]</f>
        <v>479.04</v>
      </c>
      <c r="H21" s="8">
        <f>_xlfn.XLOOKUP(B21, ShippingInfo!A:A, ShippingInfo!B:B, "Not Found", 0, 1)</f>
        <v>9.99</v>
      </c>
      <c r="I21" s="8">
        <f>(Table3[[#This Row],[Subtotal]]+Table3[[#This Row],[Shipping]])*0.13</f>
        <v>63.573900000000009</v>
      </c>
      <c r="J21" s="8">
        <f>Table3[[#This Row],[Subtotal]]+Table3[[#This Row],[Shipping]]+Table3[[#This Row],[Tax]]</f>
        <v>552.60390000000007</v>
      </c>
    </row>
    <row r="22" spans="1:15" x14ac:dyDescent="0.25">
      <c r="A22" s="7">
        <v>44542</v>
      </c>
      <c r="B22" t="s">
        <v>3</v>
      </c>
      <c r="C22" t="s">
        <v>16</v>
      </c>
      <c r="D22" t="s">
        <v>2</v>
      </c>
      <c r="E22">
        <v>67</v>
      </c>
      <c r="F22" s="8">
        <v>1.29</v>
      </c>
      <c r="G22" s="8">
        <f>Table3[[#This Row],[Units]]*Table3[[#This Row],[UnitCost]]</f>
        <v>86.43</v>
      </c>
      <c r="H22" s="8">
        <f>_xlfn.XLOOKUP(B22, ShippingInfo!A:A, ShippingInfo!B:B, "Not Found", 0, 1)</f>
        <v>9.99</v>
      </c>
      <c r="I22" s="8">
        <f>(Table3[[#This Row],[Subtotal]]+Table3[[#This Row],[Shipping]])*0.13</f>
        <v>12.534600000000001</v>
      </c>
      <c r="J22" s="8">
        <f>Table3[[#This Row],[Subtotal]]+Table3[[#This Row],[Shipping]]+Table3[[#This Row],[Tax]]</f>
        <v>108.9546</v>
      </c>
    </row>
    <row r="23" spans="1:15" x14ac:dyDescent="0.25">
      <c r="A23" s="7">
        <v>44559</v>
      </c>
      <c r="B23" t="s">
        <v>0</v>
      </c>
      <c r="C23" t="s">
        <v>15</v>
      </c>
      <c r="D23" t="s">
        <v>18</v>
      </c>
      <c r="E23">
        <v>74</v>
      </c>
      <c r="F23" s="8">
        <v>15.99</v>
      </c>
      <c r="G23" s="8">
        <f>Table3[[#This Row],[Units]]*Table3[[#This Row],[UnitCost]]</f>
        <v>1183.26</v>
      </c>
      <c r="H23" s="8">
        <f>_xlfn.XLOOKUP(B23, ShippingInfo!A:A, ShippingInfo!B:B, "Not Found", 0, 1)</f>
        <v>12.99</v>
      </c>
      <c r="I23" s="8">
        <f>(Table3[[#This Row],[Subtotal]]+Table3[[#This Row],[Shipping]])*0.13</f>
        <v>155.51250000000002</v>
      </c>
      <c r="J23" s="8">
        <f>Table3[[#This Row],[Subtotal]]+Table3[[#This Row],[Shipping]]+Table3[[#This Row],[Tax]]</f>
        <v>1351.7625</v>
      </c>
    </row>
    <row r="24" spans="1:15" x14ac:dyDescent="0.25">
      <c r="A24" s="7">
        <v>44576</v>
      </c>
      <c r="B24" t="s">
        <v>3</v>
      </c>
      <c r="C24" t="s">
        <v>7</v>
      </c>
      <c r="D24" t="s">
        <v>5</v>
      </c>
      <c r="E24">
        <v>46</v>
      </c>
      <c r="F24" s="8">
        <v>8.99</v>
      </c>
      <c r="G24" s="8">
        <f>Table3[[#This Row],[Units]]*Table3[[#This Row],[UnitCost]]</f>
        <v>413.54</v>
      </c>
      <c r="H24" s="8">
        <f>_xlfn.XLOOKUP(B24, ShippingInfo!A:A, ShippingInfo!B:B, "Not Found", 0, 1)</f>
        <v>9.99</v>
      </c>
      <c r="I24" s="8">
        <f>(Table3[[#This Row],[Subtotal]]+Table3[[#This Row],[Shipping]])*0.13</f>
        <v>55.058900000000008</v>
      </c>
      <c r="J24" s="8">
        <f>Table3[[#This Row],[Subtotal]]+Table3[[#This Row],[Shipping]]+Table3[[#This Row],[Tax]]</f>
        <v>478.58890000000002</v>
      </c>
    </row>
    <row r="25" spans="1:15" x14ac:dyDescent="0.25">
      <c r="A25" s="7">
        <v>44593</v>
      </c>
      <c r="B25" t="s">
        <v>3</v>
      </c>
      <c r="C25" t="s">
        <v>16</v>
      </c>
      <c r="D25" t="s">
        <v>5</v>
      </c>
      <c r="E25">
        <v>87</v>
      </c>
      <c r="F25" s="8">
        <v>15</v>
      </c>
      <c r="G25" s="8">
        <f>Table3[[#This Row],[Units]]*Table3[[#This Row],[UnitCost]]</f>
        <v>1305</v>
      </c>
      <c r="H25" s="8">
        <f>_xlfn.XLOOKUP(B25, ShippingInfo!A:A, ShippingInfo!B:B, "Not Found", 0, 1)</f>
        <v>9.99</v>
      </c>
      <c r="I25" s="8">
        <f>(Table3[[#This Row],[Subtotal]]+Table3[[#This Row],[Shipping]])*0.13</f>
        <v>170.9487</v>
      </c>
      <c r="J25" s="8">
        <f>Table3[[#This Row],[Subtotal]]+Table3[[#This Row],[Shipping]]+Table3[[#This Row],[Tax]]</f>
        <v>1485.9386999999999</v>
      </c>
    </row>
    <row r="26" spans="1:15" x14ac:dyDescent="0.25">
      <c r="A26" s="7">
        <v>44610</v>
      </c>
      <c r="B26" t="s">
        <v>0</v>
      </c>
      <c r="C26" t="s">
        <v>1</v>
      </c>
      <c r="D26" t="s">
        <v>5</v>
      </c>
      <c r="E26">
        <v>4</v>
      </c>
      <c r="F26" s="8">
        <v>4.99</v>
      </c>
      <c r="G26" s="8">
        <f>Table3[[#This Row],[Units]]*Table3[[#This Row],[UnitCost]]</f>
        <v>19.96</v>
      </c>
      <c r="H26" s="8">
        <f>_xlfn.XLOOKUP(B26, ShippingInfo!A:A, ShippingInfo!B:B, "Not Found", 0, 1)</f>
        <v>12.99</v>
      </c>
      <c r="I26" s="8">
        <f>(Table3[[#This Row],[Subtotal]]+Table3[[#This Row],[Shipping]])*0.13</f>
        <v>4.2835000000000001</v>
      </c>
      <c r="J26" s="8">
        <f>Table3[[#This Row],[Subtotal]]+Table3[[#This Row],[Shipping]]+Table3[[#This Row],[Tax]]</f>
        <v>37.233500000000006</v>
      </c>
    </row>
    <row r="27" spans="1:15" x14ac:dyDescent="0.25">
      <c r="A27" s="7">
        <v>44627</v>
      </c>
      <c r="B27" t="s">
        <v>9</v>
      </c>
      <c r="C27" t="s">
        <v>10</v>
      </c>
      <c r="D27" t="s">
        <v>5</v>
      </c>
      <c r="E27">
        <v>7</v>
      </c>
      <c r="F27" s="8">
        <v>19.989999999999998</v>
      </c>
      <c r="G27" s="8">
        <f>Table3[[#This Row],[Units]]*Table3[[#This Row],[UnitCost]]</f>
        <v>139.92999999999998</v>
      </c>
      <c r="H27" s="8">
        <f>_xlfn.XLOOKUP(B27, ShippingInfo!A:A, ShippingInfo!B:B, "Not Found", 0, 1)</f>
        <v>13.99</v>
      </c>
      <c r="I27" s="8">
        <f>(Table3[[#This Row],[Subtotal]]+Table3[[#This Row],[Shipping]])*0.13</f>
        <v>20.009599999999999</v>
      </c>
      <c r="J27" s="8">
        <f>Table3[[#This Row],[Subtotal]]+Table3[[#This Row],[Shipping]]+Table3[[#This Row],[Tax]]</f>
        <v>173.92959999999999</v>
      </c>
    </row>
    <row r="28" spans="1:15" x14ac:dyDescent="0.25">
      <c r="A28" s="7">
        <v>44644</v>
      </c>
      <c r="B28" t="s">
        <v>3</v>
      </c>
      <c r="C28" t="s">
        <v>6</v>
      </c>
      <c r="D28" t="s">
        <v>18</v>
      </c>
      <c r="E28">
        <v>50</v>
      </c>
      <c r="F28" s="8">
        <v>4.99</v>
      </c>
      <c r="G28" s="8">
        <f>Table3[[#This Row],[Units]]*Table3[[#This Row],[UnitCost]]</f>
        <v>249.5</v>
      </c>
      <c r="H28" s="8">
        <f>_xlfn.XLOOKUP(B28, ShippingInfo!A:A, ShippingInfo!B:B, "Not Found", 0, 1)</f>
        <v>9.99</v>
      </c>
      <c r="I28" s="8">
        <f>(Table3[[#This Row],[Subtotal]]+Table3[[#This Row],[Shipping]])*0.13</f>
        <v>33.733699999999999</v>
      </c>
      <c r="J28" s="8">
        <f>Table3[[#This Row],[Subtotal]]+Table3[[#This Row],[Shipping]]+Table3[[#This Row],[Tax]]</f>
        <v>293.22370000000001</v>
      </c>
    </row>
    <row r="29" spans="1:15" x14ac:dyDescent="0.25">
      <c r="A29" s="7">
        <v>44661</v>
      </c>
      <c r="B29" t="s">
        <v>3</v>
      </c>
      <c r="C29" t="s">
        <v>11</v>
      </c>
      <c r="D29" t="s">
        <v>2</v>
      </c>
      <c r="E29">
        <v>66</v>
      </c>
      <c r="F29" s="8">
        <v>1.99</v>
      </c>
      <c r="G29" s="8">
        <f>Table3[[#This Row],[Units]]*Table3[[#This Row],[UnitCost]]</f>
        <v>131.34</v>
      </c>
      <c r="H29" s="8">
        <f>_xlfn.XLOOKUP(B29, ShippingInfo!A:A, ShippingInfo!B:B, "Not Found", 0, 1)</f>
        <v>9.99</v>
      </c>
      <c r="I29" s="8">
        <f>(Table3[[#This Row],[Subtotal]]+Table3[[#This Row],[Shipping]])*0.13</f>
        <v>18.372900000000001</v>
      </c>
      <c r="J29" s="8">
        <f>Table3[[#This Row],[Subtotal]]+Table3[[#This Row],[Shipping]]+Table3[[#This Row],[Tax]]</f>
        <v>159.7029</v>
      </c>
    </row>
    <row r="30" spans="1:15" x14ac:dyDescent="0.25">
      <c r="A30" s="7">
        <v>44678</v>
      </c>
      <c r="B30" t="s">
        <v>0</v>
      </c>
      <c r="C30" t="s">
        <v>14</v>
      </c>
      <c r="D30" t="s">
        <v>8</v>
      </c>
      <c r="E30">
        <v>96</v>
      </c>
      <c r="F30" s="8">
        <v>4.99</v>
      </c>
      <c r="G30" s="8">
        <f>Table3[[#This Row],[Units]]*Table3[[#This Row],[UnitCost]]</f>
        <v>479.04</v>
      </c>
      <c r="H30" s="8">
        <f>_xlfn.XLOOKUP(B30, ShippingInfo!A:A, ShippingInfo!B:B, "Not Found", 0, 1)</f>
        <v>12.99</v>
      </c>
      <c r="I30" s="8">
        <f>(Table3[[#This Row],[Subtotal]]+Table3[[#This Row],[Shipping]])*0.13</f>
        <v>63.96390000000001</v>
      </c>
      <c r="J30" s="8">
        <f>Table3[[#This Row],[Subtotal]]+Table3[[#This Row],[Shipping]]+Table3[[#This Row],[Tax]]</f>
        <v>555.99390000000005</v>
      </c>
    </row>
    <row r="31" spans="1:15" x14ac:dyDescent="0.25">
      <c r="A31" s="7">
        <v>44695</v>
      </c>
      <c r="B31" t="s">
        <v>3</v>
      </c>
      <c r="C31" t="s">
        <v>7</v>
      </c>
      <c r="D31" t="s">
        <v>2</v>
      </c>
      <c r="E31">
        <v>53</v>
      </c>
      <c r="F31" s="8">
        <v>1.29</v>
      </c>
      <c r="G31" s="8">
        <f>Table3[[#This Row],[Units]]*Table3[[#This Row],[UnitCost]]</f>
        <v>68.37</v>
      </c>
      <c r="H31" s="8">
        <f>_xlfn.XLOOKUP(B31, ShippingInfo!A:A, ShippingInfo!B:B, "Not Found", 0, 1)</f>
        <v>9.99</v>
      </c>
      <c r="I31" s="8">
        <f>(Table3[[#This Row],[Subtotal]]+Table3[[#This Row],[Shipping]])*0.13</f>
        <v>10.1868</v>
      </c>
      <c r="J31" s="8">
        <f>Table3[[#This Row],[Subtotal]]+Table3[[#This Row],[Shipping]]+Table3[[#This Row],[Tax]]</f>
        <v>88.546800000000005</v>
      </c>
    </row>
    <row r="32" spans="1:15" x14ac:dyDescent="0.25">
      <c r="A32" s="7">
        <v>44712</v>
      </c>
      <c r="B32" t="s">
        <v>3</v>
      </c>
      <c r="C32" t="s">
        <v>7</v>
      </c>
      <c r="D32" t="s">
        <v>5</v>
      </c>
      <c r="E32">
        <v>80</v>
      </c>
      <c r="F32" s="8">
        <v>8.99</v>
      </c>
      <c r="G32" s="8">
        <f>Table3[[#This Row],[Units]]*Table3[[#This Row],[UnitCost]]</f>
        <v>719.2</v>
      </c>
      <c r="H32" s="8">
        <f>_xlfn.XLOOKUP(B32, ShippingInfo!A:A, ShippingInfo!B:B, "Not Found", 0, 1)</f>
        <v>9.99</v>
      </c>
      <c r="I32" s="8">
        <f>(Table3[[#This Row],[Subtotal]]+Table3[[#This Row],[Shipping]])*0.13</f>
        <v>94.794700000000006</v>
      </c>
      <c r="J32" s="8">
        <f>Table3[[#This Row],[Subtotal]]+Table3[[#This Row],[Shipping]]+Table3[[#This Row],[Tax]]</f>
        <v>823.98470000000009</v>
      </c>
    </row>
    <row r="33" spans="1:10" x14ac:dyDescent="0.25">
      <c r="A33" s="7">
        <v>44729</v>
      </c>
      <c r="B33" t="s">
        <v>3</v>
      </c>
      <c r="C33" t="s">
        <v>4</v>
      </c>
      <c r="D33" t="s">
        <v>17</v>
      </c>
      <c r="E33">
        <v>5</v>
      </c>
      <c r="F33" s="8">
        <v>125</v>
      </c>
      <c r="G33" s="8">
        <f>Table3[[#This Row],[Units]]*Table3[[#This Row],[UnitCost]]</f>
        <v>625</v>
      </c>
      <c r="H33" s="8">
        <f>_xlfn.XLOOKUP(B33, ShippingInfo!A:A, ShippingInfo!B:B, "Not Found", 0, 1)</f>
        <v>9.99</v>
      </c>
      <c r="I33" s="8">
        <f>(Table3[[#This Row],[Subtotal]]+Table3[[#This Row],[Shipping]])*0.13</f>
        <v>82.548700000000011</v>
      </c>
      <c r="J33" s="8">
        <f>Table3[[#This Row],[Subtotal]]+Table3[[#This Row],[Shipping]]+Table3[[#This Row],[Tax]]</f>
        <v>717.53870000000006</v>
      </c>
    </row>
    <row r="34" spans="1:10" x14ac:dyDescent="0.25">
      <c r="A34" s="7">
        <v>44746</v>
      </c>
      <c r="B34" t="s">
        <v>0</v>
      </c>
      <c r="C34" t="s">
        <v>1</v>
      </c>
      <c r="D34" t="s">
        <v>18</v>
      </c>
      <c r="E34">
        <v>62</v>
      </c>
      <c r="F34" s="8">
        <v>4.99</v>
      </c>
      <c r="G34" s="8">
        <f>Table3[[#This Row],[Units]]*Table3[[#This Row],[UnitCost]]</f>
        <v>309.38</v>
      </c>
      <c r="H34" s="8">
        <f>_xlfn.XLOOKUP(B34, ShippingInfo!A:A, ShippingInfo!B:B, "Not Found", 0, 1)</f>
        <v>12.99</v>
      </c>
      <c r="I34" s="8">
        <f>(Table3[[#This Row],[Subtotal]]+Table3[[#This Row],[Shipping]])*0.13</f>
        <v>41.908100000000005</v>
      </c>
      <c r="J34" s="8">
        <f>Table3[[#This Row],[Subtotal]]+Table3[[#This Row],[Shipping]]+Table3[[#This Row],[Tax]]</f>
        <v>364.27809999999999</v>
      </c>
    </row>
    <row r="35" spans="1:10" x14ac:dyDescent="0.25">
      <c r="A35" s="7">
        <v>44763</v>
      </c>
      <c r="B35" t="s">
        <v>3</v>
      </c>
      <c r="C35" t="s">
        <v>13</v>
      </c>
      <c r="D35" t="s">
        <v>18</v>
      </c>
      <c r="E35">
        <v>55</v>
      </c>
      <c r="F35" s="8">
        <v>12.49</v>
      </c>
      <c r="G35" s="8">
        <f>Table3[[#This Row],[Units]]*Table3[[#This Row],[UnitCost]]</f>
        <v>686.95</v>
      </c>
      <c r="H35" s="8">
        <f>_xlfn.XLOOKUP(B35, ShippingInfo!A:A, ShippingInfo!B:B, "Not Found", 0, 1)</f>
        <v>9.99</v>
      </c>
      <c r="I35" s="8">
        <f>(Table3[[#This Row],[Subtotal]]+Table3[[#This Row],[Shipping]])*0.13</f>
        <v>90.602200000000011</v>
      </c>
      <c r="J35" s="8">
        <f>Table3[[#This Row],[Subtotal]]+Table3[[#This Row],[Shipping]]+Table3[[#This Row],[Tax]]</f>
        <v>787.54220000000009</v>
      </c>
    </row>
    <row r="36" spans="1:10" x14ac:dyDescent="0.25">
      <c r="A36" s="7">
        <v>44780</v>
      </c>
      <c r="B36" t="s">
        <v>3</v>
      </c>
      <c r="C36" t="s">
        <v>4</v>
      </c>
      <c r="D36" t="s">
        <v>18</v>
      </c>
      <c r="E36">
        <v>42</v>
      </c>
      <c r="F36" s="8">
        <v>23.95</v>
      </c>
      <c r="G36" s="8">
        <f>Table3[[#This Row],[Units]]*Table3[[#This Row],[UnitCost]]</f>
        <v>1005.9</v>
      </c>
      <c r="H36" s="8">
        <f>_xlfn.XLOOKUP(B36, ShippingInfo!A:A, ShippingInfo!B:B, "Not Found", 0, 1)</f>
        <v>9.99</v>
      </c>
      <c r="I36" s="8">
        <f>(Table3[[#This Row],[Subtotal]]+Table3[[#This Row],[Shipping]])*0.13</f>
        <v>132.06569999999999</v>
      </c>
      <c r="J36" s="8">
        <f>Table3[[#This Row],[Subtotal]]+Table3[[#This Row],[Shipping]]+Table3[[#This Row],[Tax]]</f>
        <v>1147.9557</v>
      </c>
    </row>
    <row r="37" spans="1:10" x14ac:dyDescent="0.25">
      <c r="A37" s="7">
        <v>44797</v>
      </c>
      <c r="B37" t="s">
        <v>9</v>
      </c>
      <c r="C37" t="s">
        <v>10</v>
      </c>
      <c r="D37" t="s">
        <v>17</v>
      </c>
      <c r="E37">
        <v>3</v>
      </c>
      <c r="F37" s="8">
        <v>275</v>
      </c>
      <c r="G37" s="8">
        <f>Table3[[#This Row],[Units]]*Table3[[#This Row],[UnitCost]]</f>
        <v>825</v>
      </c>
      <c r="H37" s="8">
        <f>_xlfn.XLOOKUP(B37, ShippingInfo!A:A, ShippingInfo!B:B, "Not Found", 0, 1)</f>
        <v>13.99</v>
      </c>
      <c r="I37" s="8">
        <f>(Table3[[#This Row],[Subtotal]]+Table3[[#This Row],[Shipping]])*0.13</f>
        <v>109.06870000000001</v>
      </c>
      <c r="J37" s="8">
        <f>Table3[[#This Row],[Subtotal]]+Table3[[#This Row],[Shipping]]+Table3[[#This Row],[Tax]]</f>
        <v>948.05870000000004</v>
      </c>
    </row>
    <row r="38" spans="1:10" x14ac:dyDescent="0.25">
      <c r="A38" s="7">
        <v>44814</v>
      </c>
      <c r="B38" t="s">
        <v>3</v>
      </c>
      <c r="C38" t="s">
        <v>7</v>
      </c>
      <c r="D38" t="s">
        <v>2</v>
      </c>
      <c r="E38">
        <v>7</v>
      </c>
      <c r="F38" s="8">
        <v>1.29</v>
      </c>
      <c r="G38" s="8">
        <f>Table3[[#This Row],[Units]]*Table3[[#This Row],[UnitCost]]</f>
        <v>9.0300000000000011</v>
      </c>
      <c r="H38" s="8">
        <f>_xlfn.XLOOKUP(B38, ShippingInfo!A:A, ShippingInfo!B:B, "Not Found", 0, 1)</f>
        <v>9.99</v>
      </c>
      <c r="I38" s="8">
        <f>(Table3[[#This Row],[Subtotal]]+Table3[[#This Row],[Shipping]])*0.13</f>
        <v>2.4726000000000004</v>
      </c>
      <c r="J38" s="8">
        <f>Table3[[#This Row],[Subtotal]]+Table3[[#This Row],[Shipping]]+Table3[[#This Row],[Tax]]</f>
        <v>21.492600000000003</v>
      </c>
    </row>
    <row r="39" spans="1:10" x14ac:dyDescent="0.25">
      <c r="A39" s="7">
        <v>44831</v>
      </c>
      <c r="B39" t="s">
        <v>9</v>
      </c>
      <c r="C39" t="s">
        <v>10</v>
      </c>
      <c r="D39" t="s">
        <v>8</v>
      </c>
      <c r="E39">
        <v>76</v>
      </c>
      <c r="F39" s="8">
        <v>1.99</v>
      </c>
      <c r="G39" s="8">
        <f>Table3[[#This Row],[Units]]*Table3[[#This Row],[UnitCost]]</f>
        <v>151.24</v>
      </c>
      <c r="H39" s="8">
        <f>_xlfn.XLOOKUP(B39, ShippingInfo!A:A, ShippingInfo!B:B, "Not Found", 0, 1)</f>
        <v>13.99</v>
      </c>
      <c r="I39" s="8">
        <f>(Table3[[#This Row],[Subtotal]]+Table3[[#This Row],[Shipping]])*0.13</f>
        <v>21.479900000000004</v>
      </c>
      <c r="J39" s="8">
        <f>Table3[[#This Row],[Subtotal]]+Table3[[#This Row],[Shipping]]+Table3[[#This Row],[Tax]]</f>
        <v>186.70990000000003</v>
      </c>
    </row>
    <row r="40" spans="1:10" x14ac:dyDescent="0.25">
      <c r="A40" s="7">
        <v>44848</v>
      </c>
      <c r="B40" t="s">
        <v>9</v>
      </c>
      <c r="C40" t="s">
        <v>12</v>
      </c>
      <c r="D40" t="s">
        <v>5</v>
      </c>
      <c r="E40">
        <v>57</v>
      </c>
      <c r="F40" s="8">
        <v>19.989999999999998</v>
      </c>
      <c r="G40" s="8">
        <f>Table3[[#This Row],[Units]]*Table3[[#This Row],[UnitCost]]</f>
        <v>1139.4299999999998</v>
      </c>
      <c r="H40" s="8">
        <f>_xlfn.XLOOKUP(B40, ShippingInfo!A:A, ShippingInfo!B:B, "Not Found", 0, 1)</f>
        <v>13.99</v>
      </c>
      <c r="I40" s="8">
        <f>(Table3[[#This Row],[Subtotal]]+Table3[[#This Row],[Shipping]])*0.13</f>
        <v>149.94459999999998</v>
      </c>
      <c r="J40" s="8">
        <f>Table3[[#This Row],[Subtotal]]+Table3[[#This Row],[Shipping]]+Table3[[#This Row],[Tax]]</f>
        <v>1303.3645999999999</v>
      </c>
    </row>
    <row r="41" spans="1:10" x14ac:dyDescent="0.25">
      <c r="A41" s="7">
        <v>44865</v>
      </c>
      <c r="B41" t="s">
        <v>3</v>
      </c>
      <c r="C41" t="s">
        <v>11</v>
      </c>
      <c r="D41" t="s">
        <v>2</v>
      </c>
      <c r="E41">
        <v>14</v>
      </c>
      <c r="F41" s="8">
        <v>1.29</v>
      </c>
      <c r="G41" s="8">
        <f>Table3[[#This Row],[Units]]*Table3[[#This Row],[UnitCost]]</f>
        <v>18.060000000000002</v>
      </c>
      <c r="H41" s="8">
        <f>_xlfn.XLOOKUP(B41, ShippingInfo!A:A, ShippingInfo!B:B, "Not Found", 0, 1)</f>
        <v>9.99</v>
      </c>
      <c r="I41" s="8">
        <f>(Table3[[#This Row],[Subtotal]]+Table3[[#This Row],[Shipping]])*0.13</f>
        <v>3.6465000000000005</v>
      </c>
      <c r="J41" s="8">
        <f>Table3[[#This Row],[Subtotal]]+Table3[[#This Row],[Shipping]]+Table3[[#This Row],[Tax]]</f>
        <v>31.696500000000004</v>
      </c>
    </row>
    <row r="42" spans="1:10" x14ac:dyDescent="0.25">
      <c r="A42" s="7">
        <v>44882</v>
      </c>
      <c r="B42" t="s">
        <v>3</v>
      </c>
      <c r="C42" t="s">
        <v>6</v>
      </c>
      <c r="D42" t="s">
        <v>5</v>
      </c>
      <c r="E42">
        <v>11</v>
      </c>
      <c r="F42" s="8">
        <v>4.99</v>
      </c>
      <c r="G42" s="8">
        <f>Table3[[#This Row],[Units]]*Table3[[#This Row],[UnitCost]]</f>
        <v>54.89</v>
      </c>
      <c r="H42" s="8">
        <f>_xlfn.XLOOKUP(B42, ShippingInfo!A:A, ShippingInfo!B:B, "Not Found", 0, 1)</f>
        <v>9.99</v>
      </c>
      <c r="I42" s="8">
        <f>(Table3[[#This Row],[Subtotal]]+Table3[[#This Row],[Shipping]])*0.13</f>
        <v>8.4344000000000001</v>
      </c>
      <c r="J42" s="8">
        <f>Table3[[#This Row],[Subtotal]]+Table3[[#This Row],[Shipping]]+Table3[[#This Row],[Tax]]</f>
        <v>73.314399999999992</v>
      </c>
    </row>
    <row r="43" spans="1:10" x14ac:dyDescent="0.25">
      <c r="A43" s="7">
        <v>44899</v>
      </c>
      <c r="B43" t="s">
        <v>3</v>
      </c>
      <c r="C43" t="s">
        <v>6</v>
      </c>
      <c r="D43" t="s">
        <v>5</v>
      </c>
      <c r="E43">
        <v>94</v>
      </c>
      <c r="F43" s="8">
        <v>19.989999999999998</v>
      </c>
      <c r="G43" s="8">
        <f>Table3[[#This Row],[Units]]*Table3[[#This Row],[UnitCost]]</f>
        <v>1879.06</v>
      </c>
      <c r="H43" s="8">
        <f>_xlfn.XLOOKUP(B43, ShippingInfo!A:A, ShippingInfo!B:B, "Not Found", 0, 1)</f>
        <v>9.99</v>
      </c>
      <c r="I43" s="8">
        <f>(Table3[[#This Row],[Subtotal]]+Table3[[#This Row],[Shipping]])*0.13</f>
        <v>245.57650000000001</v>
      </c>
      <c r="J43" s="8">
        <f>Table3[[#This Row],[Subtotal]]+Table3[[#This Row],[Shipping]]+Table3[[#This Row],[Tax]]</f>
        <v>2134.6264999999999</v>
      </c>
    </row>
    <row r="44" spans="1:10" x14ac:dyDescent="0.25">
      <c r="A44" s="7">
        <v>44916</v>
      </c>
      <c r="B44" t="s">
        <v>3</v>
      </c>
      <c r="C44" t="s">
        <v>11</v>
      </c>
      <c r="D44" t="s">
        <v>5</v>
      </c>
      <c r="E44">
        <v>28</v>
      </c>
      <c r="F44" s="8">
        <v>4.99</v>
      </c>
      <c r="G44" s="8">
        <f>Table3[[#This Row],[Units]]*Table3[[#This Row],[UnitCost]]</f>
        <v>139.72</v>
      </c>
      <c r="H44" s="8">
        <f>_xlfn.XLOOKUP(B44, ShippingInfo!A:A, ShippingInfo!B:B, "Not Found", 0, 1)</f>
        <v>9.99</v>
      </c>
      <c r="I44" s="8">
        <f>(Table3[[#This Row],[Subtotal]]+Table3[[#This Row],[Shipping]])*0.13</f>
        <v>19.462300000000003</v>
      </c>
      <c r="J44" s="8">
        <f>Table3[[#This Row],[Subtotal]]+Table3[[#This Row],[Shipping]]+Table3[[#This Row],[Tax]]</f>
        <v>169.17230000000001</v>
      </c>
    </row>
  </sheetData>
  <conditionalFormatting sqref="J1:J44">
    <cfRule type="colorScale" priority="1">
      <colorScale>
        <cfvo type="min"/>
        <cfvo type="max"/>
        <color rgb="FF63BE7B"/>
        <color rgb="FFFFEF9C"/>
      </colorScale>
    </cfRule>
  </conditionalFormatting>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50D4-59E0-4CA0-9900-82EA93DCB029}">
  <dimension ref="A1:B4"/>
  <sheetViews>
    <sheetView workbookViewId="0">
      <selection activeCell="H12" sqref="H12"/>
    </sheetView>
  </sheetViews>
  <sheetFormatPr defaultRowHeight="15" x14ac:dyDescent="0.25"/>
  <cols>
    <col min="1" max="1" width="18.28515625" customWidth="1"/>
    <col min="2" max="2" width="14.7109375" customWidth="1"/>
  </cols>
  <sheetData>
    <row r="1" spans="1:2" x14ac:dyDescent="0.25">
      <c r="A1" t="s">
        <v>28</v>
      </c>
      <c r="B1" t="s">
        <v>29</v>
      </c>
    </row>
    <row r="2" spans="1:2" x14ac:dyDescent="0.25">
      <c r="A2" t="s">
        <v>0</v>
      </c>
      <c r="B2" s="1">
        <v>12.99</v>
      </c>
    </row>
    <row r="3" spans="1:2" x14ac:dyDescent="0.25">
      <c r="A3" t="s">
        <v>3</v>
      </c>
      <c r="B3" s="1">
        <v>9.99</v>
      </c>
    </row>
    <row r="4" spans="1:2" x14ac:dyDescent="0.25">
      <c r="A4" t="s">
        <v>9</v>
      </c>
      <c r="B4" s="1">
        <v>13.99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A3A3-FBDD-45E6-B695-CD1CEF68D06F}">
  <dimension ref="A1:C27"/>
  <sheetViews>
    <sheetView workbookViewId="0">
      <selection activeCell="A25" sqref="A25:B28"/>
    </sheetView>
  </sheetViews>
  <sheetFormatPr defaultRowHeight="15" x14ac:dyDescent="0.25"/>
  <cols>
    <col min="1" max="1" width="13.140625" bestFit="1" customWidth="1"/>
    <col min="2" max="2" width="12" bestFit="1" customWidth="1"/>
    <col min="3" max="3" width="11.28515625" bestFit="1" customWidth="1"/>
    <col min="4" max="4" width="5.7109375" bestFit="1" customWidth="1"/>
    <col min="5" max="5" width="11.28515625" bestFit="1" customWidth="1"/>
    <col min="6" max="8" width="7.5703125" bestFit="1" customWidth="1"/>
    <col min="36" max="43" width="10.140625" bestFit="1" customWidth="1"/>
    <col min="44" max="44" width="11.28515625" bestFit="1" customWidth="1"/>
  </cols>
  <sheetData>
    <row r="1" spans="1:3" x14ac:dyDescent="0.25">
      <c r="A1" s="11" t="s">
        <v>37</v>
      </c>
      <c r="B1" s="11" t="s">
        <v>35</v>
      </c>
    </row>
    <row r="2" spans="1:3" x14ac:dyDescent="0.25">
      <c r="A2" s="11" t="s">
        <v>33</v>
      </c>
      <c r="B2" t="s">
        <v>9</v>
      </c>
      <c r="C2" t="s">
        <v>34</v>
      </c>
    </row>
    <row r="3" spans="1:3" x14ac:dyDescent="0.25">
      <c r="A3" s="12" t="s">
        <v>5</v>
      </c>
      <c r="B3">
        <v>64</v>
      </c>
      <c r="C3">
        <v>64</v>
      </c>
    </row>
    <row r="4" spans="1:3" x14ac:dyDescent="0.25">
      <c r="A4" s="12" t="s">
        <v>17</v>
      </c>
      <c r="B4">
        <v>3</v>
      </c>
      <c r="C4">
        <v>3</v>
      </c>
    </row>
    <row r="5" spans="1:3" x14ac:dyDescent="0.25">
      <c r="A5" s="12" t="s">
        <v>8</v>
      </c>
      <c r="B5">
        <v>76</v>
      </c>
      <c r="C5">
        <v>76</v>
      </c>
    </row>
    <row r="6" spans="1:3" x14ac:dyDescent="0.25">
      <c r="A6" s="12" t="s">
        <v>2</v>
      </c>
      <c r="B6">
        <v>88</v>
      </c>
      <c r="C6">
        <v>88</v>
      </c>
    </row>
    <row r="7" spans="1:3" x14ac:dyDescent="0.25">
      <c r="A7" s="12" t="s">
        <v>34</v>
      </c>
      <c r="B7">
        <v>231</v>
      </c>
      <c r="C7">
        <v>231</v>
      </c>
    </row>
    <row r="25" spans="1:2" x14ac:dyDescent="0.25">
      <c r="A25" s="11" t="s">
        <v>33</v>
      </c>
      <c r="B25" t="s">
        <v>36</v>
      </c>
    </row>
    <row r="26" spans="1:2" x14ac:dyDescent="0.25">
      <c r="A26" s="12" t="s">
        <v>38</v>
      </c>
      <c r="B26">
        <v>214.28190000000004</v>
      </c>
    </row>
    <row r="27" spans="1:2" x14ac:dyDescent="0.25">
      <c r="A27" s="12" t="s">
        <v>34</v>
      </c>
      <c r="B27">
        <v>214.28190000000004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C80E-B905-41EE-A882-F6F1C0F9E026}">
  <dimension ref="A1:E30"/>
  <sheetViews>
    <sheetView workbookViewId="0">
      <selection sqref="A1:E30"/>
    </sheetView>
  </sheetViews>
  <sheetFormatPr defaultRowHeight="15" x14ac:dyDescent="0.25"/>
  <cols>
    <col min="1" max="1" width="13.140625" bestFit="1" customWidth="1"/>
    <col min="2" max="2" width="18.85546875" bestFit="1" customWidth="1"/>
    <col min="3" max="3" width="11.140625" bestFit="1" customWidth="1"/>
    <col min="4" max="4" width="12.28515625" bestFit="1" customWidth="1"/>
    <col min="5" max="5" width="18.140625" bestFit="1" customWidth="1"/>
  </cols>
  <sheetData>
    <row r="1" spans="1:2" x14ac:dyDescent="0.25">
      <c r="A1" s="11" t="s">
        <v>33</v>
      </c>
      <c r="B1" t="s">
        <v>40</v>
      </c>
    </row>
    <row r="2" spans="1:2" x14ac:dyDescent="0.25">
      <c r="A2" s="12" t="s">
        <v>38</v>
      </c>
      <c r="B2" s="15">
        <v>10753.2156</v>
      </c>
    </row>
    <row r="3" spans="1:2" x14ac:dyDescent="0.25">
      <c r="A3" s="12" t="s">
        <v>39</v>
      </c>
      <c r="B3" s="15">
        <v>11982.892900000001</v>
      </c>
    </row>
    <row r="4" spans="1:2" x14ac:dyDescent="0.25">
      <c r="A4" s="12" t="s">
        <v>34</v>
      </c>
      <c r="B4" s="15">
        <v>22736.108500000002</v>
      </c>
    </row>
    <row r="5" spans="1:2" x14ac:dyDescent="0.25">
      <c r="A5" s="12" t="s">
        <v>34</v>
      </c>
      <c r="B5" s="15">
        <v>45472.217000000004</v>
      </c>
    </row>
    <row r="23" spans="1:5" x14ac:dyDescent="0.25">
      <c r="A23" s="11" t="s">
        <v>33</v>
      </c>
      <c r="B23" t="s">
        <v>41</v>
      </c>
      <c r="C23" t="s">
        <v>42</v>
      </c>
      <c r="D23" t="s">
        <v>43</v>
      </c>
      <c r="E23" t="s">
        <v>44</v>
      </c>
    </row>
    <row r="24" spans="1:5" x14ac:dyDescent="0.25">
      <c r="A24" s="12" t="s">
        <v>5</v>
      </c>
      <c r="B24">
        <v>424</v>
      </c>
      <c r="C24">
        <v>234</v>
      </c>
      <c r="D24">
        <v>64</v>
      </c>
      <c r="E24">
        <v>722</v>
      </c>
    </row>
    <row r="25" spans="1:5" x14ac:dyDescent="0.25">
      <c r="A25" s="12" t="s">
        <v>17</v>
      </c>
      <c r="B25">
        <v>7</v>
      </c>
      <c r="D25">
        <v>3</v>
      </c>
      <c r="E25">
        <v>10</v>
      </c>
    </row>
    <row r="26" spans="1:5" x14ac:dyDescent="0.25">
      <c r="A26" s="12" t="s">
        <v>34</v>
      </c>
      <c r="B26">
        <v>1199</v>
      </c>
      <c r="C26">
        <v>691</v>
      </c>
      <c r="D26">
        <v>231</v>
      </c>
      <c r="E26">
        <v>2121</v>
      </c>
    </row>
    <row r="27" spans="1:5" x14ac:dyDescent="0.25">
      <c r="A27" s="12" t="s">
        <v>8</v>
      </c>
      <c r="B27">
        <v>27</v>
      </c>
      <c r="C27">
        <v>175</v>
      </c>
      <c r="D27">
        <v>76</v>
      </c>
      <c r="E27">
        <v>278</v>
      </c>
    </row>
    <row r="28" spans="1:5" x14ac:dyDescent="0.25">
      <c r="A28" s="12" t="s">
        <v>18</v>
      </c>
      <c r="B28">
        <v>243</v>
      </c>
      <c r="C28">
        <v>152</v>
      </c>
      <c r="E28">
        <v>395</v>
      </c>
    </row>
    <row r="29" spans="1:5" x14ac:dyDescent="0.25">
      <c r="A29" s="12" t="s">
        <v>2</v>
      </c>
      <c r="B29">
        <v>498</v>
      </c>
      <c r="C29">
        <v>130</v>
      </c>
      <c r="D29">
        <v>88</v>
      </c>
      <c r="E29">
        <v>716</v>
      </c>
    </row>
    <row r="30" spans="1:5" x14ac:dyDescent="0.25">
      <c r="A30" s="12" t="s">
        <v>34</v>
      </c>
      <c r="B30">
        <v>2398</v>
      </c>
      <c r="C30">
        <v>1382</v>
      </c>
      <c r="D30">
        <v>462</v>
      </c>
      <c r="E30">
        <v>4242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EADB-521C-4ED0-8F14-F195AB48FC82}">
  <dimension ref="A1:J5"/>
  <sheetViews>
    <sheetView showGridLines="0" tabSelected="1" workbookViewId="0">
      <selection activeCell="M18" sqref="M18"/>
    </sheetView>
  </sheetViews>
  <sheetFormatPr defaultRowHeight="15" x14ac:dyDescent="0.25"/>
  <sheetData>
    <row r="1" spans="1:10" x14ac:dyDescent="0.25">
      <c r="A1" s="14" t="s">
        <v>45</v>
      </c>
      <c r="B1" s="13"/>
      <c r="C1" s="13"/>
      <c r="D1" s="13"/>
      <c r="E1" s="13"/>
      <c r="F1" s="13"/>
      <c r="G1" s="13"/>
      <c r="H1" s="13"/>
      <c r="I1" s="13"/>
      <c r="J1" s="13"/>
    </row>
    <row r="2" spans="1:10" x14ac:dyDescent="0.25">
      <c r="A2" s="13"/>
      <c r="B2" s="13"/>
      <c r="C2" s="13"/>
      <c r="D2" s="13"/>
      <c r="E2" s="13"/>
      <c r="F2" s="13"/>
      <c r="G2" s="13"/>
      <c r="H2" s="13"/>
      <c r="I2" s="13"/>
      <c r="J2" s="13"/>
    </row>
    <row r="3" spans="1:10" x14ac:dyDescent="0.25">
      <c r="A3" s="13"/>
      <c r="B3" s="13"/>
      <c r="C3" s="13"/>
      <c r="D3" s="13"/>
      <c r="E3" s="13"/>
      <c r="F3" s="13"/>
      <c r="G3" s="13"/>
      <c r="H3" s="13"/>
      <c r="I3" s="13"/>
      <c r="J3" s="13"/>
    </row>
    <row r="4" spans="1:10" x14ac:dyDescent="0.25">
      <c r="A4" s="13"/>
      <c r="B4" s="13"/>
      <c r="C4" s="13"/>
      <c r="D4" s="13"/>
      <c r="E4" s="13"/>
      <c r="F4" s="13"/>
      <c r="G4" s="13"/>
      <c r="H4" s="13"/>
      <c r="I4" s="13"/>
      <c r="J4" s="13"/>
    </row>
    <row r="5" spans="1:10" x14ac:dyDescent="0.25">
      <c r="A5" s="13"/>
      <c r="B5" s="13"/>
      <c r="C5" s="13"/>
      <c r="D5" s="13"/>
      <c r="E5" s="13"/>
      <c r="F5" s="13"/>
      <c r="G5" s="13"/>
      <c r="H5" s="13"/>
      <c r="I5" s="13"/>
      <c r="J5" s="13"/>
    </row>
  </sheetData>
  <mergeCells count="1">
    <mergeCell ref="A1:J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OrderData</vt:lpstr>
      <vt:lpstr>ShippingInfo</vt:lpstr>
      <vt:lpstr>PivotTables</vt:lpstr>
      <vt:lpstr>Dashboard Rough</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Wilson</dc:creator>
  <cp:lastModifiedBy>Kevin Modi</cp:lastModifiedBy>
  <dcterms:created xsi:type="dcterms:W3CDTF">2022-07-25T14:06:59Z</dcterms:created>
  <dcterms:modified xsi:type="dcterms:W3CDTF">2023-08-20T20:16:39Z</dcterms:modified>
</cp:coreProperties>
</file>