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Quan_tri_du_an_CNTT\"/>
    </mc:Choice>
  </mc:AlternateContent>
  <xr:revisionPtr revIDLastSave="0" documentId="13_ncr:1_{59A00F5D-7267-432D-ACA6-75CF56685016}" xr6:coauthVersionLast="47" xr6:coauthVersionMax="47" xr10:uidLastSave="{00000000-0000-0000-0000-000000000000}"/>
  <bookViews>
    <workbookView xWindow="-108" yWindow="-108" windowWidth="23256" windowHeight="12456" tabRatio="610" activeTab="1" xr2:uid="{00000000-000D-0000-FFFF-FFFF00000000}"/>
  </bookViews>
  <sheets>
    <sheet name="Bảng phân rã công việc" sheetId="9" r:id="rId1"/>
    <sheet name="Bảng ước lượng thời gian" sheetId="8" r:id="rId2"/>
    <sheet name="Mốc thời gian quan trọng" sheetId="6" r:id="rId3"/>
    <sheet name="Bảng công việc" sheetId="10" r:id="rId4"/>
    <sheet name="Sheet3" sheetId="12" r:id="rId5"/>
    <sheet name="Sheet4" sheetId="13"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4" i="13" l="1"/>
  <c r="K83" i="13"/>
  <c r="K82" i="13"/>
  <c r="K85" i="13" s="1"/>
  <c r="K80" i="13"/>
  <c r="K79" i="13"/>
  <c r="K78" i="13"/>
  <c r="K77" i="13"/>
  <c r="K76" i="13"/>
  <c r="K75" i="13"/>
  <c r="K74" i="13"/>
  <c r="K73" i="13"/>
  <c r="K72" i="13"/>
  <c r="K71" i="13"/>
  <c r="K70" i="13"/>
  <c r="K69" i="13"/>
  <c r="K68" i="13"/>
  <c r="K67" i="13"/>
  <c r="K66" i="13"/>
  <c r="K65" i="13"/>
  <c r="K64" i="13"/>
  <c r="K63" i="13"/>
  <c r="K62" i="13"/>
  <c r="K61" i="13"/>
  <c r="K60" i="13"/>
  <c r="K59" i="13"/>
  <c r="K58" i="13"/>
  <c r="K57" i="13"/>
  <c r="K56" i="13"/>
  <c r="K55" i="13"/>
  <c r="K54" i="13"/>
  <c r="K53" i="13"/>
  <c r="K52" i="13"/>
  <c r="K51" i="13"/>
  <c r="K50" i="13"/>
  <c r="K49" i="13"/>
  <c r="K48" i="13"/>
  <c r="K81" i="13" s="1"/>
  <c r="K47" i="13"/>
  <c r="K46" i="13"/>
  <c r="K45" i="13"/>
  <c r="K44" i="13"/>
  <c r="K43" i="13"/>
  <c r="K42" i="13"/>
  <c r="K41" i="13"/>
  <c r="K40" i="13"/>
  <c r="K39" i="13"/>
  <c r="K38" i="13"/>
  <c r="K37" i="13"/>
  <c r="K36" i="13"/>
  <c r="K35" i="13"/>
  <c r="K33" i="13"/>
  <c r="K32" i="13"/>
  <c r="K31" i="13"/>
  <c r="K30" i="13"/>
  <c r="K29" i="13"/>
  <c r="K28" i="13"/>
  <c r="K27" i="13"/>
  <c r="K34" i="13" s="1"/>
  <c r="K25" i="13"/>
  <c r="K24" i="13"/>
  <c r="K23" i="13"/>
  <c r="K22" i="13"/>
  <c r="K21" i="13"/>
  <c r="K20" i="13"/>
  <c r="K19" i="13"/>
  <c r="K18" i="13"/>
  <c r="K17" i="13"/>
  <c r="K26" i="13" s="1"/>
  <c r="K16" i="13"/>
  <c r="K15" i="13"/>
  <c r="K14" i="13"/>
  <c r="K13" i="13"/>
  <c r="K12" i="13"/>
  <c r="K11" i="13"/>
  <c r="K10" i="13"/>
  <c r="K8" i="13"/>
  <c r="K7" i="13"/>
  <c r="K9" i="13" s="1"/>
  <c r="K6" i="13"/>
  <c r="K5" i="13"/>
  <c r="K4" i="13"/>
  <c r="K3" i="13"/>
  <c r="K2" i="13"/>
  <c r="J84" i="13"/>
  <c r="J85" i="13" s="1"/>
  <c r="J83" i="13"/>
  <c r="J82"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81" i="13" s="1"/>
  <c r="J46" i="13"/>
  <c r="J45" i="13"/>
  <c r="J44" i="13"/>
  <c r="J43" i="13"/>
  <c r="J42" i="13"/>
  <c r="J41" i="13"/>
  <c r="J40" i="13"/>
  <c r="J39" i="13"/>
  <c r="J38" i="13"/>
  <c r="J37" i="13"/>
  <c r="J36" i="13"/>
  <c r="J35" i="13"/>
  <c r="J47" i="13" s="1"/>
  <c r="J33" i="13"/>
  <c r="J32" i="13"/>
  <c r="J31" i="13"/>
  <c r="J30" i="13"/>
  <c r="J29" i="13"/>
  <c r="J28" i="13"/>
  <c r="J27" i="13"/>
  <c r="J34" i="13" s="1"/>
  <c r="J25" i="13"/>
  <c r="J24" i="13"/>
  <c r="J23" i="13"/>
  <c r="J22" i="13"/>
  <c r="J21" i="13"/>
  <c r="J20" i="13"/>
  <c r="J19" i="13"/>
  <c r="J18" i="13"/>
  <c r="J26" i="13" s="1"/>
  <c r="J17" i="13"/>
  <c r="J15" i="13"/>
  <c r="J14" i="13"/>
  <c r="J13" i="13"/>
  <c r="J12" i="13"/>
  <c r="J11" i="13"/>
  <c r="J10" i="13"/>
  <c r="J16" i="13" s="1"/>
  <c r="J8" i="13"/>
  <c r="J7" i="13"/>
  <c r="J6" i="13"/>
  <c r="J5" i="13"/>
  <c r="J4" i="13"/>
  <c r="J3" i="13"/>
  <c r="J2" i="13"/>
  <c r="J9" i="13" s="1"/>
  <c r="H84" i="13"/>
  <c r="H83" i="13"/>
  <c r="H82" i="13"/>
  <c r="H80" i="13"/>
  <c r="H79" i="13"/>
  <c r="H78" i="13"/>
  <c r="H77" i="13"/>
  <c r="H76" i="13"/>
  <c r="H75" i="13"/>
  <c r="G74" i="13"/>
  <c r="H74" i="13" s="1"/>
  <c r="H73" i="13"/>
  <c r="H72" i="13"/>
  <c r="G71" i="13"/>
  <c r="H71" i="13" s="1"/>
  <c r="H70" i="13"/>
  <c r="H69" i="13"/>
  <c r="G68" i="13"/>
  <c r="H68" i="13" s="1"/>
  <c r="H67" i="13"/>
  <c r="H66" i="13"/>
  <c r="G65" i="13"/>
  <c r="H65" i="13" s="1"/>
  <c r="H64" i="13"/>
  <c r="H63" i="13"/>
  <c r="G62" i="13"/>
  <c r="H62" i="13" s="1"/>
  <c r="H61" i="13"/>
  <c r="H60" i="13"/>
  <c r="G59" i="13"/>
  <c r="H59" i="13" s="1"/>
  <c r="H58" i="13"/>
  <c r="H57" i="13"/>
  <c r="G56" i="13"/>
  <c r="H56" i="13" s="1"/>
  <c r="H55" i="13"/>
  <c r="H54" i="13"/>
  <c r="G53" i="13"/>
  <c r="H53" i="13" s="1"/>
  <c r="H52" i="13"/>
  <c r="H51" i="13"/>
  <c r="G50" i="13"/>
  <c r="H50" i="13" s="1"/>
  <c r="F49" i="13"/>
  <c r="H48" i="13"/>
  <c r="H46" i="13"/>
  <c r="H45" i="13"/>
  <c r="H44" i="13"/>
  <c r="H43" i="13"/>
  <c r="H42" i="13"/>
  <c r="H41" i="13"/>
  <c r="H40" i="13"/>
  <c r="H39" i="13"/>
  <c r="H38" i="13"/>
  <c r="H37" i="13"/>
  <c r="G36" i="13"/>
  <c r="H36" i="13" s="1"/>
  <c r="H47" i="13" s="1"/>
  <c r="H35" i="13"/>
  <c r="H33" i="13"/>
  <c r="H32" i="13"/>
  <c r="H31" i="13"/>
  <c r="H30" i="13"/>
  <c r="G29" i="13"/>
  <c r="G28" i="13" s="1"/>
  <c r="F28" i="13"/>
  <c r="H27" i="13"/>
  <c r="H25" i="13"/>
  <c r="H24" i="13"/>
  <c r="H23" i="13"/>
  <c r="H22" i="13"/>
  <c r="H21" i="13"/>
  <c r="H20" i="13"/>
  <c r="H19" i="13"/>
  <c r="H18" i="13"/>
  <c r="H17" i="13"/>
  <c r="H15" i="13"/>
  <c r="H14" i="13"/>
  <c r="H13" i="13"/>
  <c r="G12" i="13"/>
  <c r="H12" i="13" s="1"/>
  <c r="H11" i="13"/>
  <c r="H10" i="13"/>
  <c r="H8" i="13"/>
  <c r="H7" i="13"/>
  <c r="H6" i="13"/>
  <c r="H5" i="13"/>
  <c r="H4" i="13"/>
  <c r="H3" i="13"/>
  <c r="H2" i="13"/>
  <c r="K3" i="9"/>
  <c r="K4" i="9"/>
  <c r="K5" i="9"/>
  <c r="K6" i="9"/>
  <c r="K7" i="9"/>
  <c r="K8" i="9"/>
  <c r="K2" i="9"/>
  <c r="K85" i="9"/>
  <c r="K83" i="9"/>
  <c r="K84" i="9"/>
  <c r="K82"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48" i="9"/>
  <c r="K37" i="9"/>
  <c r="K38" i="9"/>
  <c r="K39" i="9"/>
  <c r="K40" i="9"/>
  <c r="K41" i="9"/>
  <c r="K42" i="9"/>
  <c r="K43" i="9"/>
  <c r="K44" i="9"/>
  <c r="K45" i="9"/>
  <c r="K46" i="9"/>
  <c r="K47" i="9" s="1"/>
  <c r="K36" i="9"/>
  <c r="K35" i="9"/>
  <c r="K33" i="9"/>
  <c r="K32" i="9"/>
  <c r="K29" i="9"/>
  <c r="K30" i="9"/>
  <c r="K31" i="9"/>
  <c r="K27" i="9"/>
  <c r="K34" i="9" s="1"/>
  <c r="K18" i="9"/>
  <c r="K19" i="9"/>
  <c r="K20" i="9"/>
  <c r="K21" i="9"/>
  <c r="K22" i="9"/>
  <c r="K23" i="9"/>
  <c r="K24" i="9"/>
  <c r="K25" i="9"/>
  <c r="K17" i="9"/>
  <c r="K26" i="9" s="1"/>
  <c r="K11" i="9"/>
  <c r="K12" i="9"/>
  <c r="K13" i="9"/>
  <c r="K14" i="9"/>
  <c r="K15" i="9"/>
  <c r="K10" i="9"/>
  <c r="K16" i="9" s="1"/>
  <c r="J40" i="9"/>
  <c r="J41" i="9"/>
  <c r="J29" i="9"/>
  <c r="H10" i="9"/>
  <c r="N80" i="8"/>
  <c r="N8" i="8"/>
  <c r="N75" i="8"/>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2" i="8"/>
  <c r="L2" i="8"/>
  <c r="F28" i="9"/>
  <c r="K28" i="9" s="1"/>
  <c r="F49" i="9"/>
  <c r="K49" i="9" s="1"/>
  <c r="G74" i="9"/>
  <c r="H74" i="9" s="1"/>
  <c r="J74" i="9" s="1"/>
  <c r="G71" i="9"/>
  <c r="H71" i="9" s="1"/>
  <c r="J71" i="9" s="1"/>
  <c r="G68" i="9"/>
  <c r="H68" i="9" s="1"/>
  <c r="J68" i="9" s="1"/>
  <c r="G65" i="9"/>
  <c r="H65" i="9" s="1"/>
  <c r="J65" i="9" s="1"/>
  <c r="G62" i="9"/>
  <c r="H62" i="9" s="1"/>
  <c r="J62" i="9" s="1"/>
  <c r="G59" i="9"/>
  <c r="H59" i="9" s="1"/>
  <c r="J59" i="9" s="1"/>
  <c r="G56" i="9"/>
  <c r="H56" i="9" s="1"/>
  <c r="J56" i="9" s="1"/>
  <c r="G53" i="9"/>
  <c r="H53" i="9" s="1"/>
  <c r="J53" i="9" s="1"/>
  <c r="G50" i="9"/>
  <c r="H50" i="9" s="1"/>
  <c r="J50" i="9" s="1"/>
  <c r="G36" i="9"/>
  <c r="H36" i="9" s="1"/>
  <c r="J36" i="9" s="1"/>
  <c r="G12" i="9"/>
  <c r="H12" i="9" s="1"/>
  <c r="J12" i="9" s="1"/>
  <c r="G29" i="9"/>
  <c r="H29" i="9" s="1"/>
  <c r="H14" i="9"/>
  <c r="J14" i="9" s="1"/>
  <c r="H11" i="9"/>
  <c r="J11" i="9" s="1"/>
  <c r="H3" i="9"/>
  <c r="J3" i="9" s="1"/>
  <c r="H4" i="9"/>
  <c r="J4" i="9" s="1"/>
  <c r="H5" i="9"/>
  <c r="J5" i="9" s="1"/>
  <c r="H6" i="9"/>
  <c r="J6" i="9" s="1"/>
  <c r="H7" i="9"/>
  <c r="J7" i="9" s="1"/>
  <c r="H8" i="9"/>
  <c r="J8" i="9" s="1"/>
  <c r="J10" i="9"/>
  <c r="J16" i="9" s="1"/>
  <c r="H13" i="9"/>
  <c r="J13" i="9" s="1"/>
  <c r="H15" i="9"/>
  <c r="J15" i="9" s="1"/>
  <c r="H17" i="9"/>
  <c r="J17" i="9" s="1"/>
  <c r="J26" i="9" s="1"/>
  <c r="H18" i="9"/>
  <c r="J18" i="9" s="1"/>
  <c r="H19" i="9"/>
  <c r="J19" i="9" s="1"/>
  <c r="H20" i="9"/>
  <c r="J20" i="9" s="1"/>
  <c r="H21" i="9"/>
  <c r="J21" i="9" s="1"/>
  <c r="H22" i="9"/>
  <c r="J22" i="9" s="1"/>
  <c r="H23" i="9"/>
  <c r="J23" i="9" s="1"/>
  <c r="H24" i="9"/>
  <c r="J24" i="9" s="1"/>
  <c r="H25" i="9"/>
  <c r="J25" i="9" s="1"/>
  <c r="H27" i="9"/>
  <c r="J27" i="9" s="1"/>
  <c r="H30" i="9"/>
  <c r="J30" i="9" s="1"/>
  <c r="H31" i="9"/>
  <c r="J31" i="9" s="1"/>
  <c r="H32" i="9"/>
  <c r="J32" i="9" s="1"/>
  <c r="H33" i="9"/>
  <c r="J33" i="9" s="1"/>
  <c r="H35" i="9"/>
  <c r="J35" i="9" s="1"/>
  <c r="H37" i="9"/>
  <c r="J37" i="9" s="1"/>
  <c r="H38" i="9"/>
  <c r="J38" i="9" s="1"/>
  <c r="H39" i="9"/>
  <c r="J39" i="9" s="1"/>
  <c r="H40" i="9"/>
  <c r="H41" i="9"/>
  <c r="H42" i="9"/>
  <c r="J42" i="9" s="1"/>
  <c r="H43" i="9"/>
  <c r="J43" i="9" s="1"/>
  <c r="H44" i="9"/>
  <c r="J44" i="9" s="1"/>
  <c r="H45" i="9"/>
  <c r="J45" i="9" s="1"/>
  <c r="H46" i="9"/>
  <c r="J46" i="9" s="1"/>
  <c r="H48" i="9"/>
  <c r="J48" i="9" s="1"/>
  <c r="H51" i="9"/>
  <c r="J51" i="9" s="1"/>
  <c r="H52" i="9"/>
  <c r="J52" i="9" s="1"/>
  <c r="H54" i="9"/>
  <c r="J54" i="9" s="1"/>
  <c r="H55" i="9"/>
  <c r="J55" i="9" s="1"/>
  <c r="H57" i="9"/>
  <c r="J57" i="9" s="1"/>
  <c r="H58" i="9"/>
  <c r="J58" i="9" s="1"/>
  <c r="H60" i="9"/>
  <c r="J60" i="9" s="1"/>
  <c r="H61" i="9"/>
  <c r="J61" i="9" s="1"/>
  <c r="H63" i="9"/>
  <c r="J63" i="9" s="1"/>
  <c r="H64" i="9"/>
  <c r="J64" i="9" s="1"/>
  <c r="H66" i="9"/>
  <c r="J66" i="9" s="1"/>
  <c r="H67" i="9"/>
  <c r="J67" i="9" s="1"/>
  <c r="H69" i="9"/>
  <c r="J69" i="9" s="1"/>
  <c r="H70" i="9"/>
  <c r="J70" i="9" s="1"/>
  <c r="H72" i="9"/>
  <c r="J72" i="9" s="1"/>
  <c r="H73" i="9"/>
  <c r="J73" i="9" s="1"/>
  <c r="H75" i="9"/>
  <c r="J75" i="9" s="1"/>
  <c r="H76" i="9"/>
  <c r="J76" i="9" s="1"/>
  <c r="H77" i="9"/>
  <c r="J77" i="9" s="1"/>
  <c r="H78" i="9"/>
  <c r="J78" i="9" s="1"/>
  <c r="H79" i="9"/>
  <c r="J79" i="9" s="1"/>
  <c r="H80" i="9"/>
  <c r="J80" i="9" s="1"/>
  <c r="H82" i="9"/>
  <c r="J82" i="9" s="1"/>
  <c r="H83" i="9"/>
  <c r="J83" i="9" s="1"/>
  <c r="H84" i="9"/>
  <c r="J84" i="9" s="1"/>
  <c r="H2" i="9"/>
  <c r="J2" i="9" s="1"/>
  <c r="J9" i="9" s="1"/>
  <c r="L12" i="8"/>
  <c r="L13" i="8"/>
  <c r="L14" i="8"/>
  <c r="L15" i="8"/>
  <c r="L16" i="8"/>
  <c r="L17" i="8"/>
  <c r="L18" i="8"/>
  <c r="L19" i="8"/>
  <c r="L20" i="8"/>
  <c r="L21" i="8"/>
  <c r="L22" i="8"/>
  <c r="L23" i="8"/>
  <c r="L24" i="8"/>
  <c r="L25" i="8"/>
  <c r="L27" i="8"/>
  <c r="L28" i="8"/>
  <c r="L29" i="8"/>
  <c r="L30" i="8"/>
  <c r="L31" i="8"/>
  <c r="L33" i="8"/>
  <c r="L34" i="8"/>
  <c r="L35" i="8"/>
  <c r="L36" i="8"/>
  <c r="L37" i="8"/>
  <c r="L38" i="8"/>
  <c r="L39" i="8"/>
  <c r="L40" i="8"/>
  <c r="L41" i="8"/>
  <c r="L42" i="8"/>
  <c r="L43" i="8"/>
  <c r="L46" i="8"/>
  <c r="L47" i="8"/>
  <c r="L49" i="8"/>
  <c r="L50" i="8"/>
  <c r="L52" i="8"/>
  <c r="L53" i="8"/>
  <c r="L55" i="8"/>
  <c r="L56" i="8"/>
  <c r="L58" i="8"/>
  <c r="L59" i="8"/>
  <c r="L61" i="8"/>
  <c r="L62" i="8"/>
  <c r="L64" i="8"/>
  <c r="L65" i="8"/>
  <c r="L67" i="8"/>
  <c r="L68" i="8"/>
  <c r="L70" i="8"/>
  <c r="L71" i="8"/>
  <c r="L72" i="8"/>
  <c r="L73" i="8"/>
  <c r="L74" i="8"/>
  <c r="L75" i="8"/>
  <c r="L76" i="8"/>
  <c r="L77" i="8"/>
  <c r="L78" i="8"/>
  <c r="L9" i="8"/>
  <c r="L10" i="8"/>
  <c r="L3" i="8"/>
  <c r="L4" i="8"/>
  <c r="L5" i="8"/>
  <c r="L6" i="8"/>
  <c r="L7" i="8"/>
  <c r="L8" i="8"/>
  <c r="K78" i="8"/>
  <c r="K12" i="8"/>
  <c r="K10" i="8"/>
  <c r="K77" i="8"/>
  <c r="K76" i="8"/>
  <c r="K75" i="8"/>
  <c r="K74" i="8"/>
  <c r="K73" i="8"/>
  <c r="K72" i="8"/>
  <c r="K71" i="8"/>
  <c r="K68" i="8"/>
  <c r="K65" i="8"/>
  <c r="K62" i="8"/>
  <c r="K59" i="8"/>
  <c r="K70" i="8"/>
  <c r="K67" i="8"/>
  <c r="K64" i="8"/>
  <c r="K61" i="8"/>
  <c r="K58" i="8"/>
  <c r="K56" i="8"/>
  <c r="K55" i="8"/>
  <c r="K53" i="8"/>
  <c r="K52" i="8"/>
  <c r="K50" i="8"/>
  <c r="K49" i="8"/>
  <c r="K46" i="8"/>
  <c r="K47" i="8"/>
  <c r="J69" i="8"/>
  <c r="I69" i="8"/>
  <c r="H69" i="8"/>
  <c r="J66" i="8"/>
  <c r="I66" i="8"/>
  <c r="H66" i="8"/>
  <c r="J63" i="8"/>
  <c r="I63" i="8"/>
  <c r="H63" i="8"/>
  <c r="J60" i="8"/>
  <c r="I60" i="8"/>
  <c r="H60" i="8"/>
  <c r="J57" i="8"/>
  <c r="I57" i="8"/>
  <c r="H57" i="8"/>
  <c r="J54" i="8"/>
  <c r="I54" i="8"/>
  <c r="H54" i="8"/>
  <c r="J51" i="8"/>
  <c r="I51" i="8"/>
  <c r="H51" i="8"/>
  <c r="J48" i="8"/>
  <c r="I48" i="8"/>
  <c r="H48" i="8"/>
  <c r="J45" i="8"/>
  <c r="I45" i="8"/>
  <c r="H45" i="8"/>
  <c r="K43" i="8"/>
  <c r="K42" i="8"/>
  <c r="K34" i="8"/>
  <c r="K35" i="8"/>
  <c r="K36" i="8"/>
  <c r="K37" i="8"/>
  <c r="K38" i="8"/>
  <c r="K39" i="8"/>
  <c r="K40" i="8"/>
  <c r="K41" i="8"/>
  <c r="J32" i="8"/>
  <c r="I32" i="8"/>
  <c r="H32" i="8"/>
  <c r="K33" i="8"/>
  <c r="K31" i="8"/>
  <c r="K30" i="8"/>
  <c r="K29" i="8"/>
  <c r="K25" i="8"/>
  <c r="K28" i="8"/>
  <c r="H11" i="8"/>
  <c r="K27" i="8"/>
  <c r="J26" i="8"/>
  <c r="I26" i="8"/>
  <c r="H26" i="8"/>
  <c r="K24" i="8"/>
  <c r="K15" i="8"/>
  <c r="K16" i="8"/>
  <c r="K17" i="8"/>
  <c r="K18" i="8"/>
  <c r="K19" i="8"/>
  <c r="K20" i="8"/>
  <c r="K21" i="8"/>
  <c r="K22" i="8"/>
  <c r="K23" i="8"/>
  <c r="K14" i="8"/>
  <c r="K13" i="8"/>
  <c r="J11" i="8"/>
  <c r="L11" i="8" s="1"/>
  <c r="I11" i="8"/>
  <c r="K9" i="8"/>
  <c r="K3" i="8"/>
  <c r="K4" i="8"/>
  <c r="K5" i="8"/>
  <c r="K6" i="8"/>
  <c r="K7" i="8"/>
  <c r="K8" i="8"/>
  <c r="J81" i="9" l="1"/>
  <c r="J85" i="9"/>
  <c r="K81" i="9"/>
  <c r="J47" i="9"/>
  <c r="K9" i="9"/>
  <c r="H26" i="13"/>
  <c r="G49" i="13"/>
  <c r="H49" i="13" s="1"/>
  <c r="H81" i="13" s="1"/>
  <c r="H9" i="13"/>
  <c r="H28" i="13"/>
  <c r="H29" i="13"/>
  <c r="H85" i="13"/>
  <c r="H16" i="13"/>
  <c r="H9" i="9"/>
  <c r="H16" i="9"/>
  <c r="H26" i="9"/>
  <c r="H47" i="9"/>
  <c r="H85" i="9"/>
  <c r="G28" i="9"/>
  <c r="H28" i="9" s="1"/>
  <c r="J28" i="9" s="1"/>
  <c r="J34" i="9" s="1"/>
  <c r="R2" i="9" s="1"/>
  <c r="G49" i="9"/>
  <c r="H49" i="9" s="1"/>
  <c r="J49" i="9" s="1"/>
  <c r="N78" i="8"/>
  <c r="L63" i="8"/>
  <c r="L54" i="8"/>
  <c r="N23" i="8"/>
  <c r="K51" i="8"/>
  <c r="L60" i="8"/>
  <c r="L57" i="8"/>
  <c r="L51" i="8"/>
  <c r="L45" i="8"/>
  <c r="K45" i="8"/>
  <c r="L26" i="8"/>
  <c r="N30" i="8" s="1"/>
  <c r="L32" i="8"/>
  <c r="N42" i="8" s="1"/>
  <c r="L66" i="8"/>
  <c r="N14" i="8"/>
  <c r="L48" i="8"/>
  <c r="L69" i="8"/>
  <c r="K26" i="8"/>
  <c r="K69" i="8"/>
  <c r="K66" i="8"/>
  <c r="K63" i="8"/>
  <c r="K60" i="8"/>
  <c r="K57" i="8"/>
  <c r="K54" i="8"/>
  <c r="K48" i="8"/>
  <c r="I44" i="8"/>
  <c r="H44" i="8"/>
  <c r="K32" i="8"/>
  <c r="K11" i="8"/>
  <c r="H34" i="13" l="1"/>
  <c r="H34" i="9"/>
  <c r="H81" i="9"/>
  <c r="K44" i="8"/>
  <c r="J44" i="8" s="1"/>
  <c r="L44" i="8" s="1"/>
  <c r="Q2" i="9" l="1"/>
  <c r="K2" i="8"/>
</calcChain>
</file>

<file path=xl/sharedStrings.xml><?xml version="1.0" encoding="utf-8"?>
<sst xmlns="http://schemas.openxmlformats.org/spreadsheetml/2006/main" count="1014" uniqueCount="220">
  <si>
    <t>STT</t>
  </si>
  <si>
    <t>Tên công việc</t>
  </si>
  <si>
    <t>Công việc chi tiết</t>
  </si>
  <si>
    <t>%</t>
  </si>
  <si>
    <t>Giai đoạn</t>
  </si>
  <si>
    <t>EST</t>
  </si>
  <si>
    <t>Xác định yêu cầu</t>
  </si>
  <si>
    <t>Xây dựng hệ thống</t>
  </si>
  <si>
    <t>Kiểm thử phần mềm</t>
  </si>
  <si>
    <t>6.3 Kiểm thử tích hợp hệ thống</t>
  </si>
  <si>
    <t>MO
( Ước lượng lạc quan )</t>
  </si>
  <si>
    <t>ML
( Ước lượng bình thường )</t>
  </si>
  <si>
    <t>MP
( Ước lượng bi quan )</t>
  </si>
  <si>
    <t>Ngày công</t>
  </si>
  <si>
    <t>Lên kế hoạch dự án</t>
  </si>
  <si>
    <t>2.3.2 Mô tả giao diện hệ thống</t>
  </si>
  <si>
    <t>Công việc</t>
  </si>
  <si>
    <t>Tháng 1/2024</t>
  </si>
  <si>
    <t>Tháng 2/2024</t>
  </si>
  <si>
    <t>Tháng 3/2024</t>
  </si>
  <si>
    <t>Hoàn thành lên kế hoạch dự án</t>
  </si>
  <si>
    <t>Hoàn thành xác định yêu cầu</t>
  </si>
  <si>
    <t>Hoàn thành phân tích thiết kế hệ thống</t>
  </si>
  <si>
    <t>Hoàn thành xây dựng hệ thống</t>
  </si>
  <si>
    <t xml:space="preserve">Hoàn thành tích hợp hệ thống </t>
  </si>
  <si>
    <t>Hoàn thành kiểm thử phần mềm</t>
  </si>
  <si>
    <t>Hoàn thành kết thúc dự án và bàn giao hệ thống</t>
  </si>
  <si>
    <t>X</t>
  </si>
  <si>
    <t>Số ngày làm</t>
  </si>
  <si>
    <t>1.0'</t>
  </si>
  <si>
    <t>1.1 Khảo sát tính khả thi của dự án</t>
  </si>
  <si>
    <t>1.2 Khảo sát ý kiến khách hàng</t>
  </si>
  <si>
    <t>1.3 Xây dựng tài liệu kế hoạch quản lý dự án</t>
  </si>
  <si>
    <t>1.4 Xây dựng bản kế hoạch đảm bảo chất lượng</t>
  </si>
  <si>
    <t>1.5 Xây dựng bản kế hoạch quản lý cấu hình</t>
  </si>
  <si>
    <t>1.6 Xây dựng bản kế hoạch truyền thông và giao tiếp</t>
  </si>
  <si>
    <t>1.7 Xây dựng bản kế hoạch quản lý rủi ro</t>
  </si>
  <si>
    <t>2.0'</t>
  </si>
  <si>
    <t>2.1 Xác định yêu cầu chung của hệ thống</t>
  </si>
  <si>
    <t>2.2 Xác định yêu cầu người dùng</t>
  </si>
  <si>
    <t>2.3 Xác định yêu cầu hệ thống</t>
  </si>
  <si>
    <t>2.3.1 Xác định yêu cầu cho mỗi chức năng của hệ thống</t>
  </si>
  <si>
    <t>2.4. Xác định các yêu cầu phi chức năng</t>
  </si>
  <si>
    <t>3.0'</t>
  </si>
  <si>
    <t>Phân tích hệ thống</t>
  </si>
  <si>
    <t>3.1 Phân tích và đặc tả chức năng quản lý sản phẩm (mỗi chức năng sẽ bao gồm các biểu đồ Usecase, biểu đồ hoạt động, biểu đồ trình tự)</t>
  </si>
  <si>
    <t>3.2 Phân tích và đặc tả chức năng quản lý nhà cung cấp (mỗi chức năng sẽ bao gồm các biểu đồ Usecase, biểu đồ hoạt động, biểu đồ trình tự)</t>
  </si>
  <si>
    <t>3.3 Phân tích và đặc tả chức năng quản lý báo cáo thống kê (mỗi chức năng sẽ bao gồm các biểu đồ Usecase, biểu đồ hoạt động, biểu đồ trình tự)</t>
  </si>
  <si>
    <t>3.4 Phân tích và đặc tả chức năng quản lý đơn hàng(mỗi chức năng sẽ bao gồm các biểu đồ Usecase, biểu đồ hoạt động, biểu đồ trình tự)</t>
  </si>
  <si>
    <t>3.5 Phân tích và đặc tả chức năng quản lý khuyến mãi (mỗi chức năng sẽ bao gồm các biểu đồ Usecase, biểu đồ hoạt động, biểu đồ trình tự)</t>
  </si>
  <si>
    <t>3.6 Phân tích và đặc tả chức năng quản lý khách hàng (mỗi chức năng sẽ bao gồm các biểu đồ Usecase, biểu đồ hoạt động, biểu đồ trình tự)</t>
  </si>
  <si>
    <t>4.0'</t>
  </si>
  <si>
    <t>Thiết kế hệ thống</t>
  </si>
  <si>
    <t>4.1  Thiết kế kiến trúc</t>
  </si>
  <si>
    <t>4.2 Thiết kế giao diện</t>
  </si>
  <si>
    <t>4.2.1.1 Thiết kế giao diện chung</t>
  </si>
  <si>
    <t>4.2.1.2 Thiết kế giao diện cho các chức năng con</t>
  </si>
  <si>
    <t>4.3 Thiết kế cơ sở dữ liệu</t>
  </si>
  <si>
    <t>4.4 Tổng hợp và hoàn thiện đặc tả</t>
  </si>
  <si>
    <t>5.0'</t>
  </si>
  <si>
    <t>5.1 Xây dựng cơ sở dữ liệu</t>
  </si>
  <si>
    <t>5.2 Xây dựng các module</t>
  </si>
  <si>
    <t>5.2.1 Xây dựng module quản lý sản phẩm ( thêm, xóa, sửa, tìm kiếm)</t>
  </si>
  <si>
    <t>5.2.2 Xây dựng module quản lý nhà cung cấp ( thêm, xóa, sửa, tìm kiếm )</t>
  </si>
  <si>
    <t>5.2.3 Xây dựng module quản lý báo cáo thống kê ( thống kê theo ngày, tháng, năm )</t>
  </si>
  <si>
    <t>5.2.4 Xây dựng module quản lý đơn hàng ( thêm, xóa, sửa, tìm kiếm )</t>
  </si>
  <si>
    <t>5.2.5 Xây dựng module quản lý khuyến mãi ( thêm, xóa, sửa, tìm kiếm )</t>
  </si>
  <si>
    <t>5.2.6 Xây dựng module quản lý khách hàng ( thêm, xóa, sửa, tìm kiếm )</t>
  </si>
  <si>
    <t>5.3 Tích hợp các chức năng đã xây dựng</t>
  </si>
  <si>
    <t>6.0'</t>
  </si>
  <si>
    <t>6.1 Lập kế hoạch kiểm thử</t>
  </si>
  <si>
    <t>6.2 Kiểm thử các chức năng của hệ thống</t>
  </si>
  <si>
    <t>6.2.1 Kiểm thử module quản lý sản phẩm ( thêm, xóa, sửa, tìm kiếm)</t>
  </si>
  <si>
    <t>6.2.1.1 Viết test case</t>
  </si>
  <si>
    <t>6.2.1.2 Thực hiện kiểm thử</t>
  </si>
  <si>
    <t>6.2.2 Kiểm thử module quản lý nhà cung cấp ( thêm, xóa, sửa, tìm kiếm )</t>
  </si>
  <si>
    <t>6.2.2.1 Viết test case</t>
  </si>
  <si>
    <t>6.2.2.2 Thực hiện kiểm thử</t>
  </si>
  <si>
    <t>6.2.3 Kiểm thử module quản lý báo cáo thống kê ( thống kê theo ngày, tháng, năm )</t>
  </si>
  <si>
    <t>6.2.3.1 Viết test case</t>
  </si>
  <si>
    <t>6.2.3.2 Thực hiện kiểm thử</t>
  </si>
  <si>
    <t>6.2.4 Kiểm thử module quản lý đơn hàng ( thêm, xóa, sửa, tìm kiếm )</t>
  </si>
  <si>
    <t>6.2.4.1 Viết test case</t>
  </si>
  <si>
    <t>6.2.4.2 Thực hiện kiểm thử</t>
  </si>
  <si>
    <t>6.2.5 Kiểm thử module quản lý khuyến mãi ( thêm, xóa, sửa, tìm kiếm )</t>
  </si>
  <si>
    <t>6.2.5.1 Viết test case</t>
  </si>
  <si>
    <t>6.2.5.2 Thực hiện kiểm thử</t>
  </si>
  <si>
    <t>6.2.6 Kiểm thử module quản lý khách hàng ( thêm, xóa, sửa, tìm kiếm )</t>
  </si>
  <si>
    <t>6.2.6.1 Viết test case</t>
  </si>
  <si>
    <t>6.2.6.2 Thực hiện kiểm thử</t>
  </si>
  <si>
    <t>6.2.7.1 Viết test case</t>
  </si>
  <si>
    <t>6.2.7.2 Thực hiện kiểm thử</t>
  </si>
  <si>
    <t xml:space="preserve">6.4 Lập báo cáo kiểm thử </t>
  </si>
  <si>
    <t>6.5 Kiểm thử alpha</t>
  </si>
  <si>
    <t>6.6 Kiểm thử beta</t>
  </si>
  <si>
    <t>7.0'</t>
  </si>
  <si>
    <t>Kết thúc dự án và chuyển
giao hệ thống</t>
  </si>
  <si>
    <t>3.7 Phân tích và đặc tả chức năng quản lý nhân viên (mỗi chức năng sẽ bao gồm các biểu đồ Usecase, biểu đồ hoạt động, biểu đồ trình tự)</t>
  </si>
  <si>
    <t>3.9 Phân tích và đặc tả chức năng đăng nhập (mỗi chức năng sẽ bao gồm các biểu đồ Usecase, biểu đồ hoạt động, biểu đồ trình tự)</t>
  </si>
  <si>
    <t>3.8 Phân tích và đặc tả chức năng quản lý tích điểm (mỗi chức năng sẽ bao gồm các biểu đồ Usecase, biểu đồ hoạt động, biểu đồ trình tự)</t>
  </si>
  <si>
    <t>6.2.7 Kiểm thử module quản lý nhân viên ( thêm, xóa, sửa, tìm kiếm )</t>
  </si>
  <si>
    <t>6.2.8 Kiểm thử module quản lý tích điểm ( thêm, xóa, sửa thông tin tích điểm )</t>
  </si>
  <si>
    <t>6.2.9 Kiểm thử module đăng nhập</t>
  </si>
  <si>
    <t>5.2.9 Xây dựng module quản lý đăng nhập</t>
  </si>
  <si>
    <t>5.2.7 Xây dựng module quản lý nhân viên( thêm, xóa, sửa, tìm kiếm )</t>
  </si>
  <si>
    <t>5.2.8 Xây dựng module quản lý tích điểm ( thêm, xóa, sửa, thông tin tích điểm )</t>
  </si>
  <si>
    <t>4.2.1 Thiết kế giao diện website quản lý</t>
  </si>
  <si>
    <t>7.1 Viết tài liệu hướng dẫn sử dụng website</t>
  </si>
  <si>
    <t>7.2 Mô phỏng hoạt động của Website</t>
  </si>
  <si>
    <t>7.3 Triển khai và bàn giao sản phẩm cho khách hàng kèm bản hướng dẫn sử dụng</t>
  </si>
  <si>
    <t>Phương sai ( S bình phương )</t>
  </si>
  <si>
    <t>YC2.1</t>
  </si>
  <si>
    <t>YC2.2</t>
  </si>
  <si>
    <t>YC2.3</t>
  </si>
  <si>
    <t>YC2.3.1</t>
  </si>
  <si>
    <t>YC2.3.2</t>
  </si>
  <si>
    <t>YC2.4</t>
  </si>
  <si>
    <t>PT3.1</t>
  </si>
  <si>
    <t>PT3.2</t>
  </si>
  <si>
    <t>PT3.3</t>
  </si>
  <si>
    <t>PT3.4</t>
  </si>
  <si>
    <t>PT3.5</t>
  </si>
  <si>
    <t>PT3.6</t>
  </si>
  <si>
    <t>PT3.7</t>
  </si>
  <si>
    <t>PT3.8</t>
  </si>
  <si>
    <t>PT3.9</t>
  </si>
  <si>
    <t>TK4.1</t>
  </si>
  <si>
    <t>TK4.2</t>
  </si>
  <si>
    <t>Mã công việc</t>
  </si>
  <si>
    <t>TK4.2.1</t>
  </si>
  <si>
    <t>TK4.2.1.1</t>
  </si>
  <si>
    <t>TK4.2.1.2</t>
  </si>
  <si>
    <t>TK4.3</t>
  </si>
  <si>
    <t>TK4.4</t>
  </si>
  <si>
    <t>XD5.1</t>
  </si>
  <si>
    <t>XD5.2</t>
  </si>
  <si>
    <t>KH1.1</t>
  </si>
  <si>
    <t>KH1.2</t>
  </si>
  <si>
    <t>KH1.3</t>
  </si>
  <si>
    <t>KH1.4</t>
  </si>
  <si>
    <t>KH1.5</t>
  </si>
  <si>
    <t>KH1.6</t>
  </si>
  <si>
    <t>KH1.7</t>
  </si>
  <si>
    <t>XD5.2.1</t>
  </si>
  <si>
    <t>XD5.2.2</t>
  </si>
  <si>
    <t>XD5.2.3</t>
  </si>
  <si>
    <t>XD5.2.4</t>
  </si>
  <si>
    <t>XD5.2.5</t>
  </si>
  <si>
    <t>XD5.2.6</t>
  </si>
  <si>
    <t>XD5.2.7</t>
  </si>
  <si>
    <t>XD5.2.8</t>
  </si>
  <si>
    <t>XD5.2.9</t>
  </si>
  <si>
    <t>XD5.3</t>
  </si>
  <si>
    <t>KT6.1</t>
  </si>
  <si>
    <t>KT6.2</t>
  </si>
  <si>
    <t>KT6.2.1</t>
  </si>
  <si>
    <t>KT6.2.1.1</t>
  </si>
  <si>
    <t>KT6.2.1.2</t>
  </si>
  <si>
    <t>KT6.2.2.1</t>
  </si>
  <si>
    <t>KT6.2.2.2</t>
  </si>
  <si>
    <t>KT6.2.2</t>
  </si>
  <si>
    <t>KT6.2.3</t>
  </si>
  <si>
    <t>KT6.2.4</t>
  </si>
  <si>
    <t>KT6.2.5</t>
  </si>
  <si>
    <t>KT6.2.6</t>
  </si>
  <si>
    <t>KT6.2.7</t>
  </si>
  <si>
    <t>KT6.2.8</t>
  </si>
  <si>
    <t>KT6.2.9</t>
  </si>
  <si>
    <t>KT6.2.3.1</t>
  </si>
  <si>
    <t>KT6.2.3.2</t>
  </si>
  <si>
    <t>KT6.2.4.1</t>
  </si>
  <si>
    <t>KT6.2.4.2</t>
  </si>
  <si>
    <t>KT6.2.5.1</t>
  </si>
  <si>
    <t>KT6.2.5.2</t>
  </si>
  <si>
    <t>KT6.2.6.1</t>
  </si>
  <si>
    <t>KT6.2.6.2</t>
  </si>
  <si>
    <t>KT6.2.7.1</t>
  </si>
  <si>
    <t>KT6.2.7.2</t>
  </si>
  <si>
    <t>KT6.2.8.1</t>
  </si>
  <si>
    <t>KT6.2.8.2</t>
  </si>
  <si>
    <t>KT6.2.9.1</t>
  </si>
  <si>
    <t>KT6.2.9.2</t>
  </si>
  <si>
    <t>6.2.8.1 Viết test case</t>
  </si>
  <si>
    <t>6.2.8.2 Thực hiện kiểm thử</t>
  </si>
  <si>
    <t>6.2.9.1 Viết test case</t>
  </si>
  <si>
    <t>6.2.9.2 Thực hiện kiểm thử</t>
  </si>
  <si>
    <t>KT6.3</t>
  </si>
  <si>
    <t>KT6.4</t>
  </si>
  <si>
    <t>KT6.5</t>
  </si>
  <si>
    <t>KT6.6</t>
  </si>
  <si>
    <t>HD7.1</t>
  </si>
  <si>
    <t>HD7.2</t>
  </si>
  <si>
    <t>HD7.3</t>
  </si>
  <si>
    <t xml:space="preserve">Tổng phương sai bình phương : </t>
  </si>
  <si>
    <t>Độ lệch chuẩn</t>
  </si>
  <si>
    <t>Tổng</t>
  </si>
  <si>
    <t>Chi phí chi tiết</t>
  </si>
  <si>
    <t>Tiền công</t>
  </si>
  <si>
    <t>Nhân viên</t>
  </si>
  <si>
    <t>T</t>
  </si>
  <si>
    <t>D,TH</t>
  </si>
  <si>
    <t>TH</t>
  </si>
  <si>
    <t>T,D,TH</t>
  </si>
  <si>
    <t>Công việc đi trước</t>
  </si>
  <si>
    <t>0.85 days</t>
  </si>
  <si>
    <t>1.02 days</t>
  </si>
  <si>
    <t>1.14 days</t>
  </si>
  <si>
    <t>1.1 days</t>
  </si>
  <si>
    <t>1.6 days</t>
  </si>
  <si>
    <t>1.18 days</t>
  </si>
  <si>
    <t>3.6 days</t>
  </si>
  <si>
    <t>5.6 days</t>
  </si>
  <si>
    <t>2.14 days</t>
  </si>
  <si>
    <t>2.1 days</t>
  </si>
  <si>
    <t>1.15 days</t>
  </si>
  <si>
    <t>0.5 days</t>
  </si>
  <si>
    <t>0.4 days</t>
  </si>
  <si>
    <t>0.88 days</t>
  </si>
  <si>
    <t>1.56 days</t>
  </si>
  <si>
    <t>Chi phí 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</si>
</sst>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
  </numFmts>
  <fonts count="12" x14ac:knownFonts="1">
    <font>
      <sz val="11"/>
      <color theme="1"/>
      <name val="Calibri"/>
      <family val="2"/>
      <scheme val="minor"/>
    </font>
    <font>
      <sz val="11"/>
      <color theme="1"/>
      <name val="Times New Roman"/>
      <family val="1"/>
    </font>
    <font>
      <b/>
      <sz val="11"/>
      <color theme="1"/>
      <name val="Times New Roman"/>
      <family val="1"/>
    </font>
    <font>
      <b/>
      <sz val="11"/>
      <color theme="1"/>
      <name val="Calibri"/>
      <family val="2"/>
      <scheme val="minor"/>
    </font>
    <font>
      <b/>
      <sz val="14"/>
      <color theme="1"/>
      <name val="Times New Roman"/>
      <family val="1"/>
    </font>
    <font>
      <sz val="14"/>
      <color theme="1"/>
      <name val="Times New Roman"/>
      <family val="1"/>
    </font>
    <font>
      <sz val="14"/>
      <color theme="1"/>
      <name val="Calibri"/>
      <family val="2"/>
      <scheme val="minor"/>
    </font>
    <font>
      <b/>
      <sz val="14"/>
      <color theme="1"/>
      <name val="Calibri"/>
      <family val="2"/>
      <scheme val="minor"/>
    </font>
    <font>
      <sz val="8"/>
      <name val="Calibri"/>
      <family val="2"/>
      <scheme val="minor"/>
    </font>
    <font>
      <sz val="14"/>
      <color rgb="FF000000"/>
      <name val="Times New Roman"/>
      <family val="1"/>
    </font>
    <font>
      <sz val="11"/>
      <color rgb="FF000000"/>
      <name val="Calibri"/>
      <family val="2"/>
      <scheme val="minor"/>
    </font>
    <font>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FF"/>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134">
    <xf numFmtId="0" fontId="0" fillId="0" borderId="0" xfId="0"/>
    <xf numFmtId="0" fontId="1" fillId="0" borderId="1" xfId="0" applyFont="1" applyBorder="1" applyAlignment="1">
      <alignment horizontal="center"/>
    </xf>
    <xf numFmtId="0" fontId="0" fillId="0" borderId="0" xfId="0" applyAlignment="1">
      <alignment horizontal="center"/>
    </xf>
    <xf numFmtId="0" fontId="2" fillId="0" borderId="1" xfId="0" applyFont="1" applyBorder="1" applyAlignment="1">
      <alignment horizontal="center"/>
    </xf>
    <xf numFmtId="164" fontId="1" fillId="0" borderId="1" xfId="0" applyNumberFormat="1" applyFont="1" applyBorder="1"/>
    <xf numFmtId="0" fontId="2" fillId="0" borderId="1" xfId="0" applyFont="1" applyBorder="1"/>
    <xf numFmtId="0" fontId="3" fillId="0" borderId="1" xfId="0" applyFont="1" applyBorder="1"/>
    <xf numFmtId="0" fontId="2" fillId="0" borderId="0" xfId="0" applyFont="1"/>
    <xf numFmtId="0" fontId="3" fillId="0" borderId="0" xfId="0" applyFont="1"/>
    <xf numFmtId="0" fontId="2" fillId="0" borderId="0" xfId="0" applyFont="1"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xf>
    <xf numFmtId="0" fontId="0" fillId="0" borderId="1" xfId="0" applyBorder="1" applyAlignment="1">
      <alignment horizontal="center"/>
    </xf>
    <xf numFmtId="0" fontId="5" fillId="0" borderId="5" xfId="0" applyFont="1" applyBorder="1" applyAlignment="1">
      <alignment horizontal="left" vertical="center"/>
    </xf>
    <xf numFmtId="0" fontId="5" fillId="0" borderId="5" xfId="0" applyFont="1" applyBorder="1" applyAlignment="1">
      <alignment vertical="center"/>
    </xf>
    <xf numFmtId="0" fontId="0" fillId="0" borderId="7" xfId="0" applyBorder="1" applyAlignment="1">
      <alignment horizontal="center"/>
    </xf>
    <xf numFmtId="2" fontId="0" fillId="0" borderId="7" xfId="0" applyNumberFormat="1" applyBorder="1" applyAlignment="1">
      <alignment horizontal="center"/>
    </xf>
    <xf numFmtId="0" fontId="4" fillId="0" borderId="1" xfId="0" applyFont="1" applyBorder="1" applyAlignment="1">
      <alignment horizontal="center" wrapText="1"/>
    </xf>
    <xf numFmtId="0" fontId="4" fillId="0" borderId="7" xfId="0" applyFont="1" applyBorder="1" applyAlignment="1">
      <alignment horizontal="center" vertical="center"/>
    </xf>
    <xf numFmtId="2" fontId="0" fillId="0" borderId="1" xfId="0" applyNumberFormat="1" applyBorder="1" applyAlignment="1">
      <alignment horizontal="center"/>
    </xf>
    <xf numFmtId="0" fontId="4" fillId="0" borderId="1" xfId="0" applyFont="1" applyBorder="1" applyAlignment="1">
      <alignment horizontal="center" vertical="center" wrapText="1"/>
    </xf>
    <xf numFmtId="165" fontId="0" fillId="0" borderId="1" xfId="0" applyNumberFormat="1" applyBorder="1" applyAlignment="1">
      <alignment horizontal="center" vertical="center"/>
    </xf>
    <xf numFmtId="165" fontId="0" fillId="3" borderId="1" xfId="0" applyNumberFormat="1" applyFill="1" applyBorder="1"/>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vertical="center"/>
    </xf>
    <xf numFmtId="0" fontId="7" fillId="0" borderId="1" xfId="0" applyFont="1" applyBorder="1" applyAlignment="1">
      <alignment horizontal="center" vertical="center"/>
    </xf>
    <xf numFmtId="9" fontId="6" fillId="0" borderId="1" xfId="0" applyNumberFormat="1" applyFont="1" applyBorder="1" applyAlignment="1">
      <alignment horizontal="center" vertical="center"/>
    </xf>
    <xf numFmtId="2" fontId="5" fillId="0" borderId="1" xfId="0" applyNumberFormat="1" applyFont="1" applyBorder="1" applyAlignment="1">
      <alignment horizontal="center" vertical="center"/>
    </xf>
    <xf numFmtId="165" fontId="0" fillId="0" borderId="7" xfId="0" applyNumberFormat="1" applyBorder="1" applyAlignment="1">
      <alignment horizontal="center"/>
    </xf>
    <xf numFmtId="0" fontId="5" fillId="0" borderId="1" xfId="0" applyFont="1" applyBorder="1" applyAlignment="1">
      <alignment horizontal="left" vertical="center" wrapText="1"/>
    </xf>
    <xf numFmtId="0" fontId="4" fillId="0" borderId="5" xfId="0" applyFont="1" applyBorder="1" applyAlignment="1">
      <alignment horizontal="center" vertical="center"/>
    </xf>
    <xf numFmtId="0" fontId="5" fillId="2" borderId="5" xfId="0" applyFont="1" applyFill="1" applyBorder="1" applyAlignment="1">
      <alignment horizontal="left" vertical="center"/>
    </xf>
    <xf numFmtId="0" fontId="5" fillId="0" borderId="5" xfId="0" applyFont="1" applyBorder="1" applyAlignment="1">
      <alignment horizontal="left"/>
    </xf>
    <xf numFmtId="0" fontId="5" fillId="0" borderId="7" xfId="0" applyFont="1" applyBorder="1" applyAlignment="1">
      <alignment horizontal="left"/>
    </xf>
    <xf numFmtId="0" fontId="5" fillId="0" borderId="7" xfId="0" applyFont="1" applyBorder="1" applyAlignment="1">
      <alignment horizontal="left" vertical="center" wrapText="1"/>
    </xf>
    <xf numFmtId="0" fontId="5" fillId="0" borderId="5" xfId="0" applyFont="1" applyBorder="1" applyAlignment="1">
      <alignment horizontal="left" vertical="center" indent="1"/>
    </xf>
    <xf numFmtId="0" fontId="5" fillId="0" borderId="5" xfId="0" applyFont="1" applyBorder="1" applyAlignment="1">
      <alignment horizontal="left" vertical="center" indent="2"/>
    </xf>
    <xf numFmtId="0" fontId="5" fillId="0" borderId="1" xfId="0" applyFont="1" applyBorder="1" applyAlignment="1">
      <alignment horizontal="left"/>
    </xf>
    <xf numFmtId="0" fontId="5" fillId="2" borderId="1" xfId="0" applyFont="1" applyFill="1" applyBorder="1" applyAlignment="1">
      <alignment horizontal="left" vertical="center"/>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6" xfId="0" applyFont="1" applyBorder="1" applyAlignment="1">
      <alignment horizontal="left"/>
    </xf>
    <xf numFmtId="0" fontId="6" fillId="0" borderId="0" xfId="0" applyFont="1"/>
    <xf numFmtId="165" fontId="6" fillId="0" borderId="0" xfId="0" applyNumberFormat="1" applyFont="1"/>
    <xf numFmtId="165" fontId="6" fillId="3" borderId="7" xfId="0" applyNumberFormat="1" applyFont="1" applyFill="1" applyBorder="1"/>
    <xf numFmtId="165" fontId="0" fillId="3" borderId="7" xfId="0" applyNumberFormat="1" applyFill="1" applyBorder="1"/>
    <xf numFmtId="165" fontId="0" fillId="0" borderId="4" xfId="0" applyNumberFormat="1" applyBorder="1" applyAlignment="1">
      <alignment horizontal="center" vertical="center"/>
    </xf>
    <xf numFmtId="0" fontId="5" fillId="3" borderId="1" xfId="0" applyFont="1" applyFill="1" applyBorder="1" applyAlignment="1">
      <alignment horizontal="center" vertical="center" wrapText="1"/>
    </xf>
    <xf numFmtId="0" fontId="5" fillId="0" borderId="0" xfId="0" applyFont="1"/>
    <xf numFmtId="0" fontId="0" fillId="3" borderId="1" xfId="0" applyFill="1" applyBorder="1"/>
    <xf numFmtId="0" fontId="5" fillId="3" borderId="1" xfId="0" applyFont="1" applyFill="1" applyBorder="1" applyAlignment="1">
      <alignment horizontal="center"/>
    </xf>
    <xf numFmtId="2"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5" fillId="3" borderId="5" xfId="0" applyFont="1" applyFill="1" applyBorder="1" applyAlignment="1">
      <alignment vertical="center"/>
    </xf>
    <xf numFmtId="9" fontId="6" fillId="3" borderId="1" xfId="0" applyNumberFormat="1" applyFont="1" applyFill="1" applyBorder="1" applyAlignment="1">
      <alignment horizontal="center"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1" xfId="0" applyFont="1" applyFill="1" applyBorder="1"/>
    <xf numFmtId="0" fontId="4" fillId="3" borderId="1" xfId="0" applyFont="1" applyFill="1" applyBorder="1" applyAlignment="1">
      <alignment horizontal="center" vertical="center"/>
    </xf>
    <xf numFmtId="0" fontId="5" fillId="3" borderId="1" xfId="0" applyFont="1" applyFill="1" applyBorder="1" applyAlignment="1">
      <alignment vertical="center"/>
    </xf>
    <xf numFmtId="0" fontId="5" fillId="0" borderId="0" xfId="0" applyFont="1" applyAlignment="1">
      <alignment horizontal="left"/>
    </xf>
    <xf numFmtId="0" fontId="5" fillId="2" borderId="0" xfId="0" applyFont="1" applyFill="1" applyAlignment="1">
      <alignment vertical="center"/>
    </xf>
    <xf numFmtId="0" fontId="5" fillId="2" borderId="0" xfId="0" applyFont="1" applyFill="1" applyAlignment="1">
      <alignment horizontal="left"/>
    </xf>
    <xf numFmtId="0" fontId="0" fillId="2" borderId="0" xfId="0" applyFill="1"/>
    <xf numFmtId="0" fontId="5" fillId="0" borderId="1" xfId="0" applyFont="1" applyBorder="1" applyAlignment="1">
      <alignment horizontal="left" vertical="center" indent="1"/>
    </xf>
    <xf numFmtId="0" fontId="5" fillId="0" borderId="1" xfId="0" applyFont="1" applyBorder="1" applyAlignment="1">
      <alignment horizontal="left" vertical="center" indent="2"/>
    </xf>
    <xf numFmtId="0" fontId="0" fillId="3" borderId="1" xfId="0" applyFill="1" applyBorder="1"/>
    <xf numFmtId="0" fontId="5" fillId="3" borderId="5" xfId="0" applyFont="1" applyFill="1" applyBorder="1" applyAlignment="1">
      <alignment vertical="center"/>
    </xf>
    <xf numFmtId="0" fontId="5" fillId="3" borderId="6" xfId="0" applyFont="1" applyFill="1" applyBorder="1" applyAlignment="1">
      <alignment vertical="center"/>
    </xf>
    <xf numFmtId="0" fontId="5" fillId="3" borderId="7" xfId="0" applyFont="1" applyFill="1" applyBorder="1" applyAlignment="1">
      <alignment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3" xfId="0" applyFont="1" applyBorder="1" applyAlignment="1">
      <alignment horizontal="left" vertical="center"/>
    </xf>
    <xf numFmtId="0" fontId="5" fillId="0" borderId="2" xfId="0" applyFont="1" applyBorder="1" applyAlignment="1">
      <alignment horizontal="left" vertical="center"/>
    </xf>
    <xf numFmtId="0" fontId="5" fillId="0" borderId="1" xfId="0" applyFont="1" applyBorder="1" applyAlignment="1">
      <alignment horizontal="left" vertical="center" wrapText="1"/>
    </xf>
    <xf numFmtId="0" fontId="5" fillId="0" borderId="1" xfId="0" applyFont="1" applyBorder="1" applyAlignment="1">
      <alignment horizontal="left"/>
    </xf>
    <xf numFmtId="0" fontId="5" fillId="0" borderId="1" xfId="0" applyFont="1" applyBorder="1" applyAlignment="1">
      <alignment horizontal="center" vertical="center"/>
    </xf>
    <xf numFmtId="0" fontId="5" fillId="2" borderId="1" xfId="0" applyFont="1" applyFill="1" applyBorder="1" applyAlignment="1">
      <alignment horizontal="left" vertical="center"/>
    </xf>
    <xf numFmtId="0" fontId="0" fillId="0" borderId="1" xfId="0" applyBorder="1" applyAlignment="1">
      <alignment horizontal="center"/>
    </xf>
    <xf numFmtId="0" fontId="5" fillId="0" borderId="1" xfId="0" applyFont="1" applyBorder="1" applyAlignment="1">
      <alignment vertical="center"/>
    </xf>
    <xf numFmtId="0" fontId="4" fillId="0" borderId="5" xfId="0" applyFont="1" applyBorder="1" applyAlignment="1">
      <alignment horizontal="center" vertical="center"/>
    </xf>
    <xf numFmtId="0" fontId="5" fillId="2" borderId="5" xfId="0" applyFont="1" applyFill="1" applyBorder="1" applyAlignment="1">
      <alignment horizontal="left" vertical="center"/>
    </xf>
    <xf numFmtId="0" fontId="5" fillId="0" borderId="5" xfId="0" applyFont="1" applyBorder="1" applyAlignment="1">
      <alignment horizontal="left"/>
    </xf>
    <xf numFmtId="0" fontId="5" fillId="0" borderId="5" xfId="0" applyFont="1" applyBorder="1" applyAlignment="1">
      <alignment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6" xfId="0" applyFont="1" applyBorder="1" applyAlignment="1">
      <alignment horizontal="left"/>
    </xf>
    <xf numFmtId="0" fontId="5" fillId="0" borderId="7" xfId="0" applyFont="1" applyBorder="1" applyAlignment="1">
      <alignment horizontal="left"/>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0" fillId="4" borderId="8" xfId="0" applyFill="1" applyBorder="1" applyAlignment="1">
      <alignment vertical="center" wrapText="1"/>
    </xf>
    <xf numFmtId="0" fontId="9" fillId="4" borderId="8" xfId="0" applyFont="1" applyFill="1" applyBorder="1" applyAlignment="1">
      <alignment vertical="center" wrapText="1"/>
    </xf>
    <xf numFmtId="0" fontId="10" fillId="4" borderId="8" xfId="0" applyFont="1" applyFill="1" applyBorder="1" applyAlignment="1">
      <alignment vertical="center" wrapText="1"/>
    </xf>
    <xf numFmtId="2" fontId="4" fillId="3" borderId="1" xfId="0" applyNumberFormat="1" applyFont="1" applyFill="1" applyBorder="1" applyAlignment="1">
      <alignment horizontal="center" vertical="center"/>
    </xf>
    <xf numFmtId="4" fontId="5" fillId="0" borderId="1" xfId="0" applyNumberFormat="1" applyFont="1" applyBorder="1" applyAlignment="1">
      <alignment horizontal="center" vertical="center"/>
    </xf>
    <xf numFmtId="4" fontId="4" fillId="0" borderId="1" xfId="0" applyNumberFormat="1" applyFont="1" applyBorder="1" applyAlignment="1">
      <alignment horizontal="center" vertical="center"/>
    </xf>
    <xf numFmtId="4" fontId="4" fillId="3" borderId="1" xfId="0" applyNumberFormat="1" applyFont="1" applyFill="1" applyBorder="1" applyAlignment="1">
      <alignment horizontal="center" vertical="center"/>
    </xf>
    <xf numFmtId="4" fontId="0" fillId="0" borderId="0" xfId="0" applyNumberFormat="1"/>
    <xf numFmtId="0" fontId="0" fillId="0" borderId="1" xfId="0" applyBorder="1"/>
    <xf numFmtId="4" fontId="11" fillId="0" borderId="1" xfId="0" applyNumberFormat="1" applyFont="1" applyBorder="1"/>
    <xf numFmtId="4" fontId="4" fillId="5" borderId="1" xfId="0" applyNumberFormat="1" applyFont="1" applyFill="1" applyBorder="1" applyAlignment="1">
      <alignment horizontal="center" vertical="center"/>
    </xf>
    <xf numFmtId="4" fontId="4" fillId="0" borderId="1" xfId="0" applyNumberFormat="1" applyFont="1" applyFill="1" applyBorder="1" applyAlignment="1">
      <alignment horizontal="center" vertical="center"/>
    </xf>
    <xf numFmtId="4" fontId="5" fillId="0" borderId="0" xfId="0" applyNumberFormat="1" applyFont="1" applyAlignment="1">
      <alignment horizontal="center" vertical="center"/>
    </xf>
    <xf numFmtId="2" fontId="4" fillId="5" borderId="1" xfId="0" applyNumberFormat="1"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4" fillId="3" borderId="5" xfId="0" applyFont="1" applyFill="1" applyBorder="1" applyAlignment="1">
      <alignment horizontal="left" vertical="center"/>
    </xf>
    <xf numFmtId="9" fontId="7" fillId="3" borderId="1" xfId="0" applyNumberFormat="1" applyFont="1" applyFill="1" applyBorder="1" applyAlignment="1">
      <alignment horizontal="center" vertical="center"/>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9FED3-3FDC-430C-9D33-DD1FCF7600CE}">
  <dimension ref="A1:R91"/>
  <sheetViews>
    <sheetView topLeftCell="B1" zoomScale="49" zoomScaleNormal="55" workbookViewId="0">
      <selection activeCell="P21" sqref="P21"/>
    </sheetView>
  </sheetViews>
  <sheetFormatPr defaultRowHeight="18" x14ac:dyDescent="0.3"/>
  <cols>
    <col min="1" max="1" width="20.6640625" customWidth="1"/>
    <col min="2" max="2" width="18.44140625" customWidth="1"/>
    <col min="3" max="3" width="27.109375" customWidth="1"/>
    <col min="4" max="4" width="112.77734375" customWidth="1"/>
    <col min="5" max="5" width="30.77734375" customWidth="1"/>
    <col min="6" max="7" width="8.88671875" customWidth="1"/>
    <col min="8" max="9" width="20.44140625" customWidth="1"/>
    <col min="10" max="10" width="22.44140625" style="118" customWidth="1"/>
    <col min="11" max="11" width="41.44140625" style="123" customWidth="1"/>
    <col min="16" max="16" width="20.44140625" customWidth="1"/>
    <col min="17" max="17" width="17.77734375" customWidth="1"/>
    <col min="18" max="18" width="25.5546875" customWidth="1"/>
  </cols>
  <sheetData>
    <row r="1" spans="1:18" x14ac:dyDescent="0.3">
      <c r="A1" s="11" t="s">
        <v>1</v>
      </c>
      <c r="B1" s="79" t="s">
        <v>2</v>
      </c>
      <c r="C1" s="79"/>
      <c r="D1" s="79"/>
      <c r="E1" s="31" t="s">
        <v>128</v>
      </c>
      <c r="F1" s="11" t="s">
        <v>5</v>
      </c>
      <c r="G1" s="26" t="s">
        <v>3</v>
      </c>
      <c r="H1" s="11" t="s">
        <v>13</v>
      </c>
      <c r="I1" s="11" t="s">
        <v>198</v>
      </c>
      <c r="J1" s="116" t="s">
        <v>197</v>
      </c>
      <c r="K1" s="122" t="s">
        <v>219</v>
      </c>
      <c r="P1" s="60" t="s">
        <v>195</v>
      </c>
      <c r="Q1" s="60" t="s">
        <v>28</v>
      </c>
      <c r="R1" s="60" t="s">
        <v>196</v>
      </c>
    </row>
    <row r="2" spans="1:18" ht="23.4" x14ac:dyDescent="0.45">
      <c r="A2" s="80" t="s">
        <v>14</v>
      </c>
      <c r="B2" s="81" t="s">
        <v>30</v>
      </c>
      <c r="C2" s="81"/>
      <c r="D2" s="81"/>
      <c r="E2" s="24" t="s">
        <v>136</v>
      </c>
      <c r="F2" s="23">
        <v>0.75</v>
      </c>
      <c r="G2" s="27">
        <v>0.1</v>
      </c>
      <c r="H2" s="28">
        <f t="shared" ref="H2:H8" si="0">F2+G2</f>
        <v>0.85</v>
      </c>
      <c r="I2" s="28" t="s">
        <v>199</v>
      </c>
      <c r="J2" s="115">
        <f>300000*H2</f>
        <v>255000</v>
      </c>
      <c r="K2" s="115">
        <f>300000*F2</f>
        <v>225000</v>
      </c>
      <c r="P2" s="119"/>
      <c r="Q2" s="28">
        <f>H9+H16+H26+H34+H47+H81+H85</f>
        <v>62.658333333333331</v>
      </c>
      <c r="R2" s="120">
        <f>J9+J16+J26+J34+J47+J81+J85</f>
        <v>26173150</v>
      </c>
    </row>
    <row r="3" spans="1:18" x14ac:dyDescent="0.3">
      <c r="A3" s="80"/>
      <c r="B3" s="81" t="s">
        <v>31</v>
      </c>
      <c r="C3" s="81"/>
      <c r="D3" s="81"/>
      <c r="E3" s="24" t="s">
        <v>137</v>
      </c>
      <c r="F3" s="23">
        <v>0.91666666666666663</v>
      </c>
      <c r="G3" s="27">
        <v>0.1</v>
      </c>
      <c r="H3" s="28">
        <f t="shared" si="0"/>
        <v>1.0166666666666666</v>
      </c>
      <c r="I3" s="28" t="s">
        <v>199</v>
      </c>
      <c r="J3" s="115">
        <f t="shared" ref="J3:J71" si="1">300000*H3</f>
        <v>305000</v>
      </c>
      <c r="K3" s="115">
        <f t="shared" ref="K3:K8" si="2">300000*F3</f>
        <v>275000</v>
      </c>
    </row>
    <row r="4" spans="1:18" x14ac:dyDescent="0.3">
      <c r="A4" s="80"/>
      <c r="B4" s="81" t="s">
        <v>32</v>
      </c>
      <c r="C4" s="81"/>
      <c r="D4" s="81"/>
      <c r="E4" s="24" t="s">
        <v>138</v>
      </c>
      <c r="F4" s="23">
        <v>0.91666666666666663</v>
      </c>
      <c r="G4" s="27">
        <v>0.1</v>
      </c>
      <c r="H4" s="28">
        <f t="shared" si="0"/>
        <v>1.0166666666666666</v>
      </c>
      <c r="I4" s="28" t="s">
        <v>199</v>
      </c>
      <c r="J4" s="115">
        <f t="shared" si="1"/>
        <v>305000</v>
      </c>
      <c r="K4" s="115">
        <f t="shared" si="2"/>
        <v>275000</v>
      </c>
    </row>
    <row r="5" spans="1:18" x14ac:dyDescent="0.3">
      <c r="A5" s="80"/>
      <c r="B5" s="81" t="s">
        <v>33</v>
      </c>
      <c r="C5" s="81"/>
      <c r="D5" s="81"/>
      <c r="E5" s="24" t="s">
        <v>139</v>
      </c>
      <c r="F5" s="23">
        <v>0.91666666666666663</v>
      </c>
      <c r="G5" s="27">
        <v>0.1</v>
      </c>
      <c r="H5" s="28">
        <f t="shared" si="0"/>
        <v>1.0166666666666666</v>
      </c>
      <c r="I5" s="28" t="s">
        <v>199</v>
      </c>
      <c r="J5" s="115">
        <f t="shared" si="1"/>
        <v>305000</v>
      </c>
      <c r="K5" s="115">
        <f t="shared" si="2"/>
        <v>275000</v>
      </c>
    </row>
    <row r="6" spans="1:18" x14ac:dyDescent="0.3">
      <c r="A6" s="80"/>
      <c r="B6" s="81" t="s">
        <v>34</v>
      </c>
      <c r="C6" s="81"/>
      <c r="D6" s="81"/>
      <c r="E6" s="24" t="s">
        <v>140</v>
      </c>
      <c r="F6" s="23">
        <v>0.91666666666666663</v>
      </c>
      <c r="G6" s="27">
        <v>0.1</v>
      </c>
      <c r="H6" s="28">
        <f t="shared" si="0"/>
        <v>1.0166666666666666</v>
      </c>
      <c r="I6" s="28" t="s">
        <v>199</v>
      </c>
      <c r="J6" s="115">
        <f t="shared" si="1"/>
        <v>305000</v>
      </c>
      <c r="K6" s="115">
        <f t="shared" si="2"/>
        <v>275000</v>
      </c>
    </row>
    <row r="7" spans="1:18" x14ac:dyDescent="0.3">
      <c r="A7" s="80"/>
      <c r="B7" s="81" t="s">
        <v>35</v>
      </c>
      <c r="C7" s="81"/>
      <c r="D7" s="81"/>
      <c r="E7" s="24" t="s">
        <v>141</v>
      </c>
      <c r="F7" s="23">
        <v>0.75</v>
      </c>
      <c r="G7" s="27">
        <v>0.1</v>
      </c>
      <c r="H7" s="28">
        <f t="shared" si="0"/>
        <v>0.85</v>
      </c>
      <c r="I7" s="28" t="s">
        <v>199</v>
      </c>
      <c r="J7" s="115">
        <f t="shared" si="1"/>
        <v>255000</v>
      </c>
      <c r="K7" s="115">
        <f t="shared" si="2"/>
        <v>225000</v>
      </c>
    </row>
    <row r="8" spans="1:18" x14ac:dyDescent="0.3">
      <c r="A8" s="80"/>
      <c r="B8" s="81" t="s">
        <v>36</v>
      </c>
      <c r="C8" s="81"/>
      <c r="D8" s="81"/>
      <c r="E8" s="24" t="s">
        <v>142</v>
      </c>
      <c r="F8" s="23">
        <v>1.0416666666666667</v>
      </c>
      <c r="G8" s="27">
        <v>0.1</v>
      </c>
      <c r="H8" s="28">
        <f t="shared" si="0"/>
        <v>1.1416666666666668</v>
      </c>
      <c r="I8" s="28" t="s">
        <v>199</v>
      </c>
      <c r="J8" s="115">
        <f t="shared" si="1"/>
        <v>342500.00000000006</v>
      </c>
      <c r="K8" s="115">
        <f t="shared" si="2"/>
        <v>312500</v>
      </c>
    </row>
    <row r="9" spans="1:18" x14ac:dyDescent="0.3">
      <c r="A9" s="59" t="s">
        <v>195</v>
      </c>
      <c r="B9" s="73"/>
      <c r="C9" s="74"/>
      <c r="D9" s="75"/>
      <c r="E9" s="56"/>
      <c r="F9" s="53"/>
      <c r="G9" s="55"/>
      <c r="H9" s="52">
        <f>H2+H3+H4+H5+H6+H7+H8</f>
        <v>6.9083333333333323</v>
      </c>
      <c r="I9" s="52"/>
      <c r="J9" s="121">
        <f>SUM(J2:J8)</f>
        <v>2072500</v>
      </c>
      <c r="K9" s="121">
        <f>SUM(K2:K8)</f>
        <v>1862500</v>
      </c>
    </row>
    <row r="10" spans="1:18" x14ac:dyDescent="0.3">
      <c r="A10" s="82" t="s">
        <v>6</v>
      </c>
      <c r="B10" s="85" t="s">
        <v>38</v>
      </c>
      <c r="C10" s="86"/>
      <c r="D10" s="87"/>
      <c r="E10" s="13" t="s">
        <v>111</v>
      </c>
      <c r="F10" s="23">
        <v>0.75</v>
      </c>
      <c r="G10" s="27">
        <v>0.1</v>
      </c>
      <c r="H10" s="28">
        <f>F10+G10</f>
        <v>0.85</v>
      </c>
      <c r="I10" s="28" t="s">
        <v>199</v>
      </c>
      <c r="J10" s="115">
        <f t="shared" si="1"/>
        <v>255000</v>
      </c>
      <c r="K10" s="115">
        <f>300000*F10</f>
        <v>225000</v>
      </c>
    </row>
    <row r="11" spans="1:18" x14ac:dyDescent="0.3">
      <c r="A11" s="83"/>
      <c r="B11" s="85" t="s">
        <v>39</v>
      </c>
      <c r="C11" s="86"/>
      <c r="D11" s="87"/>
      <c r="E11" s="13" t="s">
        <v>112</v>
      </c>
      <c r="F11" s="23">
        <v>0.75</v>
      </c>
      <c r="G11" s="27">
        <v>0.1</v>
      </c>
      <c r="H11" s="28">
        <f t="shared" ref="H10:H15" si="3">F11+G11</f>
        <v>0.85</v>
      </c>
      <c r="I11" s="28" t="s">
        <v>199</v>
      </c>
      <c r="J11" s="115">
        <f t="shared" si="1"/>
        <v>255000</v>
      </c>
      <c r="K11" s="115">
        <f t="shared" ref="K11:K15" si="4">300000*F11</f>
        <v>225000</v>
      </c>
    </row>
    <row r="12" spans="1:18" x14ac:dyDescent="0.3">
      <c r="A12" s="83"/>
      <c r="B12" s="85" t="s">
        <v>40</v>
      </c>
      <c r="C12" s="86"/>
      <c r="D12" s="87"/>
      <c r="E12" s="13" t="s">
        <v>113</v>
      </c>
      <c r="F12" s="28">
        <v>2</v>
      </c>
      <c r="G12" s="27">
        <f>G13+G14</f>
        <v>0.2</v>
      </c>
      <c r="H12" s="28">
        <f t="shared" si="3"/>
        <v>2.2000000000000002</v>
      </c>
      <c r="I12" s="28" t="s">
        <v>199</v>
      </c>
      <c r="J12" s="115">
        <f t="shared" si="1"/>
        <v>660000</v>
      </c>
      <c r="K12" s="115">
        <f t="shared" si="4"/>
        <v>600000</v>
      </c>
    </row>
    <row r="13" spans="1:18" x14ac:dyDescent="0.3">
      <c r="A13" s="83"/>
      <c r="B13" s="88"/>
      <c r="C13" s="85" t="s">
        <v>41</v>
      </c>
      <c r="D13" s="87"/>
      <c r="E13" s="36" t="s">
        <v>114</v>
      </c>
      <c r="F13" s="28">
        <v>1</v>
      </c>
      <c r="G13" s="27">
        <v>0.1</v>
      </c>
      <c r="H13" s="28">
        <f t="shared" si="3"/>
        <v>1.1000000000000001</v>
      </c>
      <c r="I13" s="28" t="s">
        <v>199</v>
      </c>
      <c r="J13" s="115">
        <f t="shared" si="1"/>
        <v>330000</v>
      </c>
      <c r="K13" s="115">
        <f t="shared" si="4"/>
        <v>300000</v>
      </c>
    </row>
    <row r="14" spans="1:18" x14ac:dyDescent="0.3">
      <c r="A14" s="83"/>
      <c r="B14" s="89"/>
      <c r="C14" s="85" t="s">
        <v>15</v>
      </c>
      <c r="D14" s="87"/>
      <c r="E14" s="36" t="s">
        <v>115</v>
      </c>
      <c r="F14" s="28">
        <v>1</v>
      </c>
      <c r="G14" s="27">
        <v>0.1</v>
      </c>
      <c r="H14" s="28">
        <f t="shared" si="3"/>
        <v>1.1000000000000001</v>
      </c>
      <c r="I14" s="28" t="s">
        <v>199</v>
      </c>
      <c r="J14" s="115">
        <f t="shared" si="1"/>
        <v>330000</v>
      </c>
      <c r="K14" s="115">
        <f t="shared" si="4"/>
        <v>300000</v>
      </c>
    </row>
    <row r="15" spans="1:18" x14ac:dyDescent="0.3">
      <c r="A15" s="84"/>
      <c r="B15" s="85" t="s">
        <v>42</v>
      </c>
      <c r="C15" s="86"/>
      <c r="D15" s="87"/>
      <c r="E15" s="13" t="s">
        <v>116</v>
      </c>
      <c r="F15" s="23">
        <v>0.75</v>
      </c>
      <c r="G15" s="27">
        <v>0.1</v>
      </c>
      <c r="H15" s="28">
        <f t="shared" si="3"/>
        <v>0.85</v>
      </c>
      <c r="I15" s="28" t="s">
        <v>199</v>
      </c>
      <c r="J15" s="115">
        <f t="shared" si="1"/>
        <v>255000</v>
      </c>
      <c r="K15" s="115">
        <f t="shared" si="4"/>
        <v>225000</v>
      </c>
    </row>
    <row r="16" spans="1:18" x14ac:dyDescent="0.3">
      <c r="A16" s="58" t="s">
        <v>195</v>
      </c>
      <c r="B16" s="73"/>
      <c r="C16" s="74"/>
      <c r="D16" s="75"/>
      <c r="E16" s="56"/>
      <c r="F16" s="53"/>
      <c r="G16" s="55"/>
      <c r="H16" s="52">
        <f>H10+H11+H12+H15</f>
        <v>4.75</v>
      </c>
      <c r="I16" s="52"/>
      <c r="J16" s="117">
        <f>J10+J11+J12+J15</f>
        <v>1425000</v>
      </c>
      <c r="K16" s="121">
        <f>(K10+K11+K12+K15)</f>
        <v>1275000</v>
      </c>
    </row>
    <row r="17" spans="1:11" x14ac:dyDescent="0.3">
      <c r="A17" s="80" t="s">
        <v>44</v>
      </c>
      <c r="B17" s="90" t="s">
        <v>45</v>
      </c>
      <c r="C17" s="90"/>
      <c r="D17" s="90"/>
      <c r="E17" s="30" t="s">
        <v>117</v>
      </c>
      <c r="F17" s="23">
        <v>0.75</v>
      </c>
      <c r="G17" s="27">
        <v>0.1</v>
      </c>
      <c r="H17" s="28">
        <f t="shared" ref="H17:H25" si="5">F17+G17</f>
        <v>0.85</v>
      </c>
      <c r="I17" s="28" t="s">
        <v>199</v>
      </c>
      <c r="J17" s="115">
        <f t="shared" si="1"/>
        <v>255000</v>
      </c>
      <c r="K17" s="115">
        <f>300000*F17</f>
        <v>225000</v>
      </c>
    </row>
    <row r="18" spans="1:11" x14ac:dyDescent="0.3">
      <c r="A18" s="80"/>
      <c r="B18" s="90" t="s">
        <v>46</v>
      </c>
      <c r="C18" s="90"/>
      <c r="D18" s="90"/>
      <c r="E18" s="35" t="s">
        <v>118</v>
      </c>
      <c r="F18" s="23">
        <v>0.75</v>
      </c>
      <c r="G18" s="27">
        <v>0.1</v>
      </c>
      <c r="H18" s="28">
        <f t="shared" si="5"/>
        <v>0.85</v>
      </c>
      <c r="I18" s="28" t="s">
        <v>199</v>
      </c>
      <c r="J18" s="115">
        <f t="shared" si="1"/>
        <v>255000</v>
      </c>
      <c r="K18" s="115">
        <f t="shared" ref="K18:K25" si="6">300000*F18</f>
        <v>225000</v>
      </c>
    </row>
    <row r="19" spans="1:11" x14ac:dyDescent="0.3">
      <c r="A19" s="80"/>
      <c r="B19" s="90" t="s">
        <v>47</v>
      </c>
      <c r="C19" s="90"/>
      <c r="D19" s="90"/>
      <c r="E19" s="35" t="s">
        <v>119</v>
      </c>
      <c r="F19" s="23">
        <v>0.75</v>
      </c>
      <c r="G19" s="27">
        <v>0.1</v>
      </c>
      <c r="H19" s="28">
        <f t="shared" si="5"/>
        <v>0.85</v>
      </c>
      <c r="I19" s="28" t="s">
        <v>199</v>
      </c>
      <c r="J19" s="115">
        <f t="shared" si="1"/>
        <v>255000</v>
      </c>
      <c r="K19" s="115">
        <f t="shared" si="6"/>
        <v>225000</v>
      </c>
    </row>
    <row r="20" spans="1:11" x14ac:dyDescent="0.3">
      <c r="A20" s="80"/>
      <c r="B20" s="90" t="s">
        <v>48</v>
      </c>
      <c r="C20" s="90"/>
      <c r="D20" s="90"/>
      <c r="E20" s="35" t="s">
        <v>120</v>
      </c>
      <c r="F20" s="23">
        <v>0.75</v>
      </c>
      <c r="G20" s="27">
        <v>0.1</v>
      </c>
      <c r="H20" s="28">
        <f t="shared" si="5"/>
        <v>0.85</v>
      </c>
      <c r="I20" s="28" t="s">
        <v>199</v>
      </c>
      <c r="J20" s="115">
        <f t="shared" si="1"/>
        <v>255000</v>
      </c>
      <c r="K20" s="115">
        <f t="shared" si="6"/>
        <v>225000</v>
      </c>
    </row>
    <row r="21" spans="1:11" x14ac:dyDescent="0.3">
      <c r="A21" s="80"/>
      <c r="B21" s="90" t="s">
        <v>49</v>
      </c>
      <c r="C21" s="90"/>
      <c r="D21" s="90"/>
      <c r="E21" s="35" t="s">
        <v>121</v>
      </c>
      <c r="F21" s="23">
        <v>0.75</v>
      </c>
      <c r="G21" s="27">
        <v>0.1</v>
      </c>
      <c r="H21" s="28">
        <f t="shared" si="5"/>
        <v>0.85</v>
      </c>
      <c r="I21" s="28" t="s">
        <v>199</v>
      </c>
      <c r="J21" s="115">
        <f t="shared" si="1"/>
        <v>255000</v>
      </c>
      <c r="K21" s="115">
        <f t="shared" si="6"/>
        <v>225000</v>
      </c>
    </row>
    <row r="22" spans="1:11" x14ac:dyDescent="0.3">
      <c r="A22" s="80"/>
      <c r="B22" s="90" t="s">
        <v>50</v>
      </c>
      <c r="C22" s="90"/>
      <c r="D22" s="90"/>
      <c r="E22" s="35" t="s">
        <v>122</v>
      </c>
      <c r="F22" s="23">
        <v>0.75</v>
      </c>
      <c r="G22" s="27">
        <v>0.1</v>
      </c>
      <c r="H22" s="28">
        <f t="shared" si="5"/>
        <v>0.85</v>
      </c>
      <c r="I22" s="28" t="s">
        <v>199</v>
      </c>
      <c r="J22" s="115">
        <f t="shared" si="1"/>
        <v>255000</v>
      </c>
      <c r="K22" s="115">
        <f t="shared" si="6"/>
        <v>225000</v>
      </c>
    </row>
    <row r="23" spans="1:11" x14ac:dyDescent="0.3">
      <c r="A23" s="80"/>
      <c r="B23" s="90" t="s">
        <v>97</v>
      </c>
      <c r="C23" s="90"/>
      <c r="D23" s="90"/>
      <c r="E23" s="35" t="s">
        <v>123</v>
      </c>
      <c r="F23" s="23">
        <v>0.75</v>
      </c>
      <c r="G23" s="27">
        <v>0.1</v>
      </c>
      <c r="H23" s="28">
        <f t="shared" si="5"/>
        <v>0.85</v>
      </c>
      <c r="I23" s="28" t="s">
        <v>199</v>
      </c>
      <c r="J23" s="115">
        <f t="shared" si="1"/>
        <v>255000</v>
      </c>
      <c r="K23" s="115">
        <f t="shared" si="6"/>
        <v>225000</v>
      </c>
    </row>
    <row r="24" spans="1:11" x14ac:dyDescent="0.35">
      <c r="A24" s="80"/>
      <c r="B24" s="91" t="s">
        <v>99</v>
      </c>
      <c r="C24" s="91"/>
      <c r="D24" s="91"/>
      <c r="E24" s="34" t="s">
        <v>124</v>
      </c>
      <c r="F24" s="23">
        <v>1.5</v>
      </c>
      <c r="G24" s="27">
        <v>0.1</v>
      </c>
      <c r="H24" s="28">
        <f t="shared" si="5"/>
        <v>1.6</v>
      </c>
      <c r="I24" s="28" t="s">
        <v>199</v>
      </c>
      <c r="J24" s="115">
        <f t="shared" si="1"/>
        <v>480000</v>
      </c>
      <c r="K24" s="115">
        <f t="shared" si="6"/>
        <v>450000</v>
      </c>
    </row>
    <row r="25" spans="1:11" x14ac:dyDescent="0.3">
      <c r="A25" s="80"/>
      <c r="B25" s="90" t="s">
        <v>98</v>
      </c>
      <c r="C25" s="90"/>
      <c r="D25" s="90"/>
      <c r="E25" s="35" t="s">
        <v>125</v>
      </c>
      <c r="F25" s="23">
        <v>0.75</v>
      </c>
      <c r="G25" s="27">
        <v>0.1</v>
      </c>
      <c r="H25" s="28">
        <f t="shared" si="5"/>
        <v>0.85</v>
      </c>
      <c r="I25" s="28" t="s">
        <v>199</v>
      </c>
      <c r="J25" s="115">
        <f t="shared" si="1"/>
        <v>255000</v>
      </c>
      <c r="K25" s="115">
        <f t="shared" si="6"/>
        <v>225000</v>
      </c>
    </row>
    <row r="26" spans="1:11" x14ac:dyDescent="0.3">
      <c r="A26" s="48" t="s">
        <v>195</v>
      </c>
      <c r="B26" s="76"/>
      <c r="C26" s="77"/>
      <c r="D26" s="78"/>
      <c r="E26" s="57"/>
      <c r="F26" s="53"/>
      <c r="G26" s="55"/>
      <c r="H26" s="52">
        <f>H17+H18+H19+H20+H21+H22+H23+H24+H25</f>
        <v>8.3999999999999986</v>
      </c>
      <c r="I26" s="52"/>
      <c r="J26" s="117">
        <f>SUM(J17:J25)</f>
        <v>2520000</v>
      </c>
      <c r="K26" s="121">
        <f>SUM(K17:K25)</f>
        <v>2250000</v>
      </c>
    </row>
    <row r="27" spans="1:11" x14ac:dyDescent="0.3">
      <c r="A27" s="80" t="s">
        <v>52</v>
      </c>
      <c r="B27" s="81" t="s">
        <v>53</v>
      </c>
      <c r="C27" s="81"/>
      <c r="D27" s="81"/>
      <c r="E27" s="13" t="s">
        <v>126</v>
      </c>
      <c r="F27" s="28">
        <v>1.0833333333333333</v>
      </c>
      <c r="G27" s="27">
        <v>0.1</v>
      </c>
      <c r="H27" s="28">
        <f t="shared" ref="H27:H33" si="7">F27+G27</f>
        <v>1.1833333333333333</v>
      </c>
      <c r="I27" s="28" t="s">
        <v>200</v>
      </c>
      <c r="J27" s="115">
        <f>(333000*H27) + (300000*H27)</f>
        <v>749050</v>
      </c>
      <c r="K27" s="115">
        <f>(300000*F27)+(333000*F27)</f>
        <v>685750</v>
      </c>
    </row>
    <row r="28" spans="1:11" x14ac:dyDescent="0.3">
      <c r="A28" s="80"/>
      <c r="B28" s="81" t="s">
        <v>54</v>
      </c>
      <c r="C28" s="81"/>
      <c r="D28" s="81"/>
      <c r="E28" s="13" t="s">
        <v>127</v>
      </c>
      <c r="F28" s="23">
        <f>F29</f>
        <v>9</v>
      </c>
      <c r="G28" s="27">
        <f>G29</f>
        <v>0.2</v>
      </c>
      <c r="H28" s="28">
        <f t="shared" si="7"/>
        <v>9.1999999999999993</v>
      </c>
      <c r="I28" s="28" t="s">
        <v>200</v>
      </c>
      <c r="J28" s="115">
        <f t="shared" ref="J28:J31" si="8">(333000*H28) + (300000*H28)</f>
        <v>5823600</v>
      </c>
      <c r="K28" s="115">
        <f t="shared" ref="K28:K31" si="9">(300000*F28)+(333000*F28)</f>
        <v>5697000</v>
      </c>
    </row>
    <row r="29" spans="1:11" x14ac:dyDescent="0.3">
      <c r="A29" s="80"/>
      <c r="B29" s="92"/>
      <c r="C29" s="81" t="s">
        <v>106</v>
      </c>
      <c r="D29" s="81"/>
      <c r="E29" s="36" t="s">
        <v>129</v>
      </c>
      <c r="F29" s="23">
        <v>9</v>
      </c>
      <c r="G29" s="27">
        <f>G30+G31</f>
        <v>0.2</v>
      </c>
      <c r="H29" s="28">
        <f t="shared" si="7"/>
        <v>9.1999999999999993</v>
      </c>
      <c r="I29" s="28" t="s">
        <v>200</v>
      </c>
      <c r="J29" s="115">
        <f t="shared" si="8"/>
        <v>5823600</v>
      </c>
      <c r="K29" s="115">
        <f t="shared" si="9"/>
        <v>5697000</v>
      </c>
    </row>
    <row r="30" spans="1:11" x14ac:dyDescent="0.3">
      <c r="A30" s="80"/>
      <c r="B30" s="92"/>
      <c r="C30" s="92"/>
      <c r="D30" s="25" t="s">
        <v>55</v>
      </c>
      <c r="E30" s="37" t="s">
        <v>130</v>
      </c>
      <c r="F30" s="23">
        <v>3.5</v>
      </c>
      <c r="G30" s="27">
        <v>0.1</v>
      </c>
      <c r="H30" s="28">
        <f t="shared" si="7"/>
        <v>3.6</v>
      </c>
      <c r="I30" s="28" t="s">
        <v>200</v>
      </c>
      <c r="J30" s="115">
        <f t="shared" si="8"/>
        <v>2278800</v>
      </c>
      <c r="K30" s="115">
        <f t="shared" si="9"/>
        <v>2215500</v>
      </c>
    </row>
    <row r="31" spans="1:11" x14ac:dyDescent="0.3">
      <c r="A31" s="80"/>
      <c r="B31" s="92"/>
      <c r="C31" s="92"/>
      <c r="D31" s="25" t="s">
        <v>56</v>
      </c>
      <c r="E31" s="37" t="s">
        <v>131</v>
      </c>
      <c r="F31" s="23">
        <v>5.5</v>
      </c>
      <c r="G31" s="27">
        <v>0.1</v>
      </c>
      <c r="H31" s="28">
        <f t="shared" si="7"/>
        <v>5.6</v>
      </c>
      <c r="I31" s="28" t="s">
        <v>200</v>
      </c>
      <c r="J31" s="115">
        <f t="shared" si="8"/>
        <v>3544800</v>
      </c>
      <c r="K31" s="115">
        <f t="shared" si="9"/>
        <v>3481500</v>
      </c>
    </row>
    <row r="32" spans="1:11" x14ac:dyDescent="0.3">
      <c r="A32" s="80"/>
      <c r="B32" s="93" t="s">
        <v>57</v>
      </c>
      <c r="C32" s="93"/>
      <c r="D32" s="93"/>
      <c r="E32" s="32" t="s">
        <v>132</v>
      </c>
      <c r="F32" s="28">
        <v>2.0416666666666665</v>
      </c>
      <c r="G32" s="27">
        <v>0.1</v>
      </c>
      <c r="H32" s="28">
        <f t="shared" si="7"/>
        <v>2.1416666666666666</v>
      </c>
      <c r="I32" s="28" t="s">
        <v>201</v>
      </c>
      <c r="J32" s="115">
        <f t="shared" si="1"/>
        <v>642500</v>
      </c>
      <c r="K32" s="115">
        <f>300000*F32</f>
        <v>612500</v>
      </c>
    </row>
    <row r="33" spans="1:11" x14ac:dyDescent="0.3">
      <c r="A33" s="80"/>
      <c r="B33" s="81" t="s">
        <v>58</v>
      </c>
      <c r="C33" s="81"/>
      <c r="D33" s="81"/>
      <c r="E33" s="13" t="s">
        <v>133</v>
      </c>
      <c r="F33" s="23">
        <v>1.5</v>
      </c>
      <c r="G33" s="27">
        <v>0.1</v>
      </c>
      <c r="H33" s="28">
        <f t="shared" si="7"/>
        <v>1.6</v>
      </c>
      <c r="I33" s="28" t="s">
        <v>201</v>
      </c>
      <c r="J33" s="115">
        <f t="shared" si="1"/>
        <v>480000</v>
      </c>
      <c r="K33" s="115">
        <f>300000*F33</f>
        <v>450000</v>
      </c>
    </row>
    <row r="34" spans="1:11" x14ac:dyDescent="0.3">
      <c r="A34" s="48" t="s">
        <v>195</v>
      </c>
      <c r="B34" s="73"/>
      <c r="C34" s="74"/>
      <c r="D34" s="75"/>
      <c r="E34" s="56"/>
      <c r="F34" s="53"/>
      <c r="G34" s="55"/>
      <c r="H34" s="52">
        <f>H27+H28+H32+H33</f>
        <v>14.124999999999998</v>
      </c>
      <c r="I34" s="52"/>
      <c r="J34" s="117">
        <f>J27+J28+J32+J33</f>
        <v>7695150</v>
      </c>
      <c r="K34" s="121">
        <f>K27+K32+K33+K28</f>
        <v>7445250</v>
      </c>
    </row>
    <row r="35" spans="1:11" x14ac:dyDescent="0.3">
      <c r="A35" s="80" t="s">
        <v>7</v>
      </c>
      <c r="B35" s="81" t="s">
        <v>60</v>
      </c>
      <c r="C35" s="81"/>
      <c r="D35" s="81"/>
      <c r="E35" s="13" t="s">
        <v>134</v>
      </c>
      <c r="F35" s="23">
        <v>1.5</v>
      </c>
      <c r="G35" s="27">
        <v>0.1</v>
      </c>
      <c r="H35" s="28">
        <f t="shared" ref="H35:H46" si="10">F35+G35</f>
        <v>1.6</v>
      </c>
      <c r="I35" s="28" t="s">
        <v>201</v>
      </c>
      <c r="J35" s="115">
        <f t="shared" si="1"/>
        <v>480000</v>
      </c>
      <c r="K35" s="115">
        <f>300000*F35</f>
        <v>450000</v>
      </c>
    </row>
    <row r="36" spans="1:11" x14ac:dyDescent="0.3">
      <c r="A36" s="80"/>
      <c r="B36" s="81" t="s">
        <v>61</v>
      </c>
      <c r="C36" s="81"/>
      <c r="D36" s="81"/>
      <c r="E36" s="13" t="s">
        <v>135</v>
      </c>
      <c r="F36" s="23">
        <v>8</v>
      </c>
      <c r="G36" s="27">
        <f>G37+G38+G39+G40+G41+G42+G43+G44+G45+G46</f>
        <v>0.99999999999999989</v>
      </c>
      <c r="H36" s="28">
        <f t="shared" si="10"/>
        <v>9</v>
      </c>
      <c r="I36" s="28" t="s">
        <v>200</v>
      </c>
      <c r="J36" s="115">
        <f>(300000*H36) + (333000*H36)</f>
        <v>5697000</v>
      </c>
      <c r="K36" s="115">
        <f>(300000*F36) + (333000*F36)</f>
        <v>5064000</v>
      </c>
    </row>
    <row r="37" spans="1:11" x14ac:dyDescent="0.3">
      <c r="A37" s="80"/>
      <c r="B37" s="94"/>
      <c r="C37" s="81" t="s">
        <v>62</v>
      </c>
      <c r="D37" s="81"/>
      <c r="E37" s="36" t="s">
        <v>143</v>
      </c>
      <c r="F37" s="23">
        <v>0.75</v>
      </c>
      <c r="G37" s="27">
        <v>0.1</v>
      </c>
      <c r="H37" s="28">
        <f t="shared" si="10"/>
        <v>0.85</v>
      </c>
      <c r="I37" s="28" t="s">
        <v>200</v>
      </c>
      <c r="J37" s="115">
        <f t="shared" ref="J37:J46" si="11">(300000*H37) + (333000*H37)</f>
        <v>538050</v>
      </c>
      <c r="K37" s="115">
        <f t="shared" ref="K37:K46" si="12">(300000*F37) + (333000*F37)</f>
        <v>474750</v>
      </c>
    </row>
    <row r="38" spans="1:11" x14ac:dyDescent="0.3">
      <c r="A38" s="80"/>
      <c r="B38" s="94"/>
      <c r="C38" s="81" t="s">
        <v>63</v>
      </c>
      <c r="D38" s="81"/>
      <c r="E38" s="36" t="s">
        <v>144</v>
      </c>
      <c r="F38" s="23">
        <v>0.75</v>
      </c>
      <c r="G38" s="27">
        <v>0.1</v>
      </c>
      <c r="H38" s="28">
        <f t="shared" si="10"/>
        <v>0.85</v>
      </c>
      <c r="I38" s="28" t="s">
        <v>200</v>
      </c>
      <c r="J38" s="115">
        <f t="shared" si="11"/>
        <v>538050</v>
      </c>
      <c r="K38" s="115">
        <f t="shared" si="12"/>
        <v>474750</v>
      </c>
    </row>
    <row r="39" spans="1:11" x14ac:dyDescent="0.3">
      <c r="A39" s="80"/>
      <c r="B39" s="94"/>
      <c r="C39" s="81" t="s">
        <v>64</v>
      </c>
      <c r="D39" s="81"/>
      <c r="E39" s="36" t="s">
        <v>145</v>
      </c>
      <c r="F39" s="23">
        <v>0.75</v>
      </c>
      <c r="G39" s="27">
        <v>0.1</v>
      </c>
      <c r="H39" s="28">
        <f t="shared" si="10"/>
        <v>0.85</v>
      </c>
      <c r="I39" s="28" t="s">
        <v>200</v>
      </c>
      <c r="J39" s="115">
        <f t="shared" si="11"/>
        <v>538050</v>
      </c>
      <c r="K39" s="115">
        <f t="shared" si="12"/>
        <v>474750</v>
      </c>
    </row>
    <row r="40" spans="1:11" x14ac:dyDescent="0.3">
      <c r="A40" s="80"/>
      <c r="B40" s="94"/>
      <c r="C40" s="81" t="s">
        <v>65</v>
      </c>
      <c r="D40" s="81"/>
      <c r="E40" s="36" t="s">
        <v>146</v>
      </c>
      <c r="F40" s="23">
        <v>0.75</v>
      </c>
      <c r="G40" s="27">
        <v>0.1</v>
      </c>
      <c r="H40" s="28">
        <f t="shared" si="10"/>
        <v>0.85</v>
      </c>
      <c r="I40" s="28" t="s">
        <v>200</v>
      </c>
      <c r="J40" s="115">
        <f t="shared" si="11"/>
        <v>538050</v>
      </c>
      <c r="K40" s="115">
        <f t="shared" si="12"/>
        <v>474750</v>
      </c>
    </row>
    <row r="41" spans="1:11" x14ac:dyDescent="0.3">
      <c r="A41" s="80"/>
      <c r="B41" s="94"/>
      <c r="C41" s="81" t="s">
        <v>66</v>
      </c>
      <c r="D41" s="81"/>
      <c r="E41" s="36" t="s">
        <v>147</v>
      </c>
      <c r="F41" s="23">
        <v>0.75</v>
      </c>
      <c r="G41" s="27">
        <v>0.1</v>
      </c>
      <c r="H41" s="28">
        <f t="shared" si="10"/>
        <v>0.85</v>
      </c>
      <c r="I41" s="28" t="s">
        <v>200</v>
      </c>
      <c r="J41" s="115">
        <f t="shared" si="11"/>
        <v>538050</v>
      </c>
      <c r="K41" s="115">
        <f t="shared" si="12"/>
        <v>474750</v>
      </c>
    </row>
    <row r="42" spans="1:11" x14ac:dyDescent="0.3">
      <c r="A42" s="80"/>
      <c r="B42" s="94"/>
      <c r="C42" s="81" t="s">
        <v>67</v>
      </c>
      <c r="D42" s="81"/>
      <c r="E42" s="36" t="s">
        <v>148</v>
      </c>
      <c r="F42" s="23">
        <v>0.75</v>
      </c>
      <c r="G42" s="27">
        <v>0.1</v>
      </c>
      <c r="H42" s="28">
        <f t="shared" si="10"/>
        <v>0.85</v>
      </c>
      <c r="I42" s="28" t="s">
        <v>200</v>
      </c>
      <c r="J42" s="115">
        <f t="shared" si="11"/>
        <v>538050</v>
      </c>
      <c r="K42" s="115">
        <f t="shared" si="12"/>
        <v>474750</v>
      </c>
    </row>
    <row r="43" spans="1:11" x14ac:dyDescent="0.3">
      <c r="A43" s="80"/>
      <c r="B43" s="94"/>
      <c r="C43" s="81" t="s">
        <v>104</v>
      </c>
      <c r="D43" s="81"/>
      <c r="E43" s="36" t="s">
        <v>149</v>
      </c>
      <c r="F43" s="23">
        <v>0.75</v>
      </c>
      <c r="G43" s="27">
        <v>0.1</v>
      </c>
      <c r="H43" s="28">
        <f t="shared" si="10"/>
        <v>0.85</v>
      </c>
      <c r="I43" s="28" t="s">
        <v>200</v>
      </c>
      <c r="J43" s="115">
        <f t="shared" si="11"/>
        <v>538050</v>
      </c>
      <c r="K43" s="115">
        <f t="shared" si="12"/>
        <v>474750</v>
      </c>
    </row>
    <row r="44" spans="1:11" x14ac:dyDescent="0.3">
      <c r="A44" s="80"/>
      <c r="B44" s="94"/>
      <c r="C44" s="81" t="s">
        <v>105</v>
      </c>
      <c r="D44" s="81"/>
      <c r="E44" s="36" t="s">
        <v>150</v>
      </c>
      <c r="F44" s="23">
        <v>2</v>
      </c>
      <c r="G44" s="27">
        <v>0.1</v>
      </c>
      <c r="H44" s="28">
        <f t="shared" si="10"/>
        <v>2.1</v>
      </c>
      <c r="I44" s="28" t="s">
        <v>200</v>
      </c>
      <c r="J44" s="115">
        <f t="shared" si="11"/>
        <v>1329300</v>
      </c>
      <c r="K44" s="115">
        <f t="shared" si="12"/>
        <v>1266000</v>
      </c>
    </row>
    <row r="45" spans="1:11" x14ac:dyDescent="0.3">
      <c r="A45" s="80"/>
      <c r="B45" s="94"/>
      <c r="C45" s="81" t="s">
        <v>103</v>
      </c>
      <c r="D45" s="81"/>
      <c r="E45" s="36" t="s">
        <v>151</v>
      </c>
      <c r="F45" s="23">
        <v>0.75</v>
      </c>
      <c r="G45" s="27">
        <v>0.1</v>
      </c>
      <c r="H45" s="28">
        <f t="shared" si="10"/>
        <v>0.85</v>
      </c>
      <c r="I45" s="28" t="s">
        <v>200</v>
      </c>
      <c r="J45" s="115">
        <f t="shared" si="11"/>
        <v>538050</v>
      </c>
      <c r="K45" s="115">
        <f t="shared" si="12"/>
        <v>474750</v>
      </c>
    </row>
    <row r="46" spans="1:11" x14ac:dyDescent="0.3">
      <c r="A46" s="80"/>
      <c r="B46" s="81" t="s">
        <v>68</v>
      </c>
      <c r="C46" s="81"/>
      <c r="D46" s="81"/>
      <c r="E46" s="13" t="s">
        <v>152</v>
      </c>
      <c r="F46" s="23">
        <v>1.05</v>
      </c>
      <c r="G46" s="27">
        <v>0.1</v>
      </c>
      <c r="H46" s="28">
        <f t="shared" si="10"/>
        <v>1.1500000000000001</v>
      </c>
      <c r="I46" s="28" t="s">
        <v>200</v>
      </c>
      <c r="J46" s="115">
        <f t="shared" si="11"/>
        <v>727950.00000000012</v>
      </c>
      <c r="K46" s="115">
        <f t="shared" si="12"/>
        <v>664650</v>
      </c>
    </row>
    <row r="47" spans="1:11" x14ac:dyDescent="0.3">
      <c r="A47" s="48" t="s">
        <v>195</v>
      </c>
      <c r="B47" s="73"/>
      <c r="C47" s="74"/>
      <c r="D47" s="75"/>
      <c r="E47" s="56"/>
      <c r="F47" s="53"/>
      <c r="G47" s="55"/>
      <c r="H47" s="52">
        <f>H35+H36+H46</f>
        <v>11.75</v>
      </c>
      <c r="I47" s="52"/>
      <c r="J47" s="117">
        <f>J35+J36+J46</f>
        <v>6904950</v>
      </c>
      <c r="K47" s="121">
        <f>K35+K46+K36</f>
        <v>6178650</v>
      </c>
    </row>
    <row r="48" spans="1:11" x14ac:dyDescent="0.3">
      <c r="A48" s="80" t="s">
        <v>8</v>
      </c>
      <c r="B48" s="81" t="s">
        <v>70</v>
      </c>
      <c r="C48" s="81"/>
      <c r="D48" s="81"/>
      <c r="E48" s="13" t="s">
        <v>153</v>
      </c>
      <c r="F48" s="23">
        <v>0.75</v>
      </c>
      <c r="G48" s="27">
        <v>0.1</v>
      </c>
      <c r="H48" s="28">
        <f t="shared" ref="H48:H80" si="13">F48+G48</f>
        <v>0.85</v>
      </c>
      <c r="I48" s="28" t="s">
        <v>199</v>
      </c>
      <c r="J48" s="115">
        <f t="shared" si="1"/>
        <v>255000</v>
      </c>
      <c r="K48" s="115">
        <f>(300000*F48)</f>
        <v>225000</v>
      </c>
    </row>
    <row r="49" spans="1:11" x14ac:dyDescent="0.3">
      <c r="A49" s="80"/>
      <c r="B49" s="81" t="s">
        <v>71</v>
      </c>
      <c r="C49" s="81"/>
      <c r="D49" s="81"/>
      <c r="E49" s="13" t="s">
        <v>154</v>
      </c>
      <c r="F49" s="23">
        <f>F50+F53+F56+F59+F62+F65+F68+F71+F74</f>
        <v>6.3000000000000007</v>
      </c>
      <c r="G49" s="27">
        <f>G50+G53+G56+G59+G62+G65+G68+G71+G74</f>
        <v>1.7999999999999998</v>
      </c>
      <c r="H49" s="28">
        <f t="shared" si="13"/>
        <v>8.1000000000000014</v>
      </c>
      <c r="I49" s="28" t="s">
        <v>199</v>
      </c>
      <c r="J49" s="115">
        <f t="shared" si="1"/>
        <v>2430000.0000000005</v>
      </c>
      <c r="K49" s="115">
        <f t="shared" ref="K49:K80" si="14">(300000*F49)</f>
        <v>1890000.0000000002</v>
      </c>
    </row>
    <row r="50" spans="1:11" x14ac:dyDescent="0.3">
      <c r="A50" s="80"/>
      <c r="B50" s="92"/>
      <c r="C50" s="81" t="s">
        <v>72</v>
      </c>
      <c r="D50" s="81"/>
      <c r="E50" s="36" t="s">
        <v>155</v>
      </c>
      <c r="F50" s="23">
        <v>0.7</v>
      </c>
      <c r="G50" s="27">
        <f>G51+G52</f>
        <v>0.2</v>
      </c>
      <c r="H50" s="28">
        <f t="shared" si="13"/>
        <v>0.89999999999999991</v>
      </c>
      <c r="I50" s="28" t="s">
        <v>199</v>
      </c>
      <c r="J50" s="115">
        <f t="shared" si="1"/>
        <v>270000</v>
      </c>
      <c r="K50" s="115">
        <f t="shared" si="14"/>
        <v>210000</v>
      </c>
    </row>
    <row r="51" spans="1:11" x14ac:dyDescent="0.3">
      <c r="A51" s="80"/>
      <c r="B51" s="92"/>
      <c r="C51" s="92"/>
      <c r="D51" s="24" t="s">
        <v>73</v>
      </c>
      <c r="E51" s="37" t="s">
        <v>156</v>
      </c>
      <c r="F51" s="23">
        <v>0.39999999999999997</v>
      </c>
      <c r="G51" s="27">
        <v>0.1</v>
      </c>
      <c r="H51" s="28">
        <f t="shared" si="13"/>
        <v>0.5</v>
      </c>
      <c r="I51" s="28" t="s">
        <v>199</v>
      </c>
      <c r="J51" s="115">
        <f t="shared" si="1"/>
        <v>150000</v>
      </c>
      <c r="K51" s="115">
        <f t="shared" si="14"/>
        <v>119999.99999999999</v>
      </c>
    </row>
    <row r="52" spans="1:11" x14ac:dyDescent="0.3">
      <c r="A52" s="80"/>
      <c r="B52" s="92"/>
      <c r="C52" s="92"/>
      <c r="D52" s="24" t="s">
        <v>74</v>
      </c>
      <c r="E52" s="37" t="s">
        <v>157</v>
      </c>
      <c r="F52" s="23">
        <v>0.3</v>
      </c>
      <c r="G52" s="27">
        <v>0.1</v>
      </c>
      <c r="H52" s="28">
        <f t="shared" si="13"/>
        <v>0.4</v>
      </c>
      <c r="I52" s="28" t="s">
        <v>199</v>
      </c>
      <c r="J52" s="115">
        <f t="shared" si="1"/>
        <v>120000</v>
      </c>
      <c r="K52" s="115">
        <f t="shared" si="14"/>
        <v>90000</v>
      </c>
    </row>
    <row r="53" spans="1:11" x14ac:dyDescent="0.3">
      <c r="A53" s="80"/>
      <c r="B53" s="92"/>
      <c r="C53" s="81" t="s">
        <v>75</v>
      </c>
      <c r="D53" s="81"/>
      <c r="E53" s="36" t="s">
        <v>160</v>
      </c>
      <c r="F53" s="23">
        <v>0.7</v>
      </c>
      <c r="G53" s="27">
        <f>G54+G55</f>
        <v>0.2</v>
      </c>
      <c r="H53" s="28">
        <f t="shared" si="13"/>
        <v>0.89999999999999991</v>
      </c>
      <c r="I53" s="28" t="s">
        <v>199</v>
      </c>
      <c r="J53" s="115">
        <f t="shared" si="1"/>
        <v>270000</v>
      </c>
      <c r="K53" s="115">
        <f t="shared" si="14"/>
        <v>210000</v>
      </c>
    </row>
    <row r="54" spans="1:11" x14ac:dyDescent="0.3">
      <c r="A54" s="80"/>
      <c r="B54" s="92"/>
      <c r="C54" s="92"/>
      <c r="D54" s="24" t="s">
        <v>76</v>
      </c>
      <c r="E54" s="37" t="s">
        <v>158</v>
      </c>
      <c r="F54" s="23">
        <v>0.39999999999999997</v>
      </c>
      <c r="G54" s="27">
        <v>0.1</v>
      </c>
      <c r="H54" s="28">
        <f t="shared" si="13"/>
        <v>0.5</v>
      </c>
      <c r="I54" s="28" t="s">
        <v>199</v>
      </c>
      <c r="J54" s="115">
        <f t="shared" si="1"/>
        <v>150000</v>
      </c>
      <c r="K54" s="115">
        <f t="shared" si="14"/>
        <v>119999.99999999999</v>
      </c>
    </row>
    <row r="55" spans="1:11" x14ac:dyDescent="0.3">
      <c r="A55" s="80"/>
      <c r="B55" s="92"/>
      <c r="C55" s="92"/>
      <c r="D55" s="24" t="s">
        <v>77</v>
      </c>
      <c r="E55" s="37" t="s">
        <v>159</v>
      </c>
      <c r="F55" s="23">
        <v>0.3</v>
      </c>
      <c r="G55" s="27">
        <v>0.1</v>
      </c>
      <c r="H55" s="28">
        <f t="shared" si="13"/>
        <v>0.4</v>
      </c>
      <c r="I55" s="28" t="s">
        <v>199</v>
      </c>
      <c r="J55" s="115">
        <f t="shared" si="1"/>
        <v>120000</v>
      </c>
      <c r="K55" s="115">
        <f t="shared" si="14"/>
        <v>90000</v>
      </c>
    </row>
    <row r="56" spans="1:11" x14ac:dyDescent="0.3">
      <c r="A56" s="80"/>
      <c r="B56" s="92"/>
      <c r="C56" s="81" t="s">
        <v>78</v>
      </c>
      <c r="D56" s="81"/>
      <c r="E56" s="36" t="s">
        <v>161</v>
      </c>
      <c r="F56" s="23">
        <v>0.7</v>
      </c>
      <c r="G56" s="27">
        <f>G57+G58</f>
        <v>0.2</v>
      </c>
      <c r="H56" s="28">
        <f t="shared" si="13"/>
        <v>0.89999999999999991</v>
      </c>
      <c r="I56" s="28" t="s">
        <v>199</v>
      </c>
      <c r="J56" s="115">
        <f t="shared" si="1"/>
        <v>270000</v>
      </c>
      <c r="K56" s="115">
        <f t="shared" si="14"/>
        <v>210000</v>
      </c>
    </row>
    <row r="57" spans="1:11" x14ac:dyDescent="0.3">
      <c r="A57" s="80"/>
      <c r="B57" s="92"/>
      <c r="C57" s="92"/>
      <c r="D57" s="24" t="s">
        <v>79</v>
      </c>
      <c r="E57" s="37" t="s">
        <v>168</v>
      </c>
      <c r="F57" s="23">
        <v>0.39999999999999997</v>
      </c>
      <c r="G57" s="27">
        <v>0.1</v>
      </c>
      <c r="H57" s="28">
        <f t="shared" si="13"/>
        <v>0.5</v>
      </c>
      <c r="I57" s="28" t="s">
        <v>199</v>
      </c>
      <c r="J57" s="115">
        <f t="shared" si="1"/>
        <v>150000</v>
      </c>
      <c r="K57" s="115">
        <f t="shared" si="14"/>
        <v>119999.99999999999</v>
      </c>
    </row>
    <row r="58" spans="1:11" x14ac:dyDescent="0.3">
      <c r="A58" s="80"/>
      <c r="B58" s="92"/>
      <c r="C58" s="92"/>
      <c r="D58" s="24" t="s">
        <v>80</v>
      </c>
      <c r="E58" s="37" t="s">
        <v>169</v>
      </c>
      <c r="F58" s="23">
        <v>0.3</v>
      </c>
      <c r="G58" s="27">
        <v>0.1</v>
      </c>
      <c r="H58" s="28">
        <f t="shared" si="13"/>
        <v>0.4</v>
      </c>
      <c r="I58" s="28" t="s">
        <v>199</v>
      </c>
      <c r="J58" s="115">
        <f t="shared" si="1"/>
        <v>120000</v>
      </c>
      <c r="K58" s="115">
        <f t="shared" si="14"/>
        <v>90000</v>
      </c>
    </row>
    <row r="59" spans="1:11" x14ac:dyDescent="0.3">
      <c r="A59" s="80"/>
      <c r="B59" s="92"/>
      <c r="C59" s="81" t="s">
        <v>81</v>
      </c>
      <c r="D59" s="81"/>
      <c r="E59" s="36" t="s">
        <v>162</v>
      </c>
      <c r="F59" s="23">
        <v>0.7</v>
      </c>
      <c r="G59" s="27">
        <f>G60+G61</f>
        <v>0.2</v>
      </c>
      <c r="H59" s="28">
        <f t="shared" si="13"/>
        <v>0.89999999999999991</v>
      </c>
      <c r="I59" s="28" t="s">
        <v>199</v>
      </c>
      <c r="J59" s="115">
        <f t="shared" si="1"/>
        <v>270000</v>
      </c>
      <c r="K59" s="115">
        <f t="shared" si="14"/>
        <v>210000</v>
      </c>
    </row>
    <row r="60" spans="1:11" x14ac:dyDescent="0.3">
      <c r="A60" s="80"/>
      <c r="B60" s="92"/>
      <c r="C60" s="92"/>
      <c r="D60" s="24" t="s">
        <v>82</v>
      </c>
      <c r="E60" s="37" t="s">
        <v>170</v>
      </c>
      <c r="F60" s="23">
        <v>0.39999999999999997</v>
      </c>
      <c r="G60" s="27">
        <v>0.1</v>
      </c>
      <c r="H60" s="28">
        <f t="shared" si="13"/>
        <v>0.5</v>
      </c>
      <c r="I60" s="28" t="s">
        <v>199</v>
      </c>
      <c r="J60" s="115">
        <f t="shared" si="1"/>
        <v>150000</v>
      </c>
      <c r="K60" s="115">
        <f t="shared" si="14"/>
        <v>119999.99999999999</v>
      </c>
    </row>
    <row r="61" spans="1:11" x14ac:dyDescent="0.3">
      <c r="A61" s="80"/>
      <c r="B61" s="92"/>
      <c r="C61" s="92"/>
      <c r="D61" s="24" t="s">
        <v>83</v>
      </c>
      <c r="E61" s="37" t="s">
        <v>171</v>
      </c>
      <c r="F61" s="23">
        <v>0.3</v>
      </c>
      <c r="G61" s="27">
        <v>0.1</v>
      </c>
      <c r="H61" s="28">
        <f t="shared" si="13"/>
        <v>0.4</v>
      </c>
      <c r="I61" s="28" t="s">
        <v>199</v>
      </c>
      <c r="J61" s="115">
        <f t="shared" si="1"/>
        <v>120000</v>
      </c>
      <c r="K61" s="115">
        <f t="shared" si="14"/>
        <v>90000</v>
      </c>
    </row>
    <row r="62" spans="1:11" x14ac:dyDescent="0.3">
      <c r="A62" s="80"/>
      <c r="B62" s="92"/>
      <c r="C62" s="81" t="s">
        <v>84</v>
      </c>
      <c r="D62" s="81"/>
      <c r="E62" s="36" t="s">
        <v>163</v>
      </c>
      <c r="F62" s="23">
        <v>0.7</v>
      </c>
      <c r="G62" s="27">
        <f>G63+G64</f>
        <v>0.2</v>
      </c>
      <c r="H62" s="28">
        <f t="shared" si="13"/>
        <v>0.89999999999999991</v>
      </c>
      <c r="I62" s="28" t="s">
        <v>199</v>
      </c>
      <c r="J62" s="115">
        <f t="shared" si="1"/>
        <v>270000</v>
      </c>
      <c r="K62" s="115">
        <f t="shared" si="14"/>
        <v>210000</v>
      </c>
    </row>
    <row r="63" spans="1:11" x14ac:dyDescent="0.3">
      <c r="A63" s="80"/>
      <c r="B63" s="92"/>
      <c r="C63" s="92"/>
      <c r="D63" s="24" t="s">
        <v>85</v>
      </c>
      <c r="E63" s="37" t="s">
        <v>172</v>
      </c>
      <c r="F63" s="23">
        <v>0.39999999999999997</v>
      </c>
      <c r="G63" s="27">
        <v>0.1</v>
      </c>
      <c r="H63" s="28">
        <f t="shared" si="13"/>
        <v>0.5</v>
      </c>
      <c r="I63" s="28" t="s">
        <v>199</v>
      </c>
      <c r="J63" s="115">
        <f t="shared" si="1"/>
        <v>150000</v>
      </c>
      <c r="K63" s="115">
        <f t="shared" si="14"/>
        <v>119999.99999999999</v>
      </c>
    </row>
    <row r="64" spans="1:11" x14ac:dyDescent="0.3">
      <c r="A64" s="80"/>
      <c r="B64" s="92"/>
      <c r="C64" s="92"/>
      <c r="D64" s="24" t="s">
        <v>86</v>
      </c>
      <c r="E64" s="37" t="s">
        <v>173</v>
      </c>
      <c r="F64" s="23">
        <v>0.3</v>
      </c>
      <c r="G64" s="27">
        <v>0.1</v>
      </c>
      <c r="H64" s="28">
        <f t="shared" si="13"/>
        <v>0.4</v>
      </c>
      <c r="I64" s="28" t="s">
        <v>199</v>
      </c>
      <c r="J64" s="115">
        <f t="shared" si="1"/>
        <v>120000</v>
      </c>
      <c r="K64" s="115">
        <f t="shared" si="14"/>
        <v>90000</v>
      </c>
    </row>
    <row r="65" spans="1:11" x14ac:dyDescent="0.3">
      <c r="A65" s="80"/>
      <c r="B65" s="94"/>
      <c r="C65" s="81" t="s">
        <v>87</v>
      </c>
      <c r="D65" s="81"/>
      <c r="E65" s="36" t="s">
        <v>164</v>
      </c>
      <c r="F65" s="23">
        <v>0.7</v>
      </c>
      <c r="G65" s="27">
        <f>G66+G67</f>
        <v>0.2</v>
      </c>
      <c r="H65" s="28">
        <f t="shared" si="13"/>
        <v>0.89999999999999991</v>
      </c>
      <c r="I65" s="28" t="s">
        <v>199</v>
      </c>
      <c r="J65" s="115">
        <f t="shared" si="1"/>
        <v>270000</v>
      </c>
      <c r="K65" s="115">
        <f t="shared" si="14"/>
        <v>210000</v>
      </c>
    </row>
    <row r="66" spans="1:11" x14ac:dyDescent="0.3">
      <c r="A66" s="80"/>
      <c r="B66" s="94"/>
      <c r="C66" s="92"/>
      <c r="D66" s="24" t="s">
        <v>88</v>
      </c>
      <c r="E66" s="37" t="s">
        <v>174</v>
      </c>
      <c r="F66" s="23">
        <v>0.39999999999999997</v>
      </c>
      <c r="G66" s="27">
        <v>0.1</v>
      </c>
      <c r="H66" s="28">
        <f t="shared" si="13"/>
        <v>0.5</v>
      </c>
      <c r="I66" s="28" t="s">
        <v>199</v>
      </c>
      <c r="J66" s="115">
        <f t="shared" si="1"/>
        <v>150000</v>
      </c>
      <c r="K66" s="115">
        <f t="shared" si="14"/>
        <v>119999.99999999999</v>
      </c>
    </row>
    <row r="67" spans="1:11" x14ac:dyDescent="0.3">
      <c r="A67" s="80"/>
      <c r="B67" s="94"/>
      <c r="C67" s="92"/>
      <c r="D67" s="24" t="s">
        <v>89</v>
      </c>
      <c r="E67" s="37" t="s">
        <v>175</v>
      </c>
      <c r="F67" s="23">
        <v>0.3</v>
      </c>
      <c r="G67" s="27">
        <v>0.1</v>
      </c>
      <c r="H67" s="28">
        <f t="shared" si="13"/>
        <v>0.4</v>
      </c>
      <c r="I67" s="28" t="s">
        <v>199</v>
      </c>
      <c r="J67" s="115">
        <f t="shared" si="1"/>
        <v>120000</v>
      </c>
      <c r="K67" s="115">
        <f t="shared" si="14"/>
        <v>90000</v>
      </c>
    </row>
    <row r="68" spans="1:11" x14ac:dyDescent="0.3">
      <c r="A68" s="80"/>
      <c r="B68" s="92"/>
      <c r="C68" s="81" t="s">
        <v>100</v>
      </c>
      <c r="D68" s="81"/>
      <c r="E68" s="36" t="s">
        <v>165</v>
      </c>
      <c r="F68" s="23">
        <v>0.7</v>
      </c>
      <c r="G68" s="27">
        <f>G69+G70</f>
        <v>0.2</v>
      </c>
      <c r="H68" s="28">
        <f t="shared" si="13"/>
        <v>0.89999999999999991</v>
      </c>
      <c r="I68" s="28" t="s">
        <v>199</v>
      </c>
      <c r="J68" s="115">
        <f t="shared" si="1"/>
        <v>270000</v>
      </c>
      <c r="K68" s="115">
        <f t="shared" si="14"/>
        <v>210000</v>
      </c>
    </row>
    <row r="69" spans="1:11" x14ac:dyDescent="0.3">
      <c r="A69" s="80"/>
      <c r="B69" s="92"/>
      <c r="C69" s="92"/>
      <c r="D69" s="24" t="s">
        <v>90</v>
      </c>
      <c r="E69" s="37" t="s">
        <v>176</v>
      </c>
      <c r="F69" s="23">
        <v>0.39999999999999997</v>
      </c>
      <c r="G69" s="27">
        <v>0.1</v>
      </c>
      <c r="H69" s="28">
        <f t="shared" si="13"/>
        <v>0.5</v>
      </c>
      <c r="I69" s="28" t="s">
        <v>199</v>
      </c>
      <c r="J69" s="115">
        <f t="shared" si="1"/>
        <v>150000</v>
      </c>
      <c r="K69" s="115">
        <f t="shared" si="14"/>
        <v>119999.99999999999</v>
      </c>
    </row>
    <row r="70" spans="1:11" x14ac:dyDescent="0.3">
      <c r="A70" s="80"/>
      <c r="B70" s="92"/>
      <c r="C70" s="92"/>
      <c r="D70" s="24" t="s">
        <v>91</v>
      </c>
      <c r="E70" s="37" t="s">
        <v>177</v>
      </c>
      <c r="F70" s="23">
        <v>0.3</v>
      </c>
      <c r="G70" s="27">
        <v>0.1</v>
      </c>
      <c r="H70" s="28">
        <f t="shared" si="13"/>
        <v>0.4</v>
      </c>
      <c r="I70" s="28" t="s">
        <v>199</v>
      </c>
      <c r="J70" s="115">
        <f t="shared" si="1"/>
        <v>120000</v>
      </c>
      <c r="K70" s="115">
        <f t="shared" si="14"/>
        <v>90000</v>
      </c>
    </row>
    <row r="71" spans="1:11" x14ac:dyDescent="0.3">
      <c r="A71" s="80"/>
      <c r="B71" s="92"/>
      <c r="C71" s="81" t="s">
        <v>101</v>
      </c>
      <c r="D71" s="81"/>
      <c r="E71" s="36" t="s">
        <v>166</v>
      </c>
      <c r="F71" s="23">
        <v>0.7</v>
      </c>
      <c r="G71" s="27">
        <f>G72+G73</f>
        <v>0.2</v>
      </c>
      <c r="H71" s="28">
        <f t="shared" si="13"/>
        <v>0.89999999999999991</v>
      </c>
      <c r="I71" s="28" t="s">
        <v>199</v>
      </c>
      <c r="J71" s="115">
        <f t="shared" si="1"/>
        <v>270000</v>
      </c>
      <c r="K71" s="115">
        <f t="shared" si="14"/>
        <v>210000</v>
      </c>
    </row>
    <row r="72" spans="1:11" x14ac:dyDescent="0.3">
      <c r="A72" s="80"/>
      <c r="B72" s="92"/>
      <c r="C72" s="92"/>
      <c r="D72" s="24" t="s">
        <v>182</v>
      </c>
      <c r="E72" s="37" t="s">
        <v>178</v>
      </c>
      <c r="F72" s="23">
        <v>0.39999999999999997</v>
      </c>
      <c r="G72" s="27">
        <v>0.1</v>
      </c>
      <c r="H72" s="28">
        <f t="shared" si="13"/>
        <v>0.5</v>
      </c>
      <c r="I72" s="28" t="s">
        <v>199</v>
      </c>
      <c r="J72" s="115">
        <f t="shared" ref="J72:J85" si="15">300000*H72</f>
        <v>150000</v>
      </c>
      <c r="K72" s="115">
        <f t="shared" si="14"/>
        <v>119999.99999999999</v>
      </c>
    </row>
    <row r="73" spans="1:11" x14ac:dyDescent="0.3">
      <c r="A73" s="80"/>
      <c r="B73" s="92"/>
      <c r="C73" s="92"/>
      <c r="D73" s="24" t="s">
        <v>183</v>
      </c>
      <c r="E73" s="37" t="s">
        <v>179</v>
      </c>
      <c r="F73" s="23">
        <v>0.3</v>
      </c>
      <c r="G73" s="27">
        <v>0.1</v>
      </c>
      <c r="H73" s="28">
        <f t="shared" si="13"/>
        <v>0.4</v>
      </c>
      <c r="I73" s="28" t="s">
        <v>199</v>
      </c>
      <c r="J73" s="115">
        <f t="shared" si="15"/>
        <v>120000</v>
      </c>
      <c r="K73" s="115">
        <f t="shared" si="14"/>
        <v>90000</v>
      </c>
    </row>
    <row r="74" spans="1:11" x14ac:dyDescent="0.3">
      <c r="A74" s="80"/>
      <c r="B74" s="92"/>
      <c r="C74" s="81" t="s">
        <v>102</v>
      </c>
      <c r="D74" s="81"/>
      <c r="E74" s="36" t="s">
        <v>167</v>
      </c>
      <c r="F74" s="23">
        <v>0.7</v>
      </c>
      <c r="G74" s="27">
        <f>G75+G76</f>
        <v>0.2</v>
      </c>
      <c r="H74" s="28">
        <f t="shared" si="13"/>
        <v>0.89999999999999991</v>
      </c>
      <c r="I74" s="28" t="s">
        <v>199</v>
      </c>
      <c r="J74" s="115">
        <f t="shared" si="15"/>
        <v>270000</v>
      </c>
      <c r="K74" s="115">
        <f t="shared" si="14"/>
        <v>210000</v>
      </c>
    </row>
    <row r="75" spans="1:11" x14ac:dyDescent="0.3">
      <c r="A75" s="80"/>
      <c r="B75" s="92"/>
      <c r="C75" s="92"/>
      <c r="D75" s="24" t="s">
        <v>184</v>
      </c>
      <c r="E75" s="37" t="s">
        <v>180</v>
      </c>
      <c r="F75" s="23">
        <v>0.39999999999999997</v>
      </c>
      <c r="G75" s="27">
        <v>0.1</v>
      </c>
      <c r="H75" s="28">
        <f t="shared" si="13"/>
        <v>0.5</v>
      </c>
      <c r="I75" s="28" t="s">
        <v>199</v>
      </c>
      <c r="J75" s="115">
        <f t="shared" si="15"/>
        <v>150000</v>
      </c>
      <c r="K75" s="115">
        <f t="shared" si="14"/>
        <v>119999.99999999999</v>
      </c>
    </row>
    <row r="76" spans="1:11" x14ac:dyDescent="0.3">
      <c r="A76" s="80"/>
      <c r="B76" s="92"/>
      <c r="C76" s="92"/>
      <c r="D76" s="24" t="s">
        <v>91</v>
      </c>
      <c r="E76" s="37" t="s">
        <v>181</v>
      </c>
      <c r="F76" s="23">
        <v>0.3</v>
      </c>
      <c r="G76" s="27">
        <v>0.1</v>
      </c>
      <c r="H76" s="28">
        <f t="shared" si="13"/>
        <v>0.4</v>
      </c>
      <c r="I76" s="28" t="s">
        <v>199</v>
      </c>
      <c r="J76" s="115">
        <f t="shared" si="15"/>
        <v>120000</v>
      </c>
      <c r="K76" s="115">
        <f t="shared" si="14"/>
        <v>90000</v>
      </c>
    </row>
    <row r="77" spans="1:11" x14ac:dyDescent="0.3">
      <c r="A77" s="80"/>
      <c r="B77" s="81" t="s">
        <v>9</v>
      </c>
      <c r="C77" s="81"/>
      <c r="D77" s="81"/>
      <c r="E77" s="13" t="s">
        <v>186</v>
      </c>
      <c r="F77" s="23">
        <v>0.75</v>
      </c>
      <c r="G77" s="27">
        <v>0.1</v>
      </c>
      <c r="H77" s="28">
        <f t="shared" si="13"/>
        <v>0.85</v>
      </c>
      <c r="I77" s="28" t="s">
        <v>199</v>
      </c>
      <c r="J77" s="115">
        <f t="shared" si="15"/>
        <v>255000</v>
      </c>
      <c r="K77" s="115">
        <f t="shared" si="14"/>
        <v>225000</v>
      </c>
    </row>
    <row r="78" spans="1:11" x14ac:dyDescent="0.3">
      <c r="A78" s="80"/>
      <c r="B78" s="81" t="s">
        <v>92</v>
      </c>
      <c r="C78" s="81"/>
      <c r="D78" s="81"/>
      <c r="E78" s="13" t="s">
        <v>187</v>
      </c>
      <c r="F78" s="23">
        <v>1.05</v>
      </c>
      <c r="G78" s="27">
        <v>0.1</v>
      </c>
      <c r="H78" s="28">
        <f t="shared" si="13"/>
        <v>1.1500000000000001</v>
      </c>
      <c r="I78" s="28" t="s">
        <v>199</v>
      </c>
      <c r="J78" s="115">
        <f t="shared" si="15"/>
        <v>345000.00000000006</v>
      </c>
      <c r="K78" s="115">
        <f t="shared" si="14"/>
        <v>315000</v>
      </c>
    </row>
    <row r="79" spans="1:11" x14ac:dyDescent="0.3">
      <c r="A79" s="80"/>
      <c r="B79" s="95" t="s">
        <v>93</v>
      </c>
      <c r="C79" s="95"/>
      <c r="D79" s="95"/>
      <c r="E79" s="14" t="s">
        <v>188</v>
      </c>
      <c r="F79" s="23">
        <v>0.78333333333333333</v>
      </c>
      <c r="G79" s="27">
        <v>0.1</v>
      </c>
      <c r="H79" s="28">
        <f t="shared" si="13"/>
        <v>0.8833333333333333</v>
      </c>
      <c r="I79" s="28" t="s">
        <v>199</v>
      </c>
      <c r="J79" s="115">
        <f t="shared" si="15"/>
        <v>265000</v>
      </c>
      <c r="K79" s="115">
        <f t="shared" si="14"/>
        <v>235000</v>
      </c>
    </row>
    <row r="80" spans="1:11" x14ac:dyDescent="0.3">
      <c r="A80" s="80"/>
      <c r="B80" s="95" t="s">
        <v>94</v>
      </c>
      <c r="C80" s="95"/>
      <c r="D80" s="95"/>
      <c r="E80" s="14" t="s">
        <v>189</v>
      </c>
      <c r="F80" s="23">
        <v>0.78333333333333333</v>
      </c>
      <c r="G80" s="27">
        <v>0.1</v>
      </c>
      <c r="H80" s="28">
        <f t="shared" si="13"/>
        <v>0.8833333333333333</v>
      </c>
      <c r="I80" s="28" t="s">
        <v>199</v>
      </c>
      <c r="J80" s="115">
        <f t="shared" si="15"/>
        <v>265000</v>
      </c>
      <c r="K80" s="115">
        <f t="shared" si="14"/>
        <v>235000</v>
      </c>
    </row>
    <row r="81" spans="1:11" x14ac:dyDescent="0.3">
      <c r="A81" s="48" t="s">
        <v>195</v>
      </c>
      <c r="B81" s="70"/>
      <c r="C81" s="71"/>
      <c r="D81" s="72"/>
      <c r="E81" s="54"/>
      <c r="F81" s="53"/>
      <c r="G81" s="55"/>
      <c r="H81" s="52">
        <f>H48+H49+H77+H78+H79+H80</f>
        <v>12.716666666666667</v>
      </c>
      <c r="I81" s="52"/>
      <c r="J81" s="117">
        <f>J48+J49+J77+J78+J79+J80</f>
        <v>3815000.0000000005</v>
      </c>
      <c r="K81" s="121">
        <f>K48+K77+K78+K79+K80+K49</f>
        <v>3125000</v>
      </c>
    </row>
    <row r="82" spans="1:11" x14ac:dyDescent="0.35">
      <c r="A82" s="80" t="s">
        <v>96</v>
      </c>
      <c r="B82" s="91" t="s">
        <v>107</v>
      </c>
      <c r="C82" s="91"/>
      <c r="D82" s="91"/>
      <c r="E82" s="33" t="s">
        <v>190</v>
      </c>
      <c r="F82" s="23">
        <v>1.4583333333333333</v>
      </c>
      <c r="G82" s="27">
        <v>0.1</v>
      </c>
      <c r="H82" s="28">
        <f>F82+G82</f>
        <v>1.5583333333333333</v>
      </c>
      <c r="I82" s="28" t="s">
        <v>199</v>
      </c>
      <c r="J82" s="115">
        <f t="shared" si="15"/>
        <v>467500</v>
      </c>
      <c r="K82" s="115">
        <f>(300000*F82)</f>
        <v>437500</v>
      </c>
    </row>
    <row r="83" spans="1:11" x14ac:dyDescent="0.35">
      <c r="A83" s="80"/>
      <c r="B83" s="91" t="s">
        <v>108</v>
      </c>
      <c r="C83" s="91"/>
      <c r="D83" s="91"/>
      <c r="E83" s="33" t="s">
        <v>191</v>
      </c>
      <c r="F83" s="23">
        <v>1.5</v>
      </c>
      <c r="G83" s="27">
        <v>0.1</v>
      </c>
      <c r="H83" s="28">
        <f>F83+G83</f>
        <v>1.6</v>
      </c>
      <c r="I83" s="28" t="s">
        <v>199</v>
      </c>
      <c r="J83" s="115">
        <f t="shared" si="15"/>
        <v>480000</v>
      </c>
      <c r="K83" s="115">
        <f t="shared" ref="K83:K84" si="16">(300000*F83)</f>
        <v>450000</v>
      </c>
    </row>
    <row r="84" spans="1:11" x14ac:dyDescent="0.35">
      <c r="A84" s="80"/>
      <c r="B84" s="91" t="s">
        <v>109</v>
      </c>
      <c r="C84" s="91"/>
      <c r="D84" s="91"/>
      <c r="E84" s="33" t="s">
        <v>192</v>
      </c>
      <c r="F84" s="23">
        <v>0.75</v>
      </c>
      <c r="G84" s="27">
        <v>0.1</v>
      </c>
      <c r="H84" s="28">
        <f>F84+G84</f>
        <v>0.85</v>
      </c>
      <c r="I84" s="28" t="s">
        <v>202</v>
      </c>
      <c r="J84" s="115">
        <f>(300000*H84) + (300000*H84) + (333000*H84)</f>
        <v>793050</v>
      </c>
      <c r="K84" s="115">
        <f t="shared" si="16"/>
        <v>225000</v>
      </c>
    </row>
    <row r="85" spans="1:11" x14ac:dyDescent="0.35">
      <c r="A85" s="51" t="s">
        <v>195</v>
      </c>
      <c r="B85" s="69"/>
      <c r="C85" s="69"/>
      <c r="D85" s="69"/>
      <c r="E85" s="62"/>
      <c r="F85" s="50"/>
      <c r="G85" s="50"/>
      <c r="H85" s="52">
        <f>H82+H83+H84</f>
        <v>4.0083333333333329</v>
      </c>
      <c r="I85" s="52"/>
      <c r="J85" s="117">
        <f>SUM(J82:J84)</f>
        <v>1740550</v>
      </c>
      <c r="K85" s="121">
        <f>SUM(K82:K84)</f>
        <v>1112500</v>
      </c>
    </row>
    <row r="86" spans="1:11" x14ac:dyDescent="0.35">
      <c r="A86" s="49"/>
      <c r="E86" s="64"/>
    </row>
    <row r="87" spans="1:11" x14ac:dyDescent="0.3">
      <c r="E87" s="64"/>
    </row>
    <row r="88" spans="1:11" x14ac:dyDescent="0.35">
      <c r="E88" s="65"/>
    </row>
    <row r="89" spans="1:11" x14ac:dyDescent="0.35">
      <c r="E89" s="65"/>
    </row>
    <row r="90" spans="1:11" x14ac:dyDescent="0.35">
      <c r="E90" s="65"/>
    </row>
    <row r="91" spans="1:11" x14ac:dyDescent="0.3">
      <c r="E91" s="66"/>
    </row>
  </sheetData>
  <mergeCells count="94">
    <mergeCell ref="B77:D77"/>
    <mergeCell ref="B78:D78"/>
    <mergeCell ref="B79:D79"/>
    <mergeCell ref="B80:D80"/>
    <mergeCell ref="A82:A84"/>
    <mergeCell ref="B82:D82"/>
    <mergeCell ref="B83:D83"/>
    <mergeCell ref="B84:D84"/>
    <mergeCell ref="B71:B73"/>
    <mergeCell ref="C71:D71"/>
    <mergeCell ref="C72:C73"/>
    <mergeCell ref="B74:B76"/>
    <mergeCell ref="C74:D74"/>
    <mergeCell ref="C75:C76"/>
    <mergeCell ref="C65:D65"/>
    <mergeCell ref="C66:C67"/>
    <mergeCell ref="B68:B70"/>
    <mergeCell ref="C68:D68"/>
    <mergeCell ref="C69:C70"/>
    <mergeCell ref="A35:A46"/>
    <mergeCell ref="B35:D35"/>
    <mergeCell ref="B36:D36"/>
    <mergeCell ref="B37:B45"/>
    <mergeCell ref="C37:D37"/>
    <mergeCell ref="C38:D38"/>
    <mergeCell ref="A48:A80"/>
    <mergeCell ref="B48:D48"/>
    <mergeCell ref="B49:D49"/>
    <mergeCell ref="B50:B52"/>
    <mergeCell ref="C50:D50"/>
    <mergeCell ref="C51:C52"/>
    <mergeCell ref="B53:B55"/>
    <mergeCell ref="C53:D53"/>
    <mergeCell ref="C54:C55"/>
    <mergeCell ref="B56:B58"/>
    <mergeCell ref="C56:D56"/>
    <mergeCell ref="C57:C58"/>
    <mergeCell ref="B59:B61"/>
    <mergeCell ref="C59:D59"/>
    <mergeCell ref="C60:C61"/>
    <mergeCell ref="B62:B64"/>
    <mergeCell ref="A27:A33"/>
    <mergeCell ref="B27:D27"/>
    <mergeCell ref="B28:D28"/>
    <mergeCell ref="B29:B31"/>
    <mergeCell ref="C29:D29"/>
    <mergeCell ref="C30:C31"/>
    <mergeCell ref="B32:D32"/>
    <mergeCell ref="B33:D33"/>
    <mergeCell ref="C13:D13"/>
    <mergeCell ref="C14:D14"/>
    <mergeCell ref="B15:D15"/>
    <mergeCell ref="A17:A25"/>
    <mergeCell ref="B17:D17"/>
    <mergeCell ref="B18:D18"/>
    <mergeCell ref="B19:D19"/>
    <mergeCell ref="B20:D20"/>
    <mergeCell ref="B21:D21"/>
    <mergeCell ref="B22:D22"/>
    <mergeCell ref="B23:D23"/>
    <mergeCell ref="B24:D24"/>
    <mergeCell ref="B25:D25"/>
    <mergeCell ref="B16:D16"/>
    <mergeCell ref="B9:D9"/>
    <mergeCell ref="B1:D1"/>
    <mergeCell ref="A2:A8"/>
    <mergeCell ref="B2:D2"/>
    <mergeCell ref="B3:D3"/>
    <mergeCell ref="B4:D4"/>
    <mergeCell ref="B5:D5"/>
    <mergeCell ref="B6:D6"/>
    <mergeCell ref="B7:D7"/>
    <mergeCell ref="B8:D8"/>
    <mergeCell ref="A10:A15"/>
    <mergeCell ref="B10:D10"/>
    <mergeCell ref="B11:D11"/>
    <mergeCell ref="B12:D12"/>
    <mergeCell ref="B13:B14"/>
    <mergeCell ref="B85:D85"/>
    <mergeCell ref="B81:D81"/>
    <mergeCell ref="B47:D47"/>
    <mergeCell ref="B34:D34"/>
    <mergeCell ref="B26:D26"/>
    <mergeCell ref="C39:D39"/>
    <mergeCell ref="C40:D40"/>
    <mergeCell ref="C41:D41"/>
    <mergeCell ref="C42:D42"/>
    <mergeCell ref="C43:D43"/>
    <mergeCell ref="C44:D44"/>
    <mergeCell ref="C45:D45"/>
    <mergeCell ref="B46:D46"/>
    <mergeCell ref="C62:D62"/>
    <mergeCell ref="C63:C64"/>
    <mergeCell ref="B65:B6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2C89F-C964-4007-B5EC-E1B5E06F2724}">
  <dimension ref="A1:N80"/>
  <sheetViews>
    <sheetView tabSelected="1" topLeftCell="C1" zoomScale="51" zoomScaleNormal="83" workbookViewId="0">
      <selection activeCell="D9" sqref="D9:F9"/>
    </sheetView>
  </sheetViews>
  <sheetFormatPr defaultRowHeight="14.4" x14ac:dyDescent="0.3"/>
  <cols>
    <col min="1" max="1" width="17.33203125" customWidth="1"/>
    <col min="2" max="2" width="28.44140625" customWidth="1"/>
    <col min="3" max="3" width="39" customWidth="1"/>
    <col min="4" max="4" width="8.88671875" customWidth="1"/>
    <col min="5" max="5" width="14.6640625" customWidth="1"/>
    <col min="6" max="6" width="127.33203125" customWidth="1"/>
    <col min="7" max="7" width="20.5546875" customWidth="1"/>
    <col min="8" max="8" width="22.21875" style="2" customWidth="1"/>
    <col min="9" max="9" width="27.88671875" style="2" customWidth="1"/>
    <col min="10" max="10" width="18.88671875" style="2" customWidth="1"/>
    <col min="11" max="11" width="12.6640625" style="2" customWidth="1"/>
    <col min="12" max="13" width="26.21875" customWidth="1"/>
    <col min="14" max="14" width="40.21875" customWidth="1"/>
  </cols>
  <sheetData>
    <row r="1" spans="1:14" ht="52.2" x14ac:dyDescent="0.3">
      <c r="A1" s="10" t="s">
        <v>0</v>
      </c>
      <c r="B1" s="10" t="s">
        <v>4</v>
      </c>
      <c r="C1" s="11" t="s">
        <v>1</v>
      </c>
      <c r="D1" s="79" t="s">
        <v>2</v>
      </c>
      <c r="E1" s="79"/>
      <c r="F1" s="96"/>
      <c r="G1" s="31" t="s">
        <v>128</v>
      </c>
      <c r="H1" s="17" t="s">
        <v>10</v>
      </c>
      <c r="I1" s="17" t="s">
        <v>11</v>
      </c>
      <c r="J1" s="17" t="s">
        <v>12</v>
      </c>
      <c r="K1" s="18" t="s">
        <v>5</v>
      </c>
      <c r="L1" s="20" t="s">
        <v>110</v>
      </c>
      <c r="M1" s="20" t="s">
        <v>194</v>
      </c>
    </row>
    <row r="2" spans="1:14" ht="18" x14ac:dyDescent="0.3">
      <c r="A2" s="80">
        <v>1</v>
      </c>
      <c r="B2" s="80" t="s">
        <v>29</v>
      </c>
      <c r="C2" s="80" t="s">
        <v>14</v>
      </c>
      <c r="D2" s="85" t="s">
        <v>30</v>
      </c>
      <c r="E2" s="86"/>
      <c r="F2" s="86"/>
      <c r="G2" s="24" t="s">
        <v>136</v>
      </c>
      <c r="H2" s="12">
        <v>0.5</v>
      </c>
      <c r="I2" s="12">
        <v>0.75</v>
      </c>
      <c r="J2" s="12">
        <v>1</v>
      </c>
      <c r="K2" s="16">
        <f>(H2+4*I2+J2)/6</f>
        <v>0.75</v>
      </c>
      <c r="L2" s="21">
        <f>((J2-H2)/6)*((J2-H2)/6)</f>
        <v>6.9444444444444441E-3</v>
      </c>
      <c r="M2" s="21">
        <f>((J2-H2)/6)</f>
        <v>8.3333333333333329E-2</v>
      </c>
    </row>
    <row r="3" spans="1:14" ht="18" x14ac:dyDescent="0.3">
      <c r="A3" s="80"/>
      <c r="B3" s="80"/>
      <c r="C3" s="80"/>
      <c r="D3" s="81" t="s">
        <v>31</v>
      </c>
      <c r="E3" s="81"/>
      <c r="F3" s="85"/>
      <c r="G3" s="24" t="s">
        <v>137</v>
      </c>
      <c r="H3" s="12">
        <v>0.5</v>
      </c>
      <c r="I3" s="12">
        <v>0.75</v>
      </c>
      <c r="J3" s="12">
        <v>2</v>
      </c>
      <c r="K3" s="16">
        <f t="shared" ref="K3:K25" si="0">(H3+4*I3+J3)/6</f>
        <v>0.91666666666666663</v>
      </c>
      <c r="L3" s="21">
        <f t="shared" ref="L3:L66" si="1">((J3-H3)/6)*((J3-H3)/6)</f>
        <v>6.25E-2</v>
      </c>
      <c r="M3" s="21">
        <f t="shared" ref="M3:M66" si="2">((J3-H3)/6)</f>
        <v>0.25</v>
      </c>
    </row>
    <row r="4" spans="1:14" ht="18" x14ac:dyDescent="0.3">
      <c r="A4" s="80"/>
      <c r="B4" s="80"/>
      <c r="C4" s="80"/>
      <c r="D4" s="81" t="s">
        <v>32</v>
      </c>
      <c r="E4" s="81"/>
      <c r="F4" s="85"/>
      <c r="G4" s="24" t="s">
        <v>138</v>
      </c>
      <c r="H4" s="12">
        <v>0.5</v>
      </c>
      <c r="I4" s="12">
        <v>0.75</v>
      </c>
      <c r="J4" s="12">
        <v>2</v>
      </c>
      <c r="K4" s="16">
        <f t="shared" si="0"/>
        <v>0.91666666666666663</v>
      </c>
      <c r="L4" s="21">
        <f t="shared" si="1"/>
        <v>6.25E-2</v>
      </c>
      <c r="M4" s="21">
        <f t="shared" si="2"/>
        <v>0.25</v>
      </c>
    </row>
    <row r="5" spans="1:14" ht="18" x14ac:dyDescent="0.3">
      <c r="A5" s="80"/>
      <c r="B5" s="80"/>
      <c r="C5" s="80"/>
      <c r="D5" s="81" t="s">
        <v>33</v>
      </c>
      <c r="E5" s="81"/>
      <c r="F5" s="85"/>
      <c r="G5" s="24" t="s">
        <v>139</v>
      </c>
      <c r="H5" s="12">
        <v>0.5</v>
      </c>
      <c r="I5" s="12">
        <v>0.75</v>
      </c>
      <c r="J5" s="12">
        <v>2</v>
      </c>
      <c r="K5" s="16">
        <f t="shared" si="0"/>
        <v>0.91666666666666663</v>
      </c>
      <c r="L5" s="21">
        <f t="shared" si="1"/>
        <v>6.25E-2</v>
      </c>
      <c r="M5" s="21">
        <f t="shared" si="2"/>
        <v>0.25</v>
      </c>
    </row>
    <row r="6" spans="1:14" ht="18" x14ac:dyDescent="0.3">
      <c r="A6" s="80"/>
      <c r="B6" s="80"/>
      <c r="C6" s="80"/>
      <c r="D6" s="81" t="s">
        <v>34</v>
      </c>
      <c r="E6" s="81"/>
      <c r="F6" s="85"/>
      <c r="G6" s="24" t="s">
        <v>140</v>
      </c>
      <c r="H6" s="12">
        <v>0.5</v>
      </c>
      <c r="I6" s="12">
        <v>0.75</v>
      </c>
      <c r="J6" s="12">
        <v>2</v>
      </c>
      <c r="K6" s="16">
        <f t="shared" si="0"/>
        <v>0.91666666666666663</v>
      </c>
      <c r="L6" s="21">
        <f t="shared" si="1"/>
        <v>6.25E-2</v>
      </c>
      <c r="M6" s="21">
        <f t="shared" si="2"/>
        <v>0.25</v>
      </c>
    </row>
    <row r="7" spans="1:14" ht="18" x14ac:dyDescent="0.3">
      <c r="A7" s="80"/>
      <c r="B7" s="80"/>
      <c r="C7" s="80"/>
      <c r="D7" s="81" t="s">
        <v>35</v>
      </c>
      <c r="E7" s="81"/>
      <c r="F7" s="85"/>
      <c r="G7" s="24" t="s">
        <v>141</v>
      </c>
      <c r="H7" s="12">
        <v>0.5</v>
      </c>
      <c r="I7" s="12">
        <v>0.75</v>
      </c>
      <c r="J7" s="12">
        <v>1</v>
      </c>
      <c r="K7" s="16">
        <f t="shared" si="0"/>
        <v>0.75</v>
      </c>
      <c r="L7" s="21">
        <f t="shared" si="1"/>
        <v>6.9444444444444441E-3</v>
      </c>
      <c r="M7" s="21">
        <f t="shared" si="2"/>
        <v>8.3333333333333329E-2</v>
      </c>
    </row>
    <row r="8" spans="1:14" ht="18" x14ac:dyDescent="0.3">
      <c r="A8" s="80"/>
      <c r="B8" s="80"/>
      <c r="C8" s="80"/>
      <c r="D8" s="81" t="s">
        <v>36</v>
      </c>
      <c r="E8" s="81"/>
      <c r="F8" s="85"/>
      <c r="G8" s="24" t="s">
        <v>142</v>
      </c>
      <c r="H8" s="12">
        <v>0.75</v>
      </c>
      <c r="I8" s="12">
        <v>1</v>
      </c>
      <c r="J8" s="12">
        <v>1.5</v>
      </c>
      <c r="K8" s="16">
        <f t="shared" si="0"/>
        <v>1.0416666666666667</v>
      </c>
      <c r="L8" s="21">
        <f t="shared" si="1"/>
        <v>1.5625E-2</v>
      </c>
      <c r="M8" s="21">
        <f t="shared" si="2"/>
        <v>0.125</v>
      </c>
      <c r="N8" s="22">
        <f>L2+L3+L4+L5+L6+L7+L8</f>
        <v>0.27951388888888884</v>
      </c>
    </row>
    <row r="9" spans="1:14" ht="18" x14ac:dyDescent="0.3">
      <c r="A9" s="80">
        <v>2</v>
      </c>
      <c r="B9" s="80" t="s">
        <v>37</v>
      </c>
      <c r="C9" s="80" t="s">
        <v>6</v>
      </c>
      <c r="D9" s="81" t="s">
        <v>38</v>
      </c>
      <c r="E9" s="81"/>
      <c r="F9" s="85"/>
      <c r="G9" s="13" t="s">
        <v>111</v>
      </c>
      <c r="H9" s="12">
        <v>0.5</v>
      </c>
      <c r="I9" s="12">
        <v>0.75</v>
      </c>
      <c r="J9" s="12">
        <v>1</v>
      </c>
      <c r="K9" s="16">
        <f t="shared" si="0"/>
        <v>0.75</v>
      </c>
      <c r="L9" s="21">
        <f t="shared" si="1"/>
        <v>6.9444444444444441E-3</v>
      </c>
      <c r="M9" s="21">
        <f t="shared" si="2"/>
        <v>8.3333333333333329E-2</v>
      </c>
    </row>
    <row r="10" spans="1:14" ht="18" x14ac:dyDescent="0.3">
      <c r="A10" s="80"/>
      <c r="B10" s="80"/>
      <c r="C10" s="80"/>
      <c r="D10" s="81" t="s">
        <v>39</v>
      </c>
      <c r="E10" s="81"/>
      <c r="F10" s="85"/>
      <c r="G10" s="13" t="s">
        <v>112</v>
      </c>
      <c r="H10" s="12">
        <v>0.5</v>
      </c>
      <c r="I10" s="12">
        <v>0.75</v>
      </c>
      <c r="J10" s="12">
        <v>1</v>
      </c>
      <c r="K10" s="16">
        <f>(H10+4*I10+J10)/6</f>
        <v>0.75</v>
      </c>
      <c r="L10" s="21">
        <f t="shared" si="1"/>
        <v>6.9444444444444441E-3</v>
      </c>
      <c r="M10" s="21">
        <f t="shared" si="2"/>
        <v>8.3333333333333329E-2</v>
      </c>
    </row>
    <row r="11" spans="1:14" ht="18" x14ac:dyDescent="0.3">
      <c r="A11" s="80"/>
      <c r="B11" s="80"/>
      <c r="C11" s="80"/>
      <c r="D11" s="81" t="s">
        <v>40</v>
      </c>
      <c r="E11" s="81"/>
      <c r="F11" s="85"/>
      <c r="G11" s="13" t="s">
        <v>113</v>
      </c>
      <c r="H11" s="12">
        <f>(H12+H13)</f>
        <v>1</v>
      </c>
      <c r="I11" s="12">
        <f>(I12+I13)</f>
        <v>2</v>
      </c>
      <c r="J11" s="12">
        <f>(J12+J13)</f>
        <v>3</v>
      </c>
      <c r="K11" s="16">
        <f>(K12+K13)</f>
        <v>2</v>
      </c>
      <c r="L11" s="21">
        <f t="shared" si="1"/>
        <v>0.1111111111111111</v>
      </c>
      <c r="M11" s="21">
        <f t="shared" si="2"/>
        <v>0.33333333333333331</v>
      </c>
    </row>
    <row r="12" spans="1:14" ht="18" x14ac:dyDescent="0.3">
      <c r="A12" s="80"/>
      <c r="B12" s="80"/>
      <c r="C12" s="80"/>
      <c r="D12" s="81"/>
      <c r="E12" s="81" t="s">
        <v>41</v>
      </c>
      <c r="F12" s="85"/>
      <c r="G12" s="36" t="s">
        <v>114</v>
      </c>
      <c r="H12" s="12">
        <v>0.5</v>
      </c>
      <c r="I12" s="12">
        <v>1</v>
      </c>
      <c r="J12" s="12">
        <v>1.5</v>
      </c>
      <c r="K12" s="16">
        <f>(H12+4*I12+J12)/6</f>
        <v>1</v>
      </c>
      <c r="L12" s="21">
        <f t="shared" si="1"/>
        <v>2.7777777777777776E-2</v>
      </c>
      <c r="M12" s="21">
        <f t="shared" si="2"/>
        <v>0.16666666666666666</v>
      </c>
    </row>
    <row r="13" spans="1:14" ht="18" x14ac:dyDescent="0.3">
      <c r="A13" s="80"/>
      <c r="B13" s="80"/>
      <c r="C13" s="80"/>
      <c r="D13" s="81"/>
      <c r="E13" s="81" t="s">
        <v>15</v>
      </c>
      <c r="F13" s="85"/>
      <c r="G13" s="36" t="s">
        <v>115</v>
      </c>
      <c r="H13" s="12">
        <v>0.5</v>
      </c>
      <c r="I13" s="12">
        <v>1</v>
      </c>
      <c r="J13" s="12">
        <v>1.5</v>
      </c>
      <c r="K13" s="16">
        <f t="shared" si="0"/>
        <v>1</v>
      </c>
      <c r="L13" s="21">
        <f t="shared" si="1"/>
        <v>2.7777777777777776E-2</v>
      </c>
      <c r="M13" s="21">
        <f t="shared" si="2"/>
        <v>0.16666666666666666</v>
      </c>
    </row>
    <row r="14" spans="1:14" ht="18" x14ac:dyDescent="0.35">
      <c r="A14" s="80"/>
      <c r="B14" s="80"/>
      <c r="C14" s="80"/>
      <c r="D14" s="81" t="s">
        <v>42</v>
      </c>
      <c r="E14" s="81"/>
      <c r="F14" s="85"/>
      <c r="G14" s="13" t="s">
        <v>116</v>
      </c>
      <c r="H14" s="12">
        <v>0.5</v>
      </c>
      <c r="I14" s="12">
        <v>0.75</v>
      </c>
      <c r="J14" s="12">
        <v>1</v>
      </c>
      <c r="K14" s="16">
        <f t="shared" si="0"/>
        <v>0.75</v>
      </c>
      <c r="L14" s="21">
        <f t="shared" si="1"/>
        <v>6.9444444444444441E-3</v>
      </c>
      <c r="M14" s="21">
        <f t="shared" si="2"/>
        <v>8.3333333333333329E-2</v>
      </c>
      <c r="N14" s="45">
        <f>L9+L10+L11</f>
        <v>0.125</v>
      </c>
    </row>
    <row r="15" spans="1:14" ht="18" x14ac:dyDescent="0.3">
      <c r="A15" s="82">
        <v>3</v>
      </c>
      <c r="B15" s="82" t="s">
        <v>43</v>
      </c>
      <c r="C15" s="82" t="s">
        <v>44</v>
      </c>
      <c r="D15" s="90" t="s">
        <v>45</v>
      </c>
      <c r="E15" s="90"/>
      <c r="F15" s="90"/>
      <c r="G15" s="30" t="s">
        <v>117</v>
      </c>
      <c r="H15" s="12">
        <v>0.5</v>
      </c>
      <c r="I15" s="12">
        <v>0.75</v>
      </c>
      <c r="J15" s="12">
        <v>1</v>
      </c>
      <c r="K15" s="16">
        <f t="shared" si="0"/>
        <v>0.75</v>
      </c>
      <c r="L15" s="21">
        <f t="shared" si="1"/>
        <v>6.9444444444444441E-3</v>
      </c>
      <c r="M15" s="21">
        <f t="shared" si="2"/>
        <v>8.3333333333333329E-2</v>
      </c>
    </row>
    <row r="16" spans="1:14" ht="18" x14ac:dyDescent="0.3">
      <c r="A16" s="83"/>
      <c r="B16" s="83"/>
      <c r="C16" s="83"/>
      <c r="D16" s="103" t="s">
        <v>46</v>
      </c>
      <c r="E16" s="104"/>
      <c r="F16" s="105"/>
      <c r="G16" s="35" t="s">
        <v>118</v>
      </c>
      <c r="H16" s="12">
        <v>0.5</v>
      </c>
      <c r="I16" s="12">
        <v>0.75</v>
      </c>
      <c r="J16" s="12">
        <v>1</v>
      </c>
      <c r="K16" s="16">
        <f t="shared" si="0"/>
        <v>0.75</v>
      </c>
      <c r="L16" s="21">
        <f t="shared" si="1"/>
        <v>6.9444444444444441E-3</v>
      </c>
      <c r="M16" s="21">
        <f t="shared" si="2"/>
        <v>8.3333333333333329E-2</v>
      </c>
    </row>
    <row r="17" spans="1:14" ht="18" customHeight="1" x14ac:dyDescent="0.3">
      <c r="A17" s="83"/>
      <c r="B17" s="83"/>
      <c r="C17" s="83"/>
      <c r="D17" s="103" t="s">
        <v>47</v>
      </c>
      <c r="E17" s="104"/>
      <c r="F17" s="105"/>
      <c r="G17" s="35" t="s">
        <v>119</v>
      </c>
      <c r="H17" s="12">
        <v>0.5</v>
      </c>
      <c r="I17" s="12">
        <v>0.75</v>
      </c>
      <c r="J17" s="12">
        <v>1</v>
      </c>
      <c r="K17" s="16">
        <f t="shared" si="0"/>
        <v>0.75</v>
      </c>
      <c r="L17" s="21">
        <f t="shared" si="1"/>
        <v>6.9444444444444441E-3</v>
      </c>
      <c r="M17" s="21">
        <f t="shared" si="2"/>
        <v>8.3333333333333329E-2</v>
      </c>
    </row>
    <row r="18" spans="1:14" ht="18" customHeight="1" x14ac:dyDescent="0.3">
      <c r="A18" s="83"/>
      <c r="B18" s="83"/>
      <c r="C18" s="83"/>
      <c r="D18" s="103" t="s">
        <v>48</v>
      </c>
      <c r="E18" s="104"/>
      <c r="F18" s="105"/>
      <c r="G18" s="35" t="s">
        <v>120</v>
      </c>
      <c r="H18" s="12">
        <v>0.5</v>
      </c>
      <c r="I18" s="12">
        <v>0.75</v>
      </c>
      <c r="J18" s="12">
        <v>1</v>
      </c>
      <c r="K18" s="16">
        <f t="shared" si="0"/>
        <v>0.75</v>
      </c>
      <c r="L18" s="21">
        <f t="shared" si="1"/>
        <v>6.9444444444444441E-3</v>
      </c>
      <c r="M18" s="21">
        <f t="shared" si="2"/>
        <v>8.3333333333333329E-2</v>
      </c>
    </row>
    <row r="19" spans="1:14" ht="18" customHeight="1" x14ac:dyDescent="0.3">
      <c r="A19" s="83"/>
      <c r="B19" s="83"/>
      <c r="C19" s="83"/>
      <c r="D19" s="103" t="s">
        <v>49</v>
      </c>
      <c r="E19" s="104"/>
      <c r="F19" s="105"/>
      <c r="G19" s="35" t="s">
        <v>121</v>
      </c>
      <c r="H19" s="12">
        <v>0.5</v>
      </c>
      <c r="I19" s="12">
        <v>0.75</v>
      </c>
      <c r="J19" s="12">
        <v>1</v>
      </c>
      <c r="K19" s="16">
        <f t="shared" si="0"/>
        <v>0.75</v>
      </c>
      <c r="L19" s="21">
        <f t="shared" si="1"/>
        <v>6.9444444444444441E-3</v>
      </c>
      <c r="M19" s="21">
        <f t="shared" si="2"/>
        <v>8.3333333333333329E-2</v>
      </c>
    </row>
    <row r="20" spans="1:14" ht="18" customHeight="1" x14ac:dyDescent="0.3">
      <c r="A20" s="83"/>
      <c r="B20" s="83"/>
      <c r="C20" s="83"/>
      <c r="D20" s="103" t="s">
        <v>50</v>
      </c>
      <c r="E20" s="104"/>
      <c r="F20" s="105"/>
      <c r="G20" s="35" t="s">
        <v>122</v>
      </c>
      <c r="H20" s="12">
        <v>0.5</v>
      </c>
      <c r="I20" s="12">
        <v>0.75</v>
      </c>
      <c r="J20" s="12">
        <v>1</v>
      </c>
      <c r="K20" s="16">
        <f t="shared" si="0"/>
        <v>0.75</v>
      </c>
      <c r="L20" s="21">
        <f t="shared" si="1"/>
        <v>6.9444444444444441E-3</v>
      </c>
      <c r="M20" s="21">
        <f t="shared" si="2"/>
        <v>8.3333333333333329E-2</v>
      </c>
    </row>
    <row r="21" spans="1:14" ht="18" customHeight="1" x14ac:dyDescent="0.3">
      <c r="A21" s="83"/>
      <c r="B21" s="83"/>
      <c r="C21" s="83"/>
      <c r="D21" s="103" t="s">
        <v>97</v>
      </c>
      <c r="E21" s="104"/>
      <c r="F21" s="105"/>
      <c r="G21" s="35" t="s">
        <v>123</v>
      </c>
      <c r="H21" s="12">
        <v>0.5</v>
      </c>
      <c r="I21" s="12">
        <v>0.75</v>
      </c>
      <c r="J21" s="12">
        <v>1</v>
      </c>
      <c r="K21" s="16">
        <f t="shared" si="0"/>
        <v>0.75</v>
      </c>
      <c r="L21" s="21">
        <f t="shared" si="1"/>
        <v>6.9444444444444441E-3</v>
      </c>
      <c r="M21" s="21">
        <f t="shared" si="2"/>
        <v>8.3333333333333329E-2</v>
      </c>
    </row>
    <row r="22" spans="1:14" ht="18" x14ac:dyDescent="0.35">
      <c r="A22" s="83"/>
      <c r="B22" s="83"/>
      <c r="C22" s="83"/>
      <c r="D22" s="98" t="s">
        <v>99</v>
      </c>
      <c r="E22" s="106"/>
      <c r="F22" s="107"/>
      <c r="G22" s="34" t="s">
        <v>124</v>
      </c>
      <c r="H22" s="12">
        <v>1</v>
      </c>
      <c r="I22" s="12">
        <v>1.5</v>
      </c>
      <c r="J22" s="12">
        <v>2</v>
      </c>
      <c r="K22" s="16">
        <f t="shared" si="0"/>
        <v>1.5</v>
      </c>
      <c r="L22" s="21">
        <f t="shared" si="1"/>
        <v>2.7777777777777776E-2</v>
      </c>
      <c r="M22" s="21">
        <f t="shared" si="2"/>
        <v>0.16666666666666666</v>
      </c>
    </row>
    <row r="23" spans="1:14" ht="18" customHeight="1" x14ac:dyDescent="0.3">
      <c r="A23" s="84"/>
      <c r="B23" s="84"/>
      <c r="C23" s="83"/>
      <c r="D23" s="103" t="s">
        <v>98</v>
      </c>
      <c r="E23" s="104"/>
      <c r="F23" s="105"/>
      <c r="G23" s="35" t="s">
        <v>125</v>
      </c>
      <c r="H23" s="12">
        <v>0.5</v>
      </c>
      <c r="I23" s="12">
        <v>0.75</v>
      </c>
      <c r="J23" s="12">
        <v>1</v>
      </c>
      <c r="K23" s="16">
        <f t="shared" si="0"/>
        <v>0.75</v>
      </c>
      <c r="L23" s="21">
        <f t="shared" si="1"/>
        <v>6.9444444444444441E-3</v>
      </c>
      <c r="M23" s="21">
        <f t="shared" si="2"/>
        <v>8.3333333333333329E-2</v>
      </c>
      <c r="N23" s="46">
        <f>L15+L16+L17+L18+L19+L20+L21+L22+L23</f>
        <v>8.3333333333333343E-2</v>
      </c>
    </row>
    <row r="24" spans="1:14" ht="18" x14ac:dyDescent="0.3">
      <c r="A24" s="80">
        <v>4</v>
      </c>
      <c r="B24" s="80" t="s">
        <v>51</v>
      </c>
      <c r="C24" s="80" t="s">
        <v>52</v>
      </c>
      <c r="D24" s="81" t="s">
        <v>53</v>
      </c>
      <c r="E24" s="81"/>
      <c r="F24" s="85"/>
      <c r="G24" s="13" t="s">
        <v>126</v>
      </c>
      <c r="H24" s="12">
        <v>1</v>
      </c>
      <c r="I24" s="12">
        <v>1</v>
      </c>
      <c r="J24" s="12">
        <v>1.5</v>
      </c>
      <c r="K24" s="16">
        <f t="shared" si="0"/>
        <v>1.0833333333333333</v>
      </c>
      <c r="L24" s="21">
        <f t="shared" si="1"/>
        <v>6.9444444444444441E-3</v>
      </c>
      <c r="M24" s="21">
        <f t="shared" si="2"/>
        <v>8.3333333333333329E-2</v>
      </c>
    </row>
    <row r="25" spans="1:14" ht="18" x14ac:dyDescent="0.3">
      <c r="A25" s="80"/>
      <c r="B25" s="80"/>
      <c r="C25" s="80"/>
      <c r="D25" s="81" t="s">
        <v>54</v>
      </c>
      <c r="E25" s="81"/>
      <c r="F25" s="85"/>
      <c r="G25" s="13" t="s">
        <v>127</v>
      </c>
      <c r="H25" s="12">
        <v>1</v>
      </c>
      <c r="I25" s="12">
        <v>1.5</v>
      </c>
      <c r="J25" s="12">
        <v>2</v>
      </c>
      <c r="K25" s="16">
        <f t="shared" si="0"/>
        <v>1.5</v>
      </c>
      <c r="L25" s="21">
        <f t="shared" si="1"/>
        <v>2.7777777777777776E-2</v>
      </c>
      <c r="M25" s="21">
        <f t="shared" si="2"/>
        <v>0.16666666666666666</v>
      </c>
    </row>
    <row r="26" spans="1:14" ht="18" x14ac:dyDescent="0.3">
      <c r="A26" s="80"/>
      <c r="B26" s="80"/>
      <c r="C26" s="80"/>
      <c r="D26" s="92"/>
      <c r="E26" s="81" t="s">
        <v>106</v>
      </c>
      <c r="F26" s="85"/>
      <c r="G26" s="36" t="s">
        <v>129</v>
      </c>
      <c r="H26" s="12">
        <f>H27+H28</f>
        <v>8</v>
      </c>
      <c r="I26" s="12">
        <f>I27+I28</f>
        <v>9</v>
      </c>
      <c r="J26" s="12">
        <f>J27+J28</f>
        <v>10</v>
      </c>
      <c r="K26" s="16">
        <f>K27+K28</f>
        <v>9</v>
      </c>
      <c r="L26" s="21">
        <f t="shared" si="1"/>
        <v>0.1111111111111111</v>
      </c>
      <c r="M26" s="21">
        <f t="shared" si="2"/>
        <v>0.33333333333333331</v>
      </c>
    </row>
    <row r="27" spans="1:14" ht="18" x14ac:dyDescent="0.3">
      <c r="A27" s="80"/>
      <c r="B27" s="80"/>
      <c r="C27" s="80"/>
      <c r="D27" s="92"/>
      <c r="E27" s="92"/>
      <c r="F27" s="14" t="s">
        <v>55</v>
      </c>
      <c r="G27" s="37" t="s">
        <v>130</v>
      </c>
      <c r="H27" s="12">
        <v>3</v>
      </c>
      <c r="I27" s="12">
        <v>3.5</v>
      </c>
      <c r="J27" s="12">
        <v>4</v>
      </c>
      <c r="K27" s="16">
        <f>(H27+4*I27+J27)/6</f>
        <v>3.5</v>
      </c>
      <c r="L27" s="21">
        <f t="shared" si="1"/>
        <v>2.7777777777777776E-2</v>
      </c>
      <c r="M27" s="21">
        <f t="shared" si="2"/>
        <v>0.16666666666666666</v>
      </c>
    </row>
    <row r="28" spans="1:14" ht="18" x14ac:dyDescent="0.3">
      <c r="A28" s="80"/>
      <c r="B28" s="80"/>
      <c r="C28" s="80"/>
      <c r="D28" s="92"/>
      <c r="E28" s="92"/>
      <c r="F28" s="14" t="s">
        <v>56</v>
      </c>
      <c r="G28" s="37" t="s">
        <v>131</v>
      </c>
      <c r="H28" s="12">
        <v>5</v>
      </c>
      <c r="I28" s="12">
        <v>5.5</v>
      </c>
      <c r="J28" s="12">
        <v>6</v>
      </c>
      <c r="K28" s="16">
        <f>(H28+4*I28+J28)/6</f>
        <v>5.5</v>
      </c>
      <c r="L28" s="21">
        <f t="shared" si="1"/>
        <v>2.7777777777777776E-2</v>
      </c>
      <c r="M28" s="21">
        <f t="shared" si="2"/>
        <v>0.16666666666666666</v>
      </c>
    </row>
    <row r="29" spans="1:14" ht="18" x14ac:dyDescent="0.3">
      <c r="A29" s="80"/>
      <c r="B29" s="80"/>
      <c r="C29" s="80"/>
      <c r="D29" s="93" t="s">
        <v>57</v>
      </c>
      <c r="E29" s="93"/>
      <c r="F29" s="97"/>
      <c r="G29" s="32" t="s">
        <v>132</v>
      </c>
      <c r="H29" s="12">
        <v>1.75</v>
      </c>
      <c r="I29" s="12">
        <v>2</v>
      </c>
      <c r="J29" s="12">
        <v>2.5</v>
      </c>
      <c r="K29" s="29">
        <f>(H29+4*I29+J29)/6</f>
        <v>2.0416666666666665</v>
      </c>
      <c r="L29" s="21">
        <f t="shared" si="1"/>
        <v>1.5625E-2</v>
      </c>
      <c r="M29" s="21">
        <f t="shared" si="2"/>
        <v>0.125</v>
      </c>
    </row>
    <row r="30" spans="1:14" ht="18" x14ac:dyDescent="0.3">
      <c r="A30" s="80"/>
      <c r="B30" s="80"/>
      <c r="C30" s="80"/>
      <c r="D30" s="81" t="s">
        <v>58</v>
      </c>
      <c r="E30" s="81"/>
      <c r="F30" s="85"/>
      <c r="G30" s="13" t="s">
        <v>133</v>
      </c>
      <c r="H30" s="12">
        <v>1</v>
      </c>
      <c r="I30" s="12">
        <v>1.5</v>
      </c>
      <c r="J30" s="12">
        <v>2</v>
      </c>
      <c r="K30" s="15">
        <f>(H30+4*I30+J30)/6</f>
        <v>1.5</v>
      </c>
      <c r="L30" s="21">
        <f t="shared" si="1"/>
        <v>2.7777777777777776E-2</v>
      </c>
      <c r="M30" s="21">
        <f t="shared" si="2"/>
        <v>0.16666666666666666</v>
      </c>
      <c r="N30" s="46">
        <f>L24+L25+L26+L27+L28+L29+L30</f>
        <v>0.24479166666666669</v>
      </c>
    </row>
    <row r="31" spans="1:14" ht="18" x14ac:dyDescent="0.3">
      <c r="A31" s="80">
        <v>5</v>
      </c>
      <c r="B31" s="80" t="s">
        <v>59</v>
      </c>
      <c r="C31" s="80" t="s">
        <v>7</v>
      </c>
      <c r="D31" s="81" t="s">
        <v>60</v>
      </c>
      <c r="E31" s="81"/>
      <c r="F31" s="85"/>
      <c r="G31" s="13" t="s">
        <v>134</v>
      </c>
      <c r="H31" s="12">
        <v>1</v>
      </c>
      <c r="I31" s="12">
        <v>1.5</v>
      </c>
      <c r="J31" s="12">
        <v>2</v>
      </c>
      <c r="K31" s="15">
        <f>(H31+4*I31+J31)/6</f>
        <v>1.5</v>
      </c>
      <c r="L31" s="21">
        <f t="shared" si="1"/>
        <v>2.7777777777777776E-2</v>
      </c>
      <c r="M31" s="21">
        <f t="shared" si="2"/>
        <v>0.16666666666666666</v>
      </c>
    </row>
    <row r="32" spans="1:14" ht="18" x14ac:dyDescent="0.3">
      <c r="A32" s="80"/>
      <c r="B32" s="80"/>
      <c r="C32" s="80"/>
      <c r="D32" s="81" t="s">
        <v>61</v>
      </c>
      <c r="E32" s="81"/>
      <c r="F32" s="85"/>
      <c r="G32" s="13" t="s">
        <v>135</v>
      </c>
      <c r="H32" s="12">
        <f>H33+H34+H35+H37+H36+H38+H39+H40+H41</f>
        <v>5.5</v>
      </c>
      <c r="I32" s="12">
        <f>I33+I34+I35+I36+I37+I38+I39+I40+I41</f>
        <v>8</v>
      </c>
      <c r="J32" s="12">
        <f>J33+J34+J35+J36+J37+J38+J39+J40+J41</f>
        <v>10.5</v>
      </c>
      <c r="K32" s="16">
        <f>K33+K34+K35+K36+K37+K38+K39+K40+K41</f>
        <v>8</v>
      </c>
      <c r="L32" s="21">
        <f t="shared" si="1"/>
        <v>0.69444444444444453</v>
      </c>
      <c r="M32" s="21">
        <f t="shared" si="2"/>
        <v>0.83333333333333337</v>
      </c>
    </row>
    <row r="33" spans="1:14" ht="18" x14ac:dyDescent="0.3">
      <c r="A33" s="80"/>
      <c r="B33" s="80"/>
      <c r="C33" s="80"/>
      <c r="D33" s="94"/>
      <c r="E33" s="81" t="s">
        <v>62</v>
      </c>
      <c r="F33" s="85"/>
      <c r="G33" s="36" t="s">
        <v>143</v>
      </c>
      <c r="H33" s="12">
        <v>0.5</v>
      </c>
      <c r="I33" s="12">
        <v>0.75</v>
      </c>
      <c r="J33" s="12">
        <v>1</v>
      </c>
      <c r="K33" s="16">
        <f t="shared" ref="K33:K43" si="3">(H33+4*I33+J33)/6</f>
        <v>0.75</v>
      </c>
      <c r="L33" s="21">
        <f t="shared" si="1"/>
        <v>6.9444444444444441E-3</v>
      </c>
      <c r="M33" s="21">
        <f t="shared" si="2"/>
        <v>8.3333333333333329E-2</v>
      </c>
    </row>
    <row r="34" spans="1:14" ht="18" x14ac:dyDescent="0.3">
      <c r="A34" s="80"/>
      <c r="B34" s="80"/>
      <c r="C34" s="80"/>
      <c r="D34" s="94"/>
      <c r="E34" s="81" t="s">
        <v>63</v>
      </c>
      <c r="F34" s="85"/>
      <c r="G34" s="36" t="s">
        <v>144</v>
      </c>
      <c r="H34" s="12">
        <v>0.5</v>
      </c>
      <c r="I34" s="12">
        <v>0.75</v>
      </c>
      <c r="J34" s="12">
        <v>1</v>
      </c>
      <c r="K34" s="16">
        <f t="shared" si="3"/>
        <v>0.75</v>
      </c>
      <c r="L34" s="21">
        <f t="shared" si="1"/>
        <v>6.9444444444444441E-3</v>
      </c>
      <c r="M34" s="21">
        <f t="shared" si="2"/>
        <v>8.3333333333333329E-2</v>
      </c>
    </row>
    <row r="35" spans="1:14" ht="18" x14ac:dyDescent="0.3">
      <c r="A35" s="80"/>
      <c r="B35" s="80"/>
      <c r="C35" s="80"/>
      <c r="D35" s="94"/>
      <c r="E35" s="81" t="s">
        <v>64</v>
      </c>
      <c r="F35" s="85"/>
      <c r="G35" s="36" t="s">
        <v>145</v>
      </c>
      <c r="H35" s="12">
        <v>0.5</v>
      </c>
      <c r="I35" s="12">
        <v>0.75</v>
      </c>
      <c r="J35" s="12">
        <v>1</v>
      </c>
      <c r="K35" s="16">
        <f t="shared" si="3"/>
        <v>0.75</v>
      </c>
      <c r="L35" s="21">
        <f t="shared" si="1"/>
        <v>6.9444444444444441E-3</v>
      </c>
      <c r="M35" s="21">
        <f t="shared" si="2"/>
        <v>8.3333333333333329E-2</v>
      </c>
    </row>
    <row r="36" spans="1:14" ht="18" x14ac:dyDescent="0.3">
      <c r="A36" s="80"/>
      <c r="B36" s="80"/>
      <c r="C36" s="80"/>
      <c r="D36" s="94"/>
      <c r="E36" s="81" t="s">
        <v>65</v>
      </c>
      <c r="F36" s="85"/>
      <c r="G36" s="36" t="s">
        <v>146</v>
      </c>
      <c r="H36" s="12">
        <v>0.5</v>
      </c>
      <c r="I36" s="12">
        <v>0.75</v>
      </c>
      <c r="J36" s="12">
        <v>1</v>
      </c>
      <c r="K36" s="16">
        <f t="shared" si="3"/>
        <v>0.75</v>
      </c>
      <c r="L36" s="21">
        <f t="shared" si="1"/>
        <v>6.9444444444444441E-3</v>
      </c>
      <c r="M36" s="21">
        <f t="shared" si="2"/>
        <v>8.3333333333333329E-2</v>
      </c>
    </row>
    <row r="37" spans="1:14" ht="18" x14ac:dyDescent="0.3">
      <c r="A37" s="80"/>
      <c r="B37" s="80"/>
      <c r="C37" s="80"/>
      <c r="D37" s="94"/>
      <c r="E37" s="81" t="s">
        <v>66</v>
      </c>
      <c r="F37" s="85"/>
      <c r="G37" s="36" t="s">
        <v>147</v>
      </c>
      <c r="H37" s="12">
        <v>0.5</v>
      </c>
      <c r="I37" s="12">
        <v>0.75</v>
      </c>
      <c r="J37" s="12">
        <v>1</v>
      </c>
      <c r="K37" s="16">
        <f t="shared" si="3"/>
        <v>0.75</v>
      </c>
      <c r="L37" s="21">
        <f t="shared" si="1"/>
        <v>6.9444444444444441E-3</v>
      </c>
      <c r="M37" s="21">
        <f t="shared" si="2"/>
        <v>8.3333333333333329E-2</v>
      </c>
    </row>
    <row r="38" spans="1:14" ht="18" x14ac:dyDescent="0.3">
      <c r="A38" s="80"/>
      <c r="B38" s="80"/>
      <c r="C38" s="80"/>
      <c r="D38" s="94"/>
      <c r="E38" s="81" t="s">
        <v>67</v>
      </c>
      <c r="F38" s="85"/>
      <c r="G38" s="36" t="s">
        <v>148</v>
      </c>
      <c r="H38" s="12">
        <v>0.5</v>
      </c>
      <c r="I38" s="12">
        <v>0.75</v>
      </c>
      <c r="J38" s="12">
        <v>1</v>
      </c>
      <c r="K38" s="16">
        <f t="shared" si="3"/>
        <v>0.75</v>
      </c>
      <c r="L38" s="21">
        <f t="shared" si="1"/>
        <v>6.9444444444444441E-3</v>
      </c>
      <c r="M38" s="21">
        <f t="shared" si="2"/>
        <v>8.3333333333333329E-2</v>
      </c>
    </row>
    <row r="39" spans="1:14" ht="18" x14ac:dyDescent="0.3">
      <c r="A39" s="80"/>
      <c r="B39" s="80"/>
      <c r="C39" s="80"/>
      <c r="D39" s="94"/>
      <c r="E39" s="85" t="s">
        <v>104</v>
      </c>
      <c r="F39" s="87"/>
      <c r="G39" s="36" t="s">
        <v>149</v>
      </c>
      <c r="H39" s="12">
        <v>0.5</v>
      </c>
      <c r="I39" s="12">
        <v>0.75</v>
      </c>
      <c r="J39" s="12">
        <v>1</v>
      </c>
      <c r="K39" s="16">
        <f t="shared" si="3"/>
        <v>0.75</v>
      </c>
      <c r="L39" s="21">
        <f t="shared" si="1"/>
        <v>6.9444444444444441E-3</v>
      </c>
      <c r="M39" s="21">
        <f t="shared" si="2"/>
        <v>8.3333333333333329E-2</v>
      </c>
    </row>
    <row r="40" spans="1:14" ht="18" x14ac:dyDescent="0.3">
      <c r="A40" s="80"/>
      <c r="B40" s="80"/>
      <c r="C40" s="80"/>
      <c r="D40" s="94"/>
      <c r="E40" s="85" t="s">
        <v>105</v>
      </c>
      <c r="F40" s="87"/>
      <c r="G40" s="36" t="s">
        <v>150</v>
      </c>
      <c r="H40" s="12">
        <v>1.5</v>
      </c>
      <c r="I40" s="12">
        <v>2</v>
      </c>
      <c r="J40" s="12">
        <v>2.5</v>
      </c>
      <c r="K40" s="16">
        <f t="shared" si="3"/>
        <v>2</v>
      </c>
      <c r="L40" s="21">
        <f t="shared" si="1"/>
        <v>2.7777777777777776E-2</v>
      </c>
      <c r="M40" s="21">
        <f t="shared" si="2"/>
        <v>0.16666666666666666</v>
      </c>
    </row>
    <row r="41" spans="1:14" ht="18" x14ac:dyDescent="0.3">
      <c r="A41" s="80"/>
      <c r="B41" s="80"/>
      <c r="C41" s="80"/>
      <c r="D41" s="94"/>
      <c r="E41" s="81" t="s">
        <v>103</v>
      </c>
      <c r="F41" s="85"/>
      <c r="G41" s="36" t="s">
        <v>151</v>
      </c>
      <c r="H41" s="12">
        <v>0.5</v>
      </c>
      <c r="I41" s="12">
        <v>0.75</v>
      </c>
      <c r="J41" s="12">
        <v>1</v>
      </c>
      <c r="K41" s="16">
        <f t="shared" si="3"/>
        <v>0.75</v>
      </c>
      <c r="L41" s="21">
        <f t="shared" si="1"/>
        <v>6.9444444444444441E-3</v>
      </c>
      <c r="M41" s="21">
        <f t="shared" si="2"/>
        <v>8.3333333333333329E-2</v>
      </c>
    </row>
    <row r="42" spans="1:14" ht="18" x14ac:dyDescent="0.3">
      <c r="A42" s="80"/>
      <c r="B42" s="80"/>
      <c r="C42" s="80"/>
      <c r="D42" s="81" t="s">
        <v>68</v>
      </c>
      <c r="E42" s="81"/>
      <c r="F42" s="85"/>
      <c r="G42" s="13" t="s">
        <v>152</v>
      </c>
      <c r="H42" s="12">
        <v>0.8</v>
      </c>
      <c r="I42" s="12">
        <v>1</v>
      </c>
      <c r="J42" s="12">
        <v>1.5</v>
      </c>
      <c r="K42" s="15">
        <f t="shared" si="3"/>
        <v>1.05</v>
      </c>
      <c r="L42" s="21">
        <f t="shared" si="1"/>
        <v>1.3611111111111109E-2</v>
      </c>
      <c r="M42" s="21">
        <f t="shared" si="2"/>
        <v>0.11666666666666665</v>
      </c>
      <c r="N42" s="46">
        <f>L31+L32+L33+L34+L35+L36+L37+L38+L39+L40+L41+L42</f>
        <v>0.8191666666666666</v>
      </c>
    </row>
    <row r="43" spans="1:14" ht="18" x14ac:dyDescent="0.3">
      <c r="A43" s="80">
        <v>6</v>
      </c>
      <c r="B43" s="80" t="s">
        <v>69</v>
      </c>
      <c r="C43" s="80" t="s">
        <v>8</v>
      </c>
      <c r="D43" s="81" t="s">
        <v>70</v>
      </c>
      <c r="E43" s="81"/>
      <c r="F43" s="85"/>
      <c r="G43" s="13" t="s">
        <v>153</v>
      </c>
      <c r="H43" s="12">
        <v>0.5</v>
      </c>
      <c r="I43" s="12">
        <v>0.75</v>
      </c>
      <c r="J43" s="12">
        <v>1</v>
      </c>
      <c r="K43" s="15">
        <f t="shared" si="3"/>
        <v>0.75</v>
      </c>
      <c r="L43" s="21">
        <f t="shared" si="1"/>
        <v>6.9444444444444441E-3</v>
      </c>
      <c r="M43" s="21">
        <f t="shared" si="2"/>
        <v>8.3333333333333329E-2</v>
      </c>
    </row>
    <row r="44" spans="1:14" ht="18" x14ac:dyDescent="0.3">
      <c r="A44" s="80"/>
      <c r="B44" s="80"/>
      <c r="C44" s="80"/>
      <c r="D44" s="81" t="s">
        <v>71</v>
      </c>
      <c r="E44" s="81"/>
      <c r="F44" s="85"/>
      <c r="G44" s="13" t="s">
        <v>154</v>
      </c>
      <c r="H44" s="12">
        <f>H45+H48+H51+H54+H57+H60+H63+H66+H69</f>
        <v>2.7</v>
      </c>
      <c r="I44" s="12">
        <f>I45+I48+I51+I54+I57+I60+I63+I66+I69</f>
        <v>6.3000000000000007</v>
      </c>
      <c r="J44" s="19">
        <f>J45+J48+J51+J54+J57+J60+J63+J66+J69+K44</f>
        <v>16.2</v>
      </c>
      <c r="K44" s="16">
        <f>K45+K48+K51+K54+K60+K63+K66+K69+K57</f>
        <v>6.3000000000000007</v>
      </c>
      <c r="L44" s="21">
        <f t="shared" si="1"/>
        <v>5.0625</v>
      </c>
      <c r="M44" s="21">
        <f t="shared" si="2"/>
        <v>2.25</v>
      </c>
    </row>
    <row r="45" spans="1:14" ht="18" x14ac:dyDescent="0.3">
      <c r="A45" s="80"/>
      <c r="B45" s="80"/>
      <c r="C45" s="80"/>
      <c r="D45" s="92"/>
      <c r="E45" s="81" t="s">
        <v>72</v>
      </c>
      <c r="F45" s="85"/>
      <c r="G45" s="36" t="s">
        <v>155</v>
      </c>
      <c r="H45" s="12">
        <f>H46+H47</f>
        <v>0.30000000000000004</v>
      </c>
      <c r="I45" s="12">
        <f>I46+I47</f>
        <v>0.7</v>
      </c>
      <c r="J45" s="12">
        <f>J46+J47</f>
        <v>1.1000000000000001</v>
      </c>
      <c r="K45" s="16">
        <f>K47+K46</f>
        <v>0.7</v>
      </c>
      <c r="L45" s="21">
        <f t="shared" si="1"/>
        <v>1.7777777777777778E-2</v>
      </c>
      <c r="M45" s="21">
        <f t="shared" si="2"/>
        <v>0.13333333333333333</v>
      </c>
    </row>
    <row r="46" spans="1:14" ht="18" x14ac:dyDescent="0.3">
      <c r="A46" s="80"/>
      <c r="B46" s="80"/>
      <c r="C46" s="80"/>
      <c r="D46" s="92"/>
      <c r="E46" s="92"/>
      <c r="F46" s="13" t="s">
        <v>73</v>
      </c>
      <c r="G46" s="37" t="s">
        <v>156</v>
      </c>
      <c r="H46" s="12">
        <v>0.2</v>
      </c>
      <c r="I46" s="12">
        <v>0.4</v>
      </c>
      <c r="J46" s="12">
        <v>0.6</v>
      </c>
      <c r="K46" s="16">
        <f t="shared" ref="K46:K56" si="4">(H46+4*I46+J46)/6</f>
        <v>0.39999999999999997</v>
      </c>
      <c r="L46" s="21">
        <f t="shared" si="1"/>
        <v>4.4444444444444444E-3</v>
      </c>
      <c r="M46" s="21">
        <f t="shared" si="2"/>
        <v>6.6666666666666666E-2</v>
      </c>
    </row>
    <row r="47" spans="1:14" ht="18" x14ac:dyDescent="0.3">
      <c r="A47" s="80"/>
      <c r="B47" s="80"/>
      <c r="C47" s="80"/>
      <c r="D47" s="92"/>
      <c r="E47" s="92"/>
      <c r="F47" s="13" t="s">
        <v>74</v>
      </c>
      <c r="G47" s="37" t="s">
        <v>157</v>
      </c>
      <c r="H47" s="12">
        <v>0.1</v>
      </c>
      <c r="I47" s="12">
        <v>0.3</v>
      </c>
      <c r="J47" s="12">
        <v>0.5</v>
      </c>
      <c r="K47" s="16">
        <f t="shared" si="4"/>
        <v>0.3</v>
      </c>
      <c r="L47" s="21">
        <f t="shared" si="1"/>
        <v>4.4444444444444444E-3</v>
      </c>
      <c r="M47" s="21">
        <f t="shared" si="2"/>
        <v>6.6666666666666666E-2</v>
      </c>
    </row>
    <row r="48" spans="1:14" ht="18" x14ac:dyDescent="0.3">
      <c r="A48" s="80"/>
      <c r="B48" s="80"/>
      <c r="C48" s="80"/>
      <c r="D48" s="92"/>
      <c r="E48" s="81" t="s">
        <v>75</v>
      </c>
      <c r="F48" s="85"/>
      <c r="G48" s="36" t="s">
        <v>160</v>
      </c>
      <c r="H48" s="12">
        <f>H49+H50</f>
        <v>0.30000000000000004</v>
      </c>
      <c r="I48" s="12">
        <f>I49+I50</f>
        <v>0.7</v>
      </c>
      <c r="J48" s="12">
        <f>J49+J50</f>
        <v>1.1000000000000001</v>
      </c>
      <c r="K48" s="15">
        <f>K49+K50</f>
        <v>0.7</v>
      </c>
      <c r="L48" s="21">
        <f t="shared" si="1"/>
        <v>1.7777777777777778E-2</v>
      </c>
      <c r="M48" s="21">
        <f t="shared" si="2"/>
        <v>0.13333333333333333</v>
      </c>
    </row>
    <row r="49" spans="1:13" ht="18" x14ac:dyDescent="0.3">
      <c r="A49" s="80"/>
      <c r="B49" s="80"/>
      <c r="C49" s="80"/>
      <c r="D49" s="92"/>
      <c r="E49" s="92"/>
      <c r="F49" s="13" t="s">
        <v>76</v>
      </c>
      <c r="G49" s="37" t="s">
        <v>158</v>
      </c>
      <c r="H49" s="12">
        <v>0.2</v>
      </c>
      <c r="I49" s="12">
        <v>0.4</v>
      </c>
      <c r="J49" s="12">
        <v>0.6</v>
      </c>
      <c r="K49" s="16">
        <f t="shared" si="4"/>
        <v>0.39999999999999997</v>
      </c>
      <c r="L49" s="21">
        <f t="shared" si="1"/>
        <v>4.4444444444444444E-3</v>
      </c>
      <c r="M49" s="21">
        <f t="shared" si="2"/>
        <v>6.6666666666666666E-2</v>
      </c>
    </row>
    <row r="50" spans="1:13" ht="18" x14ac:dyDescent="0.3">
      <c r="A50" s="80"/>
      <c r="B50" s="80"/>
      <c r="C50" s="80"/>
      <c r="D50" s="92"/>
      <c r="E50" s="92"/>
      <c r="F50" s="13" t="s">
        <v>77</v>
      </c>
      <c r="G50" s="37" t="s">
        <v>159</v>
      </c>
      <c r="H50" s="12">
        <v>0.1</v>
      </c>
      <c r="I50" s="12">
        <v>0.3</v>
      </c>
      <c r="J50" s="12">
        <v>0.5</v>
      </c>
      <c r="K50" s="16">
        <f t="shared" si="4"/>
        <v>0.3</v>
      </c>
      <c r="L50" s="21">
        <f t="shared" si="1"/>
        <v>4.4444444444444444E-3</v>
      </c>
      <c r="M50" s="21">
        <f t="shared" si="2"/>
        <v>6.6666666666666666E-2</v>
      </c>
    </row>
    <row r="51" spans="1:13" ht="18" x14ac:dyDescent="0.3">
      <c r="A51" s="80"/>
      <c r="B51" s="80"/>
      <c r="C51" s="80"/>
      <c r="D51" s="92"/>
      <c r="E51" s="81" t="s">
        <v>78</v>
      </c>
      <c r="F51" s="85"/>
      <c r="G51" s="36" t="s">
        <v>161</v>
      </c>
      <c r="H51" s="12">
        <f>H52+H53</f>
        <v>0.30000000000000004</v>
      </c>
      <c r="I51" s="12">
        <f>I52+I53</f>
        <v>0.7</v>
      </c>
      <c r="J51" s="12">
        <f>J52+J53</f>
        <v>1.1000000000000001</v>
      </c>
      <c r="K51" s="15">
        <f>K52+K53</f>
        <v>0.7</v>
      </c>
      <c r="L51" s="21">
        <f t="shared" si="1"/>
        <v>1.7777777777777778E-2</v>
      </c>
      <c r="M51" s="21">
        <f t="shared" si="2"/>
        <v>0.13333333333333333</v>
      </c>
    </row>
    <row r="52" spans="1:13" ht="18" x14ac:dyDescent="0.3">
      <c r="A52" s="80"/>
      <c r="B52" s="80"/>
      <c r="C52" s="80"/>
      <c r="D52" s="92"/>
      <c r="E52" s="92"/>
      <c r="F52" s="13" t="s">
        <v>79</v>
      </c>
      <c r="G52" s="37" t="s">
        <v>168</v>
      </c>
      <c r="H52" s="12">
        <v>0.2</v>
      </c>
      <c r="I52" s="12">
        <v>0.4</v>
      </c>
      <c r="J52" s="12">
        <v>0.6</v>
      </c>
      <c r="K52" s="16">
        <f t="shared" si="4"/>
        <v>0.39999999999999997</v>
      </c>
      <c r="L52" s="21">
        <f t="shared" si="1"/>
        <v>4.4444444444444444E-3</v>
      </c>
      <c r="M52" s="21">
        <f t="shared" si="2"/>
        <v>6.6666666666666666E-2</v>
      </c>
    </row>
    <row r="53" spans="1:13" ht="18" x14ac:dyDescent="0.3">
      <c r="A53" s="80"/>
      <c r="B53" s="80"/>
      <c r="C53" s="80"/>
      <c r="D53" s="92"/>
      <c r="E53" s="92"/>
      <c r="F53" s="13" t="s">
        <v>80</v>
      </c>
      <c r="G53" s="37" t="s">
        <v>169</v>
      </c>
      <c r="H53" s="12">
        <v>0.1</v>
      </c>
      <c r="I53" s="12">
        <v>0.3</v>
      </c>
      <c r="J53" s="12">
        <v>0.5</v>
      </c>
      <c r="K53" s="16">
        <f t="shared" si="4"/>
        <v>0.3</v>
      </c>
      <c r="L53" s="21">
        <f t="shared" si="1"/>
        <v>4.4444444444444444E-3</v>
      </c>
      <c r="M53" s="21">
        <f t="shared" si="2"/>
        <v>6.6666666666666666E-2</v>
      </c>
    </row>
    <row r="54" spans="1:13" ht="18" x14ac:dyDescent="0.3">
      <c r="A54" s="80"/>
      <c r="B54" s="80"/>
      <c r="C54" s="80"/>
      <c r="D54" s="92"/>
      <c r="E54" s="81" t="s">
        <v>81</v>
      </c>
      <c r="F54" s="85"/>
      <c r="G54" s="36" t="s">
        <v>162</v>
      </c>
      <c r="H54" s="12">
        <f>H55+H56</f>
        <v>0.30000000000000004</v>
      </c>
      <c r="I54" s="12">
        <f>I55+I56</f>
        <v>0.7</v>
      </c>
      <c r="J54" s="12">
        <f>J55+J56</f>
        <v>1.1000000000000001</v>
      </c>
      <c r="K54" s="15">
        <f>K55+K56</f>
        <v>0.7</v>
      </c>
      <c r="L54" s="21">
        <f t="shared" si="1"/>
        <v>1.7777777777777778E-2</v>
      </c>
      <c r="M54" s="21">
        <f t="shared" si="2"/>
        <v>0.13333333333333333</v>
      </c>
    </row>
    <row r="55" spans="1:13" ht="18" x14ac:dyDescent="0.3">
      <c r="A55" s="80"/>
      <c r="B55" s="80"/>
      <c r="C55" s="80"/>
      <c r="D55" s="92"/>
      <c r="E55" s="92"/>
      <c r="F55" s="13" t="s">
        <v>82</v>
      </c>
      <c r="G55" s="37" t="s">
        <v>170</v>
      </c>
      <c r="H55" s="12">
        <v>0.2</v>
      </c>
      <c r="I55" s="12">
        <v>0.4</v>
      </c>
      <c r="J55" s="12">
        <v>0.6</v>
      </c>
      <c r="K55" s="16">
        <f t="shared" si="4"/>
        <v>0.39999999999999997</v>
      </c>
      <c r="L55" s="21">
        <f t="shared" si="1"/>
        <v>4.4444444444444444E-3</v>
      </c>
      <c r="M55" s="21">
        <f t="shared" si="2"/>
        <v>6.6666666666666666E-2</v>
      </c>
    </row>
    <row r="56" spans="1:13" ht="18" x14ac:dyDescent="0.3">
      <c r="A56" s="80"/>
      <c r="B56" s="80"/>
      <c r="C56" s="80"/>
      <c r="D56" s="92"/>
      <c r="E56" s="92"/>
      <c r="F56" s="13" t="s">
        <v>83</v>
      </c>
      <c r="G56" s="37" t="s">
        <v>171</v>
      </c>
      <c r="H56" s="12">
        <v>0.1</v>
      </c>
      <c r="I56" s="12">
        <v>0.3</v>
      </c>
      <c r="J56" s="12">
        <v>0.5</v>
      </c>
      <c r="K56" s="16">
        <f t="shared" si="4"/>
        <v>0.3</v>
      </c>
      <c r="L56" s="21">
        <f t="shared" si="1"/>
        <v>4.4444444444444444E-3</v>
      </c>
      <c r="M56" s="21">
        <f t="shared" si="2"/>
        <v>6.6666666666666666E-2</v>
      </c>
    </row>
    <row r="57" spans="1:13" ht="18" x14ac:dyDescent="0.3">
      <c r="A57" s="80"/>
      <c r="B57" s="80"/>
      <c r="C57" s="80"/>
      <c r="D57" s="92"/>
      <c r="E57" s="81" t="s">
        <v>84</v>
      </c>
      <c r="F57" s="85"/>
      <c r="G57" s="36" t="s">
        <v>163</v>
      </c>
      <c r="H57" s="12">
        <f>H58+H59</f>
        <v>0.30000000000000004</v>
      </c>
      <c r="I57" s="12">
        <f>I58+I59</f>
        <v>0.7</v>
      </c>
      <c r="J57" s="12">
        <f>J58+J59</f>
        <v>1.1000000000000001</v>
      </c>
      <c r="K57" s="15">
        <f>K58+K59</f>
        <v>0.7</v>
      </c>
      <c r="L57" s="21">
        <f t="shared" si="1"/>
        <v>1.7777777777777778E-2</v>
      </c>
      <c r="M57" s="21">
        <f t="shared" si="2"/>
        <v>0.13333333333333333</v>
      </c>
    </row>
    <row r="58" spans="1:13" ht="18" x14ac:dyDescent="0.3">
      <c r="A58" s="80"/>
      <c r="B58" s="80"/>
      <c r="C58" s="80"/>
      <c r="D58" s="92"/>
      <c r="E58" s="92"/>
      <c r="F58" s="13" t="s">
        <v>85</v>
      </c>
      <c r="G58" s="37" t="s">
        <v>172</v>
      </c>
      <c r="H58" s="12">
        <v>0.2</v>
      </c>
      <c r="I58" s="12">
        <v>0.4</v>
      </c>
      <c r="J58" s="12">
        <v>0.6</v>
      </c>
      <c r="K58" s="16">
        <f>(H58+4*I58+J58)/6</f>
        <v>0.39999999999999997</v>
      </c>
      <c r="L58" s="21">
        <f t="shared" si="1"/>
        <v>4.4444444444444444E-3</v>
      </c>
      <c r="M58" s="21">
        <f t="shared" si="2"/>
        <v>6.6666666666666666E-2</v>
      </c>
    </row>
    <row r="59" spans="1:13" ht="18" x14ac:dyDescent="0.3">
      <c r="A59" s="80"/>
      <c r="B59" s="80"/>
      <c r="C59" s="80"/>
      <c r="D59" s="92"/>
      <c r="E59" s="92"/>
      <c r="F59" s="13" t="s">
        <v>86</v>
      </c>
      <c r="G59" s="37" t="s">
        <v>173</v>
      </c>
      <c r="H59" s="12">
        <v>0.1</v>
      </c>
      <c r="I59" s="12">
        <v>0.3</v>
      </c>
      <c r="J59" s="12">
        <v>0.5</v>
      </c>
      <c r="K59" s="16">
        <f>(H59+4*I59+J59)/6</f>
        <v>0.3</v>
      </c>
      <c r="L59" s="21">
        <f t="shared" si="1"/>
        <v>4.4444444444444444E-3</v>
      </c>
      <c r="M59" s="21">
        <f t="shared" si="2"/>
        <v>6.6666666666666666E-2</v>
      </c>
    </row>
    <row r="60" spans="1:13" ht="18" x14ac:dyDescent="0.3">
      <c r="A60" s="80"/>
      <c r="B60" s="80"/>
      <c r="C60" s="80"/>
      <c r="D60" s="100"/>
      <c r="E60" s="85" t="s">
        <v>87</v>
      </c>
      <c r="F60" s="87"/>
      <c r="G60" s="36" t="s">
        <v>164</v>
      </c>
      <c r="H60" s="12">
        <f>H62+H61</f>
        <v>0.30000000000000004</v>
      </c>
      <c r="I60" s="12">
        <f>I61+I62</f>
        <v>0.7</v>
      </c>
      <c r="J60" s="12">
        <f>J61+J62</f>
        <v>1.1000000000000001</v>
      </c>
      <c r="K60" s="15">
        <f>K61+K62</f>
        <v>0.7</v>
      </c>
      <c r="L60" s="21">
        <f t="shared" si="1"/>
        <v>1.7777777777777778E-2</v>
      </c>
      <c r="M60" s="21">
        <f t="shared" si="2"/>
        <v>0.13333333333333333</v>
      </c>
    </row>
    <row r="61" spans="1:13" ht="18" x14ac:dyDescent="0.3">
      <c r="A61" s="80"/>
      <c r="B61" s="80"/>
      <c r="C61" s="80"/>
      <c r="D61" s="101"/>
      <c r="E61" s="108"/>
      <c r="F61" s="13" t="s">
        <v>88</v>
      </c>
      <c r="G61" s="37" t="s">
        <v>174</v>
      </c>
      <c r="H61" s="12">
        <v>0.2</v>
      </c>
      <c r="I61" s="12">
        <v>0.4</v>
      </c>
      <c r="J61" s="12">
        <v>0.6</v>
      </c>
      <c r="K61" s="16">
        <f>(H61+4*I61+J61)/6</f>
        <v>0.39999999999999997</v>
      </c>
      <c r="L61" s="21">
        <f t="shared" si="1"/>
        <v>4.4444444444444444E-3</v>
      </c>
      <c r="M61" s="21">
        <f t="shared" si="2"/>
        <v>6.6666666666666666E-2</v>
      </c>
    </row>
    <row r="62" spans="1:13" ht="18" x14ac:dyDescent="0.3">
      <c r="A62" s="80"/>
      <c r="B62" s="80"/>
      <c r="C62" s="80"/>
      <c r="D62" s="102"/>
      <c r="E62" s="110"/>
      <c r="F62" s="13" t="s">
        <v>89</v>
      </c>
      <c r="G62" s="37" t="s">
        <v>175</v>
      </c>
      <c r="H62" s="12">
        <v>0.1</v>
      </c>
      <c r="I62" s="12">
        <v>0.3</v>
      </c>
      <c r="J62" s="12">
        <v>0.5</v>
      </c>
      <c r="K62" s="16">
        <f>(H62+4*I62+J62)/6</f>
        <v>0.3</v>
      </c>
      <c r="L62" s="21">
        <f t="shared" si="1"/>
        <v>4.4444444444444444E-3</v>
      </c>
      <c r="M62" s="21">
        <f t="shared" si="2"/>
        <v>6.6666666666666666E-2</v>
      </c>
    </row>
    <row r="63" spans="1:13" ht="18" x14ac:dyDescent="0.3">
      <c r="A63" s="80"/>
      <c r="B63" s="80"/>
      <c r="C63" s="80"/>
      <c r="D63" s="108"/>
      <c r="E63" s="85" t="s">
        <v>100</v>
      </c>
      <c r="F63" s="87"/>
      <c r="G63" s="36" t="s">
        <v>165</v>
      </c>
      <c r="H63" s="12">
        <f>H64+H65</f>
        <v>0.30000000000000004</v>
      </c>
      <c r="I63" s="12">
        <f>I64+I65</f>
        <v>0.7</v>
      </c>
      <c r="J63" s="12">
        <f>J64+J65</f>
        <v>1.1000000000000001</v>
      </c>
      <c r="K63" s="15">
        <f>K64+K65</f>
        <v>0.7</v>
      </c>
      <c r="L63" s="21">
        <f t="shared" si="1"/>
        <v>1.7777777777777778E-2</v>
      </c>
      <c r="M63" s="21">
        <f t="shared" si="2"/>
        <v>0.13333333333333333</v>
      </c>
    </row>
    <row r="64" spans="1:13" ht="18" x14ac:dyDescent="0.3">
      <c r="A64" s="80"/>
      <c r="B64" s="80"/>
      <c r="C64" s="80"/>
      <c r="D64" s="109"/>
      <c r="E64" s="108"/>
      <c r="F64" s="13" t="s">
        <v>90</v>
      </c>
      <c r="G64" s="37" t="s">
        <v>176</v>
      </c>
      <c r="H64" s="12">
        <v>0.2</v>
      </c>
      <c r="I64" s="12">
        <v>0.4</v>
      </c>
      <c r="J64" s="12">
        <v>0.6</v>
      </c>
      <c r="K64" s="16">
        <f>(H64+4*I64+J64)/6</f>
        <v>0.39999999999999997</v>
      </c>
      <c r="L64" s="21">
        <f t="shared" si="1"/>
        <v>4.4444444444444444E-3</v>
      </c>
      <c r="M64" s="21">
        <f t="shared" si="2"/>
        <v>6.6666666666666666E-2</v>
      </c>
    </row>
    <row r="65" spans="1:14" ht="18" x14ac:dyDescent="0.3">
      <c r="A65" s="80"/>
      <c r="B65" s="80"/>
      <c r="C65" s="80"/>
      <c r="D65" s="110"/>
      <c r="E65" s="110"/>
      <c r="F65" s="13" t="s">
        <v>91</v>
      </c>
      <c r="G65" s="37" t="s">
        <v>177</v>
      </c>
      <c r="H65" s="12">
        <v>0.1</v>
      </c>
      <c r="I65" s="12">
        <v>0.3</v>
      </c>
      <c r="J65" s="12">
        <v>0.5</v>
      </c>
      <c r="K65" s="16">
        <f>(H65+4*I65+J65)/6</f>
        <v>0.3</v>
      </c>
      <c r="L65" s="21">
        <f t="shared" si="1"/>
        <v>4.4444444444444444E-3</v>
      </c>
      <c r="M65" s="21">
        <f t="shared" si="2"/>
        <v>6.6666666666666666E-2</v>
      </c>
    </row>
    <row r="66" spans="1:14" ht="18" x14ac:dyDescent="0.3">
      <c r="A66" s="80"/>
      <c r="B66" s="80"/>
      <c r="C66" s="80"/>
      <c r="D66" s="92"/>
      <c r="E66" s="81" t="s">
        <v>101</v>
      </c>
      <c r="F66" s="85"/>
      <c r="G66" s="36" t="s">
        <v>166</v>
      </c>
      <c r="H66" s="12">
        <f>H67+H68</f>
        <v>0.30000000000000004</v>
      </c>
      <c r="I66" s="12">
        <f>I67+I68</f>
        <v>0.7</v>
      </c>
      <c r="J66" s="12">
        <f>J67+J68</f>
        <v>1.1000000000000001</v>
      </c>
      <c r="K66" s="15">
        <f>K67+K68</f>
        <v>0.7</v>
      </c>
      <c r="L66" s="21">
        <f t="shared" si="1"/>
        <v>1.7777777777777778E-2</v>
      </c>
      <c r="M66" s="21">
        <f t="shared" si="2"/>
        <v>0.13333333333333333</v>
      </c>
    </row>
    <row r="67" spans="1:14" ht="18" x14ac:dyDescent="0.3">
      <c r="A67" s="80"/>
      <c r="B67" s="80"/>
      <c r="C67" s="80"/>
      <c r="D67" s="92"/>
      <c r="E67" s="92"/>
      <c r="F67" s="13" t="s">
        <v>182</v>
      </c>
      <c r="G67" s="37" t="s">
        <v>178</v>
      </c>
      <c r="H67" s="12">
        <v>0.2</v>
      </c>
      <c r="I67" s="12">
        <v>0.4</v>
      </c>
      <c r="J67" s="12">
        <v>0.6</v>
      </c>
      <c r="K67" s="16">
        <f>(H67+4*I67+J67)/6</f>
        <v>0.39999999999999997</v>
      </c>
      <c r="L67" s="21">
        <f t="shared" ref="L67:L78" si="5">((J67-H67)/6)*((J67-H67)/6)</f>
        <v>4.4444444444444444E-3</v>
      </c>
      <c r="M67" s="21">
        <f t="shared" ref="M67:M78" si="6">((J67-H67)/6)</f>
        <v>6.6666666666666666E-2</v>
      </c>
    </row>
    <row r="68" spans="1:14" ht="18" x14ac:dyDescent="0.3">
      <c r="A68" s="80"/>
      <c r="B68" s="80"/>
      <c r="C68" s="80"/>
      <c r="D68" s="92"/>
      <c r="E68" s="92"/>
      <c r="F68" s="13" t="s">
        <v>183</v>
      </c>
      <c r="G68" s="37" t="s">
        <v>179</v>
      </c>
      <c r="H68" s="12">
        <v>0.1</v>
      </c>
      <c r="I68" s="12">
        <v>0.3</v>
      </c>
      <c r="J68" s="12">
        <v>0.5</v>
      </c>
      <c r="K68" s="16">
        <f>(H68+4*I68+J68)/6</f>
        <v>0.3</v>
      </c>
      <c r="L68" s="21">
        <f t="shared" si="5"/>
        <v>4.4444444444444444E-3</v>
      </c>
      <c r="M68" s="21">
        <f t="shared" si="6"/>
        <v>6.6666666666666666E-2</v>
      </c>
    </row>
    <row r="69" spans="1:14" ht="18" x14ac:dyDescent="0.3">
      <c r="A69" s="80"/>
      <c r="B69" s="80"/>
      <c r="C69" s="80"/>
      <c r="D69" s="92"/>
      <c r="E69" s="81" t="s">
        <v>102</v>
      </c>
      <c r="F69" s="85"/>
      <c r="G69" s="36" t="s">
        <v>167</v>
      </c>
      <c r="H69" s="12">
        <f>H70+H71</f>
        <v>0.30000000000000004</v>
      </c>
      <c r="I69" s="12">
        <f>I70+I71</f>
        <v>0.7</v>
      </c>
      <c r="J69" s="12">
        <f>J70+J71</f>
        <v>1.1000000000000001</v>
      </c>
      <c r="K69" s="15">
        <f>K70+K71</f>
        <v>0.7</v>
      </c>
      <c r="L69" s="21">
        <f t="shared" si="5"/>
        <v>1.7777777777777778E-2</v>
      </c>
      <c r="M69" s="21">
        <f t="shared" si="6"/>
        <v>0.13333333333333333</v>
      </c>
    </row>
    <row r="70" spans="1:14" ht="18" x14ac:dyDescent="0.3">
      <c r="A70" s="80"/>
      <c r="B70" s="80"/>
      <c r="C70" s="80"/>
      <c r="D70" s="92"/>
      <c r="E70" s="92"/>
      <c r="F70" s="13" t="s">
        <v>184</v>
      </c>
      <c r="G70" s="37" t="s">
        <v>180</v>
      </c>
      <c r="H70" s="12">
        <v>0.2</v>
      </c>
      <c r="I70" s="12">
        <v>0.4</v>
      </c>
      <c r="J70" s="12">
        <v>0.6</v>
      </c>
      <c r="K70" s="16">
        <f t="shared" ref="K70:K78" si="7">(H70+4*I70+J70)/6</f>
        <v>0.39999999999999997</v>
      </c>
      <c r="L70" s="21">
        <f t="shared" si="5"/>
        <v>4.4444444444444444E-3</v>
      </c>
      <c r="M70" s="21">
        <f t="shared" si="6"/>
        <v>6.6666666666666666E-2</v>
      </c>
    </row>
    <row r="71" spans="1:14" ht="18" x14ac:dyDescent="0.3">
      <c r="A71" s="80"/>
      <c r="B71" s="80"/>
      <c r="C71" s="80"/>
      <c r="D71" s="92"/>
      <c r="E71" s="92"/>
      <c r="F71" s="13" t="s">
        <v>185</v>
      </c>
      <c r="G71" s="37" t="s">
        <v>181</v>
      </c>
      <c r="H71" s="12">
        <v>0.1</v>
      </c>
      <c r="I71" s="12">
        <v>0.3</v>
      </c>
      <c r="J71" s="12">
        <v>0.5</v>
      </c>
      <c r="K71" s="16">
        <f t="shared" si="7"/>
        <v>0.3</v>
      </c>
      <c r="L71" s="21">
        <f t="shared" si="5"/>
        <v>4.4444444444444444E-3</v>
      </c>
      <c r="M71" s="21">
        <f t="shared" si="6"/>
        <v>6.6666666666666666E-2</v>
      </c>
    </row>
    <row r="72" spans="1:14" ht="18" x14ac:dyDescent="0.3">
      <c r="A72" s="80"/>
      <c r="B72" s="80"/>
      <c r="C72" s="80"/>
      <c r="D72" s="81" t="s">
        <v>9</v>
      </c>
      <c r="E72" s="81"/>
      <c r="F72" s="85"/>
      <c r="G72" s="13" t="s">
        <v>186</v>
      </c>
      <c r="H72" s="12">
        <v>0.5</v>
      </c>
      <c r="I72" s="12">
        <v>0.75</v>
      </c>
      <c r="J72" s="12">
        <v>1</v>
      </c>
      <c r="K72" s="15">
        <f t="shared" si="7"/>
        <v>0.75</v>
      </c>
      <c r="L72" s="21">
        <f t="shared" si="5"/>
        <v>6.9444444444444441E-3</v>
      </c>
      <c r="M72" s="21">
        <f t="shared" si="6"/>
        <v>8.3333333333333329E-2</v>
      </c>
    </row>
    <row r="73" spans="1:14" ht="18" x14ac:dyDescent="0.3">
      <c r="A73" s="80"/>
      <c r="B73" s="80"/>
      <c r="C73" s="80"/>
      <c r="D73" s="81" t="s">
        <v>92</v>
      </c>
      <c r="E73" s="81"/>
      <c r="F73" s="85"/>
      <c r="G73" s="13" t="s">
        <v>187</v>
      </c>
      <c r="H73" s="12">
        <v>0.8</v>
      </c>
      <c r="I73" s="12">
        <v>1</v>
      </c>
      <c r="J73" s="12">
        <v>1.5</v>
      </c>
      <c r="K73" s="15">
        <f t="shared" si="7"/>
        <v>1.05</v>
      </c>
      <c r="L73" s="21">
        <f t="shared" si="5"/>
        <v>1.3611111111111109E-2</v>
      </c>
      <c r="M73" s="21">
        <f t="shared" si="6"/>
        <v>0.11666666666666665</v>
      </c>
    </row>
    <row r="74" spans="1:14" ht="18" x14ac:dyDescent="0.3">
      <c r="A74" s="80"/>
      <c r="B74" s="80"/>
      <c r="C74" s="80"/>
      <c r="D74" s="95" t="s">
        <v>93</v>
      </c>
      <c r="E74" s="95"/>
      <c r="F74" s="99"/>
      <c r="G74" s="14" t="s">
        <v>188</v>
      </c>
      <c r="H74" s="12">
        <v>0.5</v>
      </c>
      <c r="I74" s="12">
        <v>0.8</v>
      </c>
      <c r="J74" s="12">
        <v>1</v>
      </c>
      <c r="K74" s="16">
        <f t="shared" si="7"/>
        <v>0.78333333333333333</v>
      </c>
      <c r="L74" s="21">
        <f t="shared" si="5"/>
        <v>6.9444444444444441E-3</v>
      </c>
      <c r="M74" s="21">
        <f t="shared" si="6"/>
        <v>8.3333333333333329E-2</v>
      </c>
    </row>
    <row r="75" spans="1:14" ht="18" x14ac:dyDescent="0.3">
      <c r="A75" s="80"/>
      <c r="B75" s="80"/>
      <c r="C75" s="80"/>
      <c r="D75" s="95" t="s">
        <v>94</v>
      </c>
      <c r="E75" s="95"/>
      <c r="F75" s="99"/>
      <c r="G75" s="14" t="s">
        <v>189</v>
      </c>
      <c r="H75" s="12">
        <v>0.5</v>
      </c>
      <c r="I75" s="12">
        <v>0.8</v>
      </c>
      <c r="J75" s="12">
        <v>1</v>
      </c>
      <c r="K75" s="16">
        <f t="shared" si="7"/>
        <v>0.78333333333333333</v>
      </c>
      <c r="L75" s="21">
        <f t="shared" si="5"/>
        <v>6.9444444444444441E-3</v>
      </c>
      <c r="M75" s="21">
        <f t="shared" si="6"/>
        <v>8.3333333333333329E-2</v>
      </c>
      <c r="N75" s="46">
        <f>L43+L44+L46+L45+L47+L48+L49+L50+L51+L52+L53+L54+L55+L56+L57+L58+L59+L61+L60+L62+L63+L64+L65+L66+L67+L68+L69+L70+L71+L72+L73+L74+L75</f>
        <v>5.3438888888888876</v>
      </c>
    </row>
    <row r="76" spans="1:14" ht="18" x14ac:dyDescent="0.35">
      <c r="A76" s="80">
        <v>7</v>
      </c>
      <c r="B76" s="80" t="s">
        <v>95</v>
      </c>
      <c r="C76" s="80" t="s">
        <v>96</v>
      </c>
      <c r="D76" s="91" t="s">
        <v>107</v>
      </c>
      <c r="E76" s="91"/>
      <c r="F76" s="98"/>
      <c r="G76" s="33" t="s">
        <v>190</v>
      </c>
      <c r="H76" s="12">
        <v>1</v>
      </c>
      <c r="I76" s="12">
        <v>1.5</v>
      </c>
      <c r="J76" s="12">
        <v>1.75</v>
      </c>
      <c r="K76" s="16">
        <f t="shared" si="7"/>
        <v>1.4583333333333333</v>
      </c>
      <c r="L76" s="21">
        <f t="shared" si="5"/>
        <v>1.5625E-2</v>
      </c>
      <c r="M76" s="21">
        <f t="shared" si="6"/>
        <v>0.125</v>
      </c>
    </row>
    <row r="77" spans="1:14" ht="18" x14ac:dyDescent="0.35">
      <c r="A77" s="80"/>
      <c r="B77" s="80"/>
      <c r="C77" s="80"/>
      <c r="D77" s="91" t="s">
        <v>108</v>
      </c>
      <c r="E77" s="91"/>
      <c r="F77" s="98"/>
      <c r="G77" s="33" t="s">
        <v>191</v>
      </c>
      <c r="H77" s="12">
        <v>1</v>
      </c>
      <c r="I77" s="12">
        <v>1.5</v>
      </c>
      <c r="J77" s="12">
        <v>2</v>
      </c>
      <c r="K77" s="15">
        <f t="shared" si="7"/>
        <v>1.5</v>
      </c>
      <c r="L77" s="21">
        <f t="shared" si="5"/>
        <v>2.7777777777777776E-2</v>
      </c>
      <c r="M77" s="21">
        <f t="shared" si="6"/>
        <v>0.16666666666666666</v>
      </c>
    </row>
    <row r="78" spans="1:14" ht="18" x14ac:dyDescent="0.35">
      <c r="A78" s="80"/>
      <c r="B78" s="80"/>
      <c r="C78" s="80"/>
      <c r="D78" s="91" t="s">
        <v>109</v>
      </c>
      <c r="E78" s="91"/>
      <c r="F78" s="98"/>
      <c r="G78" s="33" t="s">
        <v>192</v>
      </c>
      <c r="H78" s="12">
        <v>0.5</v>
      </c>
      <c r="I78" s="12">
        <v>0.75</v>
      </c>
      <c r="J78" s="12">
        <v>1</v>
      </c>
      <c r="K78" s="15">
        <f t="shared" si="7"/>
        <v>0.75</v>
      </c>
      <c r="L78" s="21">
        <f t="shared" si="5"/>
        <v>6.9444444444444441E-3</v>
      </c>
      <c r="M78" s="21">
        <f t="shared" si="6"/>
        <v>8.3333333333333329E-2</v>
      </c>
      <c r="N78" s="46">
        <f>L76+L77+L78</f>
        <v>5.0347222222222224E-2</v>
      </c>
    </row>
    <row r="79" spans="1:14" ht="18" x14ac:dyDescent="0.35">
      <c r="M79" s="47"/>
      <c r="N79" s="43" t="s">
        <v>193</v>
      </c>
    </row>
    <row r="80" spans="1:14" ht="18" x14ac:dyDescent="0.35">
      <c r="N80" s="44">
        <f>N14+N23+N30+N42+N75+N78</f>
        <v>6.6665277777777767</v>
      </c>
    </row>
  </sheetData>
  <mergeCells count="101">
    <mergeCell ref="D75:F75"/>
    <mergeCell ref="D42:F42"/>
    <mergeCell ref="E36:F36"/>
    <mergeCell ref="B31:B42"/>
    <mergeCell ref="C31:C42"/>
    <mergeCell ref="D31:F31"/>
    <mergeCell ref="D32:F32"/>
    <mergeCell ref="D33:D41"/>
    <mergeCell ref="E33:F33"/>
    <mergeCell ref="E34:F34"/>
    <mergeCell ref="E35:F35"/>
    <mergeCell ref="D63:D65"/>
    <mergeCell ref="E60:F60"/>
    <mergeCell ref="E63:F63"/>
    <mergeCell ref="E61:E62"/>
    <mergeCell ref="E64:E65"/>
    <mergeCell ref="E39:F39"/>
    <mergeCell ref="E40:F40"/>
    <mergeCell ref="E66:F66"/>
    <mergeCell ref="E67:E68"/>
    <mergeCell ref="D69:D71"/>
    <mergeCell ref="E69:F69"/>
    <mergeCell ref="E70:E71"/>
    <mergeCell ref="D57:D59"/>
    <mergeCell ref="A31:A42"/>
    <mergeCell ref="E41:F41"/>
    <mergeCell ref="E52:E53"/>
    <mergeCell ref="E37:F37"/>
    <mergeCell ref="E38:F38"/>
    <mergeCell ref="D15:F15"/>
    <mergeCell ref="D16:F16"/>
    <mergeCell ref="D17:F17"/>
    <mergeCell ref="D18:F18"/>
    <mergeCell ref="D19:F19"/>
    <mergeCell ref="D20:F20"/>
    <mergeCell ref="D23:F23"/>
    <mergeCell ref="A24:A30"/>
    <mergeCell ref="D22:F22"/>
    <mergeCell ref="D21:F21"/>
    <mergeCell ref="A15:A23"/>
    <mergeCell ref="B15:B23"/>
    <mergeCell ref="C15:C23"/>
    <mergeCell ref="A76:A78"/>
    <mergeCell ref="B76:B78"/>
    <mergeCell ref="C76:C78"/>
    <mergeCell ref="D76:F76"/>
    <mergeCell ref="D77:F77"/>
    <mergeCell ref="D78:F78"/>
    <mergeCell ref="D72:F72"/>
    <mergeCell ref="D73:F73"/>
    <mergeCell ref="D74:F74"/>
    <mergeCell ref="A43:A75"/>
    <mergeCell ref="B43:B75"/>
    <mergeCell ref="C43:C75"/>
    <mergeCell ref="D43:F43"/>
    <mergeCell ref="D44:F44"/>
    <mergeCell ref="D45:D47"/>
    <mergeCell ref="D66:D68"/>
    <mergeCell ref="D60:D62"/>
    <mergeCell ref="E45:F45"/>
    <mergeCell ref="E46:E47"/>
    <mergeCell ref="D48:D50"/>
    <mergeCell ref="E48:F48"/>
    <mergeCell ref="D54:D56"/>
    <mergeCell ref="E54:F54"/>
    <mergeCell ref="E55:E56"/>
    <mergeCell ref="E57:F57"/>
    <mergeCell ref="E58:E59"/>
    <mergeCell ref="E49:E50"/>
    <mergeCell ref="D51:D53"/>
    <mergeCell ref="E51:F51"/>
    <mergeCell ref="B24:B30"/>
    <mergeCell ref="C24:C30"/>
    <mergeCell ref="D24:F24"/>
    <mergeCell ref="D25:F25"/>
    <mergeCell ref="D26:D28"/>
    <mergeCell ref="E26:F26"/>
    <mergeCell ref="E27:E28"/>
    <mergeCell ref="D29:F29"/>
    <mergeCell ref="D30:F30"/>
    <mergeCell ref="D1:F1"/>
    <mergeCell ref="A2:A8"/>
    <mergeCell ref="B2:B8"/>
    <mergeCell ref="C2:C8"/>
    <mergeCell ref="D3:F3"/>
    <mergeCell ref="D4:F4"/>
    <mergeCell ref="D5:F5"/>
    <mergeCell ref="D6:F6"/>
    <mergeCell ref="D7:F7"/>
    <mergeCell ref="D8:F8"/>
    <mergeCell ref="D2:F2"/>
    <mergeCell ref="A9:A14"/>
    <mergeCell ref="B9:B14"/>
    <mergeCell ref="C9:C14"/>
    <mergeCell ref="D9:F9"/>
    <mergeCell ref="D10:F10"/>
    <mergeCell ref="D11:F11"/>
    <mergeCell ref="D12:D13"/>
    <mergeCell ref="E12:F12"/>
    <mergeCell ref="E13:F13"/>
    <mergeCell ref="D14:F14"/>
  </mergeCells>
  <phoneticPr fontId="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sqref="A1:E8"/>
    </sheetView>
  </sheetViews>
  <sheetFormatPr defaultRowHeight="14.4" x14ac:dyDescent="0.3"/>
  <cols>
    <col min="2" max="2" width="44" customWidth="1"/>
    <col min="3" max="3" width="14.77734375" customWidth="1"/>
    <col min="4" max="4" width="14.44140625" customWidth="1"/>
    <col min="5" max="6" width="15" customWidth="1"/>
  </cols>
  <sheetData>
    <row r="1" spans="1:6" x14ac:dyDescent="0.3">
      <c r="A1" s="3" t="s">
        <v>0</v>
      </c>
      <c r="B1" s="3" t="s">
        <v>16</v>
      </c>
      <c r="C1" s="5" t="s">
        <v>17</v>
      </c>
      <c r="D1" s="5" t="s">
        <v>18</v>
      </c>
      <c r="E1" s="5" t="s">
        <v>19</v>
      </c>
      <c r="F1" s="7"/>
    </row>
    <row r="2" spans="1:6" x14ac:dyDescent="0.3">
      <c r="A2" s="1">
        <v>1</v>
      </c>
      <c r="B2" s="4" t="s">
        <v>20</v>
      </c>
      <c r="C2" s="3" t="s">
        <v>27</v>
      </c>
      <c r="D2" s="6"/>
      <c r="E2" s="6"/>
      <c r="F2" s="8"/>
    </row>
    <row r="3" spans="1:6" x14ac:dyDescent="0.3">
      <c r="A3" s="1">
        <v>2</v>
      </c>
      <c r="B3" s="4" t="s">
        <v>21</v>
      </c>
      <c r="C3" s="3" t="s">
        <v>27</v>
      </c>
      <c r="D3" s="3"/>
      <c r="E3" s="3"/>
      <c r="F3" s="9"/>
    </row>
    <row r="4" spans="1:6" x14ac:dyDescent="0.3">
      <c r="A4" s="1">
        <v>3</v>
      </c>
      <c r="B4" s="4" t="s">
        <v>22</v>
      </c>
      <c r="C4" s="3" t="s">
        <v>27</v>
      </c>
      <c r="D4" s="3"/>
      <c r="E4" s="3"/>
      <c r="F4" s="9"/>
    </row>
    <row r="5" spans="1:6" x14ac:dyDescent="0.3">
      <c r="A5" s="1">
        <v>4</v>
      </c>
      <c r="B5" s="4" t="s">
        <v>23</v>
      </c>
      <c r="C5" s="3"/>
      <c r="D5" s="3" t="s">
        <v>27</v>
      </c>
      <c r="E5" s="3"/>
      <c r="F5" s="9"/>
    </row>
    <row r="6" spans="1:6" x14ac:dyDescent="0.3">
      <c r="A6" s="1">
        <v>5</v>
      </c>
      <c r="B6" s="4" t="s">
        <v>24</v>
      </c>
      <c r="C6" s="3"/>
      <c r="D6" s="3" t="s">
        <v>27</v>
      </c>
      <c r="E6" s="3"/>
      <c r="F6" s="9"/>
    </row>
    <row r="7" spans="1:6" x14ac:dyDescent="0.3">
      <c r="A7" s="1">
        <v>6</v>
      </c>
      <c r="B7" s="4" t="s">
        <v>25</v>
      </c>
      <c r="C7" s="3"/>
      <c r="D7" s="3"/>
      <c r="E7" s="3" t="s">
        <v>27</v>
      </c>
      <c r="F7" s="9"/>
    </row>
    <row r="8" spans="1:6" x14ac:dyDescent="0.3">
      <c r="A8" s="1">
        <v>7</v>
      </c>
      <c r="B8" s="4" t="s">
        <v>26</v>
      </c>
      <c r="C8" s="3"/>
      <c r="D8" s="3"/>
      <c r="E8" s="3" t="s">
        <v>27</v>
      </c>
      <c r="F8" s="9"/>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79B5-70F1-4A33-9012-8F5E0B80368A}">
  <dimension ref="A1:F79"/>
  <sheetViews>
    <sheetView zoomScale="66" workbookViewId="0">
      <selection activeCell="H2" sqref="H2"/>
    </sheetView>
  </sheetViews>
  <sheetFormatPr defaultRowHeight="14.4" x14ac:dyDescent="0.3"/>
  <cols>
    <col min="1" max="1" width="35.6640625" customWidth="1"/>
    <col min="2" max="2" width="23.5546875" customWidth="1"/>
    <col min="3" max="3" width="18.21875" customWidth="1"/>
    <col min="4" max="4" width="105.44140625" customWidth="1"/>
    <col min="5" max="5" width="16.77734375" customWidth="1"/>
    <col min="6" max="6" width="24.6640625" customWidth="1"/>
  </cols>
  <sheetData>
    <row r="1" spans="1:6" ht="17.399999999999999" x14ac:dyDescent="0.3">
      <c r="A1" s="11" t="s">
        <v>1</v>
      </c>
      <c r="B1" s="79" t="s">
        <v>2</v>
      </c>
      <c r="C1" s="79"/>
      <c r="D1" s="79"/>
      <c r="E1" s="31" t="s">
        <v>128</v>
      </c>
      <c r="F1" s="11" t="s">
        <v>203</v>
      </c>
    </row>
    <row r="2" spans="1:6" ht="18" x14ac:dyDescent="0.3">
      <c r="A2" s="80" t="s">
        <v>14</v>
      </c>
      <c r="B2" s="81" t="s">
        <v>30</v>
      </c>
      <c r="C2" s="81"/>
      <c r="D2" s="81"/>
      <c r="E2" s="13" t="s">
        <v>136</v>
      </c>
      <c r="F2" s="24"/>
    </row>
    <row r="3" spans="1:6" ht="18" x14ac:dyDescent="0.3">
      <c r="A3" s="80"/>
      <c r="B3" s="81" t="s">
        <v>31</v>
      </c>
      <c r="C3" s="81"/>
      <c r="D3" s="81"/>
      <c r="E3" s="13" t="s">
        <v>137</v>
      </c>
      <c r="F3" s="24" t="s">
        <v>136</v>
      </c>
    </row>
    <row r="4" spans="1:6" ht="18" x14ac:dyDescent="0.3">
      <c r="A4" s="80"/>
      <c r="B4" s="81" t="s">
        <v>32</v>
      </c>
      <c r="C4" s="81"/>
      <c r="D4" s="81"/>
      <c r="E4" s="13" t="s">
        <v>138</v>
      </c>
      <c r="F4" s="24" t="s">
        <v>137</v>
      </c>
    </row>
    <row r="5" spans="1:6" ht="18" x14ac:dyDescent="0.3">
      <c r="A5" s="80"/>
      <c r="B5" s="81" t="s">
        <v>33</v>
      </c>
      <c r="C5" s="81"/>
      <c r="D5" s="81"/>
      <c r="E5" s="13" t="s">
        <v>139</v>
      </c>
      <c r="F5" s="24" t="s">
        <v>138</v>
      </c>
    </row>
    <row r="6" spans="1:6" ht="18" x14ac:dyDescent="0.3">
      <c r="A6" s="80"/>
      <c r="B6" s="81" t="s">
        <v>34</v>
      </c>
      <c r="C6" s="81"/>
      <c r="D6" s="81"/>
      <c r="E6" s="13" t="s">
        <v>140</v>
      </c>
      <c r="F6" s="24" t="s">
        <v>139</v>
      </c>
    </row>
    <row r="7" spans="1:6" ht="18" x14ac:dyDescent="0.3">
      <c r="A7" s="80"/>
      <c r="B7" s="81" t="s">
        <v>35</v>
      </c>
      <c r="C7" s="81"/>
      <c r="D7" s="81"/>
      <c r="E7" s="13" t="s">
        <v>141</v>
      </c>
      <c r="F7" s="24" t="s">
        <v>140</v>
      </c>
    </row>
    <row r="8" spans="1:6" ht="18" x14ac:dyDescent="0.3">
      <c r="A8" s="80"/>
      <c r="B8" s="81" t="s">
        <v>36</v>
      </c>
      <c r="C8" s="81"/>
      <c r="D8" s="81"/>
      <c r="E8" s="13" t="s">
        <v>142</v>
      </c>
      <c r="F8" s="24" t="s">
        <v>141</v>
      </c>
    </row>
    <row r="9" spans="1:6" ht="18" x14ac:dyDescent="0.3">
      <c r="A9" s="82" t="s">
        <v>6</v>
      </c>
      <c r="B9" s="85" t="s">
        <v>38</v>
      </c>
      <c r="C9" s="86"/>
      <c r="D9" s="87"/>
      <c r="E9" s="13" t="s">
        <v>111</v>
      </c>
      <c r="F9" s="24" t="s">
        <v>142</v>
      </c>
    </row>
    <row r="10" spans="1:6" ht="18" x14ac:dyDescent="0.3">
      <c r="A10" s="83"/>
      <c r="B10" s="85" t="s">
        <v>39</v>
      </c>
      <c r="C10" s="86"/>
      <c r="D10" s="87"/>
      <c r="E10" s="13" t="s">
        <v>112</v>
      </c>
      <c r="F10" s="24" t="s">
        <v>111</v>
      </c>
    </row>
    <row r="11" spans="1:6" ht="18" x14ac:dyDescent="0.3">
      <c r="A11" s="83"/>
      <c r="B11" s="85" t="s">
        <v>40</v>
      </c>
      <c r="C11" s="86"/>
      <c r="D11" s="87"/>
      <c r="E11" s="13" t="s">
        <v>113</v>
      </c>
      <c r="F11" s="24" t="s">
        <v>112</v>
      </c>
    </row>
    <row r="12" spans="1:6" ht="18" x14ac:dyDescent="0.3">
      <c r="A12" s="83"/>
      <c r="B12" s="88"/>
      <c r="C12" s="85" t="s">
        <v>41</v>
      </c>
      <c r="D12" s="87"/>
      <c r="E12" s="36" t="s">
        <v>114</v>
      </c>
      <c r="F12" s="24" t="s">
        <v>113</v>
      </c>
    </row>
    <row r="13" spans="1:6" ht="18" x14ac:dyDescent="0.3">
      <c r="A13" s="83"/>
      <c r="B13" s="89"/>
      <c r="C13" s="85" t="s">
        <v>15</v>
      </c>
      <c r="D13" s="87"/>
      <c r="E13" s="36" t="s">
        <v>115</v>
      </c>
      <c r="F13" s="67" t="s">
        <v>114</v>
      </c>
    </row>
    <row r="14" spans="1:6" ht="18" x14ac:dyDescent="0.3">
      <c r="A14" s="84"/>
      <c r="B14" s="85" t="s">
        <v>42</v>
      </c>
      <c r="C14" s="86"/>
      <c r="D14" s="87"/>
      <c r="E14" s="13" t="s">
        <v>116</v>
      </c>
      <c r="F14" s="67" t="s">
        <v>115</v>
      </c>
    </row>
    <row r="15" spans="1:6" ht="18" x14ac:dyDescent="0.3">
      <c r="A15" s="80" t="s">
        <v>44</v>
      </c>
      <c r="B15" s="90" t="s">
        <v>45</v>
      </c>
      <c r="C15" s="90"/>
      <c r="D15" s="90"/>
      <c r="E15" s="40" t="s">
        <v>117</v>
      </c>
      <c r="F15" s="24" t="s">
        <v>116</v>
      </c>
    </row>
    <row r="16" spans="1:6" ht="18" x14ac:dyDescent="0.3">
      <c r="A16" s="80"/>
      <c r="B16" s="90" t="s">
        <v>46</v>
      </c>
      <c r="C16" s="90"/>
      <c r="D16" s="90"/>
      <c r="E16" s="41" t="s">
        <v>118</v>
      </c>
      <c r="F16" s="30" t="s">
        <v>117</v>
      </c>
    </row>
    <row r="17" spans="1:6" ht="18" x14ac:dyDescent="0.3">
      <c r="A17" s="80"/>
      <c r="B17" s="90" t="s">
        <v>47</v>
      </c>
      <c r="C17" s="90"/>
      <c r="D17" s="90"/>
      <c r="E17" s="41" t="s">
        <v>119</v>
      </c>
      <c r="F17" s="30" t="s">
        <v>118</v>
      </c>
    </row>
    <row r="18" spans="1:6" ht="18" x14ac:dyDescent="0.3">
      <c r="A18" s="80"/>
      <c r="B18" s="90" t="s">
        <v>48</v>
      </c>
      <c r="C18" s="90"/>
      <c r="D18" s="90"/>
      <c r="E18" s="41" t="s">
        <v>120</v>
      </c>
      <c r="F18" s="30" t="s">
        <v>119</v>
      </c>
    </row>
    <row r="19" spans="1:6" ht="18" x14ac:dyDescent="0.3">
      <c r="A19" s="80"/>
      <c r="B19" s="90" t="s">
        <v>49</v>
      </c>
      <c r="C19" s="90"/>
      <c r="D19" s="90"/>
      <c r="E19" s="41" t="s">
        <v>121</v>
      </c>
      <c r="F19" s="30" t="s">
        <v>120</v>
      </c>
    </row>
    <row r="20" spans="1:6" ht="18" x14ac:dyDescent="0.3">
      <c r="A20" s="80"/>
      <c r="B20" s="90" t="s">
        <v>50</v>
      </c>
      <c r="C20" s="90"/>
      <c r="D20" s="90"/>
      <c r="E20" s="41" t="s">
        <v>122</v>
      </c>
      <c r="F20" s="30" t="s">
        <v>121</v>
      </c>
    </row>
    <row r="21" spans="1:6" ht="18" x14ac:dyDescent="0.3">
      <c r="A21" s="80"/>
      <c r="B21" s="90" t="s">
        <v>97</v>
      </c>
      <c r="C21" s="90"/>
      <c r="D21" s="90"/>
      <c r="E21" s="41" t="s">
        <v>123</v>
      </c>
      <c r="F21" s="30" t="s">
        <v>122</v>
      </c>
    </row>
    <row r="22" spans="1:6" ht="18" x14ac:dyDescent="0.35">
      <c r="A22" s="80"/>
      <c r="B22" s="91" t="s">
        <v>99</v>
      </c>
      <c r="C22" s="91"/>
      <c r="D22" s="91"/>
      <c r="E22" s="42" t="s">
        <v>124</v>
      </c>
      <c r="F22" s="30" t="s">
        <v>123</v>
      </c>
    </row>
    <row r="23" spans="1:6" ht="18" x14ac:dyDescent="0.35">
      <c r="A23" s="80"/>
      <c r="B23" s="90" t="s">
        <v>98</v>
      </c>
      <c r="C23" s="90"/>
      <c r="D23" s="90"/>
      <c r="E23" s="41" t="s">
        <v>125</v>
      </c>
      <c r="F23" s="38" t="s">
        <v>124</v>
      </c>
    </row>
    <row r="24" spans="1:6" ht="18" x14ac:dyDescent="0.3">
      <c r="A24" s="80" t="s">
        <v>52</v>
      </c>
      <c r="B24" s="81" t="s">
        <v>53</v>
      </c>
      <c r="C24" s="81"/>
      <c r="D24" s="81"/>
      <c r="E24" s="13" t="s">
        <v>126</v>
      </c>
      <c r="F24" s="30" t="s">
        <v>125</v>
      </c>
    </row>
    <row r="25" spans="1:6" ht="18" x14ac:dyDescent="0.3">
      <c r="A25" s="80"/>
      <c r="B25" s="81" t="s">
        <v>54</v>
      </c>
      <c r="C25" s="81"/>
      <c r="D25" s="81"/>
      <c r="E25" s="13" t="s">
        <v>127</v>
      </c>
      <c r="F25" s="24" t="s">
        <v>126</v>
      </c>
    </row>
    <row r="26" spans="1:6" ht="18" x14ac:dyDescent="0.3">
      <c r="A26" s="80"/>
      <c r="B26" s="92"/>
      <c r="C26" s="81" t="s">
        <v>106</v>
      </c>
      <c r="D26" s="81"/>
      <c r="E26" s="36" t="s">
        <v>129</v>
      </c>
      <c r="F26" s="24" t="s">
        <v>127</v>
      </c>
    </row>
    <row r="27" spans="1:6" ht="18" x14ac:dyDescent="0.3">
      <c r="A27" s="80"/>
      <c r="B27" s="92"/>
      <c r="C27" s="92"/>
      <c r="D27" s="25" t="s">
        <v>55</v>
      </c>
      <c r="E27" s="37" t="s">
        <v>130</v>
      </c>
      <c r="F27" s="67" t="s">
        <v>129</v>
      </c>
    </row>
    <row r="28" spans="1:6" ht="18" x14ac:dyDescent="0.3">
      <c r="A28" s="80"/>
      <c r="B28" s="92"/>
      <c r="C28" s="92"/>
      <c r="D28" s="25" t="s">
        <v>56</v>
      </c>
      <c r="E28" s="37" t="s">
        <v>131</v>
      </c>
      <c r="F28" s="68" t="s">
        <v>130</v>
      </c>
    </row>
    <row r="29" spans="1:6" ht="18" x14ac:dyDescent="0.3">
      <c r="A29" s="80"/>
      <c r="B29" s="93" t="s">
        <v>57</v>
      </c>
      <c r="C29" s="93"/>
      <c r="D29" s="93"/>
      <c r="E29" s="32" t="s">
        <v>132</v>
      </c>
      <c r="F29" s="68" t="s">
        <v>131</v>
      </c>
    </row>
    <row r="30" spans="1:6" ht="18" x14ac:dyDescent="0.3">
      <c r="A30" s="80"/>
      <c r="B30" s="81" t="s">
        <v>58</v>
      </c>
      <c r="C30" s="81"/>
      <c r="D30" s="81"/>
      <c r="E30" s="13" t="s">
        <v>133</v>
      </c>
      <c r="F30" s="39" t="s">
        <v>132</v>
      </c>
    </row>
    <row r="31" spans="1:6" ht="18" x14ac:dyDescent="0.3">
      <c r="A31" s="80" t="s">
        <v>7</v>
      </c>
      <c r="B31" s="81" t="s">
        <v>60</v>
      </c>
      <c r="C31" s="81"/>
      <c r="D31" s="81"/>
      <c r="E31" s="13" t="s">
        <v>134</v>
      </c>
      <c r="F31" s="24" t="s">
        <v>133</v>
      </c>
    </row>
    <row r="32" spans="1:6" ht="18" x14ac:dyDescent="0.3">
      <c r="A32" s="80"/>
      <c r="B32" s="81" t="s">
        <v>61</v>
      </c>
      <c r="C32" s="81"/>
      <c r="D32" s="81"/>
      <c r="E32" s="13" t="s">
        <v>135</v>
      </c>
      <c r="F32" s="24" t="s">
        <v>134</v>
      </c>
    </row>
    <row r="33" spans="1:6" ht="18" x14ac:dyDescent="0.3">
      <c r="A33" s="80"/>
      <c r="B33" s="94"/>
      <c r="C33" s="81" t="s">
        <v>62</v>
      </c>
      <c r="D33" s="81"/>
      <c r="E33" s="36" t="s">
        <v>143</v>
      </c>
      <c r="F33" s="24" t="s">
        <v>135</v>
      </c>
    </row>
    <row r="34" spans="1:6" ht="18" x14ac:dyDescent="0.3">
      <c r="A34" s="80"/>
      <c r="B34" s="94"/>
      <c r="C34" s="81" t="s">
        <v>63</v>
      </c>
      <c r="D34" s="81"/>
      <c r="E34" s="36" t="s">
        <v>144</v>
      </c>
      <c r="F34" s="67" t="s">
        <v>143</v>
      </c>
    </row>
    <row r="35" spans="1:6" ht="18" x14ac:dyDescent="0.3">
      <c r="A35" s="80"/>
      <c r="B35" s="94"/>
      <c r="C35" s="81" t="s">
        <v>64</v>
      </c>
      <c r="D35" s="81"/>
      <c r="E35" s="36" t="s">
        <v>145</v>
      </c>
      <c r="F35" s="67" t="s">
        <v>144</v>
      </c>
    </row>
    <row r="36" spans="1:6" ht="18" x14ac:dyDescent="0.3">
      <c r="A36" s="80"/>
      <c r="B36" s="94"/>
      <c r="C36" s="81" t="s">
        <v>65</v>
      </c>
      <c r="D36" s="81"/>
      <c r="E36" s="36" t="s">
        <v>146</v>
      </c>
      <c r="F36" s="67" t="s">
        <v>145</v>
      </c>
    </row>
    <row r="37" spans="1:6" ht="18" x14ac:dyDescent="0.3">
      <c r="A37" s="80"/>
      <c r="B37" s="94"/>
      <c r="C37" s="81" t="s">
        <v>66</v>
      </c>
      <c r="D37" s="81"/>
      <c r="E37" s="36" t="s">
        <v>147</v>
      </c>
      <c r="F37" s="67" t="s">
        <v>146</v>
      </c>
    </row>
    <row r="38" spans="1:6" ht="18" x14ac:dyDescent="0.3">
      <c r="A38" s="80"/>
      <c r="B38" s="94"/>
      <c r="C38" s="81" t="s">
        <v>67</v>
      </c>
      <c r="D38" s="81"/>
      <c r="E38" s="36" t="s">
        <v>148</v>
      </c>
      <c r="F38" s="67" t="s">
        <v>147</v>
      </c>
    </row>
    <row r="39" spans="1:6" ht="18" x14ac:dyDescent="0.3">
      <c r="A39" s="80"/>
      <c r="B39" s="94"/>
      <c r="C39" s="81" t="s">
        <v>104</v>
      </c>
      <c r="D39" s="81"/>
      <c r="E39" s="36" t="s">
        <v>149</v>
      </c>
      <c r="F39" s="67" t="s">
        <v>148</v>
      </c>
    </row>
    <row r="40" spans="1:6" ht="18" x14ac:dyDescent="0.3">
      <c r="A40" s="80"/>
      <c r="B40" s="94"/>
      <c r="C40" s="81" t="s">
        <v>105</v>
      </c>
      <c r="D40" s="81"/>
      <c r="E40" s="36" t="s">
        <v>150</v>
      </c>
      <c r="F40" s="67" t="s">
        <v>149</v>
      </c>
    </row>
    <row r="41" spans="1:6" ht="18" x14ac:dyDescent="0.3">
      <c r="A41" s="80"/>
      <c r="B41" s="94"/>
      <c r="C41" s="81" t="s">
        <v>103</v>
      </c>
      <c r="D41" s="81"/>
      <c r="E41" s="36" t="s">
        <v>151</v>
      </c>
      <c r="F41" s="67" t="s">
        <v>150</v>
      </c>
    </row>
    <row r="42" spans="1:6" ht="18" x14ac:dyDescent="0.3">
      <c r="A42" s="80"/>
      <c r="B42" s="81" t="s">
        <v>68</v>
      </c>
      <c r="C42" s="81"/>
      <c r="D42" s="81"/>
      <c r="E42" s="13" t="s">
        <v>152</v>
      </c>
      <c r="F42" s="67" t="s">
        <v>151</v>
      </c>
    </row>
    <row r="43" spans="1:6" ht="18" x14ac:dyDescent="0.3">
      <c r="A43" s="80" t="s">
        <v>8</v>
      </c>
      <c r="B43" s="81" t="s">
        <v>70</v>
      </c>
      <c r="C43" s="81"/>
      <c r="D43" s="81"/>
      <c r="E43" s="13" t="s">
        <v>153</v>
      </c>
      <c r="F43" s="24" t="s">
        <v>152</v>
      </c>
    </row>
    <row r="44" spans="1:6" ht="18" x14ac:dyDescent="0.3">
      <c r="A44" s="80"/>
      <c r="B44" s="81" t="s">
        <v>71</v>
      </c>
      <c r="C44" s="81"/>
      <c r="D44" s="81"/>
      <c r="E44" s="13" t="s">
        <v>154</v>
      </c>
      <c r="F44" s="24" t="s">
        <v>153</v>
      </c>
    </row>
    <row r="45" spans="1:6" ht="18" x14ac:dyDescent="0.3">
      <c r="A45" s="80"/>
      <c r="B45" s="92"/>
      <c r="C45" s="81" t="s">
        <v>72</v>
      </c>
      <c r="D45" s="81"/>
      <c r="E45" s="36" t="s">
        <v>155</v>
      </c>
      <c r="F45" s="24" t="s">
        <v>154</v>
      </c>
    </row>
    <row r="46" spans="1:6" ht="18" x14ac:dyDescent="0.3">
      <c r="A46" s="80"/>
      <c r="B46" s="92"/>
      <c r="C46" s="92"/>
      <c r="D46" s="24" t="s">
        <v>73</v>
      </c>
      <c r="E46" s="37" t="s">
        <v>156</v>
      </c>
      <c r="F46" s="67" t="s">
        <v>155</v>
      </c>
    </row>
    <row r="47" spans="1:6" ht="18" x14ac:dyDescent="0.3">
      <c r="A47" s="80"/>
      <c r="B47" s="92"/>
      <c r="C47" s="92"/>
      <c r="D47" s="24" t="s">
        <v>74</v>
      </c>
      <c r="E47" s="37" t="s">
        <v>157</v>
      </c>
      <c r="F47" s="68" t="s">
        <v>156</v>
      </c>
    </row>
    <row r="48" spans="1:6" ht="18" x14ac:dyDescent="0.3">
      <c r="A48" s="80"/>
      <c r="B48" s="92"/>
      <c r="C48" s="81" t="s">
        <v>75</v>
      </c>
      <c r="D48" s="81"/>
      <c r="E48" s="36" t="s">
        <v>160</v>
      </c>
      <c r="F48" s="68" t="s">
        <v>157</v>
      </c>
    </row>
    <row r="49" spans="1:6" ht="18" x14ac:dyDescent="0.3">
      <c r="A49" s="80"/>
      <c r="B49" s="92"/>
      <c r="C49" s="92"/>
      <c r="D49" s="24" t="s">
        <v>76</v>
      </c>
      <c r="E49" s="37" t="s">
        <v>158</v>
      </c>
      <c r="F49" s="67" t="s">
        <v>160</v>
      </c>
    </row>
    <row r="50" spans="1:6" ht="18" x14ac:dyDescent="0.3">
      <c r="A50" s="80"/>
      <c r="B50" s="92"/>
      <c r="C50" s="92"/>
      <c r="D50" s="24" t="s">
        <v>77</v>
      </c>
      <c r="E50" s="37" t="s">
        <v>159</v>
      </c>
      <c r="F50" s="68" t="s">
        <v>158</v>
      </c>
    </row>
    <row r="51" spans="1:6" ht="18" x14ac:dyDescent="0.3">
      <c r="A51" s="80"/>
      <c r="B51" s="92"/>
      <c r="C51" s="81" t="s">
        <v>78</v>
      </c>
      <c r="D51" s="81"/>
      <c r="E51" s="36" t="s">
        <v>161</v>
      </c>
      <c r="F51" s="68" t="s">
        <v>159</v>
      </c>
    </row>
    <row r="52" spans="1:6" ht="18" x14ac:dyDescent="0.3">
      <c r="A52" s="80"/>
      <c r="B52" s="92"/>
      <c r="C52" s="92"/>
      <c r="D52" s="24" t="s">
        <v>79</v>
      </c>
      <c r="E52" s="37" t="s">
        <v>168</v>
      </c>
      <c r="F52" s="67" t="s">
        <v>161</v>
      </c>
    </row>
    <row r="53" spans="1:6" ht="18" x14ac:dyDescent="0.3">
      <c r="A53" s="80"/>
      <c r="B53" s="92"/>
      <c r="C53" s="92"/>
      <c r="D53" s="24" t="s">
        <v>80</v>
      </c>
      <c r="E53" s="37" t="s">
        <v>169</v>
      </c>
      <c r="F53" s="68" t="s">
        <v>168</v>
      </c>
    </row>
    <row r="54" spans="1:6" ht="18" x14ac:dyDescent="0.3">
      <c r="A54" s="80"/>
      <c r="B54" s="92"/>
      <c r="C54" s="81" t="s">
        <v>81</v>
      </c>
      <c r="D54" s="81"/>
      <c r="E54" s="36" t="s">
        <v>162</v>
      </c>
      <c r="F54" s="68" t="s">
        <v>169</v>
      </c>
    </row>
    <row r="55" spans="1:6" ht="18" x14ac:dyDescent="0.3">
      <c r="A55" s="80"/>
      <c r="B55" s="92"/>
      <c r="C55" s="92"/>
      <c r="D55" s="24" t="s">
        <v>82</v>
      </c>
      <c r="E55" s="37" t="s">
        <v>170</v>
      </c>
      <c r="F55" s="67" t="s">
        <v>162</v>
      </c>
    </row>
    <row r="56" spans="1:6" ht="18" x14ac:dyDescent="0.3">
      <c r="A56" s="80"/>
      <c r="B56" s="92"/>
      <c r="C56" s="92"/>
      <c r="D56" s="24" t="s">
        <v>83</v>
      </c>
      <c r="E56" s="37" t="s">
        <v>171</v>
      </c>
      <c r="F56" s="68" t="s">
        <v>170</v>
      </c>
    </row>
    <row r="57" spans="1:6" ht="18" x14ac:dyDescent="0.3">
      <c r="A57" s="80"/>
      <c r="B57" s="92"/>
      <c r="C57" s="81" t="s">
        <v>84</v>
      </c>
      <c r="D57" s="81"/>
      <c r="E57" s="36" t="s">
        <v>163</v>
      </c>
      <c r="F57" s="68" t="s">
        <v>171</v>
      </c>
    </row>
    <row r="58" spans="1:6" ht="18" x14ac:dyDescent="0.3">
      <c r="A58" s="80"/>
      <c r="B58" s="92"/>
      <c r="C58" s="92"/>
      <c r="D58" s="24" t="s">
        <v>85</v>
      </c>
      <c r="E58" s="37" t="s">
        <v>172</v>
      </c>
      <c r="F58" s="67" t="s">
        <v>163</v>
      </c>
    </row>
    <row r="59" spans="1:6" ht="18" x14ac:dyDescent="0.3">
      <c r="A59" s="80"/>
      <c r="B59" s="92"/>
      <c r="C59" s="92"/>
      <c r="D59" s="24" t="s">
        <v>86</v>
      </c>
      <c r="E59" s="37" t="s">
        <v>173</v>
      </c>
      <c r="F59" s="68" t="s">
        <v>172</v>
      </c>
    </row>
    <row r="60" spans="1:6" ht="18" x14ac:dyDescent="0.3">
      <c r="A60" s="80"/>
      <c r="B60" s="94"/>
      <c r="C60" s="81" t="s">
        <v>87</v>
      </c>
      <c r="D60" s="81"/>
      <c r="E60" s="36" t="s">
        <v>164</v>
      </c>
      <c r="F60" s="68" t="s">
        <v>173</v>
      </c>
    </row>
    <row r="61" spans="1:6" ht="18" x14ac:dyDescent="0.3">
      <c r="A61" s="80"/>
      <c r="B61" s="94"/>
      <c r="C61" s="92"/>
      <c r="D61" s="24" t="s">
        <v>88</v>
      </c>
      <c r="E61" s="37" t="s">
        <v>174</v>
      </c>
      <c r="F61" s="67" t="s">
        <v>164</v>
      </c>
    </row>
    <row r="62" spans="1:6" ht="18" x14ac:dyDescent="0.3">
      <c r="A62" s="80"/>
      <c r="B62" s="94"/>
      <c r="C62" s="92"/>
      <c r="D62" s="24" t="s">
        <v>89</v>
      </c>
      <c r="E62" s="37" t="s">
        <v>175</v>
      </c>
      <c r="F62" s="68" t="s">
        <v>174</v>
      </c>
    </row>
    <row r="63" spans="1:6" ht="18" x14ac:dyDescent="0.3">
      <c r="A63" s="80"/>
      <c r="B63" s="92"/>
      <c r="C63" s="81" t="s">
        <v>100</v>
      </c>
      <c r="D63" s="81"/>
      <c r="E63" s="36" t="s">
        <v>165</v>
      </c>
      <c r="F63" s="68" t="s">
        <v>175</v>
      </c>
    </row>
    <row r="64" spans="1:6" ht="18" x14ac:dyDescent="0.3">
      <c r="A64" s="80"/>
      <c r="B64" s="92"/>
      <c r="C64" s="92"/>
      <c r="D64" s="24" t="s">
        <v>90</v>
      </c>
      <c r="E64" s="37" t="s">
        <v>176</v>
      </c>
      <c r="F64" s="67" t="s">
        <v>165</v>
      </c>
    </row>
    <row r="65" spans="1:6" ht="18" x14ac:dyDescent="0.3">
      <c r="A65" s="80"/>
      <c r="B65" s="92"/>
      <c r="C65" s="92"/>
      <c r="D65" s="24" t="s">
        <v>91</v>
      </c>
      <c r="E65" s="37" t="s">
        <v>177</v>
      </c>
      <c r="F65" s="68" t="s">
        <v>176</v>
      </c>
    </row>
    <row r="66" spans="1:6" ht="18" x14ac:dyDescent="0.3">
      <c r="A66" s="80"/>
      <c r="B66" s="92"/>
      <c r="C66" s="81" t="s">
        <v>101</v>
      </c>
      <c r="D66" s="81"/>
      <c r="E66" s="36" t="s">
        <v>166</v>
      </c>
      <c r="F66" s="68" t="s">
        <v>177</v>
      </c>
    </row>
    <row r="67" spans="1:6" ht="18" x14ac:dyDescent="0.3">
      <c r="A67" s="80"/>
      <c r="B67" s="92"/>
      <c r="C67" s="92"/>
      <c r="D67" s="24" t="s">
        <v>88</v>
      </c>
      <c r="E67" s="37" t="s">
        <v>178</v>
      </c>
      <c r="F67" s="67" t="s">
        <v>166</v>
      </c>
    </row>
    <row r="68" spans="1:6" ht="18" x14ac:dyDescent="0.3">
      <c r="A68" s="80"/>
      <c r="B68" s="92"/>
      <c r="C68" s="92"/>
      <c r="D68" s="24" t="s">
        <v>89</v>
      </c>
      <c r="E68" s="37" t="s">
        <v>179</v>
      </c>
      <c r="F68" s="68" t="s">
        <v>178</v>
      </c>
    </row>
    <row r="69" spans="1:6" ht="18" x14ac:dyDescent="0.3">
      <c r="A69" s="80"/>
      <c r="B69" s="92"/>
      <c r="C69" s="81" t="s">
        <v>102</v>
      </c>
      <c r="D69" s="81"/>
      <c r="E69" s="36" t="s">
        <v>167</v>
      </c>
      <c r="F69" s="68" t="s">
        <v>179</v>
      </c>
    </row>
    <row r="70" spans="1:6" ht="18" x14ac:dyDescent="0.3">
      <c r="A70" s="80"/>
      <c r="B70" s="92"/>
      <c r="C70" s="92"/>
      <c r="D70" s="24" t="s">
        <v>90</v>
      </c>
      <c r="E70" s="37" t="s">
        <v>180</v>
      </c>
      <c r="F70" s="67" t="s">
        <v>167</v>
      </c>
    </row>
    <row r="71" spans="1:6" ht="18" x14ac:dyDescent="0.3">
      <c r="A71" s="80"/>
      <c r="B71" s="92"/>
      <c r="C71" s="92"/>
      <c r="D71" s="24" t="s">
        <v>91</v>
      </c>
      <c r="E71" s="37" t="s">
        <v>181</v>
      </c>
      <c r="F71" s="68" t="s">
        <v>180</v>
      </c>
    </row>
    <row r="72" spans="1:6" ht="18" x14ac:dyDescent="0.3">
      <c r="A72" s="80"/>
      <c r="B72" s="81" t="s">
        <v>9</v>
      </c>
      <c r="C72" s="81"/>
      <c r="D72" s="81"/>
      <c r="E72" s="13" t="s">
        <v>186</v>
      </c>
      <c r="F72" s="68" t="s">
        <v>181</v>
      </c>
    </row>
    <row r="73" spans="1:6" ht="18" x14ac:dyDescent="0.3">
      <c r="A73" s="80"/>
      <c r="B73" s="81" t="s">
        <v>92</v>
      </c>
      <c r="C73" s="81"/>
      <c r="D73" s="81"/>
      <c r="E73" s="13" t="s">
        <v>187</v>
      </c>
      <c r="F73" s="24" t="s">
        <v>186</v>
      </c>
    </row>
    <row r="74" spans="1:6" ht="18" x14ac:dyDescent="0.3">
      <c r="A74" s="80"/>
      <c r="B74" s="95" t="s">
        <v>93</v>
      </c>
      <c r="C74" s="95"/>
      <c r="D74" s="95"/>
      <c r="E74" s="14" t="s">
        <v>188</v>
      </c>
      <c r="F74" s="24" t="s">
        <v>187</v>
      </c>
    </row>
    <row r="75" spans="1:6" ht="18" x14ac:dyDescent="0.3">
      <c r="A75" s="80"/>
      <c r="B75" s="95" t="s">
        <v>94</v>
      </c>
      <c r="C75" s="95"/>
      <c r="D75" s="95"/>
      <c r="E75" s="14" t="s">
        <v>189</v>
      </c>
      <c r="F75" s="25" t="s">
        <v>188</v>
      </c>
    </row>
    <row r="76" spans="1:6" ht="18" x14ac:dyDescent="0.35">
      <c r="A76" s="80" t="s">
        <v>96</v>
      </c>
      <c r="B76" s="91" t="s">
        <v>107</v>
      </c>
      <c r="C76" s="91"/>
      <c r="D76" s="91"/>
      <c r="E76" s="33" t="s">
        <v>190</v>
      </c>
      <c r="F76" s="25" t="s">
        <v>189</v>
      </c>
    </row>
    <row r="77" spans="1:6" ht="18" x14ac:dyDescent="0.35">
      <c r="A77" s="80"/>
      <c r="B77" s="91" t="s">
        <v>108</v>
      </c>
      <c r="C77" s="91"/>
      <c r="D77" s="91"/>
      <c r="E77" s="33" t="s">
        <v>191</v>
      </c>
      <c r="F77" s="38" t="s">
        <v>190</v>
      </c>
    </row>
    <row r="78" spans="1:6" ht="18" x14ac:dyDescent="0.35">
      <c r="A78" s="80"/>
      <c r="B78" s="91" t="s">
        <v>109</v>
      </c>
      <c r="C78" s="91"/>
      <c r="D78" s="91"/>
      <c r="E78" s="33" t="s">
        <v>192</v>
      </c>
      <c r="F78" s="38" t="s">
        <v>191</v>
      </c>
    </row>
    <row r="79" spans="1:6" ht="18" x14ac:dyDescent="0.35">
      <c r="F79" s="63"/>
    </row>
  </sheetData>
  <mergeCells count="87">
    <mergeCell ref="B1:D1"/>
    <mergeCell ref="A2:A8"/>
    <mergeCell ref="B2:D2"/>
    <mergeCell ref="B3:D3"/>
    <mergeCell ref="B4:D4"/>
    <mergeCell ref="B5:D5"/>
    <mergeCell ref="B6:D6"/>
    <mergeCell ref="B7:D7"/>
    <mergeCell ref="B8:D8"/>
    <mergeCell ref="B21:D21"/>
    <mergeCell ref="B22:D22"/>
    <mergeCell ref="A9:A14"/>
    <mergeCell ref="B9:D9"/>
    <mergeCell ref="B10:D10"/>
    <mergeCell ref="B11:D11"/>
    <mergeCell ref="B12:B13"/>
    <mergeCell ref="C12:D12"/>
    <mergeCell ref="C13:D13"/>
    <mergeCell ref="B14:D14"/>
    <mergeCell ref="B23:D23"/>
    <mergeCell ref="A24:A30"/>
    <mergeCell ref="B24:D24"/>
    <mergeCell ref="B25:D25"/>
    <mergeCell ref="B26:B28"/>
    <mergeCell ref="C26:D26"/>
    <mergeCell ref="C27:C28"/>
    <mergeCell ref="B29:D29"/>
    <mergeCell ref="B30:D30"/>
    <mergeCell ref="A15:A23"/>
    <mergeCell ref="B15:D15"/>
    <mergeCell ref="B16:D16"/>
    <mergeCell ref="B17:D17"/>
    <mergeCell ref="B18:D18"/>
    <mergeCell ref="B19:D19"/>
    <mergeCell ref="B20:D20"/>
    <mergeCell ref="A31:A42"/>
    <mergeCell ref="B31:D31"/>
    <mergeCell ref="B32:D32"/>
    <mergeCell ref="B33:B41"/>
    <mergeCell ref="C33:D33"/>
    <mergeCell ref="C34:D34"/>
    <mergeCell ref="C35:D35"/>
    <mergeCell ref="C36:D36"/>
    <mergeCell ref="C37:D37"/>
    <mergeCell ref="C38:D38"/>
    <mergeCell ref="C39:D39"/>
    <mergeCell ref="C40:D40"/>
    <mergeCell ref="C41:D41"/>
    <mergeCell ref="B42:D42"/>
    <mergeCell ref="B57:B59"/>
    <mergeCell ref="C57:D57"/>
    <mergeCell ref="C58:C59"/>
    <mergeCell ref="A43:A75"/>
    <mergeCell ref="B43:D43"/>
    <mergeCell ref="B44:D44"/>
    <mergeCell ref="B45:B47"/>
    <mergeCell ref="C45:D45"/>
    <mergeCell ref="C46:C47"/>
    <mergeCell ref="B48:B50"/>
    <mergeCell ref="C48:D48"/>
    <mergeCell ref="C49:C50"/>
    <mergeCell ref="B51:B53"/>
    <mergeCell ref="C51:D51"/>
    <mergeCell ref="C52:C53"/>
    <mergeCell ref="B54:B56"/>
    <mergeCell ref="C54:D54"/>
    <mergeCell ref="C55:C56"/>
    <mergeCell ref="B60:B62"/>
    <mergeCell ref="C60:D60"/>
    <mergeCell ref="C61:C62"/>
    <mergeCell ref="B63:B65"/>
    <mergeCell ref="C63:D63"/>
    <mergeCell ref="C64:C65"/>
    <mergeCell ref="B66:B68"/>
    <mergeCell ref="C66:D66"/>
    <mergeCell ref="C67:C68"/>
    <mergeCell ref="B69:B71"/>
    <mergeCell ref="C69:D69"/>
    <mergeCell ref="C70:C71"/>
    <mergeCell ref="B72:D72"/>
    <mergeCell ref="B73:D73"/>
    <mergeCell ref="B74:D74"/>
    <mergeCell ref="B75:D75"/>
    <mergeCell ref="A76:A78"/>
    <mergeCell ref="B76:D76"/>
    <mergeCell ref="B77:D77"/>
    <mergeCell ref="B78:D7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CE41-BC53-45A7-B73B-FC4EA9FC4E24}">
  <dimension ref="A1:B63"/>
  <sheetViews>
    <sheetView workbookViewId="0">
      <selection activeCell="B1" sqref="B1:B1048576"/>
    </sheetView>
  </sheetViews>
  <sheetFormatPr defaultRowHeight="14.4" x14ac:dyDescent="0.3"/>
  <cols>
    <col min="1" max="2" width="28" customWidth="1"/>
  </cols>
  <sheetData>
    <row r="1" spans="1:2" ht="18" x14ac:dyDescent="0.3">
      <c r="A1" s="112" t="s">
        <v>204</v>
      </c>
      <c r="B1" s="111"/>
    </row>
    <row r="2" spans="1:2" ht="36" x14ac:dyDescent="0.3">
      <c r="A2" s="112" t="s">
        <v>205</v>
      </c>
      <c r="B2" s="113">
        <v>1</v>
      </c>
    </row>
    <row r="3" spans="1:2" ht="36" x14ac:dyDescent="0.3">
      <c r="A3" s="112" t="s">
        <v>205</v>
      </c>
      <c r="B3" s="113">
        <v>2</v>
      </c>
    </row>
    <row r="4" spans="1:2" ht="36" x14ac:dyDescent="0.3">
      <c r="A4" s="112" t="s">
        <v>205</v>
      </c>
      <c r="B4" s="113">
        <v>3</v>
      </c>
    </row>
    <row r="5" spans="1:2" ht="36" x14ac:dyDescent="0.3">
      <c r="A5" s="112" t="s">
        <v>205</v>
      </c>
      <c r="B5" s="113">
        <v>4</v>
      </c>
    </row>
    <row r="6" spans="1:2" ht="36" x14ac:dyDescent="0.3">
      <c r="A6" s="112" t="s">
        <v>204</v>
      </c>
      <c r="B6" s="113">
        <v>5</v>
      </c>
    </row>
    <row r="7" spans="1:2" ht="36" x14ac:dyDescent="0.3">
      <c r="A7" s="112" t="s">
        <v>206</v>
      </c>
      <c r="B7" s="113">
        <v>6</v>
      </c>
    </row>
    <row r="8" spans="1:2" ht="36" x14ac:dyDescent="0.3">
      <c r="A8" s="112" t="s">
        <v>204</v>
      </c>
      <c r="B8" s="113">
        <v>7</v>
      </c>
    </row>
    <row r="9" spans="1:2" ht="36" x14ac:dyDescent="0.3">
      <c r="A9" s="112" t="s">
        <v>204</v>
      </c>
      <c r="B9" s="113">
        <v>8</v>
      </c>
    </row>
    <row r="10" spans="1:2" ht="36" x14ac:dyDescent="0.3">
      <c r="A10" s="112" t="s">
        <v>207</v>
      </c>
      <c r="B10" s="113">
        <v>9</v>
      </c>
    </row>
    <row r="11" spans="1:2" ht="36" x14ac:dyDescent="0.3">
      <c r="A11" s="112" t="s">
        <v>207</v>
      </c>
      <c r="B11" s="113">
        <v>10</v>
      </c>
    </row>
    <row r="12" spans="1:2" ht="36" x14ac:dyDescent="0.3">
      <c r="A12" s="112" t="s">
        <v>204</v>
      </c>
      <c r="B12" s="113">
        <v>11</v>
      </c>
    </row>
    <row r="13" spans="1:2" ht="36" x14ac:dyDescent="0.3">
      <c r="A13" s="112" t="s">
        <v>204</v>
      </c>
      <c r="B13" s="113">
        <v>12</v>
      </c>
    </row>
    <row r="14" spans="1:2" ht="36" x14ac:dyDescent="0.3">
      <c r="A14" s="112" t="s">
        <v>204</v>
      </c>
      <c r="B14" s="113">
        <v>13</v>
      </c>
    </row>
    <row r="15" spans="1:2" ht="36" x14ac:dyDescent="0.3">
      <c r="A15" s="112" t="s">
        <v>204</v>
      </c>
      <c r="B15" s="113">
        <v>14</v>
      </c>
    </row>
    <row r="16" spans="1:2" ht="36" x14ac:dyDescent="0.3">
      <c r="A16" s="112" t="s">
        <v>204</v>
      </c>
      <c r="B16" s="113">
        <v>15</v>
      </c>
    </row>
    <row r="17" spans="1:2" ht="36" x14ac:dyDescent="0.3">
      <c r="A17" s="112" t="s">
        <v>204</v>
      </c>
      <c r="B17" s="113">
        <v>16</v>
      </c>
    </row>
    <row r="18" spans="1:2" ht="36" x14ac:dyDescent="0.3">
      <c r="A18" s="112" t="s">
        <v>204</v>
      </c>
      <c r="B18" s="113">
        <v>17</v>
      </c>
    </row>
    <row r="19" spans="1:2" ht="36" x14ac:dyDescent="0.3">
      <c r="A19" s="112" t="s">
        <v>204</v>
      </c>
      <c r="B19" s="113">
        <v>18</v>
      </c>
    </row>
    <row r="20" spans="1:2" ht="36" x14ac:dyDescent="0.3">
      <c r="A20" s="112" t="s">
        <v>208</v>
      </c>
      <c r="B20" s="113">
        <v>19</v>
      </c>
    </row>
    <row r="21" spans="1:2" ht="36" x14ac:dyDescent="0.3">
      <c r="A21" s="112" t="s">
        <v>204</v>
      </c>
      <c r="B21" s="113">
        <v>20</v>
      </c>
    </row>
    <row r="22" spans="1:2" ht="36" x14ac:dyDescent="0.3">
      <c r="A22" s="112" t="s">
        <v>209</v>
      </c>
      <c r="B22" s="113">
        <v>21</v>
      </c>
    </row>
    <row r="23" spans="1:2" ht="36" x14ac:dyDescent="0.3">
      <c r="A23" s="112" t="s">
        <v>210</v>
      </c>
      <c r="B23" s="113">
        <v>22</v>
      </c>
    </row>
    <row r="24" spans="1:2" ht="36" x14ac:dyDescent="0.3">
      <c r="A24" s="112" t="s">
        <v>211</v>
      </c>
      <c r="B24" s="113">
        <v>23</v>
      </c>
    </row>
    <row r="25" spans="1:2" ht="36" x14ac:dyDescent="0.3">
      <c r="A25" s="112" t="s">
        <v>212</v>
      </c>
      <c r="B25" s="113">
        <v>24</v>
      </c>
    </row>
    <row r="26" spans="1:2" ht="36" x14ac:dyDescent="0.3">
      <c r="A26" s="112" t="s">
        <v>208</v>
      </c>
      <c r="B26" s="113">
        <v>25</v>
      </c>
    </row>
    <row r="27" spans="1:2" ht="36" x14ac:dyDescent="0.3">
      <c r="A27" s="112" t="s">
        <v>208</v>
      </c>
      <c r="B27" s="113">
        <v>26</v>
      </c>
    </row>
    <row r="28" spans="1:2" ht="36" x14ac:dyDescent="0.3">
      <c r="A28" s="112" t="s">
        <v>204</v>
      </c>
      <c r="B28" s="113">
        <v>27</v>
      </c>
    </row>
    <row r="29" spans="1:2" ht="36" x14ac:dyDescent="0.3">
      <c r="A29" s="112" t="s">
        <v>204</v>
      </c>
      <c r="B29" s="113">
        <v>28</v>
      </c>
    </row>
    <row r="30" spans="1:2" ht="36" x14ac:dyDescent="0.3">
      <c r="A30" s="112" t="s">
        <v>204</v>
      </c>
      <c r="B30" s="113">
        <v>29</v>
      </c>
    </row>
    <row r="31" spans="1:2" ht="36" x14ac:dyDescent="0.3">
      <c r="A31" s="112" t="s">
        <v>204</v>
      </c>
      <c r="B31" s="113">
        <v>30</v>
      </c>
    </row>
    <row r="32" spans="1:2" ht="36" x14ac:dyDescent="0.3">
      <c r="A32" s="112" t="s">
        <v>204</v>
      </c>
      <c r="B32" s="113">
        <v>31</v>
      </c>
    </row>
    <row r="33" spans="1:2" ht="36" x14ac:dyDescent="0.3">
      <c r="A33" s="112" t="s">
        <v>204</v>
      </c>
      <c r="B33" s="113">
        <v>32</v>
      </c>
    </row>
    <row r="34" spans="1:2" ht="36" x14ac:dyDescent="0.3">
      <c r="A34" s="112" t="s">
        <v>204</v>
      </c>
      <c r="B34" s="113">
        <v>33</v>
      </c>
    </row>
    <row r="35" spans="1:2" ht="36" x14ac:dyDescent="0.3">
      <c r="A35" s="112" t="s">
        <v>213</v>
      </c>
      <c r="B35" s="113">
        <v>34</v>
      </c>
    </row>
    <row r="36" spans="1:2" ht="36" x14ac:dyDescent="0.3">
      <c r="A36" s="112" t="s">
        <v>204</v>
      </c>
      <c r="B36" s="113">
        <v>35</v>
      </c>
    </row>
    <row r="37" spans="1:2" ht="36" x14ac:dyDescent="0.3">
      <c r="A37" s="112" t="s">
        <v>214</v>
      </c>
      <c r="B37" s="113">
        <v>36</v>
      </c>
    </row>
    <row r="38" spans="1:2" ht="36" x14ac:dyDescent="0.3">
      <c r="A38" s="112" t="s">
        <v>204</v>
      </c>
      <c r="B38" s="113">
        <v>12</v>
      </c>
    </row>
    <row r="39" spans="1:2" ht="36" x14ac:dyDescent="0.3">
      <c r="A39" s="112" t="s">
        <v>215</v>
      </c>
      <c r="B39" s="113">
        <v>13</v>
      </c>
    </row>
    <row r="40" spans="1:2" ht="36" x14ac:dyDescent="0.3">
      <c r="A40" s="112" t="s">
        <v>216</v>
      </c>
      <c r="B40" s="113">
        <v>28</v>
      </c>
    </row>
    <row r="41" spans="1:2" ht="36" x14ac:dyDescent="0.3">
      <c r="A41" s="112" t="s">
        <v>215</v>
      </c>
      <c r="B41" s="113">
        <v>14</v>
      </c>
    </row>
    <row r="42" spans="1:2" ht="36" x14ac:dyDescent="0.3">
      <c r="A42" s="112" t="s">
        <v>216</v>
      </c>
      <c r="B42" s="113">
        <v>29</v>
      </c>
    </row>
    <row r="43" spans="1:2" ht="36" x14ac:dyDescent="0.3">
      <c r="A43" s="112" t="s">
        <v>215</v>
      </c>
      <c r="B43" s="113">
        <v>15</v>
      </c>
    </row>
    <row r="44" spans="1:2" ht="36" x14ac:dyDescent="0.3">
      <c r="A44" s="112" t="s">
        <v>216</v>
      </c>
      <c r="B44" s="113">
        <v>30</v>
      </c>
    </row>
    <row r="45" spans="1:2" ht="36" x14ac:dyDescent="0.3">
      <c r="A45" s="112" t="s">
        <v>215</v>
      </c>
      <c r="B45" s="113">
        <v>16</v>
      </c>
    </row>
    <row r="46" spans="1:2" ht="36" x14ac:dyDescent="0.3">
      <c r="A46" s="112" t="s">
        <v>216</v>
      </c>
      <c r="B46" s="113">
        <v>31</v>
      </c>
    </row>
    <row r="47" spans="1:2" ht="36" x14ac:dyDescent="0.3">
      <c r="A47" s="112" t="s">
        <v>215</v>
      </c>
      <c r="B47" s="113">
        <v>17</v>
      </c>
    </row>
    <row r="48" spans="1:2" ht="36" x14ac:dyDescent="0.3">
      <c r="A48" s="112" t="s">
        <v>216</v>
      </c>
      <c r="B48" s="113">
        <v>32</v>
      </c>
    </row>
    <row r="49" spans="1:2" ht="36" x14ac:dyDescent="0.3">
      <c r="A49" s="112" t="s">
        <v>215</v>
      </c>
      <c r="B49" s="113">
        <v>18</v>
      </c>
    </row>
    <row r="50" spans="1:2" ht="36" x14ac:dyDescent="0.3">
      <c r="A50" s="112" t="s">
        <v>216</v>
      </c>
      <c r="B50" s="113">
        <v>33</v>
      </c>
    </row>
    <row r="51" spans="1:2" ht="36" x14ac:dyDescent="0.3">
      <c r="A51" s="112" t="s">
        <v>215</v>
      </c>
      <c r="B51" s="113">
        <v>19</v>
      </c>
    </row>
    <row r="52" spans="1:2" ht="36" x14ac:dyDescent="0.3">
      <c r="A52" s="112" t="s">
        <v>216</v>
      </c>
      <c r="B52" s="113">
        <v>34</v>
      </c>
    </row>
    <row r="53" spans="1:2" ht="36" x14ac:dyDescent="0.3">
      <c r="A53" s="112" t="s">
        <v>215</v>
      </c>
      <c r="B53" s="113">
        <v>20</v>
      </c>
    </row>
    <row r="54" spans="1:2" ht="36" x14ac:dyDescent="0.3">
      <c r="A54" s="112" t="s">
        <v>216</v>
      </c>
      <c r="B54" s="113">
        <v>35</v>
      </c>
    </row>
    <row r="55" spans="1:2" ht="36" x14ac:dyDescent="0.3">
      <c r="A55" s="112" t="s">
        <v>215</v>
      </c>
      <c r="B55" s="113">
        <v>21</v>
      </c>
    </row>
    <row r="56" spans="1:2" ht="36" x14ac:dyDescent="0.3">
      <c r="A56" s="112" t="s">
        <v>216</v>
      </c>
      <c r="B56" s="113">
        <v>36</v>
      </c>
    </row>
    <row r="57" spans="1:2" ht="36" x14ac:dyDescent="0.3">
      <c r="A57" s="112" t="s">
        <v>204</v>
      </c>
      <c r="B57" s="113">
        <v>37</v>
      </c>
    </row>
    <row r="58" spans="1:2" ht="36" x14ac:dyDescent="0.3">
      <c r="A58" s="112" t="s">
        <v>214</v>
      </c>
      <c r="B58" s="113">
        <v>57</v>
      </c>
    </row>
    <row r="59" spans="1:2" ht="36" x14ac:dyDescent="0.3">
      <c r="A59" s="112" t="s">
        <v>217</v>
      </c>
      <c r="B59" s="113">
        <v>58</v>
      </c>
    </row>
    <row r="60" spans="1:2" ht="36" x14ac:dyDescent="0.3">
      <c r="A60" s="112" t="s">
        <v>217</v>
      </c>
      <c r="B60" s="113">
        <v>59</v>
      </c>
    </row>
    <row r="61" spans="1:2" ht="36" x14ac:dyDescent="0.3">
      <c r="A61" s="112" t="s">
        <v>218</v>
      </c>
      <c r="B61" s="113">
        <v>60</v>
      </c>
    </row>
    <row r="62" spans="1:2" ht="36" x14ac:dyDescent="0.3">
      <c r="A62" s="112" t="s">
        <v>208</v>
      </c>
      <c r="B62" s="113">
        <v>61</v>
      </c>
    </row>
    <row r="63" spans="1:2" ht="36" x14ac:dyDescent="0.3">
      <c r="A63" s="112" t="s">
        <v>204</v>
      </c>
      <c r="B63" s="113">
        <v>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C137-8F37-4013-9BBB-3EF840F70A3E}">
  <dimension ref="A1:K85"/>
  <sheetViews>
    <sheetView topLeftCell="B1" workbookViewId="0">
      <selection activeCell="J9" sqref="J9"/>
    </sheetView>
  </sheetViews>
  <sheetFormatPr defaultRowHeight="18" x14ac:dyDescent="0.3"/>
  <cols>
    <col min="1" max="1" width="33" customWidth="1"/>
    <col min="2" max="2" width="12.77734375" customWidth="1"/>
    <col min="3" max="3" width="22" customWidth="1"/>
    <col min="4" max="4" width="45.21875" customWidth="1"/>
    <col min="5" max="5" width="17.21875" customWidth="1"/>
    <col min="7" max="7" width="13.6640625" customWidth="1"/>
    <col min="8" max="8" width="14" customWidth="1"/>
    <col min="9" max="9" width="16.44140625" customWidth="1"/>
    <col min="10" max="10" width="14.5546875" style="123" customWidth="1"/>
    <col min="11" max="11" width="18.77734375" style="123" customWidth="1"/>
  </cols>
  <sheetData>
    <row r="1" spans="1:11" x14ac:dyDescent="0.3">
      <c r="A1" s="11" t="s">
        <v>1</v>
      </c>
      <c r="B1" s="79" t="s">
        <v>2</v>
      </c>
      <c r="C1" s="79"/>
      <c r="D1" s="79"/>
      <c r="E1" s="31" t="s">
        <v>128</v>
      </c>
      <c r="F1" s="11" t="s">
        <v>5</v>
      </c>
      <c r="G1" s="26" t="s">
        <v>3</v>
      </c>
      <c r="H1" s="11" t="s">
        <v>13</v>
      </c>
      <c r="I1" s="11" t="s">
        <v>198</v>
      </c>
      <c r="J1" s="115" t="s">
        <v>197</v>
      </c>
      <c r="K1" s="115" t="s">
        <v>219</v>
      </c>
    </row>
    <row r="2" spans="1:11" x14ac:dyDescent="0.3">
      <c r="A2" s="80" t="s">
        <v>14</v>
      </c>
      <c r="B2" s="81" t="s">
        <v>30</v>
      </c>
      <c r="C2" s="81"/>
      <c r="D2" s="81"/>
      <c r="E2" s="24" t="s">
        <v>136</v>
      </c>
      <c r="F2" s="23">
        <v>0.75</v>
      </c>
      <c r="G2" s="27">
        <v>0.1</v>
      </c>
      <c r="H2" s="28">
        <f t="shared" ref="H2:H8" si="0">F2+G2</f>
        <v>0.85</v>
      </c>
      <c r="I2" s="28" t="s">
        <v>199</v>
      </c>
      <c r="J2" s="115">
        <f>300000*H2</f>
        <v>255000</v>
      </c>
      <c r="K2" s="115">
        <f>300000*F2</f>
        <v>225000</v>
      </c>
    </row>
    <row r="3" spans="1:11" x14ac:dyDescent="0.3">
      <c r="A3" s="80"/>
      <c r="B3" s="81" t="s">
        <v>31</v>
      </c>
      <c r="C3" s="81"/>
      <c r="D3" s="81"/>
      <c r="E3" s="24" t="s">
        <v>137</v>
      </c>
      <c r="F3" s="23">
        <v>0.91666666666666663</v>
      </c>
      <c r="G3" s="27">
        <v>0.1</v>
      </c>
      <c r="H3" s="28">
        <f t="shared" si="0"/>
        <v>1.0166666666666666</v>
      </c>
      <c r="I3" s="28" t="s">
        <v>199</v>
      </c>
      <c r="J3" s="115">
        <f t="shared" ref="J3:J71" si="1">300000*H3</f>
        <v>305000</v>
      </c>
      <c r="K3" s="115">
        <f t="shared" ref="K3:K8" si="2">300000*F3</f>
        <v>275000</v>
      </c>
    </row>
    <row r="4" spans="1:11" x14ac:dyDescent="0.3">
      <c r="A4" s="80"/>
      <c r="B4" s="81" t="s">
        <v>32</v>
      </c>
      <c r="C4" s="81"/>
      <c r="D4" s="81"/>
      <c r="E4" s="24" t="s">
        <v>138</v>
      </c>
      <c r="F4" s="23">
        <v>0.91666666666666663</v>
      </c>
      <c r="G4" s="27">
        <v>0.1</v>
      </c>
      <c r="H4" s="28">
        <f t="shared" si="0"/>
        <v>1.0166666666666666</v>
      </c>
      <c r="I4" s="28" t="s">
        <v>199</v>
      </c>
      <c r="J4" s="115">
        <f t="shared" si="1"/>
        <v>305000</v>
      </c>
      <c r="K4" s="115">
        <f t="shared" si="2"/>
        <v>275000</v>
      </c>
    </row>
    <row r="5" spans="1:11" x14ac:dyDescent="0.3">
      <c r="A5" s="80"/>
      <c r="B5" s="81" t="s">
        <v>33</v>
      </c>
      <c r="C5" s="81"/>
      <c r="D5" s="81"/>
      <c r="E5" s="24" t="s">
        <v>139</v>
      </c>
      <c r="F5" s="23">
        <v>0.91666666666666663</v>
      </c>
      <c r="G5" s="27">
        <v>0.1</v>
      </c>
      <c r="H5" s="28">
        <f t="shared" si="0"/>
        <v>1.0166666666666666</v>
      </c>
      <c r="I5" s="28" t="s">
        <v>199</v>
      </c>
      <c r="J5" s="115">
        <f t="shared" si="1"/>
        <v>305000</v>
      </c>
      <c r="K5" s="115">
        <f t="shared" si="2"/>
        <v>275000</v>
      </c>
    </row>
    <row r="6" spans="1:11" x14ac:dyDescent="0.3">
      <c r="A6" s="80"/>
      <c r="B6" s="81" t="s">
        <v>34</v>
      </c>
      <c r="C6" s="81"/>
      <c r="D6" s="81"/>
      <c r="E6" s="24" t="s">
        <v>140</v>
      </c>
      <c r="F6" s="23">
        <v>0.91666666666666663</v>
      </c>
      <c r="G6" s="27">
        <v>0.1</v>
      </c>
      <c r="H6" s="28">
        <f t="shared" si="0"/>
        <v>1.0166666666666666</v>
      </c>
      <c r="I6" s="28" t="s">
        <v>199</v>
      </c>
      <c r="J6" s="115">
        <f t="shared" si="1"/>
        <v>305000</v>
      </c>
      <c r="K6" s="115">
        <f t="shared" si="2"/>
        <v>275000</v>
      </c>
    </row>
    <row r="7" spans="1:11" x14ac:dyDescent="0.3">
      <c r="A7" s="80"/>
      <c r="B7" s="81" t="s">
        <v>35</v>
      </c>
      <c r="C7" s="81"/>
      <c r="D7" s="81"/>
      <c r="E7" s="24" t="s">
        <v>141</v>
      </c>
      <c r="F7" s="23">
        <v>0.75</v>
      </c>
      <c r="G7" s="27">
        <v>0.1</v>
      </c>
      <c r="H7" s="28">
        <f t="shared" si="0"/>
        <v>0.85</v>
      </c>
      <c r="I7" s="28" t="s">
        <v>199</v>
      </c>
      <c r="J7" s="115">
        <f t="shared" si="1"/>
        <v>255000</v>
      </c>
      <c r="K7" s="115">
        <f t="shared" si="2"/>
        <v>225000</v>
      </c>
    </row>
    <row r="8" spans="1:11" x14ac:dyDescent="0.3">
      <c r="A8" s="80"/>
      <c r="B8" s="81" t="s">
        <v>36</v>
      </c>
      <c r="C8" s="81"/>
      <c r="D8" s="81"/>
      <c r="E8" s="24" t="s">
        <v>142</v>
      </c>
      <c r="F8" s="23">
        <v>1.0416666666666667</v>
      </c>
      <c r="G8" s="27">
        <v>0.1</v>
      </c>
      <c r="H8" s="28">
        <f t="shared" si="0"/>
        <v>1.1416666666666668</v>
      </c>
      <c r="I8" s="28" t="s">
        <v>199</v>
      </c>
      <c r="J8" s="115">
        <f t="shared" si="1"/>
        <v>342500.00000000006</v>
      </c>
      <c r="K8" s="115">
        <f t="shared" si="2"/>
        <v>312500</v>
      </c>
    </row>
    <row r="9" spans="1:11" x14ac:dyDescent="0.3">
      <c r="A9" s="59" t="s">
        <v>195</v>
      </c>
      <c r="B9" s="125"/>
      <c r="C9" s="126"/>
      <c r="D9" s="127"/>
      <c r="E9" s="128"/>
      <c r="F9" s="61"/>
      <c r="G9" s="129"/>
      <c r="H9" s="114">
        <f>H2+H3+H4+H5+H6+H7+H8</f>
        <v>6.9083333333333323</v>
      </c>
      <c r="I9" s="124"/>
      <c r="J9" s="121">
        <f>SUM(J2:J8)</f>
        <v>2072500</v>
      </c>
      <c r="K9" s="121">
        <f>SUM(K2:K8)</f>
        <v>1862500</v>
      </c>
    </row>
    <row r="10" spans="1:11" x14ac:dyDescent="0.3">
      <c r="A10" s="82" t="s">
        <v>6</v>
      </c>
      <c r="B10" s="85" t="s">
        <v>38</v>
      </c>
      <c r="C10" s="86"/>
      <c r="D10" s="87"/>
      <c r="E10" s="13" t="s">
        <v>111</v>
      </c>
      <c r="F10" s="23">
        <v>0.75</v>
      </c>
      <c r="G10" s="27">
        <v>0.1</v>
      </c>
      <c r="H10" s="28">
        <f>F10+G10</f>
        <v>0.85</v>
      </c>
      <c r="I10" s="28" t="s">
        <v>199</v>
      </c>
      <c r="J10" s="115">
        <f t="shared" si="1"/>
        <v>255000</v>
      </c>
      <c r="K10" s="115">
        <f>300000*F10</f>
        <v>225000</v>
      </c>
    </row>
    <row r="11" spans="1:11" x14ac:dyDescent="0.3">
      <c r="A11" s="83"/>
      <c r="B11" s="85" t="s">
        <v>39</v>
      </c>
      <c r="C11" s="86"/>
      <c r="D11" s="87"/>
      <c r="E11" s="13" t="s">
        <v>112</v>
      </c>
      <c r="F11" s="23">
        <v>0.75</v>
      </c>
      <c r="G11" s="27">
        <v>0.1</v>
      </c>
      <c r="H11" s="28">
        <f t="shared" ref="H11:H15" si="3">F11+G11</f>
        <v>0.85</v>
      </c>
      <c r="I11" s="28" t="s">
        <v>199</v>
      </c>
      <c r="J11" s="115">
        <f t="shared" si="1"/>
        <v>255000</v>
      </c>
      <c r="K11" s="115">
        <f t="shared" ref="K11:K15" si="4">300000*F11</f>
        <v>225000</v>
      </c>
    </row>
    <row r="12" spans="1:11" x14ac:dyDescent="0.3">
      <c r="A12" s="83"/>
      <c r="B12" s="85" t="s">
        <v>40</v>
      </c>
      <c r="C12" s="86"/>
      <c r="D12" s="87"/>
      <c r="E12" s="13" t="s">
        <v>113</v>
      </c>
      <c r="F12" s="28">
        <v>2</v>
      </c>
      <c r="G12" s="27">
        <f>G13+G14</f>
        <v>0.2</v>
      </c>
      <c r="H12" s="28">
        <f t="shared" si="3"/>
        <v>2.2000000000000002</v>
      </c>
      <c r="I12" s="28" t="s">
        <v>199</v>
      </c>
      <c r="J12" s="115">
        <f t="shared" si="1"/>
        <v>660000</v>
      </c>
      <c r="K12" s="115">
        <f t="shared" si="4"/>
        <v>600000</v>
      </c>
    </row>
    <row r="13" spans="1:11" x14ac:dyDescent="0.3">
      <c r="A13" s="83"/>
      <c r="B13" s="88"/>
      <c r="C13" s="85" t="s">
        <v>41</v>
      </c>
      <c r="D13" s="87"/>
      <c r="E13" s="36" t="s">
        <v>114</v>
      </c>
      <c r="F13" s="28">
        <v>1</v>
      </c>
      <c r="G13" s="27">
        <v>0.1</v>
      </c>
      <c r="H13" s="28">
        <f t="shared" si="3"/>
        <v>1.1000000000000001</v>
      </c>
      <c r="I13" s="28" t="s">
        <v>199</v>
      </c>
      <c r="J13" s="115">
        <f t="shared" si="1"/>
        <v>330000</v>
      </c>
      <c r="K13" s="115">
        <f t="shared" si="4"/>
        <v>300000</v>
      </c>
    </row>
    <row r="14" spans="1:11" x14ac:dyDescent="0.3">
      <c r="A14" s="83"/>
      <c r="B14" s="89"/>
      <c r="C14" s="85" t="s">
        <v>15</v>
      </c>
      <c r="D14" s="87"/>
      <c r="E14" s="36" t="s">
        <v>115</v>
      </c>
      <c r="F14" s="28">
        <v>1</v>
      </c>
      <c r="G14" s="27">
        <v>0.1</v>
      </c>
      <c r="H14" s="28">
        <f t="shared" si="3"/>
        <v>1.1000000000000001</v>
      </c>
      <c r="I14" s="28" t="s">
        <v>199</v>
      </c>
      <c r="J14" s="115">
        <f t="shared" si="1"/>
        <v>330000</v>
      </c>
      <c r="K14" s="115">
        <f t="shared" si="4"/>
        <v>300000</v>
      </c>
    </row>
    <row r="15" spans="1:11" x14ac:dyDescent="0.3">
      <c r="A15" s="84"/>
      <c r="B15" s="85" t="s">
        <v>42</v>
      </c>
      <c r="C15" s="86"/>
      <c r="D15" s="87"/>
      <c r="E15" s="13" t="s">
        <v>116</v>
      </c>
      <c r="F15" s="23">
        <v>0.75</v>
      </c>
      <c r="G15" s="27">
        <v>0.1</v>
      </c>
      <c r="H15" s="28">
        <f t="shared" si="3"/>
        <v>0.85</v>
      </c>
      <c r="I15" s="28" t="s">
        <v>199</v>
      </c>
      <c r="J15" s="115">
        <f t="shared" si="1"/>
        <v>255000</v>
      </c>
      <c r="K15" s="115">
        <f t="shared" si="4"/>
        <v>225000</v>
      </c>
    </row>
    <row r="16" spans="1:11" x14ac:dyDescent="0.3">
      <c r="A16" s="58" t="s">
        <v>195</v>
      </c>
      <c r="B16" s="125"/>
      <c r="C16" s="126"/>
      <c r="D16" s="127"/>
      <c r="E16" s="128"/>
      <c r="F16" s="61"/>
      <c r="G16" s="129"/>
      <c r="H16" s="114">
        <f>H10+H11+H12+H15</f>
        <v>4.75</v>
      </c>
      <c r="I16" s="124"/>
      <c r="J16" s="121">
        <f>J10+J11+J12+J15</f>
        <v>1425000</v>
      </c>
      <c r="K16" s="121">
        <f>(K10+K11+K12+K15)</f>
        <v>1275000</v>
      </c>
    </row>
    <row r="17" spans="1:11" x14ac:dyDescent="0.3">
      <c r="A17" s="80" t="s">
        <v>44</v>
      </c>
      <c r="B17" s="90" t="s">
        <v>45</v>
      </c>
      <c r="C17" s="90"/>
      <c r="D17" s="90"/>
      <c r="E17" s="30" t="s">
        <v>117</v>
      </c>
      <c r="F17" s="23">
        <v>0.75</v>
      </c>
      <c r="G17" s="27">
        <v>0.1</v>
      </c>
      <c r="H17" s="28">
        <f t="shared" ref="H17:H25" si="5">F17+G17</f>
        <v>0.85</v>
      </c>
      <c r="I17" s="28" t="s">
        <v>199</v>
      </c>
      <c r="J17" s="115">
        <f t="shared" si="1"/>
        <v>255000</v>
      </c>
      <c r="K17" s="115">
        <f>300000*F17</f>
        <v>225000</v>
      </c>
    </row>
    <row r="18" spans="1:11" x14ac:dyDescent="0.3">
      <c r="A18" s="80"/>
      <c r="B18" s="90" t="s">
        <v>46</v>
      </c>
      <c r="C18" s="90"/>
      <c r="D18" s="90"/>
      <c r="E18" s="35" t="s">
        <v>118</v>
      </c>
      <c r="F18" s="23">
        <v>0.75</v>
      </c>
      <c r="G18" s="27">
        <v>0.1</v>
      </c>
      <c r="H18" s="28">
        <f t="shared" si="5"/>
        <v>0.85</v>
      </c>
      <c r="I18" s="28" t="s">
        <v>199</v>
      </c>
      <c r="J18" s="115">
        <f t="shared" si="1"/>
        <v>255000</v>
      </c>
      <c r="K18" s="115">
        <f t="shared" ref="K18:K25" si="6">300000*F18</f>
        <v>225000</v>
      </c>
    </row>
    <row r="19" spans="1:11" x14ac:dyDescent="0.3">
      <c r="A19" s="80"/>
      <c r="B19" s="90" t="s">
        <v>47</v>
      </c>
      <c r="C19" s="90"/>
      <c r="D19" s="90"/>
      <c r="E19" s="35" t="s">
        <v>119</v>
      </c>
      <c r="F19" s="23">
        <v>0.75</v>
      </c>
      <c r="G19" s="27">
        <v>0.1</v>
      </c>
      <c r="H19" s="28">
        <f t="shared" si="5"/>
        <v>0.85</v>
      </c>
      <c r="I19" s="28" t="s">
        <v>199</v>
      </c>
      <c r="J19" s="115">
        <f t="shared" si="1"/>
        <v>255000</v>
      </c>
      <c r="K19" s="115">
        <f t="shared" si="6"/>
        <v>225000</v>
      </c>
    </row>
    <row r="20" spans="1:11" x14ac:dyDescent="0.3">
      <c r="A20" s="80"/>
      <c r="B20" s="90" t="s">
        <v>48</v>
      </c>
      <c r="C20" s="90"/>
      <c r="D20" s="90"/>
      <c r="E20" s="35" t="s">
        <v>120</v>
      </c>
      <c r="F20" s="23">
        <v>0.75</v>
      </c>
      <c r="G20" s="27">
        <v>0.1</v>
      </c>
      <c r="H20" s="28">
        <f t="shared" si="5"/>
        <v>0.85</v>
      </c>
      <c r="I20" s="28" t="s">
        <v>199</v>
      </c>
      <c r="J20" s="115">
        <f t="shared" si="1"/>
        <v>255000</v>
      </c>
      <c r="K20" s="115">
        <f t="shared" si="6"/>
        <v>225000</v>
      </c>
    </row>
    <row r="21" spans="1:11" x14ac:dyDescent="0.3">
      <c r="A21" s="80"/>
      <c r="B21" s="90" t="s">
        <v>49</v>
      </c>
      <c r="C21" s="90"/>
      <c r="D21" s="90"/>
      <c r="E21" s="35" t="s">
        <v>121</v>
      </c>
      <c r="F21" s="23">
        <v>0.75</v>
      </c>
      <c r="G21" s="27">
        <v>0.1</v>
      </c>
      <c r="H21" s="28">
        <f t="shared" si="5"/>
        <v>0.85</v>
      </c>
      <c r="I21" s="28" t="s">
        <v>199</v>
      </c>
      <c r="J21" s="115">
        <f t="shared" si="1"/>
        <v>255000</v>
      </c>
      <c r="K21" s="115">
        <f t="shared" si="6"/>
        <v>225000</v>
      </c>
    </row>
    <row r="22" spans="1:11" x14ac:dyDescent="0.3">
      <c r="A22" s="80"/>
      <c r="B22" s="90" t="s">
        <v>50</v>
      </c>
      <c r="C22" s="90"/>
      <c r="D22" s="90"/>
      <c r="E22" s="35" t="s">
        <v>122</v>
      </c>
      <c r="F22" s="23">
        <v>0.75</v>
      </c>
      <c r="G22" s="27">
        <v>0.1</v>
      </c>
      <c r="H22" s="28">
        <f t="shared" si="5"/>
        <v>0.85</v>
      </c>
      <c r="I22" s="28" t="s">
        <v>199</v>
      </c>
      <c r="J22" s="115">
        <f t="shared" si="1"/>
        <v>255000</v>
      </c>
      <c r="K22" s="115">
        <f t="shared" si="6"/>
        <v>225000</v>
      </c>
    </row>
    <row r="23" spans="1:11" x14ac:dyDescent="0.3">
      <c r="A23" s="80"/>
      <c r="B23" s="90" t="s">
        <v>97</v>
      </c>
      <c r="C23" s="90"/>
      <c r="D23" s="90"/>
      <c r="E23" s="35" t="s">
        <v>123</v>
      </c>
      <c r="F23" s="23">
        <v>0.75</v>
      </c>
      <c r="G23" s="27">
        <v>0.1</v>
      </c>
      <c r="H23" s="28">
        <f t="shared" si="5"/>
        <v>0.85</v>
      </c>
      <c r="I23" s="28" t="s">
        <v>199</v>
      </c>
      <c r="J23" s="115">
        <f t="shared" si="1"/>
        <v>255000</v>
      </c>
      <c r="K23" s="115">
        <f t="shared" si="6"/>
        <v>225000</v>
      </c>
    </row>
    <row r="24" spans="1:11" x14ac:dyDescent="0.35">
      <c r="A24" s="80"/>
      <c r="B24" s="91" t="s">
        <v>99</v>
      </c>
      <c r="C24" s="91"/>
      <c r="D24" s="91"/>
      <c r="E24" s="34" t="s">
        <v>124</v>
      </c>
      <c r="F24" s="23">
        <v>1.5</v>
      </c>
      <c r="G24" s="27">
        <v>0.1</v>
      </c>
      <c r="H24" s="28">
        <f t="shared" si="5"/>
        <v>1.6</v>
      </c>
      <c r="I24" s="28" t="s">
        <v>199</v>
      </c>
      <c r="J24" s="115">
        <f t="shared" si="1"/>
        <v>480000</v>
      </c>
      <c r="K24" s="115">
        <f t="shared" si="6"/>
        <v>450000</v>
      </c>
    </row>
    <row r="25" spans="1:11" x14ac:dyDescent="0.3">
      <c r="A25" s="80"/>
      <c r="B25" s="90" t="s">
        <v>98</v>
      </c>
      <c r="C25" s="90"/>
      <c r="D25" s="90"/>
      <c r="E25" s="35" t="s">
        <v>125</v>
      </c>
      <c r="F25" s="23">
        <v>0.75</v>
      </c>
      <c r="G25" s="27">
        <v>0.1</v>
      </c>
      <c r="H25" s="28">
        <f t="shared" si="5"/>
        <v>0.85</v>
      </c>
      <c r="I25" s="28" t="s">
        <v>199</v>
      </c>
      <c r="J25" s="115">
        <f t="shared" si="1"/>
        <v>255000</v>
      </c>
      <c r="K25" s="115">
        <f t="shared" si="6"/>
        <v>225000</v>
      </c>
    </row>
    <row r="26" spans="1:11" x14ac:dyDescent="0.3">
      <c r="A26" s="48" t="s">
        <v>195</v>
      </c>
      <c r="B26" s="130"/>
      <c r="C26" s="131"/>
      <c r="D26" s="132"/>
      <c r="E26" s="133"/>
      <c r="F26" s="61"/>
      <c r="G26" s="129"/>
      <c r="H26" s="114">
        <f>H17+H18+H19+H20+H21+H22+H23+H24+H25</f>
        <v>8.3999999999999986</v>
      </c>
      <c r="I26" s="124"/>
      <c r="J26" s="121">
        <f>SUM(J17:J25)</f>
        <v>2520000</v>
      </c>
      <c r="K26" s="121">
        <f>SUM(K17:K25)</f>
        <v>2250000</v>
      </c>
    </row>
    <row r="27" spans="1:11" x14ac:dyDescent="0.3">
      <c r="A27" s="80" t="s">
        <v>52</v>
      </c>
      <c r="B27" s="81" t="s">
        <v>53</v>
      </c>
      <c r="C27" s="81"/>
      <c r="D27" s="81"/>
      <c r="E27" s="13" t="s">
        <v>126</v>
      </c>
      <c r="F27" s="28">
        <v>1.0833333333333333</v>
      </c>
      <c r="G27" s="27">
        <v>0.1</v>
      </c>
      <c r="H27" s="28">
        <f t="shared" ref="H27:H33" si="7">F27+G27</f>
        <v>1.1833333333333333</v>
      </c>
      <c r="I27" s="28" t="s">
        <v>200</v>
      </c>
      <c r="J27" s="115">
        <f>(333000*H27) + (300000*H27)</f>
        <v>749050</v>
      </c>
      <c r="K27" s="115">
        <f>(300000*F27)+(333000*F27)</f>
        <v>685750</v>
      </c>
    </row>
    <row r="28" spans="1:11" x14ac:dyDescent="0.3">
      <c r="A28" s="80"/>
      <c r="B28" s="81" t="s">
        <v>54</v>
      </c>
      <c r="C28" s="81"/>
      <c r="D28" s="81"/>
      <c r="E28" s="13" t="s">
        <v>127</v>
      </c>
      <c r="F28" s="23">
        <f>F29</f>
        <v>9</v>
      </c>
      <c r="G28" s="27">
        <f>G29</f>
        <v>0.2</v>
      </c>
      <c r="H28" s="28">
        <f t="shared" si="7"/>
        <v>9.1999999999999993</v>
      </c>
      <c r="I28" s="28" t="s">
        <v>200</v>
      </c>
      <c r="J28" s="115">
        <f t="shared" ref="J28:J31" si="8">(333000*H28) + (300000*H28)</f>
        <v>5823600</v>
      </c>
      <c r="K28" s="115">
        <f t="shared" ref="K28:K31" si="9">(300000*F28)+(333000*F28)</f>
        <v>5697000</v>
      </c>
    </row>
    <row r="29" spans="1:11" x14ac:dyDescent="0.3">
      <c r="A29" s="80"/>
      <c r="B29" s="92"/>
      <c r="C29" s="81" t="s">
        <v>106</v>
      </c>
      <c r="D29" s="81"/>
      <c r="E29" s="36" t="s">
        <v>129</v>
      </c>
      <c r="F29" s="23">
        <v>9</v>
      </c>
      <c r="G29" s="27">
        <f>G30+G31</f>
        <v>0.2</v>
      </c>
      <c r="H29" s="28">
        <f t="shared" si="7"/>
        <v>9.1999999999999993</v>
      </c>
      <c r="I29" s="28" t="s">
        <v>200</v>
      </c>
      <c r="J29" s="115">
        <f t="shared" si="8"/>
        <v>5823600</v>
      </c>
      <c r="K29" s="115">
        <f t="shared" si="9"/>
        <v>5697000</v>
      </c>
    </row>
    <row r="30" spans="1:11" x14ac:dyDescent="0.3">
      <c r="A30" s="80"/>
      <c r="B30" s="92"/>
      <c r="C30" s="92"/>
      <c r="D30" s="25" t="s">
        <v>55</v>
      </c>
      <c r="E30" s="37" t="s">
        <v>130</v>
      </c>
      <c r="F30" s="23">
        <v>3.5</v>
      </c>
      <c r="G30" s="27">
        <v>0.1</v>
      </c>
      <c r="H30" s="28">
        <f t="shared" si="7"/>
        <v>3.6</v>
      </c>
      <c r="I30" s="28" t="s">
        <v>200</v>
      </c>
      <c r="J30" s="115">
        <f t="shared" si="8"/>
        <v>2278800</v>
      </c>
      <c r="K30" s="115">
        <f t="shared" si="9"/>
        <v>2215500</v>
      </c>
    </row>
    <row r="31" spans="1:11" x14ac:dyDescent="0.3">
      <c r="A31" s="80"/>
      <c r="B31" s="92"/>
      <c r="C31" s="92"/>
      <c r="D31" s="25" t="s">
        <v>56</v>
      </c>
      <c r="E31" s="37" t="s">
        <v>131</v>
      </c>
      <c r="F31" s="23">
        <v>5.5</v>
      </c>
      <c r="G31" s="27">
        <v>0.1</v>
      </c>
      <c r="H31" s="28">
        <f t="shared" si="7"/>
        <v>5.6</v>
      </c>
      <c r="I31" s="28" t="s">
        <v>200</v>
      </c>
      <c r="J31" s="115">
        <f t="shared" si="8"/>
        <v>3544800</v>
      </c>
      <c r="K31" s="115">
        <f t="shared" si="9"/>
        <v>3481500</v>
      </c>
    </row>
    <row r="32" spans="1:11" x14ac:dyDescent="0.3">
      <c r="A32" s="80"/>
      <c r="B32" s="93" t="s">
        <v>57</v>
      </c>
      <c r="C32" s="93"/>
      <c r="D32" s="93"/>
      <c r="E32" s="32" t="s">
        <v>132</v>
      </c>
      <c r="F32" s="28">
        <v>2.0416666666666665</v>
      </c>
      <c r="G32" s="27">
        <v>0.1</v>
      </c>
      <c r="H32" s="28">
        <f t="shared" si="7"/>
        <v>2.1416666666666666</v>
      </c>
      <c r="I32" s="28" t="s">
        <v>201</v>
      </c>
      <c r="J32" s="115">
        <f t="shared" si="1"/>
        <v>642500</v>
      </c>
      <c r="K32" s="115">
        <f>300000*F32</f>
        <v>612500</v>
      </c>
    </row>
    <row r="33" spans="1:11" x14ac:dyDescent="0.3">
      <c r="A33" s="80"/>
      <c r="B33" s="81" t="s">
        <v>58</v>
      </c>
      <c r="C33" s="81"/>
      <c r="D33" s="81"/>
      <c r="E33" s="13" t="s">
        <v>133</v>
      </c>
      <c r="F33" s="23">
        <v>1.5</v>
      </c>
      <c r="G33" s="27">
        <v>0.1</v>
      </c>
      <c r="H33" s="28">
        <f t="shared" si="7"/>
        <v>1.6</v>
      </c>
      <c r="I33" s="28" t="s">
        <v>201</v>
      </c>
      <c r="J33" s="115">
        <f t="shared" si="1"/>
        <v>480000</v>
      </c>
      <c r="K33" s="115">
        <f>300000*F33</f>
        <v>450000</v>
      </c>
    </row>
    <row r="34" spans="1:11" x14ac:dyDescent="0.3">
      <c r="A34" s="48" t="s">
        <v>195</v>
      </c>
      <c r="B34" s="125"/>
      <c r="C34" s="126"/>
      <c r="D34" s="127"/>
      <c r="E34" s="128"/>
      <c r="F34" s="61"/>
      <c r="G34" s="129"/>
      <c r="H34" s="114">
        <f>H27+H28+H32+H33</f>
        <v>14.124999999999998</v>
      </c>
      <c r="I34" s="124"/>
      <c r="J34" s="121">
        <f>J27+J28+J32+J33</f>
        <v>7695150</v>
      </c>
      <c r="K34" s="121">
        <f>K27+K32+K33+K28</f>
        <v>7445250</v>
      </c>
    </row>
    <row r="35" spans="1:11" x14ac:dyDescent="0.3">
      <c r="A35" s="80" t="s">
        <v>7</v>
      </c>
      <c r="B35" s="81" t="s">
        <v>60</v>
      </c>
      <c r="C35" s="81"/>
      <c r="D35" s="81"/>
      <c r="E35" s="13" t="s">
        <v>134</v>
      </c>
      <c r="F35" s="23">
        <v>1.5</v>
      </c>
      <c r="G35" s="27">
        <v>0.1</v>
      </c>
      <c r="H35" s="28">
        <f t="shared" ref="H35:H46" si="10">F35+G35</f>
        <v>1.6</v>
      </c>
      <c r="I35" s="28" t="s">
        <v>201</v>
      </c>
      <c r="J35" s="115">
        <f t="shared" si="1"/>
        <v>480000</v>
      </c>
      <c r="K35" s="115">
        <f>300000*F35</f>
        <v>450000</v>
      </c>
    </row>
    <row r="36" spans="1:11" x14ac:dyDescent="0.3">
      <c r="A36" s="80"/>
      <c r="B36" s="81" t="s">
        <v>61</v>
      </c>
      <c r="C36" s="81"/>
      <c r="D36" s="81"/>
      <c r="E36" s="13" t="s">
        <v>135</v>
      </c>
      <c r="F36" s="23">
        <v>8</v>
      </c>
      <c r="G36" s="27">
        <f>G37+G38+G39+G40+G41+G42+G43+G44+G45+G46</f>
        <v>0.99999999999999989</v>
      </c>
      <c r="H36" s="28">
        <f t="shared" si="10"/>
        <v>9</v>
      </c>
      <c r="I36" s="28" t="s">
        <v>200</v>
      </c>
      <c r="J36" s="115">
        <f>(300000*H36) + (333000*H36)</f>
        <v>5697000</v>
      </c>
      <c r="K36" s="115">
        <f>(300000*F36) + (333000*F36)</f>
        <v>5064000</v>
      </c>
    </row>
    <row r="37" spans="1:11" x14ac:dyDescent="0.3">
      <c r="A37" s="80"/>
      <c r="B37" s="94"/>
      <c r="C37" s="81" t="s">
        <v>62</v>
      </c>
      <c r="D37" s="81"/>
      <c r="E37" s="36" t="s">
        <v>143</v>
      </c>
      <c r="F37" s="23">
        <v>0.75</v>
      </c>
      <c r="G37" s="27">
        <v>0.1</v>
      </c>
      <c r="H37" s="28">
        <f t="shared" si="10"/>
        <v>0.85</v>
      </c>
      <c r="I37" s="28" t="s">
        <v>200</v>
      </c>
      <c r="J37" s="115">
        <f t="shared" ref="J37:J46" si="11">(300000*H37) + (333000*H37)</f>
        <v>538050</v>
      </c>
      <c r="K37" s="115">
        <f t="shared" ref="K37:K46" si="12">(300000*F37) + (333000*F37)</f>
        <v>474750</v>
      </c>
    </row>
    <row r="38" spans="1:11" x14ac:dyDescent="0.3">
      <c r="A38" s="80"/>
      <c r="B38" s="94"/>
      <c r="C38" s="81" t="s">
        <v>63</v>
      </c>
      <c r="D38" s="81"/>
      <c r="E38" s="36" t="s">
        <v>144</v>
      </c>
      <c r="F38" s="23">
        <v>0.75</v>
      </c>
      <c r="G38" s="27">
        <v>0.1</v>
      </c>
      <c r="H38" s="28">
        <f t="shared" si="10"/>
        <v>0.85</v>
      </c>
      <c r="I38" s="28" t="s">
        <v>200</v>
      </c>
      <c r="J38" s="115">
        <f t="shared" si="11"/>
        <v>538050</v>
      </c>
      <c r="K38" s="115">
        <f t="shared" si="12"/>
        <v>474750</v>
      </c>
    </row>
    <row r="39" spans="1:11" x14ac:dyDescent="0.3">
      <c r="A39" s="80"/>
      <c r="B39" s="94"/>
      <c r="C39" s="81" t="s">
        <v>64</v>
      </c>
      <c r="D39" s="81"/>
      <c r="E39" s="36" t="s">
        <v>145</v>
      </c>
      <c r="F39" s="23">
        <v>0.75</v>
      </c>
      <c r="G39" s="27">
        <v>0.1</v>
      </c>
      <c r="H39" s="28">
        <f t="shared" si="10"/>
        <v>0.85</v>
      </c>
      <c r="I39" s="28" t="s">
        <v>200</v>
      </c>
      <c r="J39" s="115">
        <f t="shared" si="11"/>
        <v>538050</v>
      </c>
      <c r="K39" s="115">
        <f t="shared" si="12"/>
        <v>474750</v>
      </c>
    </row>
    <row r="40" spans="1:11" x14ac:dyDescent="0.3">
      <c r="A40" s="80"/>
      <c r="B40" s="94"/>
      <c r="C40" s="81" t="s">
        <v>65</v>
      </c>
      <c r="D40" s="81"/>
      <c r="E40" s="36" t="s">
        <v>146</v>
      </c>
      <c r="F40" s="23">
        <v>0.75</v>
      </c>
      <c r="G40" s="27">
        <v>0.1</v>
      </c>
      <c r="H40" s="28">
        <f t="shared" si="10"/>
        <v>0.85</v>
      </c>
      <c r="I40" s="28" t="s">
        <v>200</v>
      </c>
      <c r="J40" s="115">
        <f t="shared" si="11"/>
        <v>538050</v>
      </c>
      <c r="K40" s="115">
        <f t="shared" si="12"/>
        <v>474750</v>
      </c>
    </row>
    <row r="41" spans="1:11" x14ac:dyDescent="0.3">
      <c r="A41" s="80"/>
      <c r="B41" s="94"/>
      <c r="C41" s="81" t="s">
        <v>66</v>
      </c>
      <c r="D41" s="81"/>
      <c r="E41" s="36" t="s">
        <v>147</v>
      </c>
      <c r="F41" s="23">
        <v>0.75</v>
      </c>
      <c r="G41" s="27">
        <v>0.1</v>
      </c>
      <c r="H41" s="28">
        <f t="shared" si="10"/>
        <v>0.85</v>
      </c>
      <c r="I41" s="28" t="s">
        <v>200</v>
      </c>
      <c r="J41" s="115">
        <f t="shared" si="11"/>
        <v>538050</v>
      </c>
      <c r="K41" s="115">
        <f t="shared" si="12"/>
        <v>474750</v>
      </c>
    </row>
    <row r="42" spans="1:11" x14ac:dyDescent="0.3">
      <c r="A42" s="80"/>
      <c r="B42" s="94"/>
      <c r="C42" s="81" t="s">
        <v>67</v>
      </c>
      <c r="D42" s="81"/>
      <c r="E42" s="36" t="s">
        <v>148</v>
      </c>
      <c r="F42" s="23">
        <v>0.75</v>
      </c>
      <c r="G42" s="27">
        <v>0.1</v>
      </c>
      <c r="H42" s="28">
        <f t="shared" si="10"/>
        <v>0.85</v>
      </c>
      <c r="I42" s="28" t="s">
        <v>200</v>
      </c>
      <c r="J42" s="115">
        <f t="shared" si="11"/>
        <v>538050</v>
      </c>
      <c r="K42" s="115">
        <f t="shared" si="12"/>
        <v>474750</v>
      </c>
    </row>
    <row r="43" spans="1:11" x14ac:dyDescent="0.3">
      <c r="A43" s="80"/>
      <c r="B43" s="94"/>
      <c r="C43" s="81" t="s">
        <v>104</v>
      </c>
      <c r="D43" s="81"/>
      <c r="E43" s="36" t="s">
        <v>149</v>
      </c>
      <c r="F43" s="23">
        <v>0.75</v>
      </c>
      <c r="G43" s="27">
        <v>0.1</v>
      </c>
      <c r="H43" s="28">
        <f t="shared" si="10"/>
        <v>0.85</v>
      </c>
      <c r="I43" s="28" t="s">
        <v>200</v>
      </c>
      <c r="J43" s="115">
        <f t="shared" si="11"/>
        <v>538050</v>
      </c>
      <c r="K43" s="115">
        <f t="shared" si="12"/>
        <v>474750</v>
      </c>
    </row>
    <row r="44" spans="1:11" x14ac:dyDescent="0.3">
      <c r="A44" s="80"/>
      <c r="B44" s="94"/>
      <c r="C44" s="81" t="s">
        <v>105</v>
      </c>
      <c r="D44" s="81"/>
      <c r="E44" s="36" t="s">
        <v>150</v>
      </c>
      <c r="F44" s="23">
        <v>2</v>
      </c>
      <c r="G44" s="27">
        <v>0.1</v>
      </c>
      <c r="H44" s="28">
        <f t="shared" si="10"/>
        <v>2.1</v>
      </c>
      <c r="I44" s="28" t="s">
        <v>200</v>
      </c>
      <c r="J44" s="115">
        <f t="shared" si="11"/>
        <v>1329300</v>
      </c>
      <c r="K44" s="115">
        <f t="shared" si="12"/>
        <v>1266000</v>
      </c>
    </row>
    <row r="45" spans="1:11" x14ac:dyDescent="0.3">
      <c r="A45" s="80"/>
      <c r="B45" s="94"/>
      <c r="C45" s="81" t="s">
        <v>103</v>
      </c>
      <c r="D45" s="81"/>
      <c r="E45" s="36" t="s">
        <v>151</v>
      </c>
      <c r="F45" s="23">
        <v>0.75</v>
      </c>
      <c r="G45" s="27">
        <v>0.1</v>
      </c>
      <c r="H45" s="28">
        <f t="shared" si="10"/>
        <v>0.85</v>
      </c>
      <c r="I45" s="28" t="s">
        <v>200</v>
      </c>
      <c r="J45" s="115">
        <f t="shared" si="11"/>
        <v>538050</v>
      </c>
      <c r="K45" s="115">
        <f t="shared" si="12"/>
        <v>474750</v>
      </c>
    </row>
    <row r="46" spans="1:11" x14ac:dyDescent="0.3">
      <c r="A46" s="80"/>
      <c r="B46" s="81" t="s">
        <v>68</v>
      </c>
      <c r="C46" s="81"/>
      <c r="D46" s="81"/>
      <c r="E46" s="13" t="s">
        <v>152</v>
      </c>
      <c r="F46" s="23">
        <v>1.05</v>
      </c>
      <c r="G46" s="27">
        <v>0.1</v>
      </c>
      <c r="H46" s="28">
        <f t="shared" si="10"/>
        <v>1.1500000000000001</v>
      </c>
      <c r="I46" s="28" t="s">
        <v>200</v>
      </c>
      <c r="J46" s="115">
        <f t="shared" si="11"/>
        <v>727950.00000000012</v>
      </c>
      <c r="K46" s="115">
        <f t="shared" si="12"/>
        <v>664650</v>
      </c>
    </row>
    <row r="47" spans="1:11" x14ac:dyDescent="0.3">
      <c r="A47" s="48" t="s">
        <v>195</v>
      </c>
      <c r="B47" s="73"/>
      <c r="C47" s="74"/>
      <c r="D47" s="75"/>
      <c r="E47" s="56"/>
      <c r="F47" s="53"/>
      <c r="G47" s="55"/>
      <c r="H47" s="52">
        <f>H35+H36+H46</f>
        <v>11.75</v>
      </c>
      <c r="I47" s="124"/>
      <c r="J47" s="121">
        <f>J35+J36+J46</f>
        <v>6904950</v>
      </c>
      <c r="K47" s="121">
        <f>K35+K46+K36</f>
        <v>6178650</v>
      </c>
    </row>
    <row r="48" spans="1:11" x14ac:dyDescent="0.3">
      <c r="A48" s="80" t="s">
        <v>8</v>
      </c>
      <c r="B48" s="81" t="s">
        <v>70</v>
      </c>
      <c r="C48" s="81"/>
      <c r="D48" s="81"/>
      <c r="E48" s="13" t="s">
        <v>153</v>
      </c>
      <c r="F48" s="23">
        <v>0.75</v>
      </c>
      <c r="G48" s="27">
        <v>0.1</v>
      </c>
      <c r="H48" s="28">
        <f t="shared" ref="H48:H80" si="13">F48+G48</f>
        <v>0.85</v>
      </c>
      <c r="I48" s="28" t="s">
        <v>199</v>
      </c>
      <c r="J48" s="115">
        <f t="shared" si="1"/>
        <v>255000</v>
      </c>
      <c r="K48" s="115">
        <f>(300000*F48)</f>
        <v>225000</v>
      </c>
    </row>
    <row r="49" spans="1:11" x14ac:dyDescent="0.3">
      <c r="A49" s="80"/>
      <c r="B49" s="81" t="s">
        <v>71</v>
      </c>
      <c r="C49" s="81"/>
      <c r="D49" s="81"/>
      <c r="E49" s="13" t="s">
        <v>154</v>
      </c>
      <c r="F49" s="23">
        <f>F50+F53+F56+F59+F62+F65+F68+F71+F74</f>
        <v>6.3000000000000007</v>
      </c>
      <c r="G49" s="27">
        <f>G50+G53+G56+G59+G62+G65+G68+G71+G74</f>
        <v>1.7999999999999998</v>
      </c>
      <c r="H49" s="28">
        <f t="shared" si="13"/>
        <v>8.1000000000000014</v>
      </c>
      <c r="I49" s="28" t="s">
        <v>199</v>
      </c>
      <c r="J49" s="115">
        <f t="shared" si="1"/>
        <v>2430000.0000000005</v>
      </c>
      <c r="K49" s="115">
        <f t="shared" ref="K49:K80" si="14">(300000*F49)</f>
        <v>1890000.0000000002</v>
      </c>
    </row>
    <row r="50" spans="1:11" x14ac:dyDescent="0.3">
      <c r="A50" s="80"/>
      <c r="B50" s="92"/>
      <c r="C50" s="81" t="s">
        <v>72</v>
      </c>
      <c r="D50" s="81"/>
      <c r="E50" s="36" t="s">
        <v>155</v>
      </c>
      <c r="F50" s="23">
        <v>0.7</v>
      </c>
      <c r="G50" s="27">
        <f>G51+G52</f>
        <v>0.2</v>
      </c>
      <c r="H50" s="28">
        <f t="shared" si="13"/>
        <v>0.89999999999999991</v>
      </c>
      <c r="I50" s="28" t="s">
        <v>199</v>
      </c>
      <c r="J50" s="115">
        <f t="shared" si="1"/>
        <v>270000</v>
      </c>
      <c r="K50" s="115">
        <f t="shared" si="14"/>
        <v>210000</v>
      </c>
    </row>
    <row r="51" spans="1:11" x14ac:dyDescent="0.3">
      <c r="A51" s="80"/>
      <c r="B51" s="92"/>
      <c r="C51" s="92"/>
      <c r="D51" s="24" t="s">
        <v>73</v>
      </c>
      <c r="E51" s="37" t="s">
        <v>156</v>
      </c>
      <c r="F51" s="23">
        <v>0.39999999999999997</v>
      </c>
      <c r="G51" s="27">
        <v>0.1</v>
      </c>
      <c r="H51" s="28">
        <f t="shared" si="13"/>
        <v>0.5</v>
      </c>
      <c r="I51" s="28" t="s">
        <v>199</v>
      </c>
      <c r="J51" s="115">
        <f t="shared" si="1"/>
        <v>150000</v>
      </c>
      <c r="K51" s="115">
        <f t="shared" si="14"/>
        <v>119999.99999999999</v>
      </c>
    </row>
    <row r="52" spans="1:11" x14ac:dyDescent="0.3">
      <c r="A52" s="80"/>
      <c r="B52" s="92"/>
      <c r="C52" s="92"/>
      <c r="D52" s="24" t="s">
        <v>74</v>
      </c>
      <c r="E52" s="37" t="s">
        <v>157</v>
      </c>
      <c r="F52" s="23">
        <v>0.3</v>
      </c>
      <c r="G52" s="27">
        <v>0.1</v>
      </c>
      <c r="H52" s="28">
        <f t="shared" si="13"/>
        <v>0.4</v>
      </c>
      <c r="I52" s="28" t="s">
        <v>199</v>
      </c>
      <c r="J52" s="115">
        <f t="shared" si="1"/>
        <v>120000</v>
      </c>
      <c r="K52" s="115">
        <f t="shared" si="14"/>
        <v>90000</v>
      </c>
    </row>
    <row r="53" spans="1:11" x14ac:dyDescent="0.3">
      <c r="A53" s="80"/>
      <c r="B53" s="92"/>
      <c r="C53" s="81" t="s">
        <v>75</v>
      </c>
      <c r="D53" s="81"/>
      <c r="E53" s="36" t="s">
        <v>160</v>
      </c>
      <c r="F53" s="23">
        <v>0.7</v>
      </c>
      <c r="G53" s="27">
        <f>G54+G55</f>
        <v>0.2</v>
      </c>
      <c r="H53" s="28">
        <f t="shared" si="13"/>
        <v>0.89999999999999991</v>
      </c>
      <c r="I53" s="28" t="s">
        <v>199</v>
      </c>
      <c r="J53" s="115">
        <f t="shared" si="1"/>
        <v>270000</v>
      </c>
      <c r="K53" s="115">
        <f t="shared" si="14"/>
        <v>210000</v>
      </c>
    </row>
    <row r="54" spans="1:11" x14ac:dyDescent="0.3">
      <c r="A54" s="80"/>
      <c r="B54" s="92"/>
      <c r="C54" s="92"/>
      <c r="D54" s="24" t="s">
        <v>76</v>
      </c>
      <c r="E54" s="37" t="s">
        <v>158</v>
      </c>
      <c r="F54" s="23">
        <v>0.39999999999999997</v>
      </c>
      <c r="G54" s="27">
        <v>0.1</v>
      </c>
      <c r="H54" s="28">
        <f t="shared" si="13"/>
        <v>0.5</v>
      </c>
      <c r="I54" s="28" t="s">
        <v>199</v>
      </c>
      <c r="J54" s="115">
        <f t="shared" si="1"/>
        <v>150000</v>
      </c>
      <c r="K54" s="115">
        <f t="shared" si="14"/>
        <v>119999.99999999999</v>
      </c>
    </row>
    <row r="55" spans="1:11" x14ac:dyDescent="0.3">
      <c r="A55" s="80"/>
      <c r="B55" s="92"/>
      <c r="C55" s="92"/>
      <c r="D55" s="24" t="s">
        <v>77</v>
      </c>
      <c r="E55" s="37" t="s">
        <v>159</v>
      </c>
      <c r="F55" s="23">
        <v>0.3</v>
      </c>
      <c r="G55" s="27">
        <v>0.1</v>
      </c>
      <c r="H55" s="28">
        <f t="shared" si="13"/>
        <v>0.4</v>
      </c>
      <c r="I55" s="28" t="s">
        <v>199</v>
      </c>
      <c r="J55" s="115">
        <f t="shared" si="1"/>
        <v>120000</v>
      </c>
      <c r="K55" s="115">
        <f t="shared" si="14"/>
        <v>90000</v>
      </c>
    </row>
    <row r="56" spans="1:11" x14ac:dyDescent="0.3">
      <c r="A56" s="80"/>
      <c r="B56" s="92"/>
      <c r="C56" s="81" t="s">
        <v>78</v>
      </c>
      <c r="D56" s="81"/>
      <c r="E56" s="36" t="s">
        <v>161</v>
      </c>
      <c r="F56" s="23">
        <v>0.7</v>
      </c>
      <c r="G56" s="27">
        <f>G57+G58</f>
        <v>0.2</v>
      </c>
      <c r="H56" s="28">
        <f t="shared" si="13"/>
        <v>0.89999999999999991</v>
      </c>
      <c r="I56" s="28" t="s">
        <v>199</v>
      </c>
      <c r="J56" s="115">
        <f t="shared" si="1"/>
        <v>270000</v>
      </c>
      <c r="K56" s="115">
        <f t="shared" si="14"/>
        <v>210000</v>
      </c>
    </row>
    <row r="57" spans="1:11" x14ac:dyDescent="0.3">
      <c r="A57" s="80"/>
      <c r="B57" s="92"/>
      <c r="C57" s="92"/>
      <c r="D57" s="24" t="s">
        <v>79</v>
      </c>
      <c r="E57" s="37" t="s">
        <v>168</v>
      </c>
      <c r="F57" s="23">
        <v>0.39999999999999997</v>
      </c>
      <c r="G57" s="27">
        <v>0.1</v>
      </c>
      <c r="H57" s="28">
        <f t="shared" si="13"/>
        <v>0.5</v>
      </c>
      <c r="I57" s="28" t="s">
        <v>199</v>
      </c>
      <c r="J57" s="115">
        <f t="shared" si="1"/>
        <v>150000</v>
      </c>
      <c r="K57" s="115">
        <f t="shared" si="14"/>
        <v>119999.99999999999</v>
      </c>
    </row>
    <row r="58" spans="1:11" x14ac:dyDescent="0.3">
      <c r="A58" s="80"/>
      <c r="B58" s="92"/>
      <c r="C58" s="92"/>
      <c r="D58" s="24" t="s">
        <v>80</v>
      </c>
      <c r="E58" s="37" t="s">
        <v>169</v>
      </c>
      <c r="F58" s="23">
        <v>0.3</v>
      </c>
      <c r="G58" s="27">
        <v>0.1</v>
      </c>
      <c r="H58" s="28">
        <f t="shared" si="13"/>
        <v>0.4</v>
      </c>
      <c r="I58" s="28" t="s">
        <v>199</v>
      </c>
      <c r="J58" s="115">
        <f t="shared" si="1"/>
        <v>120000</v>
      </c>
      <c r="K58" s="115">
        <f t="shared" si="14"/>
        <v>90000</v>
      </c>
    </row>
    <row r="59" spans="1:11" x14ac:dyDescent="0.3">
      <c r="A59" s="80"/>
      <c r="B59" s="92"/>
      <c r="C59" s="81" t="s">
        <v>81</v>
      </c>
      <c r="D59" s="81"/>
      <c r="E59" s="36" t="s">
        <v>162</v>
      </c>
      <c r="F59" s="23">
        <v>0.7</v>
      </c>
      <c r="G59" s="27">
        <f>G60+G61</f>
        <v>0.2</v>
      </c>
      <c r="H59" s="28">
        <f t="shared" si="13"/>
        <v>0.89999999999999991</v>
      </c>
      <c r="I59" s="28" t="s">
        <v>199</v>
      </c>
      <c r="J59" s="115">
        <f t="shared" si="1"/>
        <v>270000</v>
      </c>
      <c r="K59" s="115">
        <f t="shared" si="14"/>
        <v>210000</v>
      </c>
    </row>
    <row r="60" spans="1:11" x14ac:dyDescent="0.3">
      <c r="A60" s="80"/>
      <c r="B60" s="92"/>
      <c r="C60" s="92"/>
      <c r="D60" s="24" t="s">
        <v>82</v>
      </c>
      <c r="E60" s="37" t="s">
        <v>170</v>
      </c>
      <c r="F60" s="23">
        <v>0.39999999999999997</v>
      </c>
      <c r="G60" s="27">
        <v>0.1</v>
      </c>
      <c r="H60" s="28">
        <f t="shared" si="13"/>
        <v>0.5</v>
      </c>
      <c r="I60" s="28" t="s">
        <v>199</v>
      </c>
      <c r="J60" s="115">
        <f t="shared" si="1"/>
        <v>150000</v>
      </c>
      <c r="K60" s="115">
        <f t="shared" si="14"/>
        <v>119999.99999999999</v>
      </c>
    </row>
    <row r="61" spans="1:11" x14ac:dyDescent="0.3">
      <c r="A61" s="80"/>
      <c r="B61" s="92"/>
      <c r="C61" s="92"/>
      <c r="D61" s="24" t="s">
        <v>83</v>
      </c>
      <c r="E61" s="37" t="s">
        <v>171</v>
      </c>
      <c r="F61" s="23">
        <v>0.3</v>
      </c>
      <c r="G61" s="27">
        <v>0.1</v>
      </c>
      <c r="H61" s="28">
        <f t="shared" si="13"/>
        <v>0.4</v>
      </c>
      <c r="I61" s="28" t="s">
        <v>199</v>
      </c>
      <c r="J61" s="115">
        <f t="shared" si="1"/>
        <v>120000</v>
      </c>
      <c r="K61" s="115">
        <f t="shared" si="14"/>
        <v>90000</v>
      </c>
    </row>
    <row r="62" spans="1:11" x14ac:dyDescent="0.3">
      <c r="A62" s="80"/>
      <c r="B62" s="92"/>
      <c r="C62" s="81" t="s">
        <v>84</v>
      </c>
      <c r="D62" s="81"/>
      <c r="E62" s="36" t="s">
        <v>163</v>
      </c>
      <c r="F62" s="23">
        <v>0.7</v>
      </c>
      <c r="G62" s="27">
        <f>G63+G64</f>
        <v>0.2</v>
      </c>
      <c r="H62" s="28">
        <f t="shared" si="13"/>
        <v>0.89999999999999991</v>
      </c>
      <c r="I62" s="28" t="s">
        <v>199</v>
      </c>
      <c r="J62" s="115">
        <f t="shared" si="1"/>
        <v>270000</v>
      </c>
      <c r="K62" s="115">
        <f t="shared" si="14"/>
        <v>210000</v>
      </c>
    </row>
    <row r="63" spans="1:11" x14ac:dyDescent="0.3">
      <c r="A63" s="80"/>
      <c r="B63" s="92"/>
      <c r="C63" s="92"/>
      <c r="D63" s="24" t="s">
        <v>85</v>
      </c>
      <c r="E63" s="37" t="s">
        <v>172</v>
      </c>
      <c r="F63" s="23">
        <v>0.39999999999999997</v>
      </c>
      <c r="G63" s="27">
        <v>0.1</v>
      </c>
      <c r="H63" s="28">
        <f t="shared" si="13"/>
        <v>0.5</v>
      </c>
      <c r="I63" s="28" t="s">
        <v>199</v>
      </c>
      <c r="J63" s="115">
        <f t="shared" si="1"/>
        <v>150000</v>
      </c>
      <c r="K63" s="115">
        <f t="shared" si="14"/>
        <v>119999.99999999999</v>
      </c>
    </row>
    <row r="64" spans="1:11" x14ac:dyDescent="0.3">
      <c r="A64" s="80"/>
      <c r="B64" s="92"/>
      <c r="C64" s="92"/>
      <c r="D64" s="24" t="s">
        <v>86</v>
      </c>
      <c r="E64" s="37" t="s">
        <v>173</v>
      </c>
      <c r="F64" s="23">
        <v>0.3</v>
      </c>
      <c r="G64" s="27">
        <v>0.1</v>
      </c>
      <c r="H64" s="28">
        <f t="shared" si="13"/>
        <v>0.4</v>
      </c>
      <c r="I64" s="28" t="s">
        <v>199</v>
      </c>
      <c r="J64" s="115">
        <f t="shared" si="1"/>
        <v>120000</v>
      </c>
      <c r="K64" s="115">
        <f t="shared" si="14"/>
        <v>90000</v>
      </c>
    </row>
    <row r="65" spans="1:11" x14ac:dyDescent="0.3">
      <c r="A65" s="80"/>
      <c r="B65" s="94"/>
      <c r="C65" s="81" t="s">
        <v>87</v>
      </c>
      <c r="D65" s="81"/>
      <c r="E65" s="36" t="s">
        <v>164</v>
      </c>
      <c r="F65" s="23">
        <v>0.7</v>
      </c>
      <c r="G65" s="27">
        <f>G66+G67</f>
        <v>0.2</v>
      </c>
      <c r="H65" s="28">
        <f t="shared" si="13"/>
        <v>0.89999999999999991</v>
      </c>
      <c r="I65" s="28" t="s">
        <v>199</v>
      </c>
      <c r="J65" s="115">
        <f t="shared" si="1"/>
        <v>270000</v>
      </c>
      <c r="K65" s="115">
        <f t="shared" si="14"/>
        <v>210000</v>
      </c>
    </row>
    <row r="66" spans="1:11" x14ac:dyDescent="0.3">
      <c r="A66" s="80"/>
      <c r="B66" s="94"/>
      <c r="C66" s="92"/>
      <c r="D66" s="24" t="s">
        <v>88</v>
      </c>
      <c r="E66" s="37" t="s">
        <v>174</v>
      </c>
      <c r="F66" s="23">
        <v>0.39999999999999997</v>
      </c>
      <c r="G66" s="27">
        <v>0.1</v>
      </c>
      <c r="H66" s="28">
        <f t="shared" si="13"/>
        <v>0.5</v>
      </c>
      <c r="I66" s="28" t="s">
        <v>199</v>
      </c>
      <c r="J66" s="115">
        <f t="shared" si="1"/>
        <v>150000</v>
      </c>
      <c r="K66" s="115">
        <f t="shared" si="14"/>
        <v>119999.99999999999</v>
      </c>
    </row>
    <row r="67" spans="1:11" x14ac:dyDescent="0.3">
      <c r="A67" s="80"/>
      <c r="B67" s="94"/>
      <c r="C67" s="92"/>
      <c r="D67" s="24" t="s">
        <v>89</v>
      </c>
      <c r="E67" s="37" t="s">
        <v>175</v>
      </c>
      <c r="F67" s="23">
        <v>0.3</v>
      </c>
      <c r="G67" s="27">
        <v>0.1</v>
      </c>
      <c r="H67" s="28">
        <f t="shared" si="13"/>
        <v>0.4</v>
      </c>
      <c r="I67" s="28" t="s">
        <v>199</v>
      </c>
      <c r="J67" s="115">
        <f t="shared" si="1"/>
        <v>120000</v>
      </c>
      <c r="K67" s="115">
        <f t="shared" si="14"/>
        <v>90000</v>
      </c>
    </row>
    <row r="68" spans="1:11" x14ac:dyDescent="0.3">
      <c r="A68" s="80"/>
      <c r="B68" s="92"/>
      <c r="C68" s="81" t="s">
        <v>100</v>
      </c>
      <c r="D68" s="81"/>
      <c r="E68" s="36" t="s">
        <v>165</v>
      </c>
      <c r="F68" s="23">
        <v>0.7</v>
      </c>
      <c r="G68" s="27">
        <f>G69+G70</f>
        <v>0.2</v>
      </c>
      <c r="H68" s="28">
        <f t="shared" si="13"/>
        <v>0.89999999999999991</v>
      </c>
      <c r="I68" s="28" t="s">
        <v>199</v>
      </c>
      <c r="J68" s="115">
        <f t="shared" si="1"/>
        <v>270000</v>
      </c>
      <c r="K68" s="115">
        <f t="shared" si="14"/>
        <v>210000</v>
      </c>
    </row>
    <row r="69" spans="1:11" x14ac:dyDescent="0.3">
      <c r="A69" s="80"/>
      <c r="B69" s="92"/>
      <c r="C69" s="92"/>
      <c r="D69" s="24" t="s">
        <v>90</v>
      </c>
      <c r="E69" s="37" t="s">
        <v>176</v>
      </c>
      <c r="F69" s="23">
        <v>0.39999999999999997</v>
      </c>
      <c r="G69" s="27">
        <v>0.1</v>
      </c>
      <c r="H69" s="28">
        <f t="shared" si="13"/>
        <v>0.5</v>
      </c>
      <c r="I69" s="28" t="s">
        <v>199</v>
      </c>
      <c r="J69" s="115">
        <f t="shared" si="1"/>
        <v>150000</v>
      </c>
      <c r="K69" s="115">
        <f t="shared" si="14"/>
        <v>119999.99999999999</v>
      </c>
    </row>
    <row r="70" spans="1:11" x14ac:dyDescent="0.3">
      <c r="A70" s="80"/>
      <c r="B70" s="92"/>
      <c r="C70" s="92"/>
      <c r="D70" s="24" t="s">
        <v>91</v>
      </c>
      <c r="E70" s="37" t="s">
        <v>177</v>
      </c>
      <c r="F70" s="23">
        <v>0.3</v>
      </c>
      <c r="G70" s="27">
        <v>0.1</v>
      </c>
      <c r="H70" s="28">
        <f t="shared" si="13"/>
        <v>0.4</v>
      </c>
      <c r="I70" s="28" t="s">
        <v>199</v>
      </c>
      <c r="J70" s="115">
        <f t="shared" si="1"/>
        <v>120000</v>
      </c>
      <c r="K70" s="115">
        <f t="shared" si="14"/>
        <v>90000</v>
      </c>
    </row>
    <row r="71" spans="1:11" x14ac:dyDescent="0.3">
      <c r="A71" s="80"/>
      <c r="B71" s="92"/>
      <c r="C71" s="81" t="s">
        <v>101</v>
      </c>
      <c r="D71" s="81"/>
      <c r="E71" s="36" t="s">
        <v>166</v>
      </c>
      <c r="F71" s="23">
        <v>0.7</v>
      </c>
      <c r="G71" s="27">
        <f>G72+G73</f>
        <v>0.2</v>
      </c>
      <c r="H71" s="28">
        <f t="shared" si="13"/>
        <v>0.89999999999999991</v>
      </c>
      <c r="I71" s="28" t="s">
        <v>199</v>
      </c>
      <c r="J71" s="115">
        <f t="shared" si="1"/>
        <v>270000</v>
      </c>
      <c r="K71" s="115">
        <f t="shared" si="14"/>
        <v>210000</v>
      </c>
    </row>
    <row r="72" spans="1:11" x14ac:dyDescent="0.3">
      <c r="A72" s="80"/>
      <c r="B72" s="92"/>
      <c r="C72" s="92"/>
      <c r="D72" s="24" t="s">
        <v>182</v>
      </c>
      <c r="E72" s="37" t="s">
        <v>178</v>
      </c>
      <c r="F72" s="23">
        <v>0.39999999999999997</v>
      </c>
      <c r="G72" s="27">
        <v>0.1</v>
      </c>
      <c r="H72" s="28">
        <f t="shared" si="13"/>
        <v>0.5</v>
      </c>
      <c r="I72" s="28" t="s">
        <v>199</v>
      </c>
      <c r="J72" s="115">
        <f t="shared" ref="J72:J85" si="15">300000*H72</f>
        <v>150000</v>
      </c>
      <c r="K72" s="115">
        <f t="shared" si="14"/>
        <v>119999.99999999999</v>
      </c>
    </row>
    <row r="73" spans="1:11" x14ac:dyDescent="0.3">
      <c r="A73" s="80"/>
      <c r="B73" s="92"/>
      <c r="C73" s="92"/>
      <c r="D73" s="24" t="s">
        <v>183</v>
      </c>
      <c r="E73" s="37" t="s">
        <v>179</v>
      </c>
      <c r="F73" s="23">
        <v>0.3</v>
      </c>
      <c r="G73" s="27">
        <v>0.1</v>
      </c>
      <c r="H73" s="28">
        <f t="shared" si="13"/>
        <v>0.4</v>
      </c>
      <c r="I73" s="28" t="s">
        <v>199</v>
      </c>
      <c r="J73" s="115">
        <f t="shared" si="15"/>
        <v>120000</v>
      </c>
      <c r="K73" s="115">
        <f t="shared" si="14"/>
        <v>90000</v>
      </c>
    </row>
    <row r="74" spans="1:11" x14ac:dyDescent="0.3">
      <c r="A74" s="80"/>
      <c r="B74" s="92"/>
      <c r="C74" s="81" t="s">
        <v>102</v>
      </c>
      <c r="D74" s="81"/>
      <c r="E74" s="36" t="s">
        <v>167</v>
      </c>
      <c r="F74" s="23">
        <v>0.7</v>
      </c>
      <c r="G74" s="27">
        <f>G75+G76</f>
        <v>0.2</v>
      </c>
      <c r="H74" s="28">
        <f t="shared" si="13"/>
        <v>0.89999999999999991</v>
      </c>
      <c r="I74" s="28" t="s">
        <v>199</v>
      </c>
      <c r="J74" s="115">
        <f t="shared" si="15"/>
        <v>270000</v>
      </c>
      <c r="K74" s="115">
        <f t="shared" si="14"/>
        <v>210000</v>
      </c>
    </row>
    <row r="75" spans="1:11" x14ac:dyDescent="0.3">
      <c r="A75" s="80"/>
      <c r="B75" s="92"/>
      <c r="C75" s="92"/>
      <c r="D75" s="24" t="s">
        <v>184</v>
      </c>
      <c r="E75" s="37" t="s">
        <v>180</v>
      </c>
      <c r="F75" s="23">
        <v>0.39999999999999997</v>
      </c>
      <c r="G75" s="27">
        <v>0.1</v>
      </c>
      <c r="H75" s="28">
        <f t="shared" si="13"/>
        <v>0.5</v>
      </c>
      <c r="I75" s="28" t="s">
        <v>199</v>
      </c>
      <c r="J75" s="115">
        <f t="shared" si="15"/>
        <v>150000</v>
      </c>
      <c r="K75" s="115">
        <f t="shared" si="14"/>
        <v>119999.99999999999</v>
      </c>
    </row>
    <row r="76" spans="1:11" x14ac:dyDescent="0.3">
      <c r="A76" s="80"/>
      <c r="B76" s="92"/>
      <c r="C76" s="92"/>
      <c r="D76" s="24" t="s">
        <v>91</v>
      </c>
      <c r="E76" s="37" t="s">
        <v>181</v>
      </c>
      <c r="F76" s="23">
        <v>0.3</v>
      </c>
      <c r="G76" s="27">
        <v>0.1</v>
      </c>
      <c r="H76" s="28">
        <f t="shared" si="13"/>
        <v>0.4</v>
      </c>
      <c r="I76" s="28" t="s">
        <v>199</v>
      </c>
      <c r="J76" s="115">
        <f t="shared" si="15"/>
        <v>120000</v>
      </c>
      <c r="K76" s="115">
        <f t="shared" si="14"/>
        <v>90000</v>
      </c>
    </row>
    <row r="77" spans="1:11" x14ac:dyDescent="0.3">
      <c r="A77" s="80"/>
      <c r="B77" s="81" t="s">
        <v>9</v>
      </c>
      <c r="C77" s="81"/>
      <c r="D77" s="81"/>
      <c r="E77" s="13" t="s">
        <v>186</v>
      </c>
      <c r="F77" s="23">
        <v>0.75</v>
      </c>
      <c r="G77" s="27">
        <v>0.1</v>
      </c>
      <c r="H77" s="28">
        <f t="shared" si="13"/>
        <v>0.85</v>
      </c>
      <c r="I77" s="28" t="s">
        <v>199</v>
      </c>
      <c r="J77" s="115">
        <f t="shared" si="15"/>
        <v>255000</v>
      </c>
      <c r="K77" s="115">
        <f t="shared" si="14"/>
        <v>225000</v>
      </c>
    </row>
    <row r="78" spans="1:11" x14ac:dyDescent="0.3">
      <c r="A78" s="80"/>
      <c r="B78" s="81" t="s">
        <v>92</v>
      </c>
      <c r="C78" s="81"/>
      <c r="D78" s="81"/>
      <c r="E78" s="13" t="s">
        <v>187</v>
      </c>
      <c r="F78" s="23">
        <v>1.05</v>
      </c>
      <c r="G78" s="27">
        <v>0.1</v>
      </c>
      <c r="H78" s="28">
        <f t="shared" si="13"/>
        <v>1.1500000000000001</v>
      </c>
      <c r="I78" s="28" t="s">
        <v>199</v>
      </c>
      <c r="J78" s="115">
        <f t="shared" si="15"/>
        <v>345000.00000000006</v>
      </c>
      <c r="K78" s="115">
        <f t="shared" si="14"/>
        <v>315000</v>
      </c>
    </row>
    <row r="79" spans="1:11" x14ac:dyDescent="0.3">
      <c r="A79" s="80"/>
      <c r="B79" s="95" t="s">
        <v>93</v>
      </c>
      <c r="C79" s="95"/>
      <c r="D79" s="95"/>
      <c r="E79" s="14" t="s">
        <v>188</v>
      </c>
      <c r="F79" s="23">
        <v>0.78333333333333333</v>
      </c>
      <c r="G79" s="27">
        <v>0.1</v>
      </c>
      <c r="H79" s="28">
        <f t="shared" si="13"/>
        <v>0.8833333333333333</v>
      </c>
      <c r="I79" s="28" t="s">
        <v>199</v>
      </c>
      <c r="J79" s="115">
        <f t="shared" si="15"/>
        <v>265000</v>
      </c>
      <c r="K79" s="115">
        <f t="shared" si="14"/>
        <v>235000</v>
      </c>
    </row>
    <row r="80" spans="1:11" x14ac:dyDescent="0.3">
      <c r="A80" s="80"/>
      <c r="B80" s="95" t="s">
        <v>94</v>
      </c>
      <c r="C80" s="95"/>
      <c r="D80" s="95"/>
      <c r="E80" s="14" t="s">
        <v>189</v>
      </c>
      <c r="F80" s="23">
        <v>0.78333333333333333</v>
      </c>
      <c r="G80" s="27">
        <v>0.1</v>
      </c>
      <c r="H80" s="28">
        <f t="shared" si="13"/>
        <v>0.8833333333333333</v>
      </c>
      <c r="I80" s="28" t="s">
        <v>199</v>
      </c>
      <c r="J80" s="115">
        <f t="shared" si="15"/>
        <v>265000</v>
      </c>
      <c r="K80" s="115">
        <f t="shared" si="14"/>
        <v>235000</v>
      </c>
    </row>
    <row r="81" spans="1:11" x14ac:dyDescent="0.3">
      <c r="A81" s="48" t="s">
        <v>195</v>
      </c>
      <c r="B81" s="70"/>
      <c r="C81" s="71"/>
      <c r="D81" s="72"/>
      <c r="E81" s="54"/>
      <c r="F81" s="53"/>
      <c r="G81" s="55"/>
      <c r="H81" s="52">
        <f>H48+H49+H77+H78+H79+H80</f>
        <v>12.716666666666667</v>
      </c>
      <c r="I81" s="124"/>
      <c r="J81" s="121">
        <f>J48+J49+J77+J78+J79+J80</f>
        <v>3815000.0000000005</v>
      </c>
      <c r="K81" s="121">
        <f>K48+K77+K78+K79+K80+K49</f>
        <v>3125000</v>
      </c>
    </row>
    <row r="82" spans="1:11" x14ac:dyDescent="0.35">
      <c r="A82" s="80" t="s">
        <v>96</v>
      </c>
      <c r="B82" s="91" t="s">
        <v>107</v>
      </c>
      <c r="C82" s="91"/>
      <c r="D82" s="91"/>
      <c r="E82" s="33" t="s">
        <v>190</v>
      </c>
      <c r="F82" s="23">
        <v>1.4583333333333333</v>
      </c>
      <c r="G82" s="27">
        <v>0.1</v>
      </c>
      <c r="H82" s="28">
        <f>F82+G82</f>
        <v>1.5583333333333333</v>
      </c>
      <c r="I82" s="28" t="s">
        <v>199</v>
      </c>
      <c r="J82" s="115">
        <f t="shared" si="15"/>
        <v>467500</v>
      </c>
      <c r="K82" s="115">
        <f>(300000*F82)</f>
        <v>437500</v>
      </c>
    </row>
    <row r="83" spans="1:11" x14ac:dyDescent="0.35">
      <c r="A83" s="80"/>
      <c r="B83" s="91" t="s">
        <v>108</v>
      </c>
      <c r="C83" s="91"/>
      <c r="D83" s="91"/>
      <c r="E83" s="33" t="s">
        <v>191</v>
      </c>
      <c r="F83" s="23">
        <v>1.5</v>
      </c>
      <c r="G83" s="27">
        <v>0.1</v>
      </c>
      <c r="H83" s="28">
        <f>F83+G83</f>
        <v>1.6</v>
      </c>
      <c r="I83" s="28" t="s">
        <v>199</v>
      </c>
      <c r="J83" s="115">
        <f t="shared" si="15"/>
        <v>480000</v>
      </c>
      <c r="K83" s="115">
        <f t="shared" ref="K83:K84" si="16">(300000*F83)</f>
        <v>450000</v>
      </c>
    </row>
    <row r="84" spans="1:11" x14ac:dyDescent="0.35">
      <c r="A84" s="80"/>
      <c r="B84" s="91" t="s">
        <v>109</v>
      </c>
      <c r="C84" s="91"/>
      <c r="D84" s="91"/>
      <c r="E84" s="33" t="s">
        <v>192</v>
      </c>
      <c r="F84" s="23">
        <v>0.75</v>
      </c>
      <c r="G84" s="27">
        <v>0.1</v>
      </c>
      <c r="H84" s="28">
        <f>F84+G84</f>
        <v>0.85</v>
      </c>
      <c r="I84" s="28" t="s">
        <v>202</v>
      </c>
      <c r="J84" s="115">
        <f>(300000*H84) + (300000*H84) + (333000*H84)</f>
        <v>793050</v>
      </c>
      <c r="K84" s="115">
        <f t="shared" si="16"/>
        <v>225000</v>
      </c>
    </row>
    <row r="85" spans="1:11" x14ac:dyDescent="0.35">
      <c r="A85" s="51" t="s">
        <v>195</v>
      </c>
      <c r="B85" s="69"/>
      <c r="C85" s="69"/>
      <c r="D85" s="69"/>
      <c r="E85" s="62"/>
      <c r="F85" s="50"/>
      <c r="G85" s="50"/>
      <c r="H85" s="52">
        <f>H82+H83+H84</f>
        <v>4.0083333333333329</v>
      </c>
      <c r="I85" s="124"/>
      <c r="J85" s="121">
        <f>SUM(J82:J84)</f>
        <v>1740550</v>
      </c>
      <c r="K85" s="121">
        <f>SUM(K82:K84)</f>
        <v>1112500</v>
      </c>
    </row>
  </sheetData>
  <mergeCells count="94">
    <mergeCell ref="B85:D85"/>
    <mergeCell ref="B77:D77"/>
    <mergeCell ref="B78:D78"/>
    <mergeCell ref="B79:D79"/>
    <mergeCell ref="B80:D80"/>
    <mergeCell ref="B81:D81"/>
    <mergeCell ref="A82:A84"/>
    <mergeCell ref="B82:D82"/>
    <mergeCell ref="B83:D83"/>
    <mergeCell ref="B84:D84"/>
    <mergeCell ref="B71:B73"/>
    <mergeCell ref="C71:D71"/>
    <mergeCell ref="C72:C73"/>
    <mergeCell ref="B74:B76"/>
    <mergeCell ref="C74:D74"/>
    <mergeCell ref="C75:C76"/>
    <mergeCell ref="B65:B67"/>
    <mergeCell ref="C65:D65"/>
    <mergeCell ref="C66:C67"/>
    <mergeCell ref="B68:B70"/>
    <mergeCell ref="C68:D68"/>
    <mergeCell ref="C69:C70"/>
    <mergeCell ref="C56:D56"/>
    <mergeCell ref="C57:C58"/>
    <mergeCell ref="B59:B61"/>
    <mergeCell ref="C59:D59"/>
    <mergeCell ref="C60:C61"/>
    <mergeCell ref="B62:B64"/>
    <mergeCell ref="C62:D62"/>
    <mergeCell ref="C63:C64"/>
    <mergeCell ref="A48:A80"/>
    <mergeCell ref="B48:D48"/>
    <mergeCell ref="B49:D49"/>
    <mergeCell ref="B50:B52"/>
    <mergeCell ref="C50:D50"/>
    <mergeCell ref="C51:C52"/>
    <mergeCell ref="B53:B55"/>
    <mergeCell ref="C53:D53"/>
    <mergeCell ref="C54:C55"/>
    <mergeCell ref="B56:B58"/>
    <mergeCell ref="C42:D42"/>
    <mergeCell ref="C43:D43"/>
    <mergeCell ref="C44:D44"/>
    <mergeCell ref="C45:D45"/>
    <mergeCell ref="B46:D46"/>
    <mergeCell ref="B47:D47"/>
    <mergeCell ref="B34:D34"/>
    <mergeCell ref="A35:A46"/>
    <mergeCell ref="B35:D35"/>
    <mergeCell ref="B36:D36"/>
    <mergeCell ref="B37:B45"/>
    <mergeCell ref="C37:D37"/>
    <mergeCell ref="C38:D38"/>
    <mergeCell ref="C39:D39"/>
    <mergeCell ref="C40:D40"/>
    <mergeCell ref="C41:D41"/>
    <mergeCell ref="B25:D25"/>
    <mergeCell ref="B26:D26"/>
    <mergeCell ref="A27:A33"/>
    <mergeCell ref="B27:D27"/>
    <mergeCell ref="B28:D28"/>
    <mergeCell ref="B29:B31"/>
    <mergeCell ref="C29:D29"/>
    <mergeCell ref="C30:C31"/>
    <mergeCell ref="B32:D32"/>
    <mergeCell ref="B33:D33"/>
    <mergeCell ref="B16:D16"/>
    <mergeCell ref="A17:A25"/>
    <mergeCell ref="B17:D17"/>
    <mergeCell ref="B18:D18"/>
    <mergeCell ref="B19:D19"/>
    <mergeCell ref="B20:D20"/>
    <mergeCell ref="B21:D21"/>
    <mergeCell ref="B22:D22"/>
    <mergeCell ref="B23:D23"/>
    <mergeCell ref="B24:D24"/>
    <mergeCell ref="B9:D9"/>
    <mergeCell ref="A10:A15"/>
    <mergeCell ref="B10:D10"/>
    <mergeCell ref="B11:D11"/>
    <mergeCell ref="B12:D12"/>
    <mergeCell ref="B13:B14"/>
    <mergeCell ref="C13:D13"/>
    <mergeCell ref="C14:D14"/>
    <mergeCell ref="B15:D15"/>
    <mergeCell ref="B1:D1"/>
    <mergeCell ref="A2:A8"/>
    <mergeCell ref="B2:D2"/>
    <mergeCell ref="B3:D3"/>
    <mergeCell ref="B4:D4"/>
    <mergeCell ref="B5:D5"/>
    <mergeCell ref="B6:D6"/>
    <mergeCell ref="B7:D7"/>
    <mergeCell ref="B8: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Bảng phân rã công việc</vt:lpstr>
      <vt:lpstr>Bảng ước lượng thời gian</vt:lpstr>
      <vt:lpstr>Mốc thời gian quan trọng</vt:lpstr>
      <vt:lpstr>Bảng công việc</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Ngô Quang Trường</cp:lastModifiedBy>
  <dcterms:created xsi:type="dcterms:W3CDTF">2024-01-16T14:47:31Z</dcterms:created>
  <dcterms:modified xsi:type="dcterms:W3CDTF">2024-03-26T06:57:18Z</dcterms:modified>
</cp:coreProperties>
</file>