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<sst xmlns="http://schemas.openxmlformats.org/spreadsheetml/2006/main" count="56" uniqueCount="48">
  <si>
    <t>直流</t>
  </si>
  <si>
    <t>Ib/μA</t>
  </si>
  <si>
    <t>Ic/mA</t>
  </si>
  <si>
    <t>V1/V</t>
  </si>
  <si>
    <t>V2</t>
  </si>
  <si>
    <t>ln(Ib)</t>
  </si>
  <si>
    <t>Ib=40μAの時のhfe</t>
  </si>
  <si>
    <t>Rb/kΩ</t>
  </si>
  <si>
    <t>Rc/kΩ</t>
  </si>
  <si>
    <t>Cfg/μF</t>
  </si>
  <si>
    <t>交流</t>
  </si>
  <si>
    <t>V4</t>
  </si>
  <si>
    <t>ib</t>
  </si>
  <si>
    <t>v1/mV</t>
  </si>
  <si>
    <t>v2/mV</t>
  </si>
  <si>
    <t>v3/mV</t>
  </si>
  <si>
    <t>ib(pp)/μA</t>
  </si>
  <si>
    <t>ic(pp)/mA</t>
  </si>
  <si>
    <t>vbe(pp)/mV</t>
  </si>
  <si>
    <t>hie</t>
  </si>
  <si>
    <t>hfe</t>
  </si>
  <si>
    <t>Av/dB</t>
  </si>
  <si>
    <t>Rccal/Ω</t>
  </si>
  <si>
    <t>R1/kΩ</t>
  </si>
  <si>
    <t>R2/kΩ</t>
  </si>
  <si>
    <t>Re/Ω</t>
  </si>
  <si>
    <t>Rc/Ω</t>
  </si>
  <si>
    <t>Ce/μF</t>
  </si>
  <si>
    <t>Cc/μF</t>
  </si>
  <si>
    <t>回路の設計</t>
  </si>
  <si>
    <t>Vcc/V</t>
  </si>
  <si>
    <t>Vc/V</t>
  </si>
  <si>
    <t>Ve/V</t>
  </si>
  <si>
    <t>Vb/V</t>
  </si>
  <si>
    <t>Vbe/V</t>
  </si>
  <si>
    <t>Vce/V</t>
  </si>
  <si>
    <t>伝達特性</t>
  </si>
  <si>
    <t>vi/mV</t>
  </si>
  <si>
    <t>vo/V</t>
  </si>
  <si>
    <t>Av(設計)</t>
  </si>
  <si>
    <t>Av(実)</t>
  </si>
  <si>
    <t>周波数特性</t>
  </si>
  <si>
    <t>f/kHz</t>
  </si>
  <si>
    <t>Av</t>
  </si>
  <si>
    <t>⊿t/ms</t>
  </si>
  <si>
    <t>位相差/°</t>
  </si>
  <si>
    <t>理想</t>
  </si>
  <si>
    <t>Φ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</si>
</sst>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PA Pゴシック"/>
      <family val="2"/>
    </font>
    <font>
      <b val="true"/>
      <sz val="10"/>
      <color rgb="FF595959"/>
      <name val="Calibri"/>
      <family val="2"/>
    </font>
    <font>
      <b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Sheet1!$C$5:$C$17</c:f>
              <c:numCache>
                <c:formatCode>General</c:formatCode>
                <c:ptCount val="13"/>
                <c:pt idx="0">
                  <c:v>0.066</c:v>
                </c:pt>
                <c:pt idx="1">
                  <c:v>0.178</c:v>
                </c:pt>
                <c:pt idx="2">
                  <c:v>0.889</c:v>
                </c:pt>
                <c:pt idx="3">
                  <c:v>6.241</c:v>
                </c:pt>
                <c:pt idx="4">
                  <c:v>0.448</c:v>
                </c:pt>
                <c:pt idx="5">
                  <c:v>1.298</c:v>
                </c:pt>
                <c:pt idx="6">
                  <c:v>10.003</c:v>
                </c:pt>
                <c:pt idx="7">
                  <c:v>20</c:v>
                </c:pt>
                <c:pt idx="8">
                  <c:v>30.01</c:v>
                </c:pt>
                <c:pt idx="9">
                  <c:v>40.01</c:v>
                </c:pt>
                <c:pt idx="10">
                  <c:v>50</c:v>
                </c:pt>
                <c:pt idx="11">
                  <c:v>60.01</c:v>
                </c:pt>
                <c:pt idx="12">
                  <c:v>15.005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0.006</c:v>
                </c:pt>
                <c:pt idx="1">
                  <c:v>0.026</c:v>
                </c:pt>
                <c:pt idx="2">
                  <c:v>0.161</c:v>
                </c:pt>
                <c:pt idx="3">
                  <c:v>1.187</c:v>
                </c:pt>
                <c:pt idx="4">
                  <c:v>0.077</c:v>
                </c:pt>
                <c:pt idx="5">
                  <c:v>0.24</c:v>
                </c:pt>
                <c:pt idx="6">
                  <c:v>1.908</c:v>
                </c:pt>
                <c:pt idx="7">
                  <c:v>3.821</c:v>
                </c:pt>
                <c:pt idx="8">
                  <c:v>5.695</c:v>
                </c:pt>
                <c:pt idx="9">
                  <c:v>7.551</c:v>
                </c:pt>
                <c:pt idx="10">
                  <c:v>9.281</c:v>
                </c:pt>
                <c:pt idx="11">
                  <c:v>10.902</c:v>
                </c:pt>
                <c:pt idx="12">
                  <c:v>2.864</c:v>
                </c:pt>
              </c:numCache>
            </c:numRef>
          </c:yVal>
          <c:smooth val="0"/>
        </c:ser>
        <c:axId val="9519857"/>
        <c:axId val="31618294"/>
      </c:scatterChart>
      <c:valAx>
        <c:axId val="95198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Ib/μA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618294"/>
        <c:crosses val="autoZero"/>
      </c:valAx>
      <c:valAx>
        <c:axId val="316182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Ic/mA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51985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Sheet1!$D$48:$D$59</c:f>
              <c:numCache>
                <c:formatCode>General</c:formatCode>
                <c:ptCount val="12"/>
                <c:pt idx="0">
                  <c:v>10.003</c:v>
                </c:pt>
                <c:pt idx="1">
                  <c:v>15.002</c:v>
                </c:pt>
                <c:pt idx="2">
                  <c:v>20.02</c:v>
                </c:pt>
                <c:pt idx="3">
                  <c:v>24.98</c:v>
                </c:pt>
                <c:pt idx="4">
                  <c:v>29.99</c:v>
                </c:pt>
                <c:pt idx="5">
                  <c:v>35.01</c:v>
                </c:pt>
                <c:pt idx="6">
                  <c:v>39.99</c:v>
                </c:pt>
                <c:pt idx="7">
                  <c:v>44.98</c:v>
                </c:pt>
                <c:pt idx="8">
                  <c:v>50.04</c:v>
                </c:pt>
                <c:pt idx="9">
                  <c:v>55.05</c:v>
                </c:pt>
                <c:pt idx="10">
                  <c:v>60.02</c:v>
                </c:pt>
                <c:pt idx="11">
                  <c:v>27.51</c:v>
                </c:pt>
              </c:numCache>
            </c:numRef>
          </c:xVal>
          <c:yVal>
            <c:numRef>
              <c:f>Sheet1!$L$48:$L$59</c:f>
              <c:numCache>
                <c:formatCode>General</c:formatCode>
                <c:ptCount val="12"/>
                <c:pt idx="0">
                  <c:v>2871.78362573099</c:v>
                </c:pt>
                <c:pt idx="1">
                  <c:v>1916.581043409</c:v>
                </c:pt>
                <c:pt idx="2">
                  <c:v>1467.54863264731</c:v>
                </c:pt>
                <c:pt idx="3">
                  <c:v>1212.53086419753</c:v>
                </c:pt>
                <c:pt idx="4">
                  <c:v>1033.84210526316</c:v>
                </c:pt>
                <c:pt idx="5">
                  <c:v>884.81981981982</c:v>
                </c:pt>
                <c:pt idx="6">
                  <c:v>801.562650024004</c:v>
                </c:pt>
                <c:pt idx="7">
                  <c:v>712.862538883128</c:v>
                </c:pt>
                <c:pt idx="8">
                  <c:v>668.12925170068</c:v>
                </c:pt>
                <c:pt idx="9">
                  <c:v>602.546012269939</c:v>
                </c:pt>
                <c:pt idx="10">
                  <c:v>530.891891891892</c:v>
                </c:pt>
                <c:pt idx="11">
                  <c:v>1079.28571428571</c:v>
                </c:pt>
              </c:numCache>
            </c:numRef>
          </c:yVal>
          <c:smooth val="0"/>
        </c:ser>
        <c:axId val="53235186"/>
        <c:axId val="37676786"/>
      </c:scatterChart>
      <c:valAx>
        <c:axId val="532351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Ib/μA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7676786"/>
        <c:crosses val="autoZero"/>
      </c:valAx>
      <c:valAx>
        <c:axId val="376767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hie/Ω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23518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Sheet1!$D$48:$D$59</c:f>
              <c:numCache>
                <c:formatCode>General</c:formatCode>
                <c:ptCount val="12"/>
                <c:pt idx="0">
                  <c:v>10.003</c:v>
                </c:pt>
                <c:pt idx="1">
                  <c:v>15.002</c:v>
                </c:pt>
                <c:pt idx="2">
                  <c:v>20.02</c:v>
                </c:pt>
                <c:pt idx="3">
                  <c:v>24.98</c:v>
                </c:pt>
                <c:pt idx="4">
                  <c:v>29.99</c:v>
                </c:pt>
                <c:pt idx="5">
                  <c:v>35.01</c:v>
                </c:pt>
                <c:pt idx="6">
                  <c:v>39.99</c:v>
                </c:pt>
                <c:pt idx="7">
                  <c:v>44.98</c:v>
                </c:pt>
                <c:pt idx="8">
                  <c:v>50.04</c:v>
                </c:pt>
                <c:pt idx="9">
                  <c:v>55.05</c:v>
                </c:pt>
                <c:pt idx="10">
                  <c:v>60.02</c:v>
                </c:pt>
                <c:pt idx="11">
                  <c:v>27.51</c:v>
                </c:pt>
              </c:numCache>
            </c:numRef>
          </c:xVal>
          <c:yVal>
            <c:numRef>
              <c:f>Sheet1!$M$48:$M$59</c:f>
              <c:numCache>
                <c:formatCode>General</c:formatCode>
                <c:ptCount val="12"/>
                <c:pt idx="0">
                  <c:v>220.687160249572</c:v>
                </c:pt>
                <c:pt idx="1">
                  <c:v>217.214204826738</c:v>
                </c:pt>
                <c:pt idx="2">
                  <c:v>216.110250402981</c:v>
                </c:pt>
                <c:pt idx="3">
                  <c:v>215.96179860071</c:v>
                </c:pt>
                <c:pt idx="4">
                  <c:v>186.204791460576</c:v>
                </c:pt>
                <c:pt idx="5">
                  <c:v>184.154488451501</c:v>
                </c:pt>
                <c:pt idx="6">
                  <c:v>180.854478646076</c:v>
                </c:pt>
                <c:pt idx="7">
                  <c:v>177.596202457914</c:v>
                </c:pt>
                <c:pt idx="8">
                  <c:v>175.156359011857</c:v>
                </c:pt>
                <c:pt idx="9">
                  <c:v>159.168921943806</c:v>
                </c:pt>
                <c:pt idx="10">
                  <c:v>115.804841776232</c:v>
                </c:pt>
                <c:pt idx="11">
                  <c:v>207.348925289433</c:v>
                </c:pt>
              </c:numCache>
            </c:numRef>
          </c:yVal>
          <c:smooth val="0"/>
        </c:ser>
        <c:axId val="8224181"/>
        <c:axId val="9068721"/>
      </c:scatterChart>
      <c:valAx>
        <c:axId val="82241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Ib/μA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68721"/>
        <c:crosses val="autoZero"/>
      </c:valAx>
      <c:valAx>
        <c:axId val="9068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hfe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22418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Sheet1!$E$5:$E$17</c:f>
              <c:numCache>
                <c:formatCode>General</c:formatCode>
                <c:ptCount val="13"/>
                <c:pt idx="0">
                  <c:v>0.4998</c:v>
                </c:pt>
                <c:pt idx="1">
                  <c:v>0.5501</c:v>
                </c:pt>
                <c:pt idx="2">
                  <c:v>0.5998</c:v>
                </c:pt>
                <c:pt idx="3">
                  <c:v>0.65</c:v>
                </c:pt>
                <c:pt idx="4">
                  <c:v>0.5803</c:v>
                </c:pt>
                <c:pt idx="5">
                  <c:v>0.6102</c:v>
                </c:pt>
                <c:pt idx="6">
                  <c:v>0.6614</c:v>
                </c:pt>
                <c:pt idx="7">
                  <c:v>0.6775</c:v>
                </c:pt>
                <c:pt idx="8">
                  <c:v>0.6881</c:v>
                </c:pt>
                <c:pt idx="9">
                  <c:v>0.6974</c:v>
                </c:pt>
                <c:pt idx="10">
                  <c:v>0.7057</c:v>
                </c:pt>
                <c:pt idx="11">
                  <c:v>0.7145</c:v>
                </c:pt>
                <c:pt idx="12">
                  <c:v>0.6696</c:v>
                </c:pt>
              </c:numCache>
            </c:numRef>
          </c:xVal>
          <c:yVal>
            <c:numRef>
              <c:f>Sheet1!$O$5:$O$17</c:f>
              <c:numCache>
                <c:formatCode>General</c:formatCode>
                <c:ptCount val="13"/>
                <c:pt idx="0">
                  <c:v>-16.53361109492</c:v>
                </c:pt>
                <c:pt idx="1">
                  <c:v>-15.5414822866543</c:v>
                </c:pt>
                <c:pt idx="2">
                  <c:v>-13.9331686014325</c:v>
                </c:pt>
                <c:pt idx="3">
                  <c:v>-11.9843701320124</c:v>
                </c:pt>
                <c:pt idx="4">
                  <c:v>-14.6184726045314</c:v>
                </c:pt>
                <c:pt idx="5">
                  <c:v>-13.5546859396824</c:v>
                </c:pt>
                <c:pt idx="6">
                  <c:v>-11.5126255099612</c:v>
                </c:pt>
                <c:pt idx="7">
                  <c:v>-10.8197782844103</c:v>
                </c:pt>
                <c:pt idx="8">
                  <c:v>-10.413979898512</c:v>
                </c:pt>
                <c:pt idx="9">
                  <c:v>-10.1263811350951</c:v>
                </c:pt>
                <c:pt idx="10">
                  <c:v>-9.90348755253613</c:v>
                </c:pt>
                <c:pt idx="11">
                  <c:v>-9.72099934296285</c:v>
                </c:pt>
                <c:pt idx="12">
                  <c:v>-11.1071270790719</c:v>
                </c:pt>
              </c:numCache>
            </c:numRef>
          </c:yVal>
          <c:smooth val="0"/>
        </c:ser>
        <c:axId val="28682237"/>
        <c:axId val="71997682"/>
      </c:scatterChart>
      <c:valAx>
        <c:axId val="28682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Vbe/V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997682"/>
        <c:crosses val="autoZero"/>
      </c:valAx>
      <c:valAx>
        <c:axId val="71997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ln(Ib/A)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8223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Sheet2!$E$13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Sheet2!$D$14:$D$23</c:f>
              <c:numCache>
                <c:formatCode>General</c:formatCode>
                <c:ptCount val="10"/>
                <c:pt idx="0">
                  <c:v>9.12</c:v>
                </c:pt>
                <c:pt idx="1">
                  <c:v>18.2</c:v>
                </c:pt>
                <c:pt idx="2">
                  <c:v>28.2</c:v>
                </c:pt>
                <c:pt idx="3">
                  <c:v>39.2</c:v>
                </c:pt>
                <c:pt idx="4">
                  <c:v>50.4</c:v>
                </c:pt>
                <c:pt idx="5">
                  <c:v>64.8</c:v>
                </c:pt>
                <c:pt idx="6">
                  <c:v>83.2</c:v>
                </c:pt>
                <c:pt idx="7">
                  <c:v>106</c:v>
                </c:pt>
                <c:pt idx="8">
                  <c:v>1</c:v>
                </c:pt>
                <c:pt idx="9">
                  <c:v>2</c:v>
                </c:pt>
              </c:numCache>
            </c:numRef>
          </c:xVal>
          <c:yVal>
            <c:numRef>
              <c:f>Sheet2!$E$14:$E$23</c:f>
              <c:numCache>
                <c:formatCode>General</c:formatCode>
                <c:ptCount val="10"/>
                <c:pt idx="0">
                  <c:v>1.33</c:v>
                </c:pt>
                <c:pt idx="1">
                  <c:v>2.66</c:v>
                </c:pt>
                <c:pt idx="2">
                  <c:v>3.96</c:v>
                </c:pt>
                <c:pt idx="3">
                  <c:v>5.2</c:v>
                </c:pt>
                <c:pt idx="4">
                  <c:v>6.48</c:v>
                </c:pt>
                <c:pt idx="5">
                  <c:v>7.6</c:v>
                </c:pt>
                <c:pt idx="6">
                  <c:v>8.64</c:v>
                </c:pt>
                <c:pt idx="7">
                  <c:v>9.26</c:v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90044034"/>
        <c:axId val="17750757"/>
      </c:scatterChart>
      <c:valAx>
        <c:axId val="90044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vi/mV(pp)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750757"/>
        <c:crosses val="autoZero"/>
      </c:valAx>
      <c:valAx>
        <c:axId val="17750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vo/V(pp)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04403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Sheet2!$D$37:$D$49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Sheet2!$G$37:$G$49</c:f>
              <c:numCache>
                <c:formatCode>General</c:formatCode>
                <c:ptCount val="13"/>
                <c:pt idx="0">
                  <c:v>17.0491803278689</c:v>
                </c:pt>
                <c:pt idx="1">
                  <c:v>32.8712871287129</c:v>
                </c:pt>
                <c:pt idx="2">
                  <c:v>71.1267605633803</c:v>
                </c:pt>
                <c:pt idx="3">
                  <c:v>107.142857142857</c:v>
                </c:pt>
                <c:pt idx="4">
                  <c:v>128.915662650602</c:v>
                </c:pt>
                <c:pt idx="5">
                  <c:v>137.179487179487</c:v>
                </c:pt>
                <c:pt idx="6">
                  <c:v>138.961038961039</c:v>
                </c:pt>
                <c:pt idx="7">
                  <c:v>142.105263157895</c:v>
                </c:pt>
                <c:pt idx="8">
                  <c:v>140.789473684211</c:v>
                </c:pt>
                <c:pt idx="9">
                  <c:v>143.046357615894</c:v>
                </c:pt>
                <c:pt idx="10">
                  <c:v>141.721854304636</c:v>
                </c:pt>
                <c:pt idx="11">
                  <c:v>141.333333333333</c:v>
                </c:pt>
                <c:pt idx="12">
                  <c:v>141.666666666667</c:v>
                </c:pt>
              </c:numCache>
            </c:numRef>
          </c:yVal>
          <c:smooth val="0"/>
        </c:ser>
        <c:axId val="52340134"/>
        <c:axId val="28130248"/>
      </c:scatterChart>
      <c:valAx>
        <c:axId val="52340134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130248"/>
        <c:crosses val="autoZero"/>
      </c:valAx>
      <c:valAx>
        <c:axId val="28130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34013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Sheet2!$D$37:$D$49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Sheet2!$I$37:$I$49</c:f>
              <c:numCache>
                <c:formatCode>General</c:formatCode>
                <c:ptCount val="13"/>
                <c:pt idx="0">
                  <c:v>-100.8</c:v>
                </c:pt>
                <c:pt idx="1">
                  <c:v>-108</c:v>
                </c:pt>
                <c:pt idx="2">
                  <c:v>-117</c:v>
                </c:pt>
                <c:pt idx="3">
                  <c:v>-132.48</c:v>
                </c:pt>
                <c:pt idx="4">
                  <c:v>-151.2</c:v>
                </c:pt>
                <c:pt idx="5">
                  <c:v>-167.4</c:v>
                </c:pt>
                <c:pt idx="6">
                  <c:v>-172.8</c:v>
                </c:pt>
                <c:pt idx="7">
                  <c:v>-174.24</c:v>
                </c:pt>
                <c:pt idx="8">
                  <c:v>-180</c:v>
                </c:pt>
                <c:pt idx="9">
                  <c:v>-180</c:v>
                </c:pt>
                <c:pt idx="10">
                  <c:v>-178.56</c:v>
                </c:pt>
                <c:pt idx="11">
                  <c:v>-180</c:v>
                </c:pt>
                <c:pt idx="12">
                  <c:v>-181.44</c:v>
                </c:pt>
              </c:numCache>
            </c:numRef>
          </c:yVal>
          <c:smooth val="0"/>
        </c:ser>
        <c:axId val="39720277"/>
        <c:axId val="45259618"/>
      </c:scatterChart>
      <c:valAx>
        <c:axId val="3972027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5259618"/>
        <c:crosses val="autoZero"/>
      </c:valAx>
      <c:valAx>
        <c:axId val="45259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Φ/°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72027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Sheet1!$E$5:$E$18</c:f>
              <c:numCache>
                <c:formatCode>General</c:formatCode>
                <c:ptCount val="14"/>
                <c:pt idx="0">
                  <c:v>0.4998</c:v>
                </c:pt>
                <c:pt idx="1">
                  <c:v>0.5501</c:v>
                </c:pt>
                <c:pt idx="2">
                  <c:v>0.5998</c:v>
                </c:pt>
                <c:pt idx="3">
                  <c:v>0.65</c:v>
                </c:pt>
                <c:pt idx="4">
                  <c:v>0.5803</c:v>
                </c:pt>
                <c:pt idx="5">
                  <c:v>0.6102</c:v>
                </c:pt>
                <c:pt idx="6">
                  <c:v>0.6614</c:v>
                </c:pt>
                <c:pt idx="7">
                  <c:v>0.6775</c:v>
                </c:pt>
                <c:pt idx="8">
                  <c:v>0.6881</c:v>
                </c:pt>
                <c:pt idx="9">
                  <c:v>0.6974</c:v>
                </c:pt>
                <c:pt idx="10">
                  <c:v>0.7057</c:v>
                </c:pt>
                <c:pt idx="11">
                  <c:v>0.7145</c:v>
                </c:pt>
                <c:pt idx="12">
                  <c:v>0.6696</c:v>
                </c:pt>
                <c:pt idx="13">
                  <c:v>1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0.066</c:v>
                </c:pt>
                <c:pt idx="1">
                  <c:v>0.178</c:v>
                </c:pt>
                <c:pt idx="2">
                  <c:v>0.889</c:v>
                </c:pt>
                <c:pt idx="3">
                  <c:v>6.241</c:v>
                </c:pt>
                <c:pt idx="4">
                  <c:v>0.448</c:v>
                </c:pt>
                <c:pt idx="5">
                  <c:v>1.298</c:v>
                </c:pt>
                <c:pt idx="6">
                  <c:v>10.003</c:v>
                </c:pt>
                <c:pt idx="7">
                  <c:v>20</c:v>
                </c:pt>
                <c:pt idx="8">
                  <c:v>30.01</c:v>
                </c:pt>
                <c:pt idx="9">
                  <c:v>40.01</c:v>
                </c:pt>
                <c:pt idx="10">
                  <c:v>50</c:v>
                </c:pt>
                <c:pt idx="11">
                  <c:v>60.01</c:v>
                </c:pt>
                <c:pt idx="12">
                  <c:v>15.005</c:v>
                </c:pt>
                <c:pt idx="13">
                  <c:v/>
                </c:pt>
              </c:numCache>
            </c:numRef>
          </c:yVal>
          <c:smooth val="0"/>
        </c:ser>
        <c:axId val="58256662"/>
        <c:axId val="37676437"/>
      </c:scatterChart>
      <c:valAx>
        <c:axId val="582566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Vb/V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7676437"/>
        <c:crosses val="autoZero"/>
      </c:valAx>
      <c:valAx>
        <c:axId val="37676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Ib/μA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25666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365040</xdr:colOff>
      <xdr:row>0</xdr:row>
      <xdr:rowOff>68760</xdr:rowOff>
    </xdr:from>
    <xdr:to>
      <xdr:col>13</xdr:col>
      <xdr:colOff>401760</xdr:colOff>
      <xdr:row>18</xdr:row>
      <xdr:rowOff>103320</xdr:rowOff>
    </xdr:to>
    <xdr:graphicFrame>
      <xdr:nvGraphicFramePr>
        <xdr:cNvPr id="0" name="グラフ 2"/>
        <xdr:cNvGraphicFramePr/>
      </xdr:nvGraphicFramePr>
      <xdr:xfrm>
        <a:off x="4872240" y="68760"/>
        <a:ext cx="5560920" cy="317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580680</xdr:colOff>
      <xdr:row>22</xdr:row>
      <xdr:rowOff>37800</xdr:rowOff>
    </xdr:from>
    <xdr:to>
      <xdr:col>12</xdr:col>
      <xdr:colOff>353160</xdr:colOff>
      <xdr:row>40</xdr:row>
      <xdr:rowOff>2520</xdr:rowOff>
    </xdr:to>
    <xdr:graphicFrame>
      <xdr:nvGraphicFramePr>
        <xdr:cNvPr id="1" name="グラフ 4"/>
        <xdr:cNvGraphicFramePr/>
      </xdr:nvGraphicFramePr>
      <xdr:xfrm>
        <a:off x="4336560" y="3859200"/>
        <a:ext cx="5297040" cy="30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246240</xdr:colOff>
      <xdr:row>58</xdr:row>
      <xdr:rowOff>129600</xdr:rowOff>
    </xdr:from>
    <xdr:to>
      <xdr:col>8</xdr:col>
      <xdr:colOff>702000</xdr:colOff>
      <xdr:row>74</xdr:row>
      <xdr:rowOff>128160</xdr:rowOff>
    </xdr:to>
    <xdr:graphicFrame>
      <xdr:nvGraphicFramePr>
        <xdr:cNvPr id="2" name="グラフ 7"/>
        <xdr:cNvGraphicFramePr/>
      </xdr:nvGraphicFramePr>
      <xdr:xfrm>
        <a:off x="1748520" y="10126800"/>
        <a:ext cx="4962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169920</xdr:colOff>
      <xdr:row>58</xdr:row>
      <xdr:rowOff>82080</xdr:rowOff>
    </xdr:from>
    <xdr:to>
      <xdr:col>15</xdr:col>
      <xdr:colOff>625680</xdr:colOff>
      <xdr:row>74</xdr:row>
      <xdr:rowOff>80640</xdr:rowOff>
    </xdr:to>
    <xdr:graphicFrame>
      <xdr:nvGraphicFramePr>
        <xdr:cNvPr id="3" name="グラフ 8"/>
        <xdr:cNvGraphicFramePr/>
      </xdr:nvGraphicFramePr>
      <xdr:xfrm>
        <a:off x="7196760" y="10079280"/>
        <a:ext cx="4962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51480</xdr:colOff>
      <xdr:row>19</xdr:row>
      <xdr:rowOff>122040</xdr:rowOff>
    </xdr:from>
    <xdr:to>
      <xdr:col>11</xdr:col>
      <xdr:colOff>284040</xdr:colOff>
      <xdr:row>38</xdr:row>
      <xdr:rowOff>110520</xdr:rowOff>
    </xdr:to>
    <xdr:graphicFrame>
      <xdr:nvGraphicFramePr>
        <xdr:cNvPr id="4" name=""/>
        <xdr:cNvGraphicFramePr/>
      </xdr:nvGraphicFramePr>
      <xdr:xfrm>
        <a:off x="3056040" y="3429000"/>
        <a:ext cx="575712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379440</xdr:colOff>
      <xdr:row>13</xdr:row>
      <xdr:rowOff>30600</xdr:rowOff>
    </xdr:from>
    <xdr:to>
      <xdr:col>14</xdr:col>
      <xdr:colOff>149400</xdr:colOff>
      <xdr:row>29</xdr:row>
      <xdr:rowOff>29160</xdr:rowOff>
    </xdr:to>
    <xdr:graphicFrame>
      <xdr:nvGraphicFramePr>
        <xdr:cNvPr id="5" name="グラフ 1"/>
        <xdr:cNvGraphicFramePr/>
      </xdr:nvGraphicFramePr>
      <xdr:xfrm>
        <a:off x="5637600" y="2259360"/>
        <a:ext cx="50284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322200</xdr:colOff>
      <xdr:row>48</xdr:row>
      <xdr:rowOff>101160</xdr:rowOff>
    </xdr:from>
    <xdr:to>
      <xdr:col>9</xdr:col>
      <xdr:colOff>26640</xdr:colOff>
      <xdr:row>64</xdr:row>
      <xdr:rowOff>96120</xdr:rowOff>
    </xdr:to>
    <xdr:graphicFrame>
      <xdr:nvGraphicFramePr>
        <xdr:cNvPr id="6" name="グラフ 2"/>
        <xdr:cNvGraphicFramePr/>
      </xdr:nvGraphicFramePr>
      <xdr:xfrm>
        <a:off x="1824480" y="8384040"/>
        <a:ext cx="4962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560520</xdr:colOff>
      <xdr:row>48</xdr:row>
      <xdr:rowOff>101160</xdr:rowOff>
    </xdr:from>
    <xdr:to>
      <xdr:col>16</xdr:col>
      <xdr:colOff>330480</xdr:colOff>
      <xdr:row>64</xdr:row>
      <xdr:rowOff>96120</xdr:rowOff>
    </xdr:to>
    <xdr:graphicFrame>
      <xdr:nvGraphicFramePr>
        <xdr:cNvPr id="7" name="グラフ 3"/>
        <xdr:cNvGraphicFramePr/>
      </xdr:nvGraphicFramePr>
      <xdr:xfrm>
        <a:off x="7321320" y="8384040"/>
        <a:ext cx="5028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U83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G82" activeCellId="0" sqref="G82"/>
    </sheetView>
  </sheetViews>
  <sheetFormatPr defaultRowHeight="13.5"/>
  <cols>
    <col collapsed="false" hidden="false" max="8" min="1" style="0" width="8.58847736625514"/>
    <col collapsed="false" hidden="false" max="9" min="9" style="0" width="11.6296296296296"/>
    <col collapsed="false" hidden="false" max="1025" min="10" style="0" width="8.58847736625514"/>
  </cols>
  <sheetData>
    <row r="3" customFormat="false" ht="13.5" hidden="false" customHeight="false" outlineLevel="0" collapsed="false">
      <c r="C3" s="0" t="s">
        <v>0</v>
      </c>
    </row>
    <row r="4" customFormat="false" ht="13.5" hidden="false" customHeight="false" outlineLevel="0" collapsed="false">
      <c r="C4" s="0" t="s">
        <v>1</v>
      </c>
      <c r="D4" s="0" t="s">
        <v>2</v>
      </c>
      <c r="E4" s="0" t="s">
        <v>3</v>
      </c>
      <c r="F4" s="0" t="s">
        <v>4</v>
      </c>
      <c r="O4" s="0" t="s">
        <v>5</v>
      </c>
    </row>
    <row r="5" customFormat="false" ht="13.8" hidden="false" customHeight="false" outlineLevel="0" collapsed="false">
      <c r="C5" s="0" t="n">
        <v>0.066</v>
      </c>
      <c r="D5" s="0" t="n">
        <v>0.006</v>
      </c>
      <c r="E5" s="0" t="n">
        <v>0.4998</v>
      </c>
      <c r="F5" s="0" t="n">
        <v>12</v>
      </c>
      <c r="O5" s="0" t="n">
        <f aca="false">LN(C5/1000000)</f>
        <v>-16.53361109492</v>
      </c>
    </row>
    <row r="6" customFormat="false" ht="13.8" hidden="false" customHeight="false" outlineLevel="0" collapsed="false">
      <c r="C6" s="0" t="n">
        <v>0.178</v>
      </c>
      <c r="D6" s="0" t="n">
        <v>0.026</v>
      </c>
      <c r="E6" s="0" t="n">
        <v>0.5501</v>
      </c>
      <c r="F6" s="0" t="n">
        <v>12</v>
      </c>
      <c r="O6" s="0" t="n">
        <f aca="false">LN(C6/1000000)</f>
        <v>-15.5414822866543</v>
      </c>
    </row>
    <row r="7" customFormat="false" ht="13.8" hidden="false" customHeight="false" outlineLevel="0" collapsed="false">
      <c r="C7" s="0" t="n">
        <v>0.889</v>
      </c>
      <c r="D7" s="0" t="n">
        <v>0.161</v>
      </c>
      <c r="E7" s="0" t="n">
        <v>0.5998</v>
      </c>
      <c r="F7" s="0" t="n">
        <v>11.97</v>
      </c>
      <c r="O7" s="0" t="n">
        <f aca="false">LN(C7/1000000)</f>
        <v>-13.9331686014325</v>
      </c>
    </row>
    <row r="8" customFormat="false" ht="13.8" hidden="false" customHeight="false" outlineLevel="0" collapsed="false">
      <c r="C8" s="0" t="n">
        <v>6.241</v>
      </c>
      <c r="D8" s="0" t="n">
        <v>1.187</v>
      </c>
      <c r="E8" s="0" t="n">
        <v>0.65</v>
      </c>
      <c r="F8" s="0" t="n">
        <v>11.8</v>
      </c>
      <c r="O8" s="0" t="n">
        <f aca="false">LN(C8/1000000)</f>
        <v>-11.9843701320124</v>
      </c>
    </row>
    <row r="9" customFormat="false" ht="13.8" hidden="false" customHeight="false" outlineLevel="0" collapsed="false">
      <c r="C9" s="0" t="n">
        <v>0.448</v>
      </c>
      <c r="D9" s="0" t="n">
        <v>0.077</v>
      </c>
      <c r="E9" s="0" t="n">
        <v>0.5803</v>
      </c>
      <c r="F9" s="0" t="n">
        <v>11.99</v>
      </c>
      <c r="O9" s="0" t="n">
        <f aca="false">LN(C9/1000000)</f>
        <v>-14.6184726045314</v>
      </c>
    </row>
    <row r="10" customFormat="false" ht="13.8" hidden="false" customHeight="false" outlineLevel="0" collapsed="false">
      <c r="C10" s="0" t="n">
        <v>1.298</v>
      </c>
      <c r="D10" s="0" t="n">
        <v>0.24</v>
      </c>
      <c r="E10" s="0" t="n">
        <v>0.6102</v>
      </c>
      <c r="F10" s="0" t="n">
        <v>11.96</v>
      </c>
      <c r="O10" s="0" t="n">
        <f aca="false">LN(C10/1000000)</f>
        <v>-13.5546859396824</v>
      </c>
    </row>
    <row r="11" customFormat="false" ht="13.8" hidden="false" customHeight="false" outlineLevel="0" collapsed="false">
      <c r="C11" s="0" t="n">
        <v>10.003</v>
      </c>
      <c r="D11" s="0" t="n">
        <v>1.908</v>
      </c>
      <c r="E11" s="0" t="n">
        <v>0.6614</v>
      </c>
      <c r="F11" s="0" t="n">
        <v>11.716</v>
      </c>
      <c r="O11" s="0" t="n">
        <f aca="false">LN(C11/1000000)</f>
        <v>-11.5126255099612</v>
      </c>
      <c r="U11" s="0" t="n">
        <f aca="false">(D11+D17)/2</f>
        <v>2.386</v>
      </c>
    </row>
    <row r="12" customFormat="false" ht="13.8" hidden="false" customHeight="false" outlineLevel="0" collapsed="false">
      <c r="C12" s="0" t="n">
        <v>20</v>
      </c>
      <c r="D12" s="0" t="n">
        <v>3.821</v>
      </c>
      <c r="E12" s="0" t="n">
        <v>0.6775</v>
      </c>
      <c r="F12" s="0" t="n">
        <v>12</v>
      </c>
      <c r="O12" s="0" t="n">
        <f aca="false">LN(C12/1000000)</f>
        <v>-10.8197782844103</v>
      </c>
    </row>
    <row r="13" customFormat="false" ht="13.8" hidden="false" customHeight="false" outlineLevel="0" collapsed="false">
      <c r="C13" s="0" t="n">
        <v>30.01</v>
      </c>
      <c r="D13" s="0" t="n">
        <v>5.695</v>
      </c>
      <c r="E13" s="0" t="n">
        <v>0.6881</v>
      </c>
      <c r="F13" s="0" t="n">
        <v>12</v>
      </c>
      <c r="O13" s="0" t="n">
        <f aca="false">LN(C13/1000000)</f>
        <v>-10.413979898512</v>
      </c>
      <c r="P13" s="0" t="s">
        <v>6</v>
      </c>
    </row>
    <row r="14" customFormat="false" ht="13.8" hidden="false" customHeight="false" outlineLevel="0" collapsed="false">
      <c r="C14" s="0" t="n">
        <v>40.01</v>
      </c>
      <c r="D14" s="0" t="n">
        <v>7.551</v>
      </c>
      <c r="E14" s="0" t="n">
        <v>0.6974</v>
      </c>
      <c r="F14" s="0" t="n">
        <v>12</v>
      </c>
      <c r="O14" s="0" t="n">
        <f aca="false">LN(C14/1000000)</f>
        <v>-10.1263811350951</v>
      </c>
      <c r="P14" s="0" t="n">
        <f aca="false">7.551/40*10^3</f>
        <v>188.775</v>
      </c>
    </row>
    <row r="15" customFormat="false" ht="13.8" hidden="false" customHeight="false" outlineLevel="0" collapsed="false">
      <c r="C15" s="0" t="n">
        <v>50</v>
      </c>
      <c r="D15" s="0" t="n">
        <v>9.281</v>
      </c>
      <c r="E15" s="0" t="n">
        <v>0.7057</v>
      </c>
      <c r="F15" s="0" t="n">
        <v>12</v>
      </c>
      <c r="O15" s="0" t="n">
        <f aca="false">LN(C15/1000000)</f>
        <v>-9.90348755253613</v>
      </c>
    </row>
    <row r="16" customFormat="false" ht="13.8" hidden="false" customHeight="false" outlineLevel="0" collapsed="false">
      <c r="C16" s="0" t="n">
        <v>60.01</v>
      </c>
      <c r="D16" s="0" t="n">
        <v>10.902</v>
      </c>
      <c r="E16" s="0" t="n">
        <v>0.7145</v>
      </c>
      <c r="F16" s="0" t="n">
        <v>12</v>
      </c>
      <c r="O16" s="0" t="n">
        <f aca="false">LN(C16/1000000)</f>
        <v>-9.72099934296285</v>
      </c>
    </row>
    <row r="17" customFormat="false" ht="13.8" hidden="false" customHeight="false" outlineLevel="0" collapsed="false">
      <c r="C17" s="0" t="n">
        <v>15.005</v>
      </c>
      <c r="D17" s="0" t="n">
        <v>2.864</v>
      </c>
      <c r="E17" s="0" t="n">
        <v>0.6696</v>
      </c>
      <c r="F17" s="0" t="n">
        <v>12</v>
      </c>
      <c r="O17" s="0" t="n">
        <f aca="false">LN(C17/1000000)</f>
        <v>-11.1071270790719</v>
      </c>
    </row>
    <row r="21" customFormat="false" ht="13.5" hidden="false" customHeight="false" outlineLevel="0" collapsed="false">
      <c r="P21" s="0" t="n">
        <f aca="false">1.602/1.38/300/34.6*10^4</f>
        <v>1.11837145011309</v>
      </c>
    </row>
    <row r="25" customFormat="false" ht="13.5" hidden="false" customHeight="false" outlineLevel="0" collapsed="false">
      <c r="B25" s="0" t="s">
        <v>7</v>
      </c>
      <c r="C25" s="0" t="s">
        <v>8</v>
      </c>
      <c r="D25" s="0" t="s">
        <v>9</v>
      </c>
    </row>
    <row r="26" customFormat="false" ht="13.5" hidden="false" customHeight="false" outlineLevel="0" collapsed="false">
      <c r="B26" s="0" t="n">
        <v>98.215</v>
      </c>
      <c r="C26" s="0" t="n">
        <v>0.999392</v>
      </c>
      <c r="D26" s="0" t="n">
        <v>1.05538</v>
      </c>
    </row>
    <row r="45" customFormat="false" ht="13.8" hidden="false" customHeight="false" outlineLevel="0" collapsed="false"/>
    <row r="46" customFormat="false" ht="13.5" hidden="false" customHeight="false" outlineLevel="0" collapsed="false">
      <c r="C46" s="0" t="s">
        <v>10</v>
      </c>
    </row>
    <row r="47" customFormat="false" ht="13.5" hidden="false" customHeight="false" outlineLevel="0" collapsed="false">
      <c r="C47" s="0" t="s">
        <v>11</v>
      </c>
      <c r="D47" s="0" t="s">
        <v>12</v>
      </c>
      <c r="E47" s="0" t="s">
        <v>13</v>
      </c>
      <c r="F47" s="0" t="s">
        <v>14</v>
      </c>
      <c r="G47" s="0" t="s">
        <v>15</v>
      </c>
      <c r="I47" s="0" t="s">
        <v>16</v>
      </c>
      <c r="J47" s="0" t="s">
        <v>17</v>
      </c>
      <c r="K47" s="0" t="s">
        <v>18</v>
      </c>
      <c r="L47" s="0" t="s">
        <v>19</v>
      </c>
      <c r="M47" s="0" t="s">
        <v>20</v>
      </c>
    </row>
    <row r="48" customFormat="false" ht="13.5" hidden="false" customHeight="false" outlineLevel="0" collapsed="false">
      <c r="C48" s="0" t="n">
        <v>11.68</v>
      </c>
      <c r="D48" s="0" t="n">
        <v>10.003</v>
      </c>
      <c r="E48" s="0" t="n">
        <v>352</v>
      </c>
      <c r="F48" s="0" t="n">
        <v>10</v>
      </c>
      <c r="G48" s="0" t="n">
        <v>768</v>
      </c>
      <c r="I48" s="0" t="n">
        <f aca="false">(E48-F48)/$B$26</f>
        <v>3.48215649340732</v>
      </c>
      <c r="J48" s="0" t="n">
        <f aca="false">G48/$C$26/1000</f>
        <v>0.768467228074669</v>
      </c>
      <c r="K48" s="0" t="n">
        <f aca="false">F48</f>
        <v>10</v>
      </c>
      <c r="L48" s="0" t="n">
        <f aca="false">K48/I48*1000</f>
        <v>2871.78362573099</v>
      </c>
      <c r="M48" s="0" t="n">
        <f aca="false">J48/I48*1000</f>
        <v>220.687160249572</v>
      </c>
    </row>
    <row r="49" customFormat="false" ht="13.5" hidden="false" customHeight="false" outlineLevel="0" collapsed="false">
      <c r="C49" s="0" t="n">
        <v>11.52</v>
      </c>
      <c r="D49" s="0" t="n">
        <v>15.002</v>
      </c>
      <c r="E49" s="0" t="n">
        <v>512</v>
      </c>
      <c r="F49" s="0" t="n">
        <v>9.8</v>
      </c>
      <c r="G49" s="0" t="n">
        <v>1110</v>
      </c>
      <c r="I49" s="0" t="n">
        <f aca="false">(E49-F49)/$B$26</f>
        <v>5.11327190347707</v>
      </c>
      <c r="J49" s="0" t="n">
        <f aca="false">G49/$C$26/1000</f>
        <v>1.11067529057667</v>
      </c>
      <c r="K49" s="0" t="n">
        <f aca="false">F49</f>
        <v>9.8</v>
      </c>
      <c r="L49" s="0" t="n">
        <f aca="false">K49/I49*1000</f>
        <v>1916.581043409</v>
      </c>
      <c r="M49" s="0" t="n">
        <f aca="false">J49/I49*1000</f>
        <v>217.214204826738</v>
      </c>
    </row>
    <row r="50" customFormat="false" ht="13.5" hidden="false" customHeight="false" outlineLevel="0" collapsed="false">
      <c r="C50" s="0" t="n">
        <v>11.35</v>
      </c>
      <c r="D50" s="0" t="n">
        <v>20.02</v>
      </c>
      <c r="E50" s="0" t="n">
        <v>720</v>
      </c>
      <c r="F50" s="0" t="n">
        <v>10.6</v>
      </c>
      <c r="G50" s="0" t="n">
        <v>1560</v>
      </c>
      <c r="I50" s="0" t="n">
        <f aca="false">(E50-F50)/$B$26</f>
        <v>7.222929287787</v>
      </c>
      <c r="J50" s="0" t="n">
        <f aca="false">G50/$C$26/1000</f>
        <v>1.56094905702667</v>
      </c>
      <c r="K50" s="0" t="n">
        <f aca="false">F50</f>
        <v>10.6</v>
      </c>
      <c r="L50" s="0" t="n">
        <f aca="false">K50/I50*1000</f>
        <v>1467.54863264731</v>
      </c>
      <c r="M50" s="0" t="n">
        <f aca="false">J50/I50*1000</f>
        <v>216.110250402981</v>
      </c>
    </row>
    <row r="51" customFormat="false" ht="13.5" hidden="false" customHeight="false" outlineLevel="0" collapsed="false">
      <c r="C51" s="0" t="n">
        <v>11.2</v>
      </c>
      <c r="D51" s="0" t="n">
        <v>24.98</v>
      </c>
      <c r="E51" s="0" t="n">
        <v>820</v>
      </c>
      <c r="F51" s="0" t="n">
        <v>10</v>
      </c>
      <c r="G51" s="0" t="n">
        <v>1780</v>
      </c>
      <c r="I51" s="0" t="n">
        <f aca="false">(E51-F51)/$B$26</f>
        <v>8.24721274754366</v>
      </c>
      <c r="J51" s="0" t="n">
        <f aca="false">G51/$C$26/1000</f>
        <v>1.78108289840223</v>
      </c>
      <c r="K51" s="0" t="n">
        <f aca="false">F51</f>
        <v>10</v>
      </c>
      <c r="L51" s="0" t="n">
        <f aca="false">K51/I51*1000</f>
        <v>1212.53086419753</v>
      </c>
      <c r="M51" s="0" t="n">
        <f aca="false">J51/I51*1000</f>
        <v>215.96179860071</v>
      </c>
    </row>
    <row r="52" customFormat="false" ht="13.5" hidden="false" customHeight="false" outlineLevel="0" collapsed="false">
      <c r="C52" s="0" t="n">
        <v>11.95</v>
      </c>
      <c r="D52" s="0" t="n">
        <v>29.99</v>
      </c>
      <c r="E52" s="0" t="n">
        <v>960</v>
      </c>
      <c r="F52" s="0" t="n">
        <v>10</v>
      </c>
      <c r="G52" s="0" t="n">
        <v>1800</v>
      </c>
      <c r="I52" s="0" t="n">
        <f aca="false">(E52-F52)/$B$26</f>
        <v>9.67265692613145</v>
      </c>
      <c r="J52" s="0" t="n">
        <f aca="false">G52/$C$26/1000</f>
        <v>1.80109506580001</v>
      </c>
      <c r="K52" s="0" t="n">
        <f aca="false">F52</f>
        <v>10</v>
      </c>
      <c r="L52" s="0" t="n">
        <f aca="false">K52/I52*1000</f>
        <v>1033.84210526316</v>
      </c>
      <c r="M52" s="0" t="n">
        <f aca="false">J52/I52*1000</f>
        <v>186.204791460576</v>
      </c>
    </row>
    <row r="53" customFormat="false" ht="13.5" hidden="false" customHeight="false" outlineLevel="0" collapsed="false">
      <c r="C53" s="0" t="n">
        <v>11.935</v>
      </c>
      <c r="D53" s="0" t="n">
        <v>35.01</v>
      </c>
      <c r="E53" s="0" t="n">
        <v>1120</v>
      </c>
      <c r="F53" s="0" t="n">
        <v>10</v>
      </c>
      <c r="G53" s="0" t="n">
        <v>2080</v>
      </c>
      <c r="I53" s="0" t="n">
        <f aca="false">(E53-F53)/$B$26</f>
        <v>11.3017359873746</v>
      </c>
      <c r="J53" s="0" t="n">
        <f aca="false">G53/$C$26/1000</f>
        <v>2.0812654093689</v>
      </c>
      <c r="K53" s="0" t="n">
        <f aca="false">F53</f>
        <v>10</v>
      </c>
      <c r="L53" s="0" t="n">
        <f aca="false">K53/I53*1000</f>
        <v>884.81981981982</v>
      </c>
      <c r="M53" s="0" t="n">
        <f aca="false">J53/I53*1000</f>
        <v>184.154488451501</v>
      </c>
    </row>
    <row r="54" customFormat="false" ht="13.5" hidden="false" customHeight="false" outlineLevel="0" collapsed="false">
      <c r="C54" s="0" t="n">
        <v>11.925</v>
      </c>
      <c r="D54" s="0" t="n">
        <v>39.99</v>
      </c>
      <c r="E54" s="0" t="n">
        <v>1260</v>
      </c>
      <c r="F54" s="0" t="n">
        <v>10.2</v>
      </c>
      <c r="G54" s="0" t="n">
        <v>2300</v>
      </c>
      <c r="I54" s="0" t="n">
        <f aca="false">(E54-F54)/$B$26</f>
        <v>12.7251438171359</v>
      </c>
      <c r="J54" s="0" t="n">
        <f aca="false">G54/$C$26/1000</f>
        <v>2.30139925074445</v>
      </c>
      <c r="K54" s="0" t="n">
        <f aca="false">F54</f>
        <v>10.2</v>
      </c>
      <c r="L54" s="0" t="n">
        <f aca="false">K54/I54*1000</f>
        <v>801.562650024004</v>
      </c>
      <c r="M54" s="0" t="n">
        <f aca="false">J54/I54*1000</f>
        <v>180.854478646076</v>
      </c>
    </row>
    <row r="55" customFormat="false" ht="13.5" hidden="false" customHeight="false" outlineLevel="0" collapsed="false">
      <c r="C55" s="0" t="n">
        <v>11.916</v>
      </c>
      <c r="D55" s="0" t="n">
        <v>44.98</v>
      </c>
      <c r="E55" s="0" t="n">
        <v>1360</v>
      </c>
      <c r="F55" s="0" t="n">
        <v>9.8</v>
      </c>
      <c r="G55" s="0" t="n">
        <v>2440</v>
      </c>
      <c r="I55" s="0" t="n">
        <f aca="false">(E55-F55)/$B$26</f>
        <v>13.747390928066</v>
      </c>
      <c r="J55" s="0" t="n">
        <f aca="false">G55/$C$26/1000</f>
        <v>2.4414844225289</v>
      </c>
      <c r="K55" s="0" t="n">
        <f aca="false">F55</f>
        <v>9.8</v>
      </c>
      <c r="L55" s="0" t="n">
        <f aca="false">K55/I55*1000</f>
        <v>712.862538883128</v>
      </c>
      <c r="M55" s="0" t="n">
        <f aca="false">J55/I55*1000</f>
        <v>177.596202457914</v>
      </c>
    </row>
    <row r="56" customFormat="false" ht="13.5" hidden="false" customHeight="false" outlineLevel="0" collapsed="false">
      <c r="C56" s="0" t="n">
        <v>11.907</v>
      </c>
      <c r="D56" s="0" t="n">
        <v>50.04</v>
      </c>
      <c r="E56" s="0" t="n">
        <v>1480</v>
      </c>
      <c r="F56" s="0" t="n">
        <v>10</v>
      </c>
      <c r="G56" s="0" t="n">
        <v>2620</v>
      </c>
      <c r="I56" s="0" t="n">
        <f aca="false">(E56-F56)/$B$26</f>
        <v>14.9671638751718</v>
      </c>
      <c r="J56" s="0" t="n">
        <f aca="false">G56/$C$26/1000</f>
        <v>2.6215939291089</v>
      </c>
      <c r="K56" s="0" t="n">
        <f aca="false">F56</f>
        <v>10</v>
      </c>
      <c r="L56" s="0" t="n">
        <f aca="false">K56/I56*1000</f>
        <v>668.12925170068</v>
      </c>
      <c r="M56" s="0" t="n">
        <f aca="false">J56/I56*1000</f>
        <v>175.156359011857</v>
      </c>
    </row>
    <row r="57" customFormat="false" ht="13.5" hidden="false" customHeight="false" outlineLevel="0" collapsed="false">
      <c r="C57" s="0" t="n">
        <v>11.898</v>
      </c>
      <c r="D57" s="0" t="n">
        <v>55.05</v>
      </c>
      <c r="E57" s="0" t="n">
        <v>1640</v>
      </c>
      <c r="F57" s="0" t="n">
        <v>10</v>
      </c>
      <c r="G57" s="0" t="n">
        <v>2640</v>
      </c>
      <c r="I57" s="0" t="n">
        <f aca="false">(E57-F57)/$B$26</f>
        <v>16.596242936415</v>
      </c>
      <c r="J57" s="0" t="n">
        <f aca="false">G57/$C$26/1000</f>
        <v>2.64160609650668</v>
      </c>
      <c r="K57" s="0" t="n">
        <f aca="false">F57</f>
        <v>10</v>
      </c>
      <c r="L57" s="0" t="n">
        <f aca="false">K57/I57*1000</f>
        <v>602.546012269939</v>
      </c>
      <c r="M57" s="0" t="n">
        <f aca="false">J57/I57*1000</f>
        <v>159.168921943806</v>
      </c>
    </row>
    <row r="58" customFormat="false" ht="13.5" hidden="false" customHeight="false" outlineLevel="0" collapsed="false">
      <c r="C58" s="0" t="n">
        <v>11.893</v>
      </c>
      <c r="D58" s="0" t="n">
        <v>60.02</v>
      </c>
      <c r="E58" s="0" t="n">
        <v>1860</v>
      </c>
      <c r="F58" s="0" t="n">
        <v>10</v>
      </c>
      <c r="G58" s="0" t="n">
        <v>2180</v>
      </c>
      <c r="I58" s="0" t="n">
        <f aca="false">(E58-F58)/$B$26</f>
        <v>18.8362266456244</v>
      </c>
      <c r="J58" s="0" t="n">
        <f aca="false">G58/$C$26/1000</f>
        <v>2.18132624635779</v>
      </c>
      <c r="K58" s="0" t="n">
        <f aca="false">F58</f>
        <v>10</v>
      </c>
      <c r="L58" s="0" t="n">
        <f aca="false">K58/I58*1000</f>
        <v>530.891891891892</v>
      </c>
      <c r="M58" s="0" t="n">
        <f aca="false">J58/I58*1000</f>
        <v>115.804841776232</v>
      </c>
    </row>
    <row r="59" customFormat="false" ht="13.5" hidden="false" customHeight="false" outlineLevel="0" collapsed="false">
      <c r="C59" s="0" t="n">
        <v>11.12</v>
      </c>
      <c r="D59" s="0" t="n">
        <v>27.51</v>
      </c>
      <c r="E59" s="0" t="n">
        <v>920</v>
      </c>
      <c r="F59" s="0" t="n">
        <v>10</v>
      </c>
      <c r="G59" s="0" t="n">
        <v>1920</v>
      </c>
      <c r="I59" s="0" t="n">
        <f aca="false">(E59-F59)/$B$26</f>
        <v>9.26538716082065</v>
      </c>
      <c r="J59" s="0" t="n">
        <f aca="false">G59/$C$26/1000</f>
        <v>1.92116807018667</v>
      </c>
      <c r="K59" s="0" t="n">
        <f aca="false">F59</f>
        <v>10</v>
      </c>
      <c r="L59" s="0" t="n">
        <f aca="false">K59/I59*1000</f>
        <v>1079.28571428571</v>
      </c>
      <c r="M59" s="0" t="n">
        <f aca="false">J59/I59*1000</f>
        <v>207.348925289433</v>
      </c>
    </row>
    <row r="60" customFormat="false" ht="13.5" hidden="false" customHeight="false" outlineLevel="0" collapsed="false">
      <c r="I60" s="0" t="n">
        <f aca="false">(E60-F60)/$B$26</f>
        <v>0</v>
      </c>
      <c r="J60" s="0" t="n">
        <f aca="false">G60/$C$26/1000</f>
        <v>0</v>
      </c>
      <c r="K60" s="0" t="n">
        <f aca="false">F60</f>
        <v>0</v>
      </c>
      <c r="L60" s="0" t="e">
        <f aca="false">K60/I60*1000</f>
        <v>#DIV/0!</v>
      </c>
      <c r="M60" s="0" t="e">
        <f aca="false">J60/I60*1000</f>
        <v>#DIV/0!</v>
      </c>
    </row>
    <row r="61" customFormat="false" ht="13.5" hidden="false" customHeight="false" outlineLevel="0" collapsed="false">
      <c r="I61" s="0" t="n">
        <f aca="false">(E61-F61)/$B$26</f>
        <v>0</v>
      </c>
      <c r="J61" s="0" t="n">
        <f aca="false">G61/$C$26/1000</f>
        <v>0</v>
      </c>
      <c r="K61" s="0" t="n">
        <f aca="false">F61</f>
        <v>0</v>
      </c>
      <c r="L61" s="0" t="e">
        <f aca="false">K61/I61*1000</f>
        <v>#DIV/0!</v>
      </c>
      <c r="M61" s="0" t="e">
        <f aca="false">J61/I61*1000</f>
        <v>#DIV/0!</v>
      </c>
    </row>
    <row r="62" customFormat="false" ht="13.5" hidden="false" customHeight="false" outlineLevel="0" collapsed="false">
      <c r="I62" s="0" t="n">
        <f aca="false">(E62-F62)/$B$26</f>
        <v>0</v>
      </c>
      <c r="J62" s="0" t="n">
        <f aca="false">G62/$C$26/1000</f>
        <v>0</v>
      </c>
      <c r="K62" s="0" t="n">
        <f aca="false">F62</f>
        <v>0</v>
      </c>
      <c r="L62" s="0" t="e">
        <f aca="false">K62/I62*1000</f>
        <v>#DIV/0!</v>
      </c>
      <c r="M62" s="0" t="e">
        <f aca="false">J62/I62*1000</f>
        <v>#DIV/0!</v>
      </c>
    </row>
    <row r="63" customFormat="false" ht="13.5" hidden="false" customHeight="false" outlineLevel="0" collapsed="false">
      <c r="I63" s="0" t="n">
        <f aca="false">(E63-F63)/$B$26</f>
        <v>0</v>
      </c>
      <c r="J63" s="0" t="n">
        <f aca="false">G63/$C$26/1000</f>
        <v>0</v>
      </c>
      <c r="K63" s="0" t="n">
        <f aca="false">F63</f>
        <v>0</v>
      </c>
      <c r="L63" s="0" t="e">
        <f aca="false">K63/I63*1000</f>
        <v>#DIV/0!</v>
      </c>
      <c r="M63" s="0" t="e">
        <f aca="false">J63/I63*1000</f>
        <v>#DIV/0!</v>
      </c>
    </row>
    <row r="64" customFormat="false" ht="13.5" hidden="false" customHeight="false" outlineLevel="0" collapsed="false">
      <c r="I64" s="0" t="n">
        <f aca="false">(E64-F64)/$B$26</f>
        <v>0</v>
      </c>
      <c r="J64" s="0" t="n">
        <f aca="false">G64/$C$26/1000</f>
        <v>0</v>
      </c>
      <c r="K64" s="0" t="n">
        <f aca="false">F64</f>
        <v>0</v>
      </c>
      <c r="L64" s="0" t="e">
        <f aca="false">K64/I64*1000</f>
        <v>#DIV/0!</v>
      </c>
      <c r="M64" s="0" t="e">
        <f aca="false">J64/I64*1000</f>
        <v>#DIV/0!</v>
      </c>
    </row>
    <row r="65" customFormat="false" ht="13.5" hidden="false" customHeight="false" outlineLevel="0" collapsed="false">
      <c r="I65" s="0" t="n">
        <f aca="false">(E65-F65)/$B$26</f>
        <v>0</v>
      </c>
      <c r="J65" s="0" t="n">
        <f aca="false">G65/$C$26/1000</f>
        <v>0</v>
      </c>
      <c r="K65" s="0" t="n">
        <f aca="false">F65</f>
        <v>0</v>
      </c>
      <c r="L65" s="0" t="e">
        <f aca="false">K65/I65*1000</f>
        <v>#DIV/0!</v>
      </c>
      <c r="M65" s="0" t="e">
        <f aca="false">J65/I65*1000</f>
        <v>#DIV/0!</v>
      </c>
    </row>
    <row r="66" customFormat="false" ht="13.5" hidden="false" customHeight="false" outlineLevel="0" collapsed="false">
      <c r="I66" s="0" t="n">
        <f aca="false">(E66-F66)/$B$26</f>
        <v>0</v>
      </c>
      <c r="J66" s="0" t="n">
        <f aca="false">G66/$C$26/1000</f>
        <v>0</v>
      </c>
      <c r="K66" s="0" t="n">
        <f aca="false">F66</f>
        <v>0</v>
      </c>
      <c r="L66" s="0" t="e">
        <f aca="false">K66/I66*1000</f>
        <v>#DIV/0!</v>
      </c>
      <c r="M66" s="0" t="e">
        <f aca="false">J66/I66*1000</f>
        <v>#DIV/0!</v>
      </c>
    </row>
    <row r="82" customFormat="false" ht="13.5" hidden="false" customHeight="false" outlineLevel="0" collapsed="false">
      <c r="F82" s="0" t="s">
        <v>21</v>
      </c>
      <c r="H82" s="0" t="s">
        <v>22</v>
      </c>
    </row>
    <row r="83" customFormat="false" ht="13.5" hidden="false" customHeight="false" outlineLevel="0" collapsed="false">
      <c r="F83" s="0" t="n">
        <f aca="false">20*LOG10(150)</f>
        <v>43.5218251811136</v>
      </c>
      <c r="H83" s="0" t="n">
        <f aca="false">F83*1212.5/215.9</f>
        <v>244.419699083373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4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M47" activeCellId="0" sqref="M47"/>
    </sheetView>
  </sheetViews>
  <sheetFormatPr defaultRowHeight="13.5"/>
  <cols>
    <col collapsed="false" hidden="false" max="1025" min="1" style="0" width="8.58847736625514"/>
  </cols>
  <sheetData>
    <row r="2" customFormat="false" ht="13.5" hidden="false" customHeight="false" outlineLevel="0" collapsed="false">
      <c r="A2" s="0" t="s">
        <v>7</v>
      </c>
      <c r="B2" s="0" t="s">
        <v>23</v>
      </c>
      <c r="C2" s="0" t="s">
        <v>24</v>
      </c>
      <c r="D2" s="0" t="s">
        <v>25</v>
      </c>
      <c r="E2" s="0" t="s">
        <v>26</v>
      </c>
      <c r="F2" s="0" t="s">
        <v>27</v>
      </c>
      <c r="G2" s="0" t="s">
        <v>28</v>
      </c>
    </row>
    <row r="3" customFormat="false" ht="13.5" hidden="false" customHeight="false" outlineLevel="0" collapsed="false">
      <c r="A3" s="0" t="n">
        <v>98.044</v>
      </c>
      <c r="B3" s="0" t="n">
        <v>26.935</v>
      </c>
      <c r="C3" s="0" t="n">
        <v>8.19942</v>
      </c>
      <c r="D3" s="0" t="n">
        <v>300.555</v>
      </c>
      <c r="E3" s="0" t="n">
        <v>820.26</v>
      </c>
      <c r="F3" s="0" t="n">
        <v>325.975</v>
      </c>
      <c r="G3" s="0" t="n">
        <v>82.3852</v>
      </c>
    </row>
    <row r="5" customFormat="false" ht="13.5" hidden="false" customHeight="false" outlineLevel="0" collapsed="false">
      <c r="C5" s="0" t="s">
        <v>29</v>
      </c>
    </row>
    <row r="6" customFormat="false" ht="13.5" hidden="false" customHeight="false" outlineLevel="0" collapsed="false">
      <c r="C6" s="0" t="s">
        <v>30</v>
      </c>
      <c r="D6" s="0" t="s">
        <v>31</v>
      </c>
      <c r="E6" s="0" t="s">
        <v>32</v>
      </c>
      <c r="F6" s="0" t="s">
        <v>33</v>
      </c>
      <c r="G6" s="0" t="s">
        <v>34</v>
      </c>
      <c r="H6" s="0" t="s">
        <v>1</v>
      </c>
      <c r="I6" s="0" t="s">
        <v>35</v>
      </c>
      <c r="J6" s="0" t="s">
        <v>2</v>
      </c>
    </row>
    <row r="7" customFormat="false" ht="13.5" hidden="false" customHeight="false" outlineLevel="0" collapsed="false">
      <c r="C7" s="0" t="n">
        <v>12.005</v>
      </c>
      <c r="D7" s="0" t="n">
        <v>7.27</v>
      </c>
      <c r="E7" s="0" t="n">
        <v>1.913</v>
      </c>
      <c r="F7" s="0" t="n">
        <v>2.577</v>
      </c>
      <c r="G7" s="0" t="n">
        <f aca="false">F7-E7</f>
        <v>0.664</v>
      </c>
      <c r="H7" s="0" t="n">
        <v>12.5</v>
      </c>
      <c r="I7" s="0" t="n">
        <f aca="false">D7-E7</f>
        <v>5.357</v>
      </c>
      <c r="J7" s="0" t="n">
        <f aca="false">(C7-D7)/E3*1000</f>
        <v>5.77255992002536</v>
      </c>
    </row>
    <row r="12" customFormat="false" ht="13.5" hidden="false" customHeight="false" outlineLevel="0" collapsed="false">
      <c r="C12" s="0" t="s">
        <v>36</v>
      </c>
    </row>
    <row r="13" customFormat="false" ht="13.5" hidden="false" customHeight="false" outlineLevel="0" collapsed="false">
      <c r="C13" s="0" t="s">
        <v>30</v>
      </c>
      <c r="D13" s="0" t="s">
        <v>37</v>
      </c>
      <c r="E13" s="0" t="s">
        <v>38</v>
      </c>
    </row>
    <row r="14" customFormat="false" ht="13.5" hidden="false" customHeight="false" outlineLevel="0" collapsed="false">
      <c r="C14" s="0" t="n">
        <v>12.005</v>
      </c>
      <c r="D14" s="0" t="n">
        <v>9.12</v>
      </c>
      <c r="E14" s="0" t="n">
        <v>1.33</v>
      </c>
      <c r="P14" s="0" t="s">
        <v>39</v>
      </c>
      <c r="Q14" s="0" t="s">
        <v>40</v>
      </c>
    </row>
    <row r="15" customFormat="false" ht="13.5" hidden="false" customHeight="false" outlineLevel="0" collapsed="false">
      <c r="D15" s="0" t="n">
        <v>18.2</v>
      </c>
      <c r="E15" s="0" t="n">
        <v>2.66</v>
      </c>
      <c r="P15" s="0" t="n">
        <f aca="false">215*820/1212</f>
        <v>145.46204620462</v>
      </c>
      <c r="Q15" s="0" t="n">
        <f aca="false">E17/D17*1000</f>
        <v>132.65306122449</v>
      </c>
    </row>
    <row r="16" customFormat="false" ht="13.5" hidden="false" customHeight="false" outlineLevel="0" collapsed="false">
      <c r="D16" s="0" t="n">
        <v>28.2</v>
      </c>
      <c r="E16" s="0" t="n">
        <v>3.96</v>
      </c>
    </row>
    <row r="17" customFormat="false" ht="13.5" hidden="false" customHeight="false" outlineLevel="0" collapsed="false">
      <c r="D17" s="0" t="n">
        <v>39.2</v>
      </c>
      <c r="E17" s="0" t="n">
        <v>5.2</v>
      </c>
      <c r="G17" s="0" t="n">
        <f aca="false">E16/D16*1000</f>
        <v>140.425531914894</v>
      </c>
    </row>
    <row r="18" customFormat="false" ht="13.5" hidden="false" customHeight="false" outlineLevel="0" collapsed="false">
      <c r="D18" s="0" t="n">
        <v>50.4</v>
      </c>
      <c r="E18" s="0" t="n">
        <v>6.48</v>
      </c>
    </row>
    <row r="19" customFormat="false" ht="13.5" hidden="false" customHeight="false" outlineLevel="0" collapsed="false">
      <c r="D19" s="0" t="n">
        <v>64.8</v>
      </c>
      <c r="E19" s="0" t="n">
        <v>7.6</v>
      </c>
    </row>
    <row r="20" customFormat="false" ht="13.5" hidden="false" customHeight="false" outlineLevel="0" collapsed="false">
      <c r="D20" s="0" t="n">
        <v>83.2</v>
      </c>
      <c r="E20" s="0" t="n">
        <v>8.64</v>
      </c>
    </row>
    <row r="21" customFormat="false" ht="13.5" hidden="false" customHeight="false" outlineLevel="0" collapsed="false">
      <c r="D21" s="0" t="n">
        <v>106</v>
      </c>
      <c r="E21" s="0" t="n">
        <v>9.26</v>
      </c>
    </row>
    <row r="35" customFormat="false" ht="13.8" hidden="false" customHeight="false" outlineLevel="0" collapsed="false">
      <c r="C35" s="0" t="s">
        <v>41</v>
      </c>
    </row>
    <row r="36" customFormat="false" ht="13.8" hidden="false" customHeight="false" outlineLevel="0" collapsed="false">
      <c r="C36" s="0" t="s">
        <v>30</v>
      </c>
      <c r="D36" s="0" t="s">
        <v>42</v>
      </c>
      <c r="E36" s="0" t="s">
        <v>37</v>
      </c>
      <c r="F36" s="0" t="s">
        <v>38</v>
      </c>
      <c r="G36" s="0" t="s">
        <v>43</v>
      </c>
      <c r="H36" s="0" t="s">
        <v>44</v>
      </c>
      <c r="I36" s="0" t="s">
        <v>45</v>
      </c>
      <c r="L36" s="0" t="s">
        <v>46</v>
      </c>
      <c r="M36" s="0" t="s">
        <v>43</v>
      </c>
      <c r="N36" s="0" t="s">
        <v>47</v>
      </c>
    </row>
    <row r="37" customFormat="false" ht="13.8" hidden="false" customHeight="false" outlineLevel="0" collapsed="false">
      <c r="C37" s="0" t="n">
        <v>12.005</v>
      </c>
      <c r="D37" s="0" t="n">
        <v>0.01</v>
      </c>
      <c r="E37" s="0" t="n">
        <v>122</v>
      </c>
      <c r="F37" s="0" t="n">
        <v>2.08</v>
      </c>
      <c r="G37" s="0" t="n">
        <f aca="false">F37/E37*1000</f>
        <v>17.0491803278689</v>
      </c>
      <c r="H37" s="0" t="n">
        <v>28</v>
      </c>
      <c r="I37" s="0" t="n">
        <f aca="false">-H37*D37*360</f>
        <v>-100.8</v>
      </c>
      <c r="M37" s="0" t="n">
        <f aca="false">SQRT((POWER($F$3*215.9*$E$3*$D$3*2*PI()*D37/1000,2)+POWER(215.9*$E$3,2))/(POWER($F$3*215.9*$D$3*2*PI()*D37/1000,2)+POWER(215.9*$D$3+$D$3+1212.5,2)))</f>
        <v>16.6293171856203</v>
      </c>
      <c r="N37" s="0" t="n">
        <f aca="false">ATAN(($G$3*$D$3^2*(215.9+1)*2*PI()*D37/1000)/($G$3^2*1212.5*$D$3^2*POWER(2*PI()*D37,2)/1000000+215.9*$D$3+$D$3+1212.5))*360/2/PI()</f>
        <v>55.6415764691128</v>
      </c>
    </row>
    <row r="38" customFormat="false" ht="13.8" hidden="false" customHeight="false" outlineLevel="0" collapsed="false">
      <c r="D38" s="0" t="n">
        <v>0.02</v>
      </c>
      <c r="E38" s="0" t="n">
        <v>101</v>
      </c>
      <c r="F38" s="0" t="n">
        <v>3.32</v>
      </c>
      <c r="G38" s="0" t="n">
        <f aca="false">F38/E38*1000</f>
        <v>32.8712871287129</v>
      </c>
      <c r="H38" s="0" t="n">
        <v>15</v>
      </c>
      <c r="I38" s="0" t="n">
        <f aca="false">-H38*D38*360</f>
        <v>-108</v>
      </c>
      <c r="M38" s="0" t="n">
        <f aca="false">SQRT((POWER($F$3*215.9*$E$3*$D$3*2*PI()*D38/1000,2)+POWER(215.9*$E$3,2))/(POWER($F$3*215.9*$D$3*2*PI()*D38/1000,2)+POWER(215.9*$D$3+$D$3+1212.5,2)))</f>
        <v>32.9166458985132</v>
      </c>
      <c r="N38" s="0" t="n">
        <f aca="false">ATAN(($G$3*$D$3^2*(215.9+1)*2*PI()*D38/1000)/($G$3^2*1212.5*$D$3^2*POWER(2*PI()*D38,2)/1000000+215.9*$D$3+$D$3+1212.5))*360/2/PI()</f>
        <v>68.9318304487278</v>
      </c>
    </row>
    <row r="39" customFormat="false" ht="13.8" hidden="false" customHeight="false" outlineLevel="0" collapsed="false">
      <c r="D39" s="0" t="n">
        <v>0.05</v>
      </c>
      <c r="E39" s="0" t="n">
        <v>56.8</v>
      </c>
      <c r="F39" s="0" t="n">
        <v>4.04</v>
      </c>
      <c r="G39" s="0" t="n">
        <f aca="false">F39/E39*1000</f>
        <v>71.1267605633803</v>
      </c>
      <c r="H39" s="0" t="n">
        <v>6.5</v>
      </c>
      <c r="I39" s="0" t="n">
        <f aca="false">-H39*D39*360</f>
        <v>-117</v>
      </c>
      <c r="M39" s="0" t="n">
        <f aca="false">SQRT((POWER($F$3*215.9*$E$3*$D$3*2*PI()*D39/1000,2)+POWER(215.9*$E$3,2))/(POWER($F$3*215.9*$D$3*2*PI()*D39/1000,2)+POWER(215.9*$D$3+$D$3+1212.5,2)))</f>
        <v>81.7223004131816</v>
      </c>
      <c r="N39" s="0" t="n">
        <f aca="false">ATAN(($G$3*$D$3^2*(215.9+1)*2*PI()*D39/1000)/($G$3^2*1212.5*$D$3^2*POWER(2*PI()*D39,2)/1000000+215.9*$D$3+$D$3+1212.5))*360/2/PI()</f>
        <v>74.5903726477343</v>
      </c>
    </row>
    <row r="40" customFormat="false" ht="13.8" hidden="false" customHeight="false" outlineLevel="0" collapsed="false">
      <c r="D40" s="0" t="n">
        <v>0.1</v>
      </c>
      <c r="E40" s="0" t="n">
        <v>39.2</v>
      </c>
      <c r="F40" s="0" t="n">
        <v>4.2</v>
      </c>
      <c r="G40" s="0" t="n">
        <f aca="false">F40/E40*1000</f>
        <v>107.142857142857</v>
      </c>
      <c r="H40" s="0" t="n">
        <v>3.68</v>
      </c>
      <c r="I40" s="0" t="n">
        <f aca="false">-H40*D40*360</f>
        <v>-132.48</v>
      </c>
      <c r="M40" s="0" t="n">
        <f aca="false">SQRT((POWER($F$3*215.9*$E$3*$D$3*2*PI()*D40/1000,2)+POWER(215.9*$E$3,2))/(POWER($F$3*215.9*$D$3*2*PI()*D40/1000,2)+POWER(215.9*$D$3+$D$3+1212.5,2)))</f>
        <v>161.002842701279</v>
      </c>
      <c r="N40" s="0" t="n">
        <f aca="false">ATAN(($G$3*$D$3^2*(215.9+1)*2*PI()*D40/1000)/($G$3^2*1212.5*$D$3^2*POWER(2*PI()*D40,2)/1000000+215.9*$D$3+$D$3+1212.5))*360/2/PI()</f>
        <v>70.4632937101749</v>
      </c>
    </row>
    <row r="41" customFormat="false" ht="13.8" hidden="false" customHeight="false" outlineLevel="0" collapsed="false">
      <c r="D41" s="0" t="n">
        <v>0.2</v>
      </c>
      <c r="E41" s="0" t="n">
        <v>33.2</v>
      </c>
      <c r="F41" s="0" t="n">
        <v>4.28</v>
      </c>
      <c r="G41" s="0" t="n">
        <f aca="false">F41/E41*1000</f>
        <v>128.915662650602</v>
      </c>
      <c r="H41" s="0" t="n">
        <v>2.1</v>
      </c>
      <c r="I41" s="0" t="n">
        <f aca="false">-H41*D41*360</f>
        <v>-151.2</v>
      </c>
      <c r="M41" s="0" t="n">
        <f aca="false">SQRT((POWER($F$3*215.9*$E$3*$D$3*2*PI()*D41/1000,2)+POWER(215.9*$E$3,2))/(POWER($F$3*215.9*$D$3*2*PI()*D41/1000,2)+POWER(215.9*$D$3+$D$3+1212.5,2)))</f>
        <v>304.842848582401</v>
      </c>
      <c r="N41" s="0" t="n">
        <f aca="false">ATAN(($G$3*$D$3^2*(215.9+1)*2*PI()*D41/1000)/($G$3^2*1212.5*$D$3^2*POWER(2*PI()*D41,2)/1000000+215.9*$D$3+$D$3+1212.5))*360/2/PI()</f>
        <v>58.5553559207345</v>
      </c>
    </row>
    <row r="42" customFormat="false" ht="13.8" hidden="false" customHeight="false" outlineLevel="0" collapsed="false">
      <c r="D42" s="0" t="n">
        <v>0.5</v>
      </c>
      <c r="E42" s="0" t="n">
        <v>31.2</v>
      </c>
      <c r="F42" s="0" t="n">
        <v>4.28</v>
      </c>
      <c r="G42" s="0" t="n">
        <f aca="false">F42/E42*1000</f>
        <v>137.179487179487</v>
      </c>
      <c r="H42" s="0" t="n">
        <v>0.93</v>
      </c>
      <c r="I42" s="0" t="n">
        <f aca="false">-H42*D42*360</f>
        <v>-167.4</v>
      </c>
      <c r="M42" s="0" t="n">
        <f aca="false">SQRT((POWER($F$3*215.9*$E$3*$D$3*2*PI()*D42/1000,2)+POWER(215.9*$E$3,2))/(POWER($F$3*215.9*$D$3*2*PI()*D42/1000,2)+POWER(215.9*$D$3+$D$3+1212.5,2)))</f>
        <v>580.230687781664</v>
      </c>
      <c r="N42" s="0" t="n">
        <f aca="false">ATAN(($G$3*$D$3^2*(215.9+1)*2*PI()*D42/1000)/($G$3^2*1212.5*$D$3^2*POWER(2*PI()*D42,2)/1000000+215.9*$D$3+$D$3+1212.5))*360/2/PI()</f>
        <v>34.4096289839623</v>
      </c>
    </row>
    <row r="43" customFormat="false" ht="13.8" hidden="false" customHeight="false" outlineLevel="0" collapsed="false">
      <c r="D43" s="0" t="n">
        <v>1</v>
      </c>
      <c r="E43" s="0" t="n">
        <v>30.8</v>
      </c>
      <c r="F43" s="0" t="n">
        <v>4.28</v>
      </c>
      <c r="G43" s="0" t="n">
        <f aca="false">F43/E43*1000</f>
        <v>138.961038961039</v>
      </c>
      <c r="H43" s="0" t="n">
        <v>0.48</v>
      </c>
      <c r="I43" s="0" t="n">
        <f aca="false">-H43*D43*360</f>
        <v>-172.8</v>
      </c>
      <c r="M43" s="0" t="n">
        <f aca="false">SQRT((POWER($F$3*215.9*$E$3*$D$3*2*PI()*D43/1000,2)+POWER(215.9*$E$3,2))/(POWER($F$3*215.9*$D$3*2*PI()*D43/1000,2)+POWER(215.9*$D$3+$D$3+1212.5,2)))</f>
        <v>733.773177344455</v>
      </c>
      <c r="N43" s="0" t="n">
        <f aca="false">ATAN(($G$3*$D$3^2*(215.9+1)*2*PI()*D43/1000)/($G$3^2*1212.5*$D$3^2*POWER(2*PI()*D43,2)/1000000+215.9*$D$3+$D$3+1212.5))*360/2/PI()</f>
        <v>19.0241923522611</v>
      </c>
    </row>
    <row r="44" customFormat="false" ht="13.8" hidden="false" customHeight="false" outlineLevel="0" collapsed="false">
      <c r="D44" s="0" t="n">
        <v>2</v>
      </c>
      <c r="E44" s="0" t="n">
        <v>30.4</v>
      </c>
      <c r="F44" s="0" t="n">
        <v>4.32</v>
      </c>
      <c r="G44" s="0" t="n">
        <f aca="false">F44/E44*1000</f>
        <v>142.105263157895</v>
      </c>
      <c r="H44" s="0" t="n">
        <v>0.242</v>
      </c>
      <c r="I44" s="0" t="n">
        <f aca="false">-H44*D44*360</f>
        <v>-174.24</v>
      </c>
      <c r="M44" s="0" t="n">
        <f aca="false">SQRT((POWER($F$3*215.9*$E$3*$D$3*2*PI()*D44/1000,2)+POWER(215.9*$E$3,2))/(POWER($F$3*215.9*$D$3*2*PI()*D44/1000,2)+POWER(215.9*$D$3+$D$3+1212.5,2)))</f>
        <v>795.804232163191</v>
      </c>
      <c r="N44" s="0" t="n">
        <f aca="false">ATAN(($G$3*$D$3^2*(215.9+1)*2*PI()*D44/1000)/($G$3^2*1212.5*$D$3^2*POWER(2*PI()*D44,2)/1000000+215.9*$D$3+$D$3+1212.5))*360/2/PI()</f>
        <v>9.79790695290912</v>
      </c>
    </row>
    <row r="45" customFormat="false" ht="13.8" hidden="false" customHeight="false" outlineLevel="0" collapsed="false">
      <c r="D45" s="0" t="n">
        <v>5</v>
      </c>
      <c r="E45" s="0" t="n">
        <v>30.4</v>
      </c>
      <c r="F45" s="0" t="n">
        <v>4.28</v>
      </c>
      <c r="G45" s="0" t="n">
        <f aca="false">F45/E45*1000</f>
        <v>140.789473684211</v>
      </c>
      <c r="H45" s="0" t="n">
        <v>0.1</v>
      </c>
      <c r="I45" s="0" t="n">
        <f aca="false">-H45*D45*360</f>
        <v>-180</v>
      </c>
      <c r="M45" s="0" t="n">
        <f aca="false">SQRT((POWER($F$3*215.9*$E$3*$D$3*2*PI()*D45/1000,2)+POWER(215.9*$E$3,2))/(POWER($F$3*215.9*$D$3*2*PI()*D45/1000,2)+POWER(215.9*$D$3+$D$3+1212.5,2)))</f>
        <v>816.195270362235</v>
      </c>
      <c r="N45" s="0" t="n">
        <f aca="false">ATAN(($G$3*$D$3^2*(215.9+1)*2*PI()*D45/1000)/($G$3^2*1212.5*$D$3^2*POWER(2*PI()*D45,2)/1000000+215.9*$D$3+$D$3+1212.5))*360/2/PI()</f>
        <v>3.95341192708924</v>
      </c>
    </row>
    <row r="46" customFormat="false" ht="13.8" hidden="false" customHeight="false" outlineLevel="0" collapsed="false">
      <c r="D46" s="0" t="n">
        <v>10</v>
      </c>
      <c r="E46" s="0" t="n">
        <v>30.2</v>
      </c>
      <c r="F46" s="0" t="n">
        <v>4.32</v>
      </c>
      <c r="G46" s="0" t="n">
        <f aca="false">F46/E46*1000</f>
        <v>143.046357615894</v>
      </c>
      <c r="H46" s="0" t="n">
        <v>0.05</v>
      </c>
      <c r="I46" s="0" t="n">
        <f aca="false">-H46*D46*360</f>
        <v>-180</v>
      </c>
      <c r="M46" s="0" t="n">
        <f aca="false">SQRT((POWER($F$3*215.9*$E$3*$D$3*2*PI()*D46/1000,2)+POWER(215.9*$E$3,2))/(POWER($F$3*215.9*$D$3*2*PI()*D46/1000,2)+POWER(215.9*$D$3+$D$3+1212.5,2)))</f>
        <v>819.238126620829</v>
      </c>
      <c r="N46" s="0" t="n">
        <f aca="false">ATAN(($G$3*$D$3^2*(215.9+1)*2*PI()*D46/1000)/($G$3^2*1212.5*$D$3^2*POWER(2*PI()*D46,2)/1000000+215.9*$D$3+$D$3+1212.5))*360/2/PI()</f>
        <v>1.97919576658814</v>
      </c>
    </row>
    <row r="47" customFormat="false" ht="13.8" hidden="false" customHeight="false" outlineLevel="0" collapsed="false">
      <c r="D47" s="0" t="n">
        <v>20</v>
      </c>
      <c r="E47" s="0" t="n">
        <v>30.2</v>
      </c>
      <c r="F47" s="0" t="n">
        <v>4.28</v>
      </c>
      <c r="G47" s="0" t="n">
        <f aca="false">F47/E47*1000</f>
        <v>141.721854304636</v>
      </c>
      <c r="H47" s="0" t="n">
        <v>0.0248</v>
      </c>
      <c r="I47" s="0" t="n">
        <f aca="false">-H47*D47*360</f>
        <v>-178.56</v>
      </c>
      <c r="M47" s="0" t="n">
        <f aca="false">SQRT((POWER($F$3*215.9*$E$3*$D$3*2*PI()*D47/1000,2)+POWER(215.9*$E$3,2))/(POWER($F$3*215.9*$D$3*2*PI()*D47/1000,2)+POWER(215.9*$D$3+$D$3+1212.5,2)))</f>
        <v>820.004173197895</v>
      </c>
      <c r="N47" s="0" t="n">
        <f aca="false">ATAN(($G$3*$D$3^2*(215.9+1)*2*PI()*D47/1000)/($G$3^2*1212.5*$D$3^2*POWER(2*PI()*D47,2)/1000000+215.9*$D$3+$D$3+1212.5))*360/2/PI()</f>
        <v>0.989909975559395</v>
      </c>
    </row>
    <row r="48" customFormat="false" ht="13.8" hidden="false" customHeight="false" outlineLevel="0" collapsed="false">
      <c r="D48" s="0" t="n">
        <v>50</v>
      </c>
      <c r="E48" s="0" t="n">
        <v>30</v>
      </c>
      <c r="F48" s="0" t="n">
        <v>4.24</v>
      </c>
      <c r="G48" s="0" t="n">
        <f aca="false">F48/E48*1000</f>
        <v>141.333333333333</v>
      </c>
      <c r="H48" s="0" t="n">
        <v>0.01</v>
      </c>
      <c r="I48" s="0" t="n">
        <f aca="false">-H48*D48*360</f>
        <v>-180</v>
      </c>
      <c r="M48" s="0" t="n">
        <f aca="false">SQRT((POWER($F$3*215.9*$E$3*$D$3*2*PI()*D48/1000,2)+POWER(215.9*$E$3,2))/(POWER($F$3*215.9*$D$3*2*PI()*D48/1000,2)+POWER(215.9*$D$3+$D$3+1212.5,2)))</f>
        <v>820.219051620713</v>
      </c>
      <c r="N48" s="0" t="n">
        <f aca="false">ATAN(($G$3*$D$3^2*(215.9+1)*2*PI()*D48/1000)/($G$3^2*1212.5*$D$3^2*POWER(2*PI()*D48,2)/1000000+215.9*$D$3+$D$3+1212.5))*360/2/PI()</f>
        <v>0.395998969499874</v>
      </c>
    </row>
    <row r="49" customFormat="false" ht="13.8" hidden="false" customHeight="false" outlineLevel="0" collapsed="false">
      <c r="D49" s="0" t="n">
        <v>100</v>
      </c>
      <c r="E49" s="0" t="n">
        <v>28.8</v>
      </c>
      <c r="F49" s="0" t="n">
        <v>4.08</v>
      </c>
      <c r="G49" s="0" t="n">
        <f aca="false">F49/E49*1000</f>
        <v>141.666666666667</v>
      </c>
      <c r="H49" s="0" t="n">
        <v>0.00504</v>
      </c>
      <c r="I49" s="0" t="n">
        <f aca="false">-H49*D49*360</f>
        <v>-181.44</v>
      </c>
      <c r="K49" s="0" t="n">
        <f aca="false">D49*0.04/1000*360</f>
        <v>1.44</v>
      </c>
      <c r="M49" s="0" t="n">
        <f aca="false">SQRT((POWER(F15*215.9*E15*D15*2*PI()*D49/1000,2)+POWER(215.9*E15,2))/(POWER(F15*215.9*D15*2*PI()*D49/1000,2)+POWER(215.9*D15+D15+1212.5,2)))</f>
        <v>0.111295561309127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2016-07-07T02:54:44Z</dcterms:created>
  <dc:creator>padmin</dc:creator>
  <dc:language>ja-JP</dc:language>
  <dcterms:modified xsi:type="dcterms:W3CDTF">2016-07-31T07:55:46Z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