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bookViews>
    <workbookView xWindow="120" yWindow="75" windowWidth="18315" windowHeight="6915"/>
  </bookViews>
  <sheets>
    <sheet name="Sheet1" sheetId="1" r:id="rId1"/>
    <sheet name="Sheet2" sheetId="2" r:id="rId2"/>
    <sheet name="Sheet3" sheetId="3" r:id="rId3"/>
  </sheets>
  <calcPr calcId="171026"/>
</workbook>
</file>

<file path=xl/calcChain.xml><?xml version="1.0" encoding="utf-8"?>
<calcChain xmlns="http://schemas.openxmlformats.org/spreadsheetml/2006/main">
  <c r="D81" i="1" l="1"/>
  <c r="B78" i="1"/>
  <c r="B83" i="1"/>
  <c r="C94" i="1"/>
  <c r="C96" i="1"/>
  <c r="H104" i="1"/>
  <c r="C93" i="1"/>
  <c r="C95" i="1"/>
  <c r="H103" i="1"/>
  <c r="H102" i="1"/>
  <c r="H101" i="1"/>
  <c r="C91" i="1"/>
  <c r="G92" i="1"/>
  <c r="L92" i="1"/>
  <c r="C92" i="1"/>
  <c r="G93" i="1"/>
  <c r="L93" i="1"/>
  <c r="H93" i="1"/>
  <c r="H92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51" i="1"/>
  <c r="D73" i="1"/>
  <c r="C73" i="1"/>
  <c r="B73" i="1"/>
  <c r="C69" i="1"/>
  <c r="C70" i="1"/>
  <c r="C20" i="1"/>
  <c r="C35" i="1"/>
  <c r="C21" i="1"/>
  <c r="C36" i="1"/>
  <c r="C22" i="1"/>
  <c r="C37" i="1"/>
  <c r="C23" i="1"/>
  <c r="C38" i="1"/>
  <c r="C19" i="1"/>
  <c r="C34" i="1"/>
  <c r="B35" i="1"/>
  <c r="B36" i="1"/>
  <c r="B37" i="1"/>
  <c r="B38" i="1"/>
  <c r="B39" i="1"/>
  <c r="B40" i="1"/>
  <c r="B41" i="1"/>
  <c r="B42" i="1"/>
  <c r="B43" i="1"/>
  <c r="B34" i="1"/>
  <c r="C24" i="1"/>
  <c r="C39" i="1"/>
  <c r="C25" i="1"/>
  <c r="C40" i="1"/>
  <c r="C26" i="1"/>
  <c r="C41" i="1"/>
  <c r="C27" i="1"/>
  <c r="C42" i="1"/>
  <c r="C28" i="1"/>
  <c r="C43" i="1"/>
  <c r="C29" i="1"/>
</calcChain>
</file>

<file path=xl/sharedStrings.xml><?xml version="1.0" encoding="utf-8"?>
<sst xmlns="http://schemas.openxmlformats.org/spreadsheetml/2006/main" count="30" uniqueCount="28">
  <si>
    <t xml:space="preserve">   </t>
    <phoneticPr fontId="1"/>
  </si>
  <si>
    <t>i/mA</t>
    <phoneticPr fontId="1"/>
  </si>
  <si>
    <t>v/v</t>
    <phoneticPr fontId="1"/>
  </si>
  <si>
    <t>i/mA</t>
    <phoneticPr fontId="1"/>
  </si>
  <si>
    <t>t/K</t>
    <phoneticPr fontId="1"/>
  </si>
  <si>
    <t>r/kΩ</t>
    <phoneticPr fontId="1"/>
  </si>
  <si>
    <t>V/mV</t>
    <phoneticPr fontId="1"/>
  </si>
  <si>
    <t>p/mW</t>
    <phoneticPr fontId="1"/>
  </si>
  <si>
    <t>W/mW</t>
    <phoneticPr fontId="1"/>
  </si>
  <si>
    <t>pixel</t>
    <phoneticPr fontId="1"/>
  </si>
  <si>
    <t>mm</t>
    <phoneticPr fontId="1"/>
  </si>
  <si>
    <t>課題5.2</t>
    <rPh sb="0" eb="2">
      <t>カダイ</t>
    </rPh>
    <phoneticPr fontId="1"/>
  </si>
  <si>
    <t>θx</t>
    <phoneticPr fontId="1"/>
  </si>
  <si>
    <t>θy</t>
    <phoneticPr fontId="1"/>
  </si>
  <si>
    <t>rad</t>
    <phoneticPr fontId="1"/>
  </si>
  <si>
    <t>°</t>
    <phoneticPr fontId="1"/>
  </si>
  <si>
    <t>課題5.3</t>
    <rPh sb="0" eb="2">
      <t>カダイ</t>
    </rPh>
    <phoneticPr fontId="1"/>
  </si>
  <si>
    <t>ωx0/μm</t>
    <phoneticPr fontId="1"/>
  </si>
  <si>
    <t>ωy0/μm</t>
    <phoneticPr fontId="1"/>
  </si>
  <si>
    <t>課題6.2</t>
    <rPh sb="0" eb="2">
      <t>カダイ</t>
    </rPh>
    <phoneticPr fontId="1"/>
  </si>
  <si>
    <t>Dx/cm</t>
    <phoneticPr fontId="1"/>
  </si>
  <si>
    <t>Dy/cm</t>
    <phoneticPr fontId="1"/>
  </si>
  <si>
    <t>ωxA</t>
    <phoneticPr fontId="1"/>
  </si>
  <si>
    <t>ωyB</t>
    <phoneticPr fontId="1"/>
  </si>
  <si>
    <t>ωyA</t>
    <phoneticPr fontId="1"/>
  </si>
  <si>
    <t>ωxB</t>
    <phoneticPr fontId="1"/>
  </si>
  <si>
    <t>ωxo/μm</t>
    <phoneticPr fontId="1"/>
  </si>
  <si>
    <t>ωyo/μm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</si>
</sst>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v/v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Sheet1!$B$3:$B$15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Sheet1!$C$3:$C$15</c:f>
              <c:numCache>
                <c:formatCode>General</c:formatCode>
                <c:ptCount val="13"/>
                <c:pt idx="0">
                  <c:v>1.883</c:v>
                </c:pt>
                <c:pt idx="1">
                  <c:v>1.9490000000000001</c:v>
                </c:pt>
                <c:pt idx="2">
                  <c:v>2.0030000000000001</c:v>
                </c:pt>
                <c:pt idx="3">
                  <c:v>2.0529999999999999</c:v>
                </c:pt>
                <c:pt idx="4">
                  <c:v>2.097</c:v>
                </c:pt>
                <c:pt idx="5">
                  <c:v>2.1349999999999998</c:v>
                </c:pt>
                <c:pt idx="6">
                  <c:v>2.173</c:v>
                </c:pt>
                <c:pt idx="7">
                  <c:v>2.21</c:v>
                </c:pt>
                <c:pt idx="8">
                  <c:v>2.2469999999999999</c:v>
                </c:pt>
                <c:pt idx="9">
                  <c:v>2.2850000000000001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C-6545-88E1-6950C42E2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63360"/>
        <c:axId val="133264896"/>
      </c:scatterChart>
      <c:valAx>
        <c:axId val="13326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264896"/>
        <c:crosses val="autoZero"/>
        <c:crossBetween val="midCat"/>
      </c:valAx>
      <c:valAx>
        <c:axId val="13326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263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I-T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Sheet1!$C$18</c:f>
              <c:strCache>
                <c:ptCount val="1"/>
                <c:pt idx="0">
                  <c:v>t/K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Sheet1!$B$19:$B$28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Sheet1!$C$19:$C$28</c:f>
              <c:numCache>
                <c:formatCode>General</c:formatCode>
                <c:ptCount val="10"/>
                <c:pt idx="0">
                  <c:v>295.73738810357679</c:v>
                </c:pt>
                <c:pt idx="1">
                  <c:v>296.10973170489075</c:v>
                </c:pt>
                <c:pt idx="2">
                  <c:v>296.69272024707777</c:v>
                </c:pt>
                <c:pt idx="3">
                  <c:v>297.60934424603687</c:v>
                </c:pt>
                <c:pt idx="4">
                  <c:v>298.84410031422533</c:v>
                </c:pt>
                <c:pt idx="5">
                  <c:v>299.6177991649505</c:v>
                </c:pt>
                <c:pt idx="6">
                  <c:v>300.11845691174381</c:v>
                </c:pt>
                <c:pt idx="7">
                  <c:v>300.90550120080121</c:v>
                </c:pt>
                <c:pt idx="8">
                  <c:v>301.92142830700072</c:v>
                </c:pt>
                <c:pt idx="9">
                  <c:v>302.85223395312266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EE-E04F-B75F-60FB6918A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99072"/>
        <c:axId val="133700992"/>
      </c:scatterChart>
      <c:valAx>
        <c:axId val="133699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i/mA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700992"/>
        <c:crosses val="autoZero"/>
        <c:crossBetween val="midCat"/>
      </c:valAx>
      <c:valAx>
        <c:axId val="133700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t/K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6990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W-T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Sheet1!$C$33</c:f>
              <c:strCache>
                <c:ptCount val="1"/>
                <c:pt idx="0">
                  <c:v>t/K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Sheet1!$B$34:$B$43</c:f>
              <c:numCache>
                <c:formatCode>General</c:formatCode>
                <c:ptCount val="10"/>
                <c:pt idx="0">
                  <c:v>18.829999999999998</c:v>
                </c:pt>
                <c:pt idx="1">
                  <c:v>38.980000000000004</c:v>
                </c:pt>
                <c:pt idx="2">
                  <c:v>60.09</c:v>
                </c:pt>
                <c:pt idx="3">
                  <c:v>82.12</c:v>
                </c:pt>
                <c:pt idx="4">
                  <c:v>104.85</c:v>
                </c:pt>
                <c:pt idx="5">
                  <c:v>128.1</c:v>
                </c:pt>
                <c:pt idx="6">
                  <c:v>152.11000000000001</c:v>
                </c:pt>
                <c:pt idx="7">
                  <c:v>176.8</c:v>
                </c:pt>
                <c:pt idx="8">
                  <c:v>202.23</c:v>
                </c:pt>
                <c:pt idx="9">
                  <c:v>228.5</c:v>
                </c:pt>
              </c:numCache>
            </c:numRef>
          </c:xVal>
          <c:yVal>
            <c:numRef>
              <c:f>Sheet1!$C$34:$C$43</c:f>
              <c:numCache>
                <c:formatCode>General</c:formatCode>
                <c:ptCount val="10"/>
                <c:pt idx="0">
                  <c:v>295.73738810357679</c:v>
                </c:pt>
                <c:pt idx="1">
                  <c:v>296.10973170489075</c:v>
                </c:pt>
                <c:pt idx="2">
                  <c:v>296.69272024707777</c:v>
                </c:pt>
                <c:pt idx="3">
                  <c:v>297.60934424603687</c:v>
                </c:pt>
                <c:pt idx="4">
                  <c:v>298.84410031422533</c:v>
                </c:pt>
                <c:pt idx="5">
                  <c:v>299.6177991649505</c:v>
                </c:pt>
                <c:pt idx="6">
                  <c:v>300.11845691174381</c:v>
                </c:pt>
                <c:pt idx="7">
                  <c:v>300.90550120080121</c:v>
                </c:pt>
                <c:pt idx="8">
                  <c:v>301.92142830700072</c:v>
                </c:pt>
                <c:pt idx="9">
                  <c:v>302.85223395312266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00-4940-8466-1A8039BA1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61376"/>
        <c:axId val="133863296"/>
      </c:scatterChart>
      <c:valAx>
        <c:axId val="133861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W/mW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863296"/>
        <c:crosses val="autoZero"/>
        <c:crossBetween val="midCat"/>
      </c:valAx>
      <c:valAx>
        <c:axId val="133863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T/K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8613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Sheet1!$C$50</c:f>
              <c:strCache>
                <c:ptCount val="1"/>
                <c:pt idx="0">
                  <c:v>p/mW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Sheet1!$B$51:$B$70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45</c:v>
                </c:pt>
                <c:pt idx="5">
                  <c:v>47.5</c:v>
                </c:pt>
                <c:pt idx="6">
                  <c:v>48.5</c:v>
                </c:pt>
                <c:pt idx="7">
                  <c:v>49</c:v>
                </c:pt>
                <c:pt idx="8">
                  <c:v>49.5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90</c:v>
                </c:pt>
                <c:pt idx="17">
                  <c:v>100</c:v>
                </c:pt>
              </c:numCache>
            </c:numRef>
          </c:xVal>
          <c:yVal>
            <c:numRef>
              <c:f>Sheet1!$C$51:$C$70</c:f>
              <c:numCache>
                <c:formatCode>General</c:formatCode>
                <c:ptCount val="20"/>
                <c:pt idx="0">
                  <c:v>6.1702127659574474E-2</c:v>
                </c:pt>
                <c:pt idx="1">
                  <c:v>8.5531914893617028E-2</c:v>
                </c:pt>
                <c:pt idx="2">
                  <c:v>0.11531914893617022</c:v>
                </c:pt>
                <c:pt idx="3">
                  <c:v>0.16468085106382982</c:v>
                </c:pt>
                <c:pt idx="4">
                  <c:v>0.21702127659574469</c:v>
                </c:pt>
                <c:pt idx="5">
                  <c:v>0.29361702127659578</c:v>
                </c:pt>
                <c:pt idx="6">
                  <c:v>0.39446808510638298</c:v>
                </c:pt>
                <c:pt idx="7">
                  <c:v>0.52212765957446816</c:v>
                </c:pt>
                <c:pt idx="8">
                  <c:v>0.80255319148936177</c:v>
                </c:pt>
                <c:pt idx="9">
                  <c:v>2.3595744680851065</c:v>
                </c:pt>
                <c:pt idx="10">
                  <c:v>7.3744680851063835</c:v>
                </c:pt>
                <c:pt idx="11">
                  <c:v>13.970212765957447</c:v>
                </c:pt>
                <c:pt idx="12">
                  <c:v>18.817021276595742</c:v>
                </c:pt>
                <c:pt idx="13">
                  <c:v>25.148936170212767</c:v>
                </c:pt>
                <c:pt idx="14">
                  <c:v>30.085106382978722</c:v>
                </c:pt>
                <c:pt idx="15">
                  <c:v>36.161702127659574</c:v>
                </c:pt>
                <c:pt idx="16">
                  <c:v>46.893617021276604</c:v>
                </c:pt>
                <c:pt idx="17">
                  <c:v>57.276595744680854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F6-2147-BFD0-6C8904A59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85952"/>
        <c:axId val="133887488"/>
      </c:scatterChart>
      <c:valAx>
        <c:axId val="13388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887488"/>
        <c:crosses val="autoZero"/>
        <c:crossBetween val="midCat"/>
      </c:valAx>
      <c:valAx>
        <c:axId val="13388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8859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Sheet1!$C$50</c:f>
              <c:strCache>
                <c:ptCount val="1"/>
                <c:pt idx="0">
                  <c:v>p/mW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Sheet1!$B$51:$B$70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45</c:v>
                </c:pt>
                <c:pt idx="5">
                  <c:v>47.5</c:v>
                </c:pt>
                <c:pt idx="6">
                  <c:v>48.5</c:v>
                </c:pt>
                <c:pt idx="7">
                  <c:v>49</c:v>
                </c:pt>
                <c:pt idx="8">
                  <c:v>49.5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90</c:v>
                </c:pt>
                <c:pt idx="17">
                  <c:v>100</c:v>
                </c:pt>
              </c:numCache>
            </c:numRef>
          </c:xVal>
          <c:yVal>
            <c:numRef>
              <c:f>Sheet1!$C$51:$C$70</c:f>
              <c:numCache>
                <c:formatCode>General</c:formatCode>
                <c:ptCount val="20"/>
                <c:pt idx="0">
                  <c:v>6.1702127659574474E-2</c:v>
                </c:pt>
                <c:pt idx="1">
                  <c:v>8.5531914893617028E-2</c:v>
                </c:pt>
                <c:pt idx="2">
                  <c:v>0.11531914893617022</c:v>
                </c:pt>
                <c:pt idx="3">
                  <c:v>0.16468085106382982</c:v>
                </c:pt>
                <c:pt idx="4">
                  <c:v>0.21702127659574469</c:v>
                </c:pt>
                <c:pt idx="5">
                  <c:v>0.29361702127659578</c:v>
                </c:pt>
                <c:pt idx="6">
                  <c:v>0.39446808510638298</c:v>
                </c:pt>
                <c:pt idx="7">
                  <c:v>0.52212765957446816</c:v>
                </c:pt>
                <c:pt idx="8">
                  <c:v>0.80255319148936177</c:v>
                </c:pt>
                <c:pt idx="9">
                  <c:v>2.3595744680851065</c:v>
                </c:pt>
                <c:pt idx="10">
                  <c:v>7.3744680851063835</c:v>
                </c:pt>
                <c:pt idx="11">
                  <c:v>13.970212765957447</c:v>
                </c:pt>
                <c:pt idx="12">
                  <c:v>18.817021276595742</c:v>
                </c:pt>
                <c:pt idx="13">
                  <c:v>25.148936170212767</c:v>
                </c:pt>
                <c:pt idx="14">
                  <c:v>30.085106382978722</c:v>
                </c:pt>
                <c:pt idx="15">
                  <c:v>36.161702127659574</c:v>
                </c:pt>
                <c:pt idx="16">
                  <c:v>46.893617021276604</c:v>
                </c:pt>
                <c:pt idx="17">
                  <c:v>57.276595744680854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28-B543-9758-21822EE62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17696"/>
        <c:axId val="29519232"/>
      </c:scatterChart>
      <c:valAx>
        <c:axId val="29517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519232"/>
        <c:crosses val="autoZero"/>
        <c:crossBetween val="midCat"/>
      </c:valAx>
      <c:valAx>
        <c:axId val="29519232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517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Sheet1!$B$59:$B$68</c:f>
              <c:numCache>
                <c:formatCode>General</c:formatCode>
                <c:ptCount val="10"/>
                <c:pt idx="0">
                  <c:v>49.5</c:v>
                </c:pt>
                <c:pt idx="1">
                  <c:v>50</c:v>
                </c:pt>
                <c:pt idx="2">
                  <c:v>55</c:v>
                </c:pt>
                <c:pt idx="3">
                  <c:v>60</c:v>
                </c:pt>
                <c:pt idx="4">
                  <c:v>65</c:v>
                </c:pt>
                <c:pt idx="5">
                  <c:v>70</c:v>
                </c:pt>
                <c:pt idx="6">
                  <c:v>75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Sheet1!$C$59:$C$68</c:f>
              <c:numCache>
                <c:formatCode>General</c:formatCode>
                <c:ptCount val="10"/>
                <c:pt idx="0">
                  <c:v>0.80255319148936177</c:v>
                </c:pt>
                <c:pt idx="1">
                  <c:v>2.3595744680851065</c:v>
                </c:pt>
                <c:pt idx="2">
                  <c:v>7.3744680851063835</c:v>
                </c:pt>
                <c:pt idx="3">
                  <c:v>13.970212765957447</c:v>
                </c:pt>
                <c:pt idx="4">
                  <c:v>18.817021276595742</c:v>
                </c:pt>
                <c:pt idx="5">
                  <c:v>25.148936170212767</c:v>
                </c:pt>
                <c:pt idx="6">
                  <c:v>30.085106382978722</c:v>
                </c:pt>
                <c:pt idx="7">
                  <c:v>36.161702127659574</c:v>
                </c:pt>
                <c:pt idx="8">
                  <c:v>46.893617021276604</c:v>
                </c:pt>
                <c:pt idx="9">
                  <c:v>57.276595744680854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91-BF44-9427-3EEBF3910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37632"/>
        <c:axId val="33259904"/>
      </c:scatterChart>
      <c:valAx>
        <c:axId val="33237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259904"/>
        <c:crosses val="autoZero"/>
        <c:crossBetween val="midCat"/>
      </c:valAx>
      <c:valAx>
        <c:axId val="3325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237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1</xdr:row>
      <xdr:rowOff>19050</xdr:rowOff>
    </xdr:from>
    <xdr:to>
      <xdr:col>11</xdr:col>
      <xdr:colOff>600075</xdr:colOff>
      <xdr:row>17</xdr:row>
      <xdr:rowOff>19050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247650</xdr:colOff>
      <xdr:row>17</xdr:row>
      <xdr:rowOff>95250</xdr:rowOff>
    </xdr:from>
    <xdr:to>
      <xdr:col>13</xdr:col>
      <xdr:colOff>19050</xdr:colOff>
      <xdr:row>33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257175</xdr:colOff>
      <xdr:row>35</xdr:row>
      <xdr:rowOff>28575</xdr:rowOff>
    </xdr:from>
    <xdr:to>
      <xdr:col>13</xdr:col>
      <xdr:colOff>28575</xdr:colOff>
      <xdr:row>51</xdr:row>
      <xdr:rowOff>28575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371475</xdr:colOff>
      <xdr:row>50</xdr:row>
      <xdr:rowOff>161925</xdr:rowOff>
    </xdr:from>
    <xdr:to>
      <xdr:col>11</xdr:col>
      <xdr:colOff>142875</xdr:colOff>
      <xdr:row>66</xdr:row>
      <xdr:rowOff>161925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314325</xdr:colOff>
      <xdr:row>52</xdr:row>
      <xdr:rowOff>104775</xdr:rowOff>
    </xdr:from>
    <xdr:to>
      <xdr:col>18</xdr:col>
      <xdr:colOff>85725</xdr:colOff>
      <xdr:row>68</xdr:row>
      <xdr:rowOff>104775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52668</xdr:colOff>
      <xdr:row>67</xdr:row>
      <xdr:rowOff>167528</xdr:rowOff>
    </xdr:from>
    <xdr:to>
      <xdr:col>12</xdr:col>
      <xdr:colOff>586068</xdr:colOff>
      <xdr:row>83</xdr:row>
      <xdr:rowOff>167528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tabSelected="1" topLeftCell="H76" workbookViewId="0">
      <selection activeCell="L97" sqref="L97"/>
    </sheetView>
  </sheetViews>
  <sheetFormatPr defaultRowHeight="15.75" x14ac:dyDescent="0.2"/>
  <cols>
    <col min="2" max="2" width="11.88671875" bestFit="1" customWidth="1"/>
    <col min="12" max="12" width="12.77734375" bestFit="1" customWidth="1"/>
  </cols>
  <sheetData>
    <row r="1" spans="1:3" x14ac:dyDescent="0.2">
      <c r="A1" t="s">
        <v>0</v>
      </c>
    </row>
    <row r="2" spans="1:3" x14ac:dyDescent="0.2">
      <c r="B2" t="s">
        <v>3</v>
      </c>
      <c r="C2" t="s">
        <v>2</v>
      </c>
    </row>
    <row r="3" spans="1:3" x14ac:dyDescent="0.2">
      <c r="B3">
        <v>10</v>
      </c>
      <c r="C3">
        <v>1.883</v>
      </c>
    </row>
    <row r="4" spans="1:3" x14ac:dyDescent="0.2">
      <c r="B4">
        <v>20</v>
      </c>
      <c r="C4">
        <v>1.9490000000000001</v>
      </c>
    </row>
    <row r="5" spans="1:3" x14ac:dyDescent="0.2">
      <c r="B5">
        <v>30</v>
      </c>
      <c r="C5">
        <v>2.0030000000000001</v>
      </c>
    </row>
    <row r="6" spans="1:3" x14ac:dyDescent="0.2">
      <c r="B6">
        <v>40</v>
      </c>
      <c r="C6">
        <v>2.0529999999999999</v>
      </c>
    </row>
    <row r="7" spans="1:3" x14ac:dyDescent="0.2">
      <c r="B7">
        <v>50</v>
      </c>
      <c r="C7">
        <v>2.097</v>
      </c>
    </row>
    <row r="8" spans="1:3" x14ac:dyDescent="0.2">
      <c r="B8">
        <v>60</v>
      </c>
      <c r="C8">
        <v>2.1349999999999998</v>
      </c>
    </row>
    <row r="9" spans="1:3" x14ac:dyDescent="0.2">
      <c r="B9">
        <v>70</v>
      </c>
      <c r="C9">
        <v>2.173</v>
      </c>
    </row>
    <row r="10" spans="1:3" x14ac:dyDescent="0.2">
      <c r="B10">
        <v>80</v>
      </c>
      <c r="C10">
        <v>2.21</v>
      </c>
    </row>
    <row r="11" spans="1:3" x14ac:dyDescent="0.2">
      <c r="B11">
        <v>90</v>
      </c>
      <c r="C11">
        <v>2.2469999999999999</v>
      </c>
    </row>
    <row r="12" spans="1:3" x14ac:dyDescent="0.2">
      <c r="B12">
        <v>100</v>
      </c>
      <c r="C12">
        <v>2.2850000000000001</v>
      </c>
    </row>
    <row r="18" spans="2:4" x14ac:dyDescent="0.2">
      <c r="B18" t="s">
        <v>3</v>
      </c>
      <c r="C18" t="s">
        <v>4</v>
      </c>
      <c r="D18" t="s">
        <v>5</v>
      </c>
    </row>
    <row r="19" spans="2:4" x14ac:dyDescent="0.2">
      <c r="B19">
        <v>10</v>
      </c>
      <c r="C19">
        <f>POWER(1/3250*LN(D19/10)+1/298.15,-1)</f>
        <v>295.73738810357679</v>
      </c>
      <c r="D19">
        <v>10.93</v>
      </c>
    </row>
    <row r="20" spans="2:4" x14ac:dyDescent="0.2">
      <c r="B20">
        <v>20</v>
      </c>
      <c r="C20">
        <f t="shared" ref="C20:C29" si="0">POWER(1/3250*LN(D20/10)+1/298.15,-1)</f>
        <v>296.10973170489075</v>
      </c>
      <c r="D20">
        <v>10.78</v>
      </c>
    </row>
    <row r="21" spans="2:4" x14ac:dyDescent="0.2">
      <c r="B21">
        <v>30</v>
      </c>
      <c r="C21">
        <f t="shared" si="0"/>
        <v>296.69272024707777</v>
      </c>
      <c r="D21">
        <v>10.55</v>
      </c>
    </row>
    <row r="22" spans="2:4" x14ac:dyDescent="0.2">
      <c r="B22">
        <v>40</v>
      </c>
      <c r="C22">
        <f t="shared" si="0"/>
        <v>297.60934424603687</v>
      </c>
      <c r="D22">
        <v>10.199999999999999</v>
      </c>
    </row>
    <row r="23" spans="2:4" x14ac:dyDescent="0.2">
      <c r="B23">
        <v>50</v>
      </c>
      <c r="C23">
        <f t="shared" si="0"/>
        <v>298.84410031422533</v>
      </c>
      <c r="D23">
        <v>9.75</v>
      </c>
    </row>
    <row r="24" spans="2:4" x14ac:dyDescent="0.2">
      <c r="B24">
        <v>60</v>
      </c>
      <c r="C24">
        <f t="shared" si="0"/>
        <v>299.6177991649505</v>
      </c>
      <c r="D24">
        <v>9.48</v>
      </c>
    </row>
    <row r="25" spans="2:4" x14ac:dyDescent="0.2">
      <c r="B25">
        <v>70</v>
      </c>
      <c r="C25">
        <f t="shared" si="0"/>
        <v>300.11845691174381</v>
      </c>
      <c r="D25">
        <v>9.31</v>
      </c>
    </row>
    <row r="26" spans="2:4" x14ac:dyDescent="0.2">
      <c r="B26">
        <v>80</v>
      </c>
      <c r="C26">
        <f t="shared" si="0"/>
        <v>300.90550120080121</v>
      </c>
      <c r="D26">
        <v>9.0500000000000007</v>
      </c>
    </row>
    <row r="27" spans="2:4" x14ac:dyDescent="0.2">
      <c r="B27">
        <v>90</v>
      </c>
      <c r="C27">
        <f t="shared" si="0"/>
        <v>301.92142830700072</v>
      </c>
      <c r="D27">
        <v>8.7270000000000003</v>
      </c>
    </row>
    <row r="28" spans="2:4" x14ac:dyDescent="0.2">
      <c r="B28">
        <v>100</v>
      </c>
      <c r="C28">
        <f t="shared" si="0"/>
        <v>302.85223395312266</v>
      </c>
      <c r="D28">
        <v>8.4429999999999996</v>
      </c>
    </row>
    <row r="29" spans="2:4" x14ac:dyDescent="0.2">
      <c r="C29" t="e">
        <f t="shared" si="0"/>
        <v>#NUM!</v>
      </c>
    </row>
    <row r="33" spans="2:3" x14ac:dyDescent="0.2">
      <c r="B33" t="s">
        <v>8</v>
      </c>
      <c r="C33" t="s">
        <v>4</v>
      </c>
    </row>
    <row r="34" spans="2:3" x14ac:dyDescent="0.2">
      <c r="B34">
        <f>B3*C3</f>
        <v>18.829999999999998</v>
      </c>
      <c r="C34">
        <f>C19</f>
        <v>295.73738810357679</v>
      </c>
    </row>
    <row r="35" spans="2:3" x14ac:dyDescent="0.2">
      <c r="B35">
        <f t="shared" ref="B35:B43" si="1">B4*C4</f>
        <v>38.980000000000004</v>
      </c>
      <c r="C35">
        <f t="shared" ref="C35:C43" si="2">C20</f>
        <v>296.10973170489075</v>
      </c>
    </row>
    <row r="36" spans="2:3" x14ac:dyDescent="0.2">
      <c r="B36">
        <f t="shared" si="1"/>
        <v>60.09</v>
      </c>
      <c r="C36">
        <f t="shared" si="2"/>
        <v>296.69272024707777</v>
      </c>
    </row>
    <row r="37" spans="2:3" x14ac:dyDescent="0.2">
      <c r="B37">
        <f t="shared" si="1"/>
        <v>82.12</v>
      </c>
      <c r="C37">
        <f t="shared" si="2"/>
        <v>297.60934424603687</v>
      </c>
    </row>
    <row r="38" spans="2:3" x14ac:dyDescent="0.2">
      <c r="B38">
        <f t="shared" si="1"/>
        <v>104.85</v>
      </c>
      <c r="C38">
        <f t="shared" si="2"/>
        <v>298.84410031422533</v>
      </c>
    </row>
    <row r="39" spans="2:3" x14ac:dyDescent="0.2">
      <c r="B39">
        <f t="shared" si="1"/>
        <v>128.1</v>
      </c>
      <c r="C39">
        <f t="shared" si="2"/>
        <v>299.6177991649505</v>
      </c>
    </row>
    <row r="40" spans="2:3" x14ac:dyDescent="0.2">
      <c r="B40">
        <f t="shared" si="1"/>
        <v>152.11000000000001</v>
      </c>
      <c r="C40">
        <f t="shared" si="2"/>
        <v>300.11845691174381</v>
      </c>
    </row>
    <row r="41" spans="2:3" x14ac:dyDescent="0.2">
      <c r="B41">
        <f t="shared" si="1"/>
        <v>176.8</v>
      </c>
      <c r="C41">
        <f t="shared" si="2"/>
        <v>300.90550120080121</v>
      </c>
    </row>
    <row r="42" spans="2:3" x14ac:dyDescent="0.2">
      <c r="B42">
        <f t="shared" si="1"/>
        <v>202.23</v>
      </c>
      <c r="C42">
        <f t="shared" si="2"/>
        <v>301.92142830700072</v>
      </c>
    </row>
    <row r="43" spans="2:3" x14ac:dyDescent="0.2">
      <c r="B43">
        <f t="shared" si="1"/>
        <v>228.5</v>
      </c>
      <c r="C43">
        <f t="shared" si="2"/>
        <v>302.85223395312266</v>
      </c>
    </row>
    <row r="50" spans="2:4" x14ac:dyDescent="0.2">
      <c r="B50" t="s">
        <v>1</v>
      </c>
      <c r="C50" t="s">
        <v>7</v>
      </c>
      <c r="D50" t="s">
        <v>6</v>
      </c>
    </row>
    <row r="51" spans="2:4" x14ac:dyDescent="0.2">
      <c r="B51">
        <v>10</v>
      </c>
      <c r="C51">
        <f>D51/0.47/500</f>
        <v>6.1702127659574474E-2</v>
      </c>
      <c r="D51">
        <v>14.5</v>
      </c>
    </row>
    <row r="52" spans="2:4" x14ac:dyDescent="0.2">
      <c r="B52">
        <v>20</v>
      </c>
      <c r="C52">
        <f t="shared" ref="C52:C68" si="3">D52/0.47/500</f>
        <v>8.5531914893617028E-2</v>
      </c>
      <c r="D52">
        <v>20.100000000000001</v>
      </c>
    </row>
    <row r="53" spans="2:4" x14ac:dyDescent="0.2">
      <c r="B53">
        <v>30</v>
      </c>
      <c r="C53">
        <f t="shared" si="3"/>
        <v>0.11531914893617022</v>
      </c>
      <c r="D53">
        <v>27.1</v>
      </c>
    </row>
    <row r="54" spans="2:4" x14ac:dyDescent="0.2">
      <c r="B54">
        <v>40</v>
      </c>
      <c r="C54">
        <f t="shared" si="3"/>
        <v>0.16468085106382982</v>
      </c>
      <c r="D54">
        <v>38.700000000000003</v>
      </c>
    </row>
    <row r="55" spans="2:4" x14ac:dyDescent="0.2">
      <c r="B55">
        <v>45</v>
      </c>
      <c r="C55">
        <f t="shared" si="3"/>
        <v>0.21702127659574469</v>
      </c>
      <c r="D55">
        <v>51</v>
      </c>
    </row>
    <row r="56" spans="2:4" x14ac:dyDescent="0.2">
      <c r="B56">
        <v>47.5</v>
      </c>
      <c r="C56">
        <f t="shared" si="3"/>
        <v>0.29361702127659578</v>
      </c>
      <c r="D56">
        <v>69</v>
      </c>
    </row>
    <row r="57" spans="2:4" x14ac:dyDescent="0.2">
      <c r="B57">
        <v>48.5</v>
      </c>
      <c r="C57">
        <f t="shared" si="3"/>
        <v>0.39446808510638298</v>
      </c>
      <c r="D57">
        <v>92.7</v>
      </c>
    </row>
    <row r="58" spans="2:4" x14ac:dyDescent="0.2">
      <c r="B58">
        <v>49</v>
      </c>
      <c r="C58">
        <f t="shared" si="3"/>
        <v>0.52212765957446816</v>
      </c>
      <c r="D58">
        <v>122.7</v>
      </c>
    </row>
    <row r="59" spans="2:4" x14ac:dyDescent="0.2">
      <c r="B59">
        <v>49.5</v>
      </c>
      <c r="C59">
        <f t="shared" si="3"/>
        <v>0.80255319148936177</v>
      </c>
      <c r="D59">
        <v>188.6</v>
      </c>
    </row>
    <row r="60" spans="2:4" x14ac:dyDescent="0.2">
      <c r="B60">
        <v>50</v>
      </c>
      <c r="C60">
        <f t="shared" si="3"/>
        <v>2.3595744680851065</v>
      </c>
      <c r="D60">
        <v>554.5</v>
      </c>
    </row>
    <row r="61" spans="2:4" x14ac:dyDescent="0.2">
      <c r="B61">
        <v>55</v>
      </c>
      <c r="C61">
        <f t="shared" si="3"/>
        <v>7.3744680851063835</v>
      </c>
      <c r="D61">
        <v>1733</v>
      </c>
    </row>
    <row r="62" spans="2:4" x14ac:dyDescent="0.2">
      <c r="B62">
        <v>60</v>
      </c>
      <c r="C62">
        <f t="shared" si="3"/>
        <v>13.970212765957447</v>
      </c>
      <c r="D62">
        <v>3283</v>
      </c>
    </row>
    <row r="63" spans="2:4" x14ac:dyDescent="0.2">
      <c r="B63">
        <v>65</v>
      </c>
      <c r="C63">
        <f t="shared" si="3"/>
        <v>18.817021276595742</v>
      </c>
      <c r="D63">
        <v>4422</v>
      </c>
    </row>
    <row r="64" spans="2:4" x14ac:dyDescent="0.2">
      <c r="B64">
        <v>70</v>
      </c>
      <c r="C64">
        <f t="shared" si="3"/>
        <v>25.148936170212767</v>
      </c>
      <c r="D64">
        <v>5910</v>
      </c>
    </row>
    <row r="65" spans="2:4" x14ac:dyDescent="0.2">
      <c r="B65">
        <v>75</v>
      </c>
      <c r="C65">
        <f t="shared" si="3"/>
        <v>30.085106382978722</v>
      </c>
      <c r="D65">
        <v>7070</v>
      </c>
    </row>
    <row r="66" spans="2:4" x14ac:dyDescent="0.2">
      <c r="B66">
        <v>80</v>
      </c>
      <c r="C66">
        <f t="shared" si="3"/>
        <v>36.161702127659574</v>
      </c>
      <c r="D66">
        <v>8498</v>
      </c>
    </row>
    <row r="67" spans="2:4" x14ac:dyDescent="0.2">
      <c r="B67">
        <v>90</v>
      </c>
      <c r="C67">
        <f t="shared" si="3"/>
        <v>46.893617021276604</v>
      </c>
      <c r="D67">
        <v>11020</v>
      </c>
    </row>
    <row r="68" spans="2:4" x14ac:dyDescent="0.2">
      <c r="B68">
        <v>100</v>
      </c>
      <c r="C68">
        <f t="shared" si="3"/>
        <v>57.276595744680854</v>
      </c>
      <c r="D68">
        <v>13460</v>
      </c>
    </row>
    <row r="69" spans="2:4" x14ac:dyDescent="0.2">
      <c r="C69">
        <f t="shared" ref="C69:C70" si="4">D69/0.47/500*1000</f>
        <v>0</v>
      </c>
    </row>
    <row r="70" spans="2:4" x14ac:dyDescent="0.2">
      <c r="C70">
        <f t="shared" si="4"/>
        <v>0</v>
      </c>
    </row>
    <row r="73" spans="2:4" x14ac:dyDescent="0.2">
      <c r="B73">
        <f>57276.6/228.5</f>
        <v>250.66345733041575</v>
      </c>
      <c r="C73">
        <f>0.47*57.2766/0.1</f>
        <v>269.20001999999999</v>
      </c>
      <c r="D73">
        <f>0.47*1115.5</f>
        <v>524.28499999999997</v>
      </c>
    </row>
    <row r="78" spans="2:4" x14ac:dyDescent="0.2">
      <c r="B78">
        <f>0.66/1.24*57.2766/100</f>
        <v>0.30485932258064524</v>
      </c>
    </row>
    <row r="81" spans="2:12" x14ac:dyDescent="0.2">
      <c r="D81">
        <f>0.5323*1.1</f>
        <v>0.58552999999999999</v>
      </c>
    </row>
    <row r="83" spans="2:12" x14ac:dyDescent="0.2">
      <c r="B83">
        <f>660/1.24</f>
        <v>532.25806451612902</v>
      </c>
    </row>
    <row r="90" spans="2:12" x14ac:dyDescent="0.2">
      <c r="B90" s="2" t="s">
        <v>9</v>
      </c>
      <c r="C90" s="1" t="s">
        <v>10</v>
      </c>
      <c r="G90" t="s">
        <v>11</v>
      </c>
      <c r="K90" t="s">
        <v>16</v>
      </c>
    </row>
    <row r="91" spans="2:12" x14ac:dyDescent="0.2">
      <c r="B91" s="3">
        <v>248</v>
      </c>
      <c r="C91" s="7">
        <f>B91*5.2/1000</f>
        <v>1.2896000000000001</v>
      </c>
      <c r="F91" s="1"/>
      <c r="G91" s="1" t="s">
        <v>14</v>
      </c>
      <c r="H91" s="1" t="s">
        <v>15</v>
      </c>
    </row>
    <row r="92" spans="2:12" x14ac:dyDescent="0.2">
      <c r="B92" s="5">
        <v>251</v>
      </c>
      <c r="C92" s="7">
        <f t="shared" ref="C92:C96" si="5">B92*5.2/1000</f>
        <v>1.3052000000000001</v>
      </c>
      <c r="F92" s="1" t="s">
        <v>12</v>
      </c>
      <c r="G92" s="1">
        <f>ATAN(C91/7.27)</f>
        <v>0.17556032889991374</v>
      </c>
      <c r="H92" s="1">
        <f>G92*360/2/3.14</f>
        <v>10.06396789872117</v>
      </c>
      <c r="K92" s="1" t="s">
        <v>17</v>
      </c>
      <c r="L92" s="1">
        <f>POWER(3.14*G92/660*1000000000,-1)*1000000</f>
        <v>1.197258424608995</v>
      </c>
    </row>
    <row r="93" spans="2:12" x14ac:dyDescent="0.2">
      <c r="B93" s="3">
        <v>227</v>
      </c>
      <c r="C93" s="9">
        <f t="shared" si="5"/>
        <v>1.1804000000000001</v>
      </c>
      <c r="D93" s="10" t="s">
        <v>22</v>
      </c>
      <c r="F93" s="1" t="s">
        <v>13</v>
      </c>
      <c r="G93" s="1">
        <f>ATAN(C92/7.27)</f>
        <v>0.17763990308640837</v>
      </c>
      <c r="H93" s="1">
        <f>G93*360/2/3.14</f>
        <v>10.183179157819588</v>
      </c>
      <c r="K93" s="1" t="s">
        <v>18</v>
      </c>
      <c r="L93" s="1">
        <f>POWER(3.14*G93/660*1000000000,-1)*1000000</f>
        <v>1.1832424987324255</v>
      </c>
    </row>
    <row r="94" spans="2:12" x14ac:dyDescent="0.2">
      <c r="B94" s="3">
        <v>156</v>
      </c>
      <c r="C94" s="7">
        <f t="shared" si="5"/>
        <v>0.81120000000000003</v>
      </c>
      <c r="D94" s="4" t="s">
        <v>24</v>
      </c>
    </row>
    <row r="95" spans="2:12" x14ac:dyDescent="0.2">
      <c r="B95" s="3">
        <v>186</v>
      </c>
      <c r="C95" s="7">
        <f t="shared" si="5"/>
        <v>0.96720000000000006</v>
      </c>
      <c r="D95" s="4" t="s">
        <v>25</v>
      </c>
    </row>
    <row r="96" spans="2:12" x14ac:dyDescent="0.2">
      <c r="B96" s="5">
        <v>122</v>
      </c>
      <c r="C96" s="8">
        <f t="shared" si="5"/>
        <v>0.63439999999999996</v>
      </c>
      <c r="D96" s="6" t="s">
        <v>23</v>
      </c>
    </row>
    <row r="99" spans="7:8" x14ac:dyDescent="0.2">
      <c r="G99" t="s">
        <v>19</v>
      </c>
    </row>
    <row r="101" spans="7:8" x14ac:dyDescent="0.2">
      <c r="G101" s="1" t="s">
        <v>20</v>
      </c>
      <c r="H101" s="1">
        <f>(C93*15-C95*10)/(C93-C95)</f>
        <v>37.682926829268297</v>
      </c>
    </row>
    <row r="102" spans="7:8" x14ac:dyDescent="0.2">
      <c r="G102" s="1" t="s">
        <v>21</v>
      </c>
      <c r="H102" s="1">
        <f>(C94*15-C96*10)/(C94-C96)</f>
        <v>32.941176470588232</v>
      </c>
    </row>
    <row r="103" spans="7:8" x14ac:dyDescent="0.2">
      <c r="G103" s="1" t="s">
        <v>26</v>
      </c>
      <c r="H103" s="1">
        <f>660*(5)/3.14/(C93-C95)/100</f>
        <v>49.294343996845143</v>
      </c>
    </row>
    <row r="104" spans="7:8" x14ac:dyDescent="0.2">
      <c r="G104" s="1" t="s">
        <v>27</v>
      </c>
      <c r="H104" s="1">
        <f>660*(5)/3.14/(C94-C96)/100</f>
        <v>59.443179525607377</v>
      </c>
    </row>
  </sheetData>
  <sortState ref="B51:D68">
    <sortCondition ref="B51"/>
  </sortState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semilaser5</dc:creator>
  <cp:lastModifiedBy>semilaser5</cp:lastModifiedBy>
  <dcterms:created xsi:type="dcterms:W3CDTF">2016-04-21T01:52:07Z</dcterms:created>
  <dcterms:modified xsi:type="dcterms:W3CDTF">2016-04-28T05:53:23Z</dcterms:modified>
</cp:coreProperties>
</file>