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S3\S3_S\S3_S_jikken\課題１\data\"/>
    </mc:Choice>
  </mc:AlternateContent>
  <bookViews>
    <workbookView xWindow="0" yWindow="0" windowWidth="28800" windowHeight="124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93" i="1" l="1"/>
  <c r="Q94" i="1"/>
  <c r="Q95" i="1"/>
  <c r="Q96" i="1"/>
  <c r="Q97" i="1"/>
  <c r="Q92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AF137" i="1"/>
  <c r="AF138" i="1"/>
  <c r="AF139" i="1"/>
  <c r="AF140" i="1"/>
  <c r="AF136" i="1"/>
  <c r="N164" i="1"/>
  <c r="I126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08" i="1"/>
  <c r="D54" i="1" l="1"/>
  <c r="D75" i="1"/>
  <c r="AG45" i="1"/>
  <c r="Z45" i="1"/>
  <c r="R45" i="1"/>
  <c r="K45" i="1"/>
  <c r="AI21" i="1"/>
  <c r="AJ21" i="1" s="1"/>
  <c r="AB21" i="1"/>
  <c r="AC21" i="1" s="1"/>
  <c r="U21" i="1"/>
  <c r="V21" i="1" s="1"/>
  <c r="O21" i="1"/>
  <c r="N21" i="1"/>
  <c r="G21" i="1"/>
  <c r="H21" i="1" s="1"/>
  <c r="AJ31" i="1"/>
  <c r="AJ32" i="1"/>
  <c r="AJ33" i="1"/>
  <c r="AJ34" i="1"/>
  <c r="AJ35" i="1"/>
  <c r="AJ36" i="1"/>
  <c r="AJ37" i="1"/>
  <c r="AJ38" i="1"/>
  <c r="AJ39" i="1"/>
  <c r="AJ40" i="1"/>
  <c r="AJ41" i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I32" i="1"/>
  <c r="AI33" i="1"/>
  <c r="AI34" i="1"/>
  <c r="AI35" i="1"/>
  <c r="AI36" i="1"/>
  <c r="AI37" i="1"/>
  <c r="AI38" i="1"/>
  <c r="AI39" i="1"/>
  <c r="AI40" i="1"/>
  <c r="AI41" i="1"/>
  <c r="AC31" i="1"/>
  <c r="AC32" i="1"/>
  <c r="AC33" i="1"/>
  <c r="AC34" i="1"/>
  <c r="AC35" i="1"/>
  <c r="AC36" i="1"/>
  <c r="AC37" i="1"/>
  <c r="AC38" i="1"/>
  <c r="AC39" i="1"/>
  <c r="AC40" i="1"/>
  <c r="AC41" i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B32" i="1"/>
  <c r="AB33" i="1"/>
  <c r="AB34" i="1"/>
  <c r="AB35" i="1"/>
  <c r="AB36" i="1"/>
  <c r="AB37" i="1"/>
  <c r="AB38" i="1"/>
  <c r="AB39" i="1"/>
  <c r="AB40" i="1"/>
  <c r="AB41" i="1"/>
  <c r="V31" i="1"/>
  <c r="V32" i="1"/>
  <c r="V33" i="1"/>
  <c r="V34" i="1"/>
  <c r="V35" i="1"/>
  <c r="V36" i="1"/>
  <c r="V37" i="1"/>
  <c r="V38" i="1"/>
  <c r="V39" i="1"/>
  <c r="V40" i="1"/>
  <c r="V41" i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U32" i="1"/>
  <c r="U33" i="1"/>
  <c r="U34" i="1"/>
  <c r="U35" i="1"/>
  <c r="U36" i="1"/>
  <c r="U37" i="1"/>
  <c r="U38" i="1"/>
  <c r="U39" i="1"/>
  <c r="U40" i="1"/>
  <c r="U41" i="1"/>
  <c r="O31" i="1"/>
  <c r="O32" i="1"/>
  <c r="O33" i="1"/>
  <c r="O34" i="1"/>
  <c r="O35" i="1"/>
  <c r="O36" i="1"/>
  <c r="O37" i="1"/>
  <c r="O38" i="1"/>
  <c r="O39" i="1"/>
  <c r="O40" i="1"/>
  <c r="O4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N32" i="1"/>
  <c r="N33" i="1"/>
  <c r="N34" i="1"/>
  <c r="N35" i="1"/>
  <c r="N36" i="1"/>
  <c r="N37" i="1"/>
  <c r="N38" i="1"/>
  <c r="N39" i="1"/>
  <c r="N40" i="1"/>
  <c r="N41" i="1"/>
  <c r="AJ20" i="1"/>
  <c r="AI20" i="1"/>
  <c r="AC20" i="1"/>
  <c r="AB20" i="1"/>
  <c r="V20" i="1"/>
  <c r="U20" i="1"/>
  <c r="O20" i="1"/>
  <c r="N20" i="1"/>
  <c r="H32" i="1"/>
  <c r="H33" i="1"/>
  <c r="H34" i="1"/>
  <c r="H35" i="1"/>
  <c r="H36" i="1"/>
  <c r="H37" i="1"/>
  <c r="H38" i="1"/>
  <c r="H39" i="1"/>
  <c r="H40" i="1"/>
  <c r="H41" i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G33" i="1"/>
  <c r="G34" i="1"/>
  <c r="G35" i="1"/>
  <c r="G36" i="1"/>
  <c r="G37" i="1"/>
  <c r="G38" i="1"/>
  <c r="G39" i="1"/>
  <c r="G40" i="1"/>
  <c r="G41" i="1"/>
  <c r="H20" i="1"/>
  <c r="G20" i="1"/>
  <c r="L7" i="1" l="1"/>
  <c r="C6" i="1"/>
  <c r="D6" i="1" s="1"/>
  <c r="C5" i="1"/>
  <c r="D5" i="1" s="1"/>
  <c r="F8" i="1"/>
  <c r="C8" i="1" s="1"/>
  <c r="D8" i="1" s="1"/>
  <c r="F7" i="1"/>
  <c r="C7" i="1" s="1"/>
  <c r="D7" i="1" s="1"/>
  <c r="F6" i="1"/>
  <c r="F5" i="1"/>
  <c r="F4" i="1"/>
  <c r="C4" i="1" s="1"/>
  <c r="D4" i="1" s="1"/>
  <c r="F3" i="1"/>
  <c r="C3" i="1" s="1"/>
  <c r="D3" i="1" s="1"/>
</calcChain>
</file>

<file path=xl/sharedStrings.xml><?xml version="1.0" encoding="utf-8"?>
<sst xmlns="http://schemas.openxmlformats.org/spreadsheetml/2006/main" count="90" uniqueCount="54">
  <si>
    <t>V/V</t>
  </si>
  <si>
    <t>I/A</t>
  </si>
  <si>
    <t>In(I)</t>
  </si>
  <si>
    <t>マンガニン</t>
    <phoneticPr fontId="1"/>
  </si>
  <si>
    <t>Rx</t>
    <phoneticPr fontId="1"/>
  </si>
  <si>
    <t>T/℃</t>
    <phoneticPr fontId="1"/>
  </si>
  <si>
    <t>I/mA</t>
    <phoneticPr fontId="1"/>
  </si>
  <si>
    <t>白金</t>
    <rPh sb="0" eb="2">
      <t>ハッキン</t>
    </rPh>
    <phoneticPr fontId="1"/>
  </si>
  <si>
    <t>炭素</t>
    <rPh sb="0" eb="2">
      <t>タンソ</t>
    </rPh>
    <phoneticPr fontId="1"/>
  </si>
  <si>
    <t>金属</t>
    <rPh sb="0" eb="2">
      <t>キンゾク</t>
    </rPh>
    <phoneticPr fontId="1"/>
  </si>
  <si>
    <t>銅線</t>
    <rPh sb="0" eb="2">
      <t>ドウセン</t>
    </rPh>
    <phoneticPr fontId="1"/>
  </si>
  <si>
    <t>Vs/mV</t>
    <phoneticPr fontId="1"/>
  </si>
  <si>
    <t>Vx/mV</t>
    <phoneticPr fontId="1"/>
  </si>
  <si>
    <t>Vx/mV</t>
    <phoneticPr fontId="1"/>
  </si>
  <si>
    <t>Vx/mV</t>
    <phoneticPr fontId="1"/>
  </si>
  <si>
    <t>Vs/mV</t>
    <phoneticPr fontId="1"/>
  </si>
  <si>
    <t>Vx/mV</t>
    <phoneticPr fontId="1"/>
  </si>
  <si>
    <t>Rs</t>
    <phoneticPr fontId="1"/>
  </si>
  <si>
    <t>Rs/オーム</t>
    <phoneticPr fontId="1"/>
  </si>
  <si>
    <t>Rx/Ω</t>
    <phoneticPr fontId="1"/>
  </si>
  <si>
    <t>課題A</t>
    <rPh sb="0" eb="2">
      <t>カダイ</t>
    </rPh>
    <phoneticPr fontId="1"/>
  </si>
  <si>
    <t>温度係数</t>
    <rPh sb="0" eb="2">
      <t>オンド</t>
    </rPh>
    <rPh sb="2" eb="4">
      <t>ケイスウ</t>
    </rPh>
    <phoneticPr fontId="1"/>
  </si>
  <si>
    <t>課題B</t>
    <rPh sb="0" eb="2">
      <t>カダイ</t>
    </rPh>
    <phoneticPr fontId="1"/>
  </si>
  <si>
    <t>I/mA</t>
    <phoneticPr fontId="1"/>
  </si>
  <si>
    <t>T=10℃</t>
    <phoneticPr fontId="1"/>
  </si>
  <si>
    <t>V/V</t>
    <phoneticPr fontId="1"/>
  </si>
  <si>
    <t>I/mA</t>
    <phoneticPr fontId="1"/>
  </si>
  <si>
    <t>T=30℃</t>
    <phoneticPr fontId="1"/>
  </si>
  <si>
    <t>T=40℃</t>
    <phoneticPr fontId="1"/>
  </si>
  <si>
    <t>T=50℃</t>
    <phoneticPr fontId="1"/>
  </si>
  <si>
    <t>T=60℃</t>
    <phoneticPr fontId="1"/>
  </si>
  <si>
    <t>V/V</t>
    <phoneticPr fontId="1"/>
  </si>
  <si>
    <t>T=20℃</t>
    <phoneticPr fontId="1"/>
  </si>
  <si>
    <t>↓ボツデータ</t>
    <phoneticPr fontId="1"/>
  </si>
  <si>
    <t>T=20℃</t>
    <phoneticPr fontId="1"/>
  </si>
  <si>
    <t>I=1mA</t>
    <phoneticPr fontId="1"/>
  </si>
  <si>
    <t>T</t>
    <phoneticPr fontId="1"/>
  </si>
  <si>
    <t>V</t>
    <phoneticPr fontId="1"/>
  </si>
  <si>
    <t>Eg0/J</t>
    <phoneticPr fontId="1"/>
  </si>
  <si>
    <t>I=0.01mA</t>
    <phoneticPr fontId="1"/>
  </si>
  <si>
    <t>T</t>
    <phoneticPr fontId="1"/>
  </si>
  <si>
    <t>V</t>
    <phoneticPr fontId="1"/>
  </si>
  <si>
    <t>I=0.1mA</t>
    <phoneticPr fontId="1"/>
  </si>
  <si>
    <t>I=10mA</t>
    <phoneticPr fontId="1"/>
  </si>
  <si>
    <t>V</t>
    <phoneticPr fontId="1"/>
  </si>
  <si>
    <t>I=92mA</t>
    <phoneticPr fontId="1"/>
  </si>
  <si>
    <t>I/mA</t>
    <phoneticPr fontId="1"/>
  </si>
  <si>
    <t>切片</t>
    <rPh sb="0" eb="2">
      <t>セッペン</t>
    </rPh>
    <phoneticPr fontId="1"/>
  </si>
  <si>
    <t>Eg0/J</t>
    <phoneticPr fontId="1"/>
  </si>
  <si>
    <t>T</t>
    <phoneticPr fontId="1"/>
  </si>
  <si>
    <t>傾き</t>
    <rPh sb="0" eb="1">
      <t>カタム</t>
    </rPh>
    <phoneticPr fontId="1"/>
  </si>
  <si>
    <t>n</t>
    <phoneticPr fontId="1"/>
  </si>
  <si>
    <t>理想係数の計算</t>
    <rPh sb="0" eb="2">
      <t>リソウ</t>
    </rPh>
    <rPh sb="2" eb="4">
      <t>ケイスウ</t>
    </rPh>
    <rPh sb="5" eb="7">
      <t>ケイサン</t>
    </rPh>
    <phoneticPr fontId="1"/>
  </si>
  <si>
    <t>エネルギーギャップの計算</t>
    <rPh sb="10" eb="12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</si>
</sst>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マンガニン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Sheet1!$C$20:$C$41</c:f>
              <c:numCache>
                <c:formatCode>General</c:formatCode>
                <c:ptCount val="2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</c:numCache>
            </c:numRef>
          </c:xVal>
          <c:yVal>
            <c:numRef>
              <c:f>Sheet1!$H$20:$H$41</c:f>
              <c:numCache>
                <c:formatCode>General</c:formatCode>
                <c:ptCount val="22"/>
                <c:pt idx="0">
                  <c:v>99.201999999999998</c:v>
                </c:pt>
                <c:pt idx="1">
                  <c:v>99.218999999999994</c:v>
                </c:pt>
                <c:pt idx="2">
                  <c:v>99.227000000000004</c:v>
                </c:pt>
                <c:pt idx="3">
                  <c:v>99.23599999999999</c:v>
                </c:pt>
                <c:pt idx="4">
                  <c:v>99.245000000000005</c:v>
                </c:pt>
                <c:pt idx="5">
                  <c:v>99.251999999999981</c:v>
                </c:pt>
                <c:pt idx="6">
                  <c:v>99.25800000000001</c:v>
                </c:pt>
                <c:pt idx="7">
                  <c:v>99.262</c:v>
                </c:pt>
                <c:pt idx="8">
                  <c:v>99.263000000000005</c:v>
                </c:pt>
                <c:pt idx="9">
                  <c:v>99.262</c:v>
                </c:pt>
                <c:pt idx="10">
                  <c:v>99.257000000000005</c:v>
                </c:pt>
                <c:pt idx="11">
                  <c:v>99.250999999999991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91136"/>
        <c:axId val="295891696"/>
      </c:scatterChart>
      <c:valAx>
        <c:axId val="2958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891696"/>
        <c:crosses val="autoZero"/>
        <c:crossBetween val="midCat"/>
      </c:valAx>
      <c:valAx>
        <c:axId val="295891696"/>
        <c:scaling>
          <c:orientation val="minMax"/>
          <c:min val="99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8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Sheet1!$C$108:$C$120</c:f>
              <c:numCache>
                <c:formatCode>General</c:formatCode>
                <c:ptCount val="13"/>
                <c:pt idx="0">
                  <c:v>0.40899999999999997</c:v>
                </c:pt>
                <c:pt idx="1">
                  <c:v>0.42799999999999999</c:v>
                </c:pt>
                <c:pt idx="2">
                  <c:v>0.46</c:v>
                </c:pt>
                <c:pt idx="3">
                  <c:v>0.499</c:v>
                </c:pt>
                <c:pt idx="4">
                  <c:v>0.51500000000000001</c:v>
                </c:pt>
                <c:pt idx="5">
                  <c:v>0.53300000000000003</c:v>
                </c:pt>
                <c:pt idx="6">
                  <c:v>0.56299999999999994</c:v>
                </c:pt>
                <c:pt idx="7">
                  <c:v>0.6</c:v>
                </c:pt>
                <c:pt idx="8">
                  <c:v>0.61499999999999999</c:v>
                </c:pt>
                <c:pt idx="9">
                  <c:v>0.63300000000000001</c:v>
                </c:pt>
                <c:pt idx="10">
                  <c:v>0.66400000000000003</c:v>
                </c:pt>
                <c:pt idx="11">
                  <c:v>0.70599999999999996</c:v>
                </c:pt>
                <c:pt idx="12">
                  <c:v>0.72399999999999998</c:v>
                </c:pt>
              </c:numCache>
            </c:numRef>
          </c:xVal>
          <c:yVal>
            <c:numRef>
              <c:f>Sheet1!$G$108:$G$120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09408"/>
        <c:axId val="498286096"/>
      </c:scatterChart>
      <c:valAx>
        <c:axId val="49790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286096"/>
        <c:crosses val="autoZero"/>
        <c:crossBetween val="midCat"/>
      </c:valAx>
      <c:valAx>
        <c:axId val="4982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0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I=0.01mA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Sheet1!$O$132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Sheet1!$N$133:$N$138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Sheet1!$O$133:$O$138</c:f>
              <c:numCache>
                <c:formatCode>General</c:formatCode>
                <c:ptCount val="6"/>
                <c:pt idx="0">
                  <c:v>0.437</c:v>
                </c:pt>
                <c:pt idx="1">
                  <c:v>0.40899999999999997</c:v>
                </c:pt>
                <c:pt idx="2">
                  <c:v>0.38200000000000001</c:v>
                </c:pt>
                <c:pt idx="3">
                  <c:v>0.35799999999999998</c:v>
                </c:pt>
                <c:pt idx="4">
                  <c:v>0.33</c:v>
                </c:pt>
                <c:pt idx="5">
                  <c:v>0.30099999999999999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63536"/>
        <c:axId val="458262976"/>
      </c:scatterChart>
      <c:valAx>
        <c:axId val="4582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262976"/>
        <c:crosses val="autoZero"/>
        <c:crossBetween val="midCat"/>
      </c:valAx>
      <c:valAx>
        <c:axId val="4582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2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I=0.1mA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Sheet1!$O$143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Sheet1!$N$144:$N$149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Sheet1!$O$144:$O$149</c:f>
              <c:numCache>
                <c:formatCode>General</c:formatCode>
                <c:ptCount val="6"/>
                <c:pt idx="0">
                  <c:v>0.53900000000000003</c:v>
                </c:pt>
                <c:pt idx="1">
                  <c:v>0.51500000000000001</c:v>
                </c:pt>
                <c:pt idx="2">
                  <c:v>0.49299999999999999</c:v>
                </c:pt>
                <c:pt idx="3">
                  <c:v>0.47199999999999998</c:v>
                </c:pt>
                <c:pt idx="4">
                  <c:v>0.44800000000000001</c:v>
                </c:pt>
                <c:pt idx="5">
                  <c:v>0.42399999999999999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64016"/>
        <c:axId val="298663328"/>
      </c:scatterChart>
      <c:valAx>
        <c:axId val="3027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8663328"/>
        <c:crosses val="autoZero"/>
        <c:crossBetween val="midCat"/>
      </c:valAx>
      <c:valAx>
        <c:axId val="2986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7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I=10mA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Sheet1!$O$168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Sheet1!$N$169:$N$174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Sheet1!$O$169:$O$174</c:f>
              <c:numCache>
                <c:formatCode>General</c:formatCode>
                <c:ptCount val="6"/>
                <c:pt idx="0">
                  <c:v>0.74199999999999999</c:v>
                </c:pt>
                <c:pt idx="1">
                  <c:v>0.72399999999999998</c:v>
                </c:pt>
                <c:pt idx="2">
                  <c:v>0.70899999999999996</c:v>
                </c:pt>
                <c:pt idx="3">
                  <c:v>0.69299999999999995</c:v>
                </c:pt>
                <c:pt idx="4">
                  <c:v>0.67500000000000004</c:v>
                </c:pt>
                <c:pt idx="5">
                  <c:v>0.65900000000000003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16464"/>
        <c:axId val="507621504"/>
      </c:scatterChart>
      <c:valAx>
        <c:axId val="5076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621504"/>
        <c:crosses val="autoZero"/>
        <c:crossBetween val="midCat"/>
      </c:valAx>
      <c:valAx>
        <c:axId val="5076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61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I=100mA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Sheet1!$O$178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Sheet1!$N$179:$N$184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Sheet1!$O$179:$O$184</c:f>
              <c:numCache>
                <c:formatCode>General</c:formatCode>
                <c:ptCount val="6"/>
                <c:pt idx="0">
                  <c:v>0.88100000000000001</c:v>
                </c:pt>
                <c:pt idx="1">
                  <c:v>0.86699999999999999</c:v>
                </c:pt>
                <c:pt idx="2">
                  <c:v>0.85499999999999998</c:v>
                </c:pt>
                <c:pt idx="3">
                  <c:v>0.84299999999999997</c:v>
                </c:pt>
                <c:pt idx="4">
                  <c:v>0.83099999999999996</c:v>
                </c:pt>
                <c:pt idx="5">
                  <c:v>0.81799999999999995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62336"/>
        <c:axId val="302762896"/>
      </c:scatterChart>
      <c:valAx>
        <c:axId val="3027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762896"/>
        <c:crosses val="autoZero"/>
        <c:crossBetween val="midCat"/>
      </c:valAx>
      <c:valAx>
        <c:axId val="3027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27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まとめ（</a:t>
            </a:r>
            <a:r>
              <a:rPr lang="en-US" altLang="ja-JP"/>
              <a:t>V-T</a:t>
            </a:r>
            <a:r>
              <a:rPr lang="ja-JP" altLang="en-US"/>
              <a:t>特性）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Sheet1!$O$155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Sheet1!$N$156:$N$161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Sheet1!$O$156:$O$161</c:f>
              <c:numCache>
                <c:formatCode>General</c:formatCode>
                <c:ptCount val="6"/>
                <c:pt idx="0">
                  <c:v>0.63600000000000001</c:v>
                </c:pt>
                <c:pt idx="1">
                  <c:v>0.61499999999999999</c:v>
                </c:pt>
                <c:pt idx="2">
                  <c:v>0.59599999999999997</c:v>
                </c:pt>
                <c:pt idx="3">
                  <c:v>0.57599999999999996</c:v>
                </c:pt>
                <c:pt idx="4">
                  <c:v>0.55700000000000005</c:v>
                </c:pt>
                <c:pt idx="5">
                  <c:v>0.53700000000000003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Sheet1!$O$132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Sheet1!$N$133:$N$138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Sheet1!$O$133:$O$138</c:f>
              <c:numCache>
                <c:formatCode>General</c:formatCode>
                <c:ptCount val="6"/>
                <c:pt idx="0">
                  <c:v>0.437</c:v>
                </c:pt>
                <c:pt idx="1">
                  <c:v>0.40899999999999997</c:v>
                </c:pt>
                <c:pt idx="2">
                  <c:v>0.38200000000000001</c:v>
                </c:pt>
                <c:pt idx="3">
                  <c:v>0.35799999999999998</c:v>
                </c:pt>
                <c:pt idx="4">
                  <c:v>0.33</c:v>
                </c:pt>
                <c:pt idx="5">
                  <c:v>0.30099999999999999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Sheet1!$O$143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Sheet1!$N$144:$N$149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Sheet1!$O$144:$O$149</c:f>
              <c:numCache>
                <c:formatCode>General</c:formatCode>
                <c:ptCount val="6"/>
                <c:pt idx="0">
                  <c:v>0.53900000000000003</c:v>
                </c:pt>
                <c:pt idx="1">
                  <c:v>0.51500000000000001</c:v>
                </c:pt>
                <c:pt idx="2">
                  <c:v>0.49299999999999999</c:v>
                </c:pt>
                <c:pt idx="3">
                  <c:v>0.47199999999999998</c:v>
                </c:pt>
                <c:pt idx="4">
                  <c:v>0.44800000000000001</c:v>
                </c:pt>
                <c:pt idx="5">
                  <c:v>0.42399999999999999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Sheet1!$O$168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Sheet1!$N$169:$N$174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Sheet1!$O$169:$O$174</c:f>
              <c:numCache>
                <c:formatCode>General</c:formatCode>
                <c:ptCount val="6"/>
                <c:pt idx="0">
                  <c:v>0.74199999999999999</c:v>
                </c:pt>
                <c:pt idx="1">
                  <c:v>0.72399999999999998</c:v>
                </c:pt>
                <c:pt idx="2">
                  <c:v>0.70899999999999996</c:v>
                </c:pt>
                <c:pt idx="3">
                  <c:v>0.69299999999999995</c:v>
                </c:pt>
                <c:pt idx="4">
                  <c:v>0.67500000000000004</c:v>
                </c:pt>
                <c:pt idx="5">
                  <c:v>0.65900000000000003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Sheet1!$O$178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Sheet1!$N$179:$N$184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Sheet1!$O$179:$O$184</c:f>
              <c:numCache>
                <c:formatCode>General</c:formatCode>
                <c:ptCount val="6"/>
                <c:pt idx="0">
                  <c:v>0.88100000000000001</c:v>
                </c:pt>
                <c:pt idx="1">
                  <c:v>0.86699999999999999</c:v>
                </c:pt>
                <c:pt idx="2">
                  <c:v>0.85499999999999998</c:v>
                </c:pt>
                <c:pt idx="3">
                  <c:v>0.84299999999999997</c:v>
                </c:pt>
                <c:pt idx="4">
                  <c:v>0.83099999999999996</c:v>
                </c:pt>
                <c:pt idx="5">
                  <c:v>0.81799999999999995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86192"/>
        <c:axId val="507486752"/>
      </c:scatterChart>
      <c:valAx>
        <c:axId val="5074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486752"/>
        <c:crosses val="autoZero"/>
        <c:crossBetween val="midCat"/>
      </c:valAx>
      <c:valAx>
        <c:axId val="5074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4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Sheet1!$C$88:$C$100</c:f>
              <c:numCache>
                <c:formatCode>General</c:formatCode>
                <c:ptCount val="13"/>
                <c:pt idx="0">
                  <c:v>0.437</c:v>
                </c:pt>
                <c:pt idx="1">
                  <c:v>0.45600000000000002</c:v>
                </c:pt>
                <c:pt idx="2">
                  <c:v>0.48699999999999999</c:v>
                </c:pt>
                <c:pt idx="3">
                  <c:v>0.52300000000000002</c:v>
                </c:pt>
                <c:pt idx="4">
                  <c:v>0.53900000000000003</c:v>
                </c:pt>
                <c:pt idx="5">
                  <c:v>0.55600000000000005</c:v>
                </c:pt>
                <c:pt idx="6">
                  <c:v>0.58599999999999997</c:v>
                </c:pt>
                <c:pt idx="7">
                  <c:v>0.621</c:v>
                </c:pt>
                <c:pt idx="8">
                  <c:v>0.63600000000000001</c:v>
                </c:pt>
                <c:pt idx="9">
                  <c:v>0.65300000000000002</c:v>
                </c:pt>
                <c:pt idx="10">
                  <c:v>0.68400000000000005</c:v>
                </c:pt>
                <c:pt idx="11">
                  <c:v>0.72399999999999998</c:v>
                </c:pt>
                <c:pt idx="12">
                  <c:v>0.74199999999999999</c:v>
                </c:pt>
              </c:numCache>
            </c:numRef>
          </c:xVal>
          <c:yVal>
            <c:numRef>
              <c:f>Sheet1!$G$88:$G$100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60368"/>
        <c:axId val="509663728"/>
      </c:scatterChart>
      <c:valAx>
        <c:axId val="5096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663728"/>
        <c:crosses val="autoZero"/>
        <c:crossBetween val="midCat"/>
      </c:valAx>
      <c:valAx>
        <c:axId val="509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6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Sheet1!$C$128:$C$140</c:f>
              <c:numCache>
                <c:formatCode>General</c:formatCode>
                <c:ptCount val="13"/>
                <c:pt idx="0">
                  <c:v>0.38200000000000001</c:v>
                </c:pt>
                <c:pt idx="1">
                  <c:v>0.40300000000000002</c:v>
                </c:pt>
                <c:pt idx="2">
                  <c:v>0.436</c:v>
                </c:pt>
                <c:pt idx="3">
                  <c:v>0.47699999999999998</c:v>
                </c:pt>
                <c:pt idx="4">
                  <c:v>0.49299999999999999</c:v>
                </c:pt>
                <c:pt idx="5">
                  <c:v>0.51100000000000001</c:v>
                </c:pt>
                <c:pt idx="6">
                  <c:v>0.54200000000000004</c:v>
                </c:pt>
                <c:pt idx="7">
                  <c:v>0.57899999999999996</c:v>
                </c:pt>
                <c:pt idx="8">
                  <c:v>0.59599999999999997</c:v>
                </c:pt>
                <c:pt idx="9">
                  <c:v>0.61399999999999999</c:v>
                </c:pt>
                <c:pt idx="10">
                  <c:v>0.64600000000000002</c:v>
                </c:pt>
                <c:pt idx="11">
                  <c:v>0.69</c:v>
                </c:pt>
                <c:pt idx="12">
                  <c:v>0.70899999999999996</c:v>
                </c:pt>
              </c:numCache>
            </c:numRef>
          </c:xVal>
          <c:yVal>
            <c:numRef>
              <c:f>Sheet1!$G$128:$G$140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534400"/>
        <c:axId val="242536640"/>
      </c:scatterChart>
      <c:valAx>
        <c:axId val="2425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536640"/>
        <c:crosses val="autoZero"/>
        <c:crossBetween val="midCat"/>
      </c:valAx>
      <c:valAx>
        <c:axId val="242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5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Sheet1!$C$148:$C$160</c:f>
              <c:numCache>
                <c:formatCode>General</c:formatCode>
                <c:ptCount val="13"/>
                <c:pt idx="0">
                  <c:v>0.35799999999999998</c:v>
                </c:pt>
                <c:pt idx="1">
                  <c:v>0.378</c:v>
                </c:pt>
                <c:pt idx="2">
                  <c:v>0.41299999999999998</c:v>
                </c:pt>
                <c:pt idx="3">
                  <c:v>0.45300000000000001</c:v>
                </c:pt>
                <c:pt idx="4">
                  <c:v>0.47199999999999998</c:v>
                </c:pt>
                <c:pt idx="5">
                  <c:v>0.49</c:v>
                </c:pt>
                <c:pt idx="6">
                  <c:v>0.52100000000000002</c:v>
                </c:pt>
                <c:pt idx="7">
                  <c:v>0.56000000000000005</c:v>
                </c:pt>
                <c:pt idx="8">
                  <c:v>0.57599999999999996</c:v>
                </c:pt>
                <c:pt idx="9">
                  <c:v>0.59499999999999997</c:v>
                </c:pt>
                <c:pt idx="10">
                  <c:v>0.629</c:v>
                </c:pt>
                <c:pt idx="11">
                  <c:v>0.67300000000000004</c:v>
                </c:pt>
                <c:pt idx="12">
                  <c:v>0.69299999999999995</c:v>
                </c:pt>
              </c:numCache>
            </c:numRef>
          </c:xVal>
          <c:yVal>
            <c:numRef>
              <c:f>Sheet1!$G$148:$G$160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59248"/>
        <c:axId val="509662608"/>
      </c:scatterChart>
      <c:valAx>
        <c:axId val="5096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662608"/>
        <c:crosses val="autoZero"/>
        <c:crossBetween val="midCat"/>
      </c:valAx>
      <c:valAx>
        <c:axId val="5096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65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Sheet1!$C$168:$C$180</c:f>
              <c:numCache>
                <c:formatCode>General</c:formatCode>
                <c:ptCount val="13"/>
                <c:pt idx="0">
                  <c:v>0.33</c:v>
                </c:pt>
                <c:pt idx="1">
                  <c:v>0.35399999999999998</c:v>
                </c:pt>
                <c:pt idx="2">
                  <c:v>0.38800000000000001</c:v>
                </c:pt>
                <c:pt idx="3">
                  <c:v>0.43099999999999999</c:v>
                </c:pt>
                <c:pt idx="4">
                  <c:v>0.44800000000000001</c:v>
                </c:pt>
                <c:pt idx="5">
                  <c:v>0.46700000000000003</c:v>
                </c:pt>
                <c:pt idx="6">
                  <c:v>0.5</c:v>
                </c:pt>
                <c:pt idx="7">
                  <c:v>0.53900000000000003</c:v>
                </c:pt>
                <c:pt idx="8">
                  <c:v>0.55700000000000005</c:v>
                </c:pt>
                <c:pt idx="9">
                  <c:v>0.57599999999999996</c:v>
                </c:pt>
                <c:pt idx="10">
                  <c:v>0.61</c:v>
                </c:pt>
                <c:pt idx="11">
                  <c:v>0.65600000000000003</c:v>
                </c:pt>
                <c:pt idx="12">
                  <c:v>0.67500000000000004</c:v>
                </c:pt>
              </c:numCache>
            </c:numRef>
          </c:xVal>
          <c:yVal>
            <c:numRef>
              <c:f>Sheet1!$G$168:$G$180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61488"/>
        <c:axId val="509657008"/>
      </c:scatterChart>
      <c:valAx>
        <c:axId val="5096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657008"/>
        <c:crosses val="autoZero"/>
        <c:crossBetween val="midCat"/>
      </c:valAx>
      <c:valAx>
        <c:axId val="5096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66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Sheet1!$J$20:$J$41</c:f>
              <c:numCache>
                <c:formatCode>General</c:formatCode>
                <c:ptCount val="2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</c:numCache>
            </c:numRef>
          </c:xVal>
          <c:yVal>
            <c:numRef>
              <c:f>Sheet1!$O$20:$O$41</c:f>
              <c:numCache>
                <c:formatCode>General</c:formatCode>
                <c:ptCount val="22"/>
                <c:pt idx="0">
                  <c:v>110.43200000000002</c:v>
                </c:pt>
                <c:pt idx="1">
                  <c:v>108.922</c:v>
                </c:pt>
                <c:pt idx="2">
                  <c:v>107.524</c:v>
                </c:pt>
                <c:pt idx="3">
                  <c:v>106.09500000000001</c:v>
                </c:pt>
                <c:pt idx="4">
                  <c:v>104.58399999999999</c:v>
                </c:pt>
                <c:pt idx="5">
                  <c:v>103.06899999999999</c:v>
                </c:pt>
                <c:pt idx="6">
                  <c:v>101.566</c:v>
                </c:pt>
                <c:pt idx="7">
                  <c:v>99.995999999999995</c:v>
                </c:pt>
                <c:pt idx="8">
                  <c:v>98.509</c:v>
                </c:pt>
                <c:pt idx="9">
                  <c:v>96.98</c:v>
                </c:pt>
                <c:pt idx="10">
                  <c:v>95.438999999999993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93936"/>
        <c:axId val="296236736"/>
      </c:scatterChart>
      <c:valAx>
        <c:axId val="29589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236736"/>
        <c:crosses val="autoZero"/>
        <c:crossBetween val="midCat"/>
      </c:valAx>
      <c:valAx>
        <c:axId val="296236736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89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Sheet1!$C$188:$C$200</c:f>
              <c:numCache>
                <c:formatCode>General</c:formatCode>
                <c:ptCount val="13"/>
                <c:pt idx="0">
                  <c:v>0.30099999999999999</c:v>
                </c:pt>
                <c:pt idx="1">
                  <c:v>0.32400000000000001</c:v>
                </c:pt>
                <c:pt idx="2">
                  <c:v>0.36199999999999999</c:v>
                </c:pt>
                <c:pt idx="3">
                  <c:v>0.40500000000000003</c:v>
                </c:pt>
                <c:pt idx="4">
                  <c:v>0.42399999999999999</c:v>
                </c:pt>
                <c:pt idx="5">
                  <c:v>0.44400000000000001</c:v>
                </c:pt>
                <c:pt idx="6">
                  <c:v>0.47799999999999998</c:v>
                </c:pt>
                <c:pt idx="7">
                  <c:v>0.51900000000000002</c:v>
                </c:pt>
                <c:pt idx="8">
                  <c:v>0.53700000000000003</c:v>
                </c:pt>
                <c:pt idx="9">
                  <c:v>0.55600000000000005</c:v>
                </c:pt>
                <c:pt idx="10">
                  <c:v>0.59199999999999997</c:v>
                </c:pt>
                <c:pt idx="11">
                  <c:v>0.63900000000000001</c:v>
                </c:pt>
                <c:pt idx="12">
                  <c:v>0.65900000000000003</c:v>
                </c:pt>
              </c:numCache>
            </c:numRef>
          </c:xVal>
          <c:yVal>
            <c:numRef>
              <c:f>Sheet1!$G$188:$G$200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65408"/>
        <c:axId val="504012464"/>
      </c:scatterChart>
      <c:valAx>
        <c:axId val="5096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012464"/>
        <c:crosses val="autoZero"/>
        <c:crossBetween val="midCat"/>
      </c:valAx>
      <c:valAx>
        <c:axId val="5040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66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まとめ（理想係数）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Sheet1!$C$88:$C$100</c:f>
              <c:numCache>
                <c:formatCode>General</c:formatCode>
                <c:ptCount val="13"/>
                <c:pt idx="0">
                  <c:v>0.437</c:v>
                </c:pt>
                <c:pt idx="1">
                  <c:v>0.45600000000000002</c:v>
                </c:pt>
                <c:pt idx="2">
                  <c:v>0.48699999999999999</c:v>
                </c:pt>
                <c:pt idx="3">
                  <c:v>0.52300000000000002</c:v>
                </c:pt>
                <c:pt idx="4">
                  <c:v>0.53900000000000003</c:v>
                </c:pt>
                <c:pt idx="5">
                  <c:v>0.55600000000000005</c:v>
                </c:pt>
                <c:pt idx="6">
                  <c:v>0.58599999999999997</c:v>
                </c:pt>
                <c:pt idx="7">
                  <c:v>0.621</c:v>
                </c:pt>
                <c:pt idx="8">
                  <c:v>0.63600000000000001</c:v>
                </c:pt>
                <c:pt idx="9">
                  <c:v>0.65300000000000002</c:v>
                </c:pt>
                <c:pt idx="10">
                  <c:v>0.68400000000000005</c:v>
                </c:pt>
                <c:pt idx="11">
                  <c:v>0.72399999999999998</c:v>
                </c:pt>
                <c:pt idx="12">
                  <c:v>0.74199999999999999</c:v>
                </c:pt>
              </c:numCache>
            </c:numRef>
          </c:xVal>
          <c:yVal>
            <c:numRef>
              <c:f>Sheet1!$G$88:$G$100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Sheet1!$C$108:$C$120</c:f>
              <c:numCache>
                <c:formatCode>General</c:formatCode>
                <c:ptCount val="13"/>
                <c:pt idx="0">
                  <c:v>0.40899999999999997</c:v>
                </c:pt>
                <c:pt idx="1">
                  <c:v>0.42799999999999999</c:v>
                </c:pt>
                <c:pt idx="2">
                  <c:v>0.46</c:v>
                </c:pt>
                <c:pt idx="3">
                  <c:v>0.499</c:v>
                </c:pt>
                <c:pt idx="4">
                  <c:v>0.51500000000000001</c:v>
                </c:pt>
                <c:pt idx="5">
                  <c:v>0.53300000000000003</c:v>
                </c:pt>
                <c:pt idx="6">
                  <c:v>0.56299999999999994</c:v>
                </c:pt>
                <c:pt idx="7">
                  <c:v>0.6</c:v>
                </c:pt>
                <c:pt idx="8">
                  <c:v>0.61499999999999999</c:v>
                </c:pt>
                <c:pt idx="9">
                  <c:v>0.63300000000000001</c:v>
                </c:pt>
                <c:pt idx="10">
                  <c:v>0.66400000000000003</c:v>
                </c:pt>
                <c:pt idx="11">
                  <c:v>0.70599999999999996</c:v>
                </c:pt>
                <c:pt idx="12">
                  <c:v>0.72399999999999998</c:v>
                </c:pt>
              </c:numCache>
            </c:numRef>
          </c:xVal>
          <c:yVal>
            <c:numRef>
              <c:f>Sheet1!$G$108:$G$120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Sheet1!$C$128:$C$140</c:f>
              <c:numCache>
                <c:formatCode>General</c:formatCode>
                <c:ptCount val="13"/>
                <c:pt idx="0">
                  <c:v>0.38200000000000001</c:v>
                </c:pt>
                <c:pt idx="1">
                  <c:v>0.40300000000000002</c:v>
                </c:pt>
                <c:pt idx="2">
                  <c:v>0.436</c:v>
                </c:pt>
                <c:pt idx="3">
                  <c:v>0.47699999999999998</c:v>
                </c:pt>
                <c:pt idx="4">
                  <c:v>0.49299999999999999</c:v>
                </c:pt>
                <c:pt idx="5">
                  <c:v>0.51100000000000001</c:v>
                </c:pt>
                <c:pt idx="6">
                  <c:v>0.54200000000000004</c:v>
                </c:pt>
                <c:pt idx="7">
                  <c:v>0.57899999999999996</c:v>
                </c:pt>
                <c:pt idx="8">
                  <c:v>0.59599999999999997</c:v>
                </c:pt>
                <c:pt idx="9">
                  <c:v>0.61399999999999999</c:v>
                </c:pt>
                <c:pt idx="10">
                  <c:v>0.64600000000000002</c:v>
                </c:pt>
                <c:pt idx="11">
                  <c:v>0.69</c:v>
                </c:pt>
                <c:pt idx="12">
                  <c:v>0.70899999999999996</c:v>
                </c:pt>
              </c:numCache>
            </c:numRef>
          </c:xVal>
          <c:yVal>
            <c:numRef>
              <c:f>Sheet1!$G$128:$G$140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Sheet1!$C$148:$C$160</c:f>
              <c:numCache>
                <c:formatCode>General</c:formatCode>
                <c:ptCount val="13"/>
                <c:pt idx="0">
                  <c:v>0.35799999999999998</c:v>
                </c:pt>
                <c:pt idx="1">
                  <c:v>0.378</c:v>
                </c:pt>
                <c:pt idx="2">
                  <c:v>0.41299999999999998</c:v>
                </c:pt>
                <c:pt idx="3">
                  <c:v>0.45300000000000001</c:v>
                </c:pt>
                <c:pt idx="4">
                  <c:v>0.47199999999999998</c:v>
                </c:pt>
                <c:pt idx="5">
                  <c:v>0.49</c:v>
                </c:pt>
                <c:pt idx="6">
                  <c:v>0.52100000000000002</c:v>
                </c:pt>
                <c:pt idx="7">
                  <c:v>0.56000000000000005</c:v>
                </c:pt>
                <c:pt idx="8">
                  <c:v>0.57599999999999996</c:v>
                </c:pt>
                <c:pt idx="9">
                  <c:v>0.59499999999999997</c:v>
                </c:pt>
                <c:pt idx="10">
                  <c:v>0.629</c:v>
                </c:pt>
                <c:pt idx="11">
                  <c:v>0.67300000000000004</c:v>
                </c:pt>
                <c:pt idx="12">
                  <c:v>0.69299999999999995</c:v>
                </c:pt>
              </c:numCache>
            </c:numRef>
          </c:xVal>
          <c:yVal>
            <c:numRef>
              <c:f>Sheet1!$G$148:$G$160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ser>
          <c:idx val="5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Sheet1!$C$168:$C$180</c:f>
              <c:numCache>
                <c:formatCode>General</c:formatCode>
                <c:ptCount val="13"/>
                <c:pt idx="0">
                  <c:v>0.33</c:v>
                </c:pt>
                <c:pt idx="1">
                  <c:v>0.35399999999999998</c:v>
                </c:pt>
                <c:pt idx="2">
                  <c:v>0.38800000000000001</c:v>
                </c:pt>
                <c:pt idx="3">
                  <c:v>0.43099999999999999</c:v>
                </c:pt>
                <c:pt idx="4">
                  <c:v>0.44800000000000001</c:v>
                </c:pt>
                <c:pt idx="5">
                  <c:v>0.46700000000000003</c:v>
                </c:pt>
                <c:pt idx="6">
                  <c:v>0.5</c:v>
                </c:pt>
                <c:pt idx="7">
                  <c:v>0.53900000000000003</c:v>
                </c:pt>
                <c:pt idx="8">
                  <c:v>0.55700000000000005</c:v>
                </c:pt>
                <c:pt idx="9">
                  <c:v>0.57599999999999996</c:v>
                </c:pt>
                <c:pt idx="10">
                  <c:v>0.61</c:v>
                </c:pt>
                <c:pt idx="11">
                  <c:v>0.65600000000000003</c:v>
                </c:pt>
                <c:pt idx="12">
                  <c:v>0.67500000000000004</c:v>
                </c:pt>
              </c:numCache>
            </c:numRef>
          </c:xVal>
          <c:yVal>
            <c:numRef>
              <c:f>Sheet1!$G$168:$G$180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ser>
          <c:idx val="0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Sheet1!$C$188:$C$200</c:f>
              <c:numCache>
                <c:formatCode>General</c:formatCode>
                <c:ptCount val="13"/>
                <c:pt idx="0">
                  <c:v>0.30099999999999999</c:v>
                </c:pt>
                <c:pt idx="1">
                  <c:v>0.32400000000000001</c:v>
                </c:pt>
                <c:pt idx="2">
                  <c:v>0.36199999999999999</c:v>
                </c:pt>
                <c:pt idx="3">
                  <c:v>0.40500000000000003</c:v>
                </c:pt>
                <c:pt idx="4">
                  <c:v>0.42399999999999999</c:v>
                </c:pt>
                <c:pt idx="5">
                  <c:v>0.44400000000000001</c:v>
                </c:pt>
                <c:pt idx="6">
                  <c:v>0.47799999999999998</c:v>
                </c:pt>
                <c:pt idx="7">
                  <c:v>0.51900000000000002</c:v>
                </c:pt>
                <c:pt idx="8">
                  <c:v>0.53700000000000003</c:v>
                </c:pt>
                <c:pt idx="9">
                  <c:v>0.55600000000000005</c:v>
                </c:pt>
                <c:pt idx="10">
                  <c:v>0.59199999999999997</c:v>
                </c:pt>
                <c:pt idx="11">
                  <c:v>0.63900000000000001</c:v>
                </c:pt>
                <c:pt idx="12">
                  <c:v>0.65900000000000003</c:v>
                </c:pt>
              </c:numCache>
            </c:numRef>
          </c:xVal>
          <c:yVal>
            <c:numRef>
              <c:f>Sheet1!$G$188:$G$200</c:f>
              <c:numCache>
                <c:formatCode>General</c:formatCode>
                <c:ptCount val="13"/>
                <c:pt idx="0">
                  <c:v>-2</c:v>
                </c:pt>
                <c:pt idx="1">
                  <c:v>-1.8239087409443189</c:v>
                </c:pt>
                <c:pt idx="2">
                  <c:v>-1.5228787452803376</c:v>
                </c:pt>
                <c:pt idx="3">
                  <c:v>-1.1549019599857431</c:v>
                </c:pt>
                <c:pt idx="4">
                  <c:v>-1</c:v>
                </c:pt>
                <c:pt idx="5">
                  <c:v>-0.82390874094431876</c:v>
                </c:pt>
                <c:pt idx="6">
                  <c:v>-0.52287874528033762</c:v>
                </c:pt>
                <c:pt idx="7">
                  <c:v>-0.15490195998574319</c:v>
                </c:pt>
                <c:pt idx="8">
                  <c:v>0</c:v>
                </c:pt>
                <c:pt idx="9">
                  <c:v>0.17609125905568124</c:v>
                </c:pt>
                <c:pt idx="10">
                  <c:v>0.47712125471966244</c:v>
                </c:pt>
                <c:pt idx="11">
                  <c:v>0.84509804001425681</c:v>
                </c:pt>
                <c:pt idx="1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17248"/>
        <c:axId val="514121168"/>
      </c:scatterChart>
      <c:valAx>
        <c:axId val="5141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21168"/>
        <c:crosses val="autoZero"/>
        <c:crossBetween val="midCat"/>
      </c:valAx>
      <c:valAx>
        <c:axId val="5141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炭素</a:t>
            </a:r>
          </a:p>
        </c:rich>
      </c:tx>
      <c:layout>
        <c:manualLayout>
          <c:xMode val="edge"/>
          <c:yMode val="edge"/>
          <c:x val="0.371847112860892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Sheet1!$Q$20:$Q$41</c:f>
              <c:numCache>
                <c:formatCode>General</c:formatCode>
                <c:ptCount val="2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</c:numCache>
            </c:numRef>
          </c:xVal>
          <c:yVal>
            <c:numRef>
              <c:f>Sheet1!$V$20:$V$41</c:f>
              <c:numCache>
                <c:formatCode>General</c:formatCode>
                <c:ptCount val="22"/>
                <c:pt idx="0">
                  <c:v>96.825000000000003</c:v>
                </c:pt>
                <c:pt idx="1">
                  <c:v>96.936000000000007</c:v>
                </c:pt>
                <c:pt idx="2">
                  <c:v>97.039000000000001</c:v>
                </c:pt>
                <c:pt idx="3">
                  <c:v>97.144999999999996</c:v>
                </c:pt>
                <c:pt idx="4">
                  <c:v>97.256</c:v>
                </c:pt>
                <c:pt idx="5">
                  <c:v>97.366</c:v>
                </c:pt>
                <c:pt idx="6">
                  <c:v>97.477000000000004</c:v>
                </c:pt>
                <c:pt idx="7">
                  <c:v>97.590999999999994</c:v>
                </c:pt>
                <c:pt idx="8">
                  <c:v>97.698999999999998</c:v>
                </c:pt>
                <c:pt idx="9">
                  <c:v>97.811999999999998</c:v>
                </c:pt>
                <c:pt idx="10">
                  <c:v>97.924999999999997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38976"/>
        <c:axId val="296239536"/>
      </c:scatterChart>
      <c:valAx>
        <c:axId val="2962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239536"/>
        <c:crosses val="autoZero"/>
        <c:crossBetween val="midCat"/>
      </c:valAx>
      <c:valAx>
        <c:axId val="296239536"/>
        <c:scaling>
          <c:orientation val="minMax"/>
          <c:min val="9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2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金属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Sheet1!$X$20:$X$41</c:f>
              <c:numCache>
                <c:formatCode>General</c:formatCode>
                <c:ptCount val="2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</c:numCache>
            </c:numRef>
          </c:xVal>
          <c:yVal>
            <c:numRef>
              <c:f>Sheet1!$AC$20:$AC$41</c:f>
              <c:numCache>
                <c:formatCode>General</c:formatCode>
                <c:ptCount val="22"/>
                <c:pt idx="0">
                  <c:v>99.167000000000002</c:v>
                </c:pt>
                <c:pt idx="1">
                  <c:v>99.142999999999986</c:v>
                </c:pt>
                <c:pt idx="2">
                  <c:v>99.121999999999986</c:v>
                </c:pt>
                <c:pt idx="3">
                  <c:v>99.101000000000013</c:v>
                </c:pt>
                <c:pt idx="4">
                  <c:v>99.076999999999998</c:v>
                </c:pt>
                <c:pt idx="5">
                  <c:v>99.055000000000007</c:v>
                </c:pt>
                <c:pt idx="6">
                  <c:v>99.034000000000006</c:v>
                </c:pt>
                <c:pt idx="7">
                  <c:v>99.012</c:v>
                </c:pt>
                <c:pt idx="8">
                  <c:v>98.991</c:v>
                </c:pt>
                <c:pt idx="9">
                  <c:v>98.968999999999994</c:v>
                </c:pt>
                <c:pt idx="10">
                  <c:v>98.947000000000003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7984"/>
        <c:axId val="137518544"/>
      </c:scatterChart>
      <c:valAx>
        <c:axId val="13751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18544"/>
        <c:crosses val="autoZero"/>
        <c:crossBetween val="midCat"/>
      </c:valAx>
      <c:valAx>
        <c:axId val="137518544"/>
        <c:scaling>
          <c:orientation val="minMax"/>
          <c:min val="98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1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銅線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Sheet1!$AE$20:$AE$41</c:f>
              <c:numCache>
                <c:formatCode>General</c:formatCode>
                <c:ptCount val="22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</c:numCache>
            </c:numRef>
          </c:xVal>
          <c:yVal>
            <c:numRef>
              <c:f>Sheet1!$AJ$20:$AJ$41</c:f>
              <c:numCache>
                <c:formatCode>General</c:formatCode>
                <c:ptCount val="22"/>
                <c:pt idx="0">
                  <c:v>110.22800000000001</c:v>
                </c:pt>
                <c:pt idx="1">
                  <c:v>108.399</c:v>
                </c:pt>
                <c:pt idx="2">
                  <c:v>106.93</c:v>
                </c:pt>
                <c:pt idx="3">
                  <c:v>105.32300000000001</c:v>
                </c:pt>
                <c:pt idx="4">
                  <c:v>103.434</c:v>
                </c:pt>
                <c:pt idx="5">
                  <c:v>101.699</c:v>
                </c:pt>
                <c:pt idx="6">
                  <c:v>99.876000000000005</c:v>
                </c:pt>
                <c:pt idx="7">
                  <c:v>98.028999999999996</c:v>
                </c:pt>
                <c:pt idx="8">
                  <c:v>96.322999999999993</c:v>
                </c:pt>
                <c:pt idx="9">
                  <c:v>94.543999999999997</c:v>
                </c:pt>
                <c:pt idx="10">
                  <c:v>92.765000000000001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59920"/>
        <c:axId val="243760480"/>
      </c:scatterChart>
      <c:valAx>
        <c:axId val="2437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760480"/>
        <c:crosses val="autoZero"/>
        <c:crossBetween val="midCat"/>
      </c:valAx>
      <c:valAx>
        <c:axId val="243760480"/>
        <c:scaling>
          <c:orientation val="minMax"/>
          <c:min val="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75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Sheet1!$C$20:$C$28</c:f>
              <c:numCache>
                <c:formatCode>General</c:formatCode>
                <c:ptCount val="9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</c:numCache>
            </c:numRef>
          </c:xVal>
          <c:yVal>
            <c:numRef>
              <c:f>Sheet1!$H$20:$H$28</c:f>
              <c:numCache>
                <c:formatCode>General</c:formatCode>
                <c:ptCount val="9"/>
                <c:pt idx="0">
                  <c:v>99.201999999999998</c:v>
                </c:pt>
                <c:pt idx="1">
                  <c:v>99.218999999999994</c:v>
                </c:pt>
                <c:pt idx="2">
                  <c:v>99.227000000000004</c:v>
                </c:pt>
                <c:pt idx="3">
                  <c:v>99.23599999999999</c:v>
                </c:pt>
                <c:pt idx="4">
                  <c:v>99.245000000000005</c:v>
                </c:pt>
                <c:pt idx="5">
                  <c:v>99.251999999999981</c:v>
                </c:pt>
                <c:pt idx="6">
                  <c:v>99.25800000000001</c:v>
                </c:pt>
                <c:pt idx="7">
                  <c:v>99.262</c:v>
                </c:pt>
                <c:pt idx="8">
                  <c:v>99.263000000000005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61600"/>
        <c:axId val="243762160"/>
      </c:scatterChart>
      <c:valAx>
        <c:axId val="2437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762160"/>
        <c:crosses val="autoZero"/>
        <c:crossBetween val="midCat"/>
      </c:valAx>
      <c:valAx>
        <c:axId val="2437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7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Sheet1!$C$28:$C$31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</c:numCache>
            </c:numRef>
          </c:xVal>
          <c:yVal>
            <c:numRef>
              <c:f>Sheet1!$H$28:$H$31</c:f>
              <c:numCache>
                <c:formatCode>General</c:formatCode>
                <c:ptCount val="4"/>
                <c:pt idx="0">
                  <c:v>99.263000000000005</c:v>
                </c:pt>
                <c:pt idx="1">
                  <c:v>99.262</c:v>
                </c:pt>
                <c:pt idx="2">
                  <c:v>99.257000000000005</c:v>
                </c:pt>
                <c:pt idx="3">
                  <c:v>99.250999999999991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61616"/>
        <c:axId val="137862176"/>
      </c:scatterChart>
      <c:valAx>
        <c:axId val="1378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2176"/>
        <c:crosses val="autoZero"/>
        <c:crossBetween val="midCat"/>
      </c:valAx>
      <c:valAx>
        <c:axId val="1378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188540100764904E-2"/>
          <c:y val="4.4554602739434901E-2"/>
          <c:w val="0.9070877515889979"/>
          <c:h val="0.940620782726045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Sheet1!$D$87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(Sheet1!$C$88:$C$104,Sheet1!$C$108:$C$124,Sheet1!$C$128:$C$144,Sheet1!$C$148:$C$164,Sheet1!$C$168:$C$184,Sheet1!$C$188:$C$204)</c:f>
              <c:numCache>
                <c:formatCode>General</c:formatCode>
                <c:ptCount val="102"/>
                <c:pt idx="0">
                  <c:v>0.437</c:v>
                </c:pt>
                <c:pt idx="1">
                  <c:v>0.45600000000000002</c:v>
                </c:pt>
                <c:pt idx="2">
                  <c:v>0.48699999999999999</c:v>
                </c:pt>
                <c:pt idx="3">
                  <c:v>0.52300000000000002</c:v>
                </c:pt>
                <c:pt idx="4">
                  <c:v>0.53900000000000003</c:v>
                </c:pt>
                <c:pt idx="5">
                  <c:v>0.55600000000000005</c:v>
                </c:pt>
                <c:pt idx="6">
                  <c:v>0.58599999999999997</c:v>
                </c:pt>
                <c:pt idx="7">
                  <c:v>0.621</c:v>
                </c:pt>
                <c:pt idx="8">
                  <c:v>0.63600000000000001</c:v>
                </c:pt>
                <c:pt idx="9">
                  <c:v>0.65300000000000002</c:v>
                </c:pt>
                <c:pt idx="10">
                  <c:v>0.68400000000000005</c:v>
                </c:pt>
                <c:pt idx="11">
                  <c:v>0.72399999999999998</c:v>
                </c:pt>
                <c:pt idx="12">
                  <c:v>0.74199999999999999</c:v>
                </c:pt>
                <c:pt idx="13">
                  <c:v>0.76300000000000001</c:v>
                </c:pt>
                <c:pt idx="14">
                  <c:v>0.80300000000000005</c:v>
                </c:pt>
                <c:pt idx="15">
                  <c:v>0.85899999999999999</c:v>
                </c:pt>
                <c:pt idx="16">
                  <c:v>0.88100000000000001</c:v>
                </c:pt>
                <c:pt idx="17">
                  <c:v>0.40899999999999997</c:v>
                </c:pt>
                <c:pt idx="18">
                  <c:v>0.42799999999999999</c:v>
                </c:pt>
                <c:pt idx="19">
                  <c:v>0.46</c:v>
                </c:pt>
                <c:pt idx="20">
                  <c:v>0.499</c:v>
                </c:pt>
                <c:pt idx="21">
                  <c:v>0.51500000000000001</c:v>
                </c:pt>
                <c:pt idx="22">
                  <c:v>0.53300000000000003</c:v>
                </c:pt>
                <c:pt idx="23">
                  <c:v>0.56299999999999994</c:v>
                </c:pt>
                <c:pt idx="24">
                  <c:v>0.6</c:v>
                </c:pt>
                <c:pt idx="25">
                  <c:v>0.61499999999999999</c:v>
                </c:pt>
                <c:pt idx="26">
                  <c:v>0.63300000000000001</c:v>
                </c:pt>
                <c:pt idx="27">
                  <c:v>0.66400000000000003</c:v>
                </c:pt>
                <c:pt idx="28">
                  <c:v>0.70599999999999996</c:v>
                </c:pt>
                <c:pt idx="29">
                  <c:v>0.72399999999999998</c:v>
                </c:pt>
                <c:pt idx="30">
                  <c:v>0.747</c:v>
                </c:pt>
                <c:pt idx="31">
                  <c:v>0.78800000000000003</c:v>
                </c:pt>
                <c:pt idx="32">
                  <c:v>0.84499999999999997</c:v>
                </c:pt>
                <c:pt idx="33">
                  <c:v>0.86699999999999999</c:v>
                </c:pt>
                <c:pt idx="34">
                  <c:v>0.38200000000000001</c:v>
                </c:pt>
                <c:pt idx="35">
                  <c:v>0.40300000000000002</c:v>
                </c:pt>
                <c:pt idx="36">
                  <c:v>0.436</c:v>
                </c:pt>
                <c:pt idx="37">
                  <c:v>0.47699999999999998</c:v>
                </c:pt>
                <c:pt idx="38">
                  <c:v>0.49299999999999999</c:v>
                </c:pt>
                <c:pt idx="39">
                  <c:v>0.51100000000000001</c:v>
                </c:pt>
                <c:pt idx="40">
                  <c:v>0.54200000000000004</c:v>
                </c:pt>
                <c:pt idx="41">
                  <c:v>0.57899999999999996</c:v>
                </c:pt>
                <c:pt idx="42">
                  <c:v>0.59599999999999997</c:v>
                </c:pt>
                <c:pt idx="43">
                  <c:v>0.61399999999999999</c:v>
                </c:pt>
                <c:pt idx="44">
                  <c:v>0.64600000000000002</c:v>
                </c:pt>
                <c:pt idx="45">
                  <c:v>0.69</c:v>
                </c:pt>
                <c:pt idx="46">
                  <c:v>0.70899999999999996</c:v>
                </c:pt>
                <c:pt idx="47">
                  <c:v>0.73099999999999998</c:v>
                </c:pt>
                <c:pt idx="48">
                  <c:v>0.77400000000000002</c:v>
                </c:pt>
                <c:pt idx="49">
                  <c:v>0.83399999999999996</c:v>
                </c:pt>
                <c:pt idx="50">
                  <c:v>0.85499999999999998</c:v>
                </c:pt>
                <c:pt idx="51">
                  <c:v>0.35799999999999998</c:v>
                </c:pt>
                <c:pt idx="52">
                  <c:v>0.378</c:v>
                </c:pt>
                <c:pt idx="53">
                  <c:v>0.41299999999999998</c:v>
                </c:pt>
                <c:pt idx="54">
                  <c:v>0.45300000000000001</c:v>
                </c:pt>
                <c:pt idx="55">
                  <c:v>0.47199999999999998</c:v>
                </c:pt>
                <c:pt idx="56">
                  <c:v>0.49</c:v>
                </c:pt>
                <c:pt idx="57">
                  <c:v>0.52100000000000002</c:v>
                </c:pt>
                <c:pt idx="58">
                  <c:v>0.56000000000000005</c:v>
                </c:pt>
                <c:pt idx="59">
                  <c:v>0.57599999999999996</c:v>
                </c:pt>
                <c:pt idx="60">
                  <c:v>0.59499999999999997</c:v>
                </c:pt>
                <c:pt idx="61">
                  <c:v>0.629</c:v>
                </c:pt>
                <c:pt idx="62">
                  <c:v>0.67300000000000004</c:v>
                </c:pt>
                <c:pt idx="63">
                  <c:v>0.69299999999999995</c:v>
                </c:pt>
                <c:pt idx="64">
                  <c:v>0.71599999999999997</c:v>
                </c:pt>
                <c:pt idx="65">
                  <c:v>0.76</c:v>
                </c:pt>
                <c:pt idx="66">
                  <c:v>0.82</c:v>
                </c:pt>
                <c:pt idx="67">
                  <c:v>0.84299999999999997</c:v>
                </c:pt>
                <c:pt idx="68">
                  <c:v>0.33</c:v>
                </c:pt>
                <c:pt idx="69">
                  <c:v>0.35399999999999998</c:v>
                </c:pt>
                <c:pt idx="70">
                  <c:v>0.38800000000000001</c:v>
                </c:pt>
                <c:pt idx="71">
                  <c:v>0.43099999999999999</c:v>
                </c:pt>
                <c:pt idx="72">
                  <c:v>0.44800000000000001</c:v>
                </c:pt>
                <c:pt idx="73">
                  <c:v>0.46700000000000003</c:v>
                </c:pt>
                <c:pt idx="74">
                  <c:v>0.5</c:v>
                </c:pt>
                <c:pt idx="75">
                  <c:v>0.53900000000000003</c:v>
                </c:pt>
                <c:pt idx="76">
                  <c:v>0.55700000000000005</c:v>
                </c:pt>
                <c:pt idx="77">
                  <c:v>0.57599999999999996</c:v>
                </c:pt>
                <c:pt idx="78">
                  <c:v>0.61</c:v>
                </c:pt>
                <c:pt idx="79">
                  <c:v>0.65600000000000003</c:v>
                </c:pt>
                <c:pt idx="80">
                  <c:v>0.67500000000000004</c:v>
                </c:pt>
                <c:pt idx="81">
                  <c:v>0.70099999999999996</c:v>
                </c:pt>
                <c:pt idx="82">
                  <c:v>0.745</c:v>
                </c:pt>
                <c:pt idx="83">
                  <c:v>0.80700000000000005</c:v>
                </c:pt>
                <c:pt idx="84">
                  <c:v>0.83099999999999996</c:v>
                </c:pt>
                <c:pt idx="85">
                  <c:v>0.30099999999999999</c:v>
                </c:pt>
                <c:pt idx="86">
                  <c:v>0.32400000000000001</c:v>
                </c:pt>
                <c:pt idx="87">
                  <c:v>0.36199999999999999</c:v>
                </c:pt>
                <c:pt idx="88">
                  <c:v>0.40500000000000003</c:v>
                </c:pt>
                <c:pt idx="89">
                  <c:v>0.42399999999999999</c:v>
                </c:pt>
                <c:pt idx="90">
                  <c:v>0.44400000000000001</c:v>
                </c:pt>
                <c:pt idx="91">
                  <c:v>0.47799999999999998</c:v>
                </c:pt>
                <c:pt idx="92">
                  <c:v>0.51900000000000002</c:v>
                </c:pt>
                <c:pt idx="93">
                  <c:v>0.53700000000000003</c:v>
                </c:pt>
                <c:pt idx="94">
                  <c:v>0.55600000000000005</c:v>
                </c:pt>
                <c:pt idx="95">
                  <c:v>0.59199999999999997</c:v>
                </c:pt>
                <c:pt idx="96">
                  <c:v>0.63900000000000001</c:v>
                </c:pt>
                <c:pt idx="97">
                  <c:v>0.65900000000000003</c:v>
                </c:pt>
                <c:pt idx="98">
                  <c:v>0.68500000000000005</c:v>
                </c:pt>
                <c:pt idx="99">
                  <c:v>0.73099999999999998</c:v>
                </c:pt>
                <c:pt idx="100">
                  <c:v>0.79400000000000004</c:v>
                </c:pt>
                <c:pt idx="101">
                  <c:v>0.81799999999999995</c:v>
                </c:pt>
              </c:numCache>
            </c:numRef>
          </c:xVal>
          <c:yVal>
            <c:numRef>
              <c:f>(Sheet1!$D$88:$D$104,Sheet1!$D$108:$D$124,Sheet1!$D$128:$D$144,Sheet1!$D$148:$D$164,Sheet1!$D$168:$D$184,Sheet1!$D$188:$D$204)</c:f>
              <c:numCache>
                <c:formatCode>General</c:formatCode>
                <c:ptCount val="102"/>
                <c:pt idx="0">
                  <c:v>0.01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0.15</c:v>
                </c:pt>
                <c:pt idx="6">
                  <c:v>0.3</c:v>
                </c:pt>
                <c:pt idx="7">
                  <c:v>0.7</c:v>
                </c:pt>
                <c:pt idx="8">
                  <c:v>1</c:v>
                </c:pt>
                <c:pt idx="9">
                  <c:v>1.5</c:v>
                </c:pt>
                <c:pt idx="10">
                  <c:v>3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30</c:v>
                </c:pt>
                <c:pt idx="15">
                  <c:v>70</c:v>
                </c:pt>
                <c:pt idx="16">
                  <c:v>92</c:v>
                </c:pt>
                <c:pt idx="17">
                  <c:v>0.01</c:v>
                </c:pt>
                <c:pt idx="18">
                  <c:v>1.4999999999999999E-2</c:v>
                </c:pt>
                <c:pt idx="19">
                  <c:v>0.03</c:v>
                </c:pt>
                <c:pt idx="20">
                  <c:v>7.0000000000000007E-2</c:v>
                </c:pt>
                <c:pt idx="21">
                  <c:v>0.1</c:v>
                </c:pt>
                <c:pt idx="22">
                  <c:v>0.15</c:v>
                </c:pt>
                <c:pt idx="23">
                  <c:v>0.3</c:v>
                </c:pt>
                <c:pt idx="24">
                  <c:v>0.7</c:v>
                </c:pt>
                <c:pt idx="25">
                  <c:v>1</c:v>
                </c:pt>
                <c:pt idx="26">
                  <c:v>1.5</c:v>
                </c:pt>
                <c:pt idx="27">
                  <c:v>3</c:v>
                </c:pt>
                <c:pt idx="28">
                  <c:v>7</c:v>
                </c:pt>
                <c:pt idx="29">
                  <c:v>10</c:v>
                </c:pt>
                <c:pt idx="30">
                  <c:v>15</c:v>
                </c:pt>
                <c:pt idx="31">
                  <c:v>30</c:v>
                </c:pt>
                <c:pt idx="32">
                  <c:v>70</c:v>
                </c:pt>
                <c:pt idx="33">
                  <c:v>92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0.03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0.15</c:v>
                </c:pt>
                <c:pt idx="40">
                  <c:v>0.3</c:v>
                </c:pt>
                <c:pt idx="41">
                  <c:v>0.7</c:v>
                </c:pt>
                <c:pt idx="42">
                  <c:v>1</c:v>
                </c:pt>
                <c:pt idx="43">
                  <c:v>1.5</c:v>
                </c:pt>
                <c:pt idx="44">
                  <c:v>3</c:v>
                </c:pt>
                <c:pt idx="45">
                  <c:v>7</c:v>
                </c:pt>
                <c:pt idx="46">
                  <c:v>10</c:v>
                </c:pt>
                <c:pt idx="47">
                  <c:v>15</c:v>
                </c:pt>
                <c:pt idx="48">
                  <c:v>30</c:v>
                </c:pt>
                <c:pt idx="49">
                  <c:v>70</c:v>
                </c:pt>
                <c:pt idx="50">
                  <c:v>92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0.03</c:v>
                </c:pt>
                <c:pt idx="54">
                  <c:v>7.0000000000000007E-2</c:v>
                </c:pt>
                <c:pt idx="55">
                  <c:v>0.1</c:v>
                </c:pt>
                <c:pt idx="56">
                  <c:v>0.15</c:v>
                </c:pt>
                <c:pt idx="57">
                  <c:v>0.3</c:v>
                </c:pt>
                <c:pt idx="58">
                  <c:v>0.7</c:v>
                </c:pt>
                <c:pt idx="59">
                  <c:v>1</c:v>
                </c:pt>
                <c:pt idx="60">
                  <c:v>1.5</c:v>
                </c:pt>
                <c:pt idx="61">
                  <c:v>3</c:v>
                </c:pt>
                <c:pt idx="62">
                  <c:v>7</c:v>
                </c:pt>
                <c:pt idx="63">
                  <c:v>10</c:v>
                </c:pt>
                <c:pt idx="64">
                  <c:v>15</c:v>
                </c:pt>
                <c:pt idx="65">
                  <c:v>30</c:v>
                </c:pt>
                <c:pt idx="66">
                  <c:v>70</c:v>
                </c:pt>
                <c:pt idx="67">
                  <c:v>92</c:v>
                </c:pt>
                <c:pt idx="68">
                  <c:v>0.01</c:v>
                </c:pt>
                <c:pt idx="69">
                  <c:v>1.4999999999999999E-2</c:v>
                </c:pt>
                <c:pt idx="70">
                  <c:v>0.03</c:v>
                </c:pt>
                <c:pt idx="71">
                  <c:v>7.0000000000000007E-2</c:v>
                </c:pt>
                <c:pt idx="72">
                  <c:v>0.1</c:v>
                </c:pt>
                <c:pt idx="73">
                  <c:v>0.15</c:v>
                </c:pt>
                <c:pt idx="74">
                  <c:v>0.3</c:v>
                </c:pt>
                <c:pt idx="75">
                  <c:v>0.7</c:v>
                </c:pt>
                <c:pt idx="76">
                  <c:v>1</c:v>
                </c:pt>
                <c:pt idx="77">
                  <c:v>1.5</c:v>
                </c:pt>
                <c:pt idx="78">
                  <c:v>3</c:v>
                </c:pt>
                <c:pt idx="79">
                  <c:v>7</c:v>
                </c:pt>
                <c:pt idx="80">
                  <c:v>10</c:v>
                </c:pt>
                <c:pt idx="81">
                  <c:v>15</c:v>
                </c:pt>
                <c:pt idx="82">
                  <c:v>30</c:v>
                </c:pt>
                <c:pt idx="83">
                  <c:v>70</c:v>
                </c:pt>
                <c:pt idx="84">
                  <c:v>92</c:v>
                </c:pt>
                <c:pt idx="85">
                  <c:v>0.01</c:v>
                </c:pt>
                <c:pt idx="86">
                  <c:v>1.4999999999999999E-2</c:v>
                </c:pt>
                <c:pt idx="87">
                  <c:v>0.03</c:v>
                </c:pt>
                <c:pt idx="88">
                  <c:v>7.0000000000000007E-2</c:v>
                </c:pt>
                <c:pt idx="89">
                  <c:v>0.1</c:v>
                </c:pt>
                <c:pt idx="90">
                  <c:v>0.15</c:v>
                </c:pt>
                <c:pt idx="91">
                  <c:v>0.3</c:v>
                </c:pt>
                <c:pt idx="92">
                  <c:v>0.7</c:v>
                </c:pt>
                <c:pt idx="93">
                  <c:v>1</c:v>
                </c:pt>
                <c:pt idx="94">
                  <c:v>1.5</c:v>
                </c:pt>
                <c:pt idx="95">
                  <c:v>3</c:v>
                </c:pt>
                <c:pt idx="96">
                  <c:v>7</c:v>
                </c:pt>
                <c:pt idx="97">
                  <c:v>10</c:v>
                </c:pt>
                <c:pt idx="98">
                  <c:v>15</c:v>
                </c:pt>
                <c:pt idx="99">
                  <c:v>30</c:v>
                </c:pt>
                <c:pt idx="100">
                  <c:v>70</c:v>
                </c:pt>
                <c:pt idx="101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94192"/>
        <c:axId val="452493632"/>
      </c:scatterChart>
      <c:valAx>
        <c:axId val="452494192"/>
        <c:scaling>
          <c:orientation val="minMax"/>
          <c:max val="0.9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493632"/>
        <c:crosses val="autoZero"/>
        <c:crossBetween val="midCat"/>
      </c:valAx>
      <c:valAx>
        <c:axId val="452493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4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I=1mA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Sheet1!$O$155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Sheet1!$N$156:$N$161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Sheet1!$O$156:$O$161</c:f>
              <c:numCache>
                <c:formatCode>General</c:formatCode>
                <c:ptCount val="6"/>
                <c:pt idx="0">
                  <c:v>0.63600000000000001</c:v>
                </c:pt>
                <c:pt idx="1">
                  <c:v>0.61499999999999999</c:v>
                </c:pt>
                <c:pt idx="2">
                  <c:v>0.59599999999999997</c:v>
                </c:pt>
                <c:pt idx="3">
                  <c:v>0.57599999999999996</c:v>
                </c:pt>
                <c:pt idx="4">
                  <c:v>0.55700000000000005</c:v>
                </c:pt>
                <c:pt idx="5">
                  <c:v>0.53700000000000003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04816"/>
        <c:axId val="465005936"/>
      </c:scatterChart>
      <c:valAx>
        <c:axId val="4650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5936"/>
        <c:crosses val="autoZero"/>
        <c:crossBetween val="midCat"/>
      </c:valAx>
      <c:valAx>
        <c:axId val="4650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28575</xdr:rowOff>
    </xdr:from>
    <xdr:to>
      <xdr:col>7</xdr:col>
      <xdr:colOff>704850</xdr:colOff>
      <xdr:row>17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0</xdr:row>
      <xdr:rowOff>152400</xdr:rowOff>
    </xdr:from>
    <xdr:to>
      <xdr:col>15</xdr:col>
      <xdr:colOff>228600</xdr:colOff>
      <xdr:row>16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161925</xdr:rowOff>
    </xdr:from>
    <xdr:to>
      <xdr:col>22</xdr:col>
      <xdr:colOff>457200</xdr:colOff>
      <xdr:row>16</xdr:row>
      <xdr:rowOff>161925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95250</xdr:colOff>
      <xdr:row>0</xdr:row>
      <xdr:rowOff>85725</xdr:rowOff>
    </xdr:from>
    <xdr:to>
      <xdr:col>29</xdr:col>
      <xdr:colOff>552450</xdr:colOff>
      <xdr:row>16</xdr:row>
      <xdr:rowOff>85725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152400</xdr:colOff>
      <xdr:row>0</xdr:row>
      <xdr:rowOff>114300</xdr:rowOff>
    </xdr:from>
    <xdr:to>
      <xdr:col>36</xdr:col>
      <xdr:colOff>609600</xdr:colOff>
      <xdr:row>16</xdr:row>
      <xdr:rowOff>114300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352425</xdr:colOff>
      <xdr:row>34</xdr:row>
      <xdr:rowOff>123825</xdr:rowOff>
    </xdr:from>
    <xdr:to>
      <xdr:col>7</xdr:col>
      <xdr:colOff>561975</xdr:colOff>
      <xdr:row>50</xdr:row>
      <xdr:rowOff>123825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276225</xdr:colOff>
      <xdr:row>55</xdr:row>
      <xdr:rowOff>142875</xdr:rowOff>
    </xdr:from>
    <xdr:to>
      <xdr:col>7</xdr:col>
      <xdr:colOff>485775</xdr:colOff>
      <xdr:row>71</xdr:row>
      <xdr:rowOff>142875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409574</xdr:colOff>
      <xdr:row>203</xdr:row>
      <xdr:rowOff>161925</xdr:rowOff>
    </xdr:from>
    <xdr:to>
      <xdr:col>9</xdr:col>
      <xdr:colOff>114300</xdr:colOff>
      <xdr:row>231</xdr:row>
      <xdr:rowOff>66675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495300</xdr:colOff>
      <xdr:row>148</xdr:row>
      <xdr:rowOff>95250</xdr:rowOff>
    </xdr:from>
    <xdr:to>
      <xdr:col>22</xdr:col>
      <xdr:colOff>266700</xdr:colOff>
      <xdr:row>164</xdr:row>
      <xdr:rowOff>95250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123825</xdr:colOff>
      <xdr:row>106</xdr:row>
      <xdr:rowOff>47625</xdr:rowOff>
    </xdr:from>
    <xdr:to>
      <xdr:col>14</xdr:col>
      <xdr:colOff>9525</xdr:colOff>
      <xdr:row>122</xdr:row>
      <xdr:rowOff>47625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342900</xdr:colOff>
      <xdr:row>124</xdr:row>
      <xdr:rowOff>114300</xdr:rowOff>
    </xdr:from>
    <xdr:to>
      <xdr:col>22</xdr:col>
      <xdr:colOff>114300</xdr:colOff>
      <xdr:row>140</xdr:row>
      <xdr:rowOff>114300</xdr:rowOff>
    </xdr:to>
    <xdr:graphicFrame macro="">
      <xdr:nvGraphicFramePr>
        <xdr:cNvPr id="22" name="グラフ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66675</xdr:colOff>
      <xdr:row>134</xdr:row>
      <xdr:rowOff>133350</xdr:rowOff>
    </xdr:from>
    <xdr:to>
      <xdr:col>26</xdr:col>
      <xdr:colOff>323850</xdr:colOff>
      <xdr:row>150</xdr:row>
      <xdr:rowOff>133350</xdr:rowOff>
    </xdr:to>
    <xdr:graphicFrame macro="">
      <xdr:nvGraphicFramePr>
        <xdr:cNvPr id="23" name="グラフ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47625</xdr:colOff>
      <xdr:row>161</xdr:row>
      <xdr:rowOff>57150</xdr:rowOff>
    </xdr:from>
    <xdr:to>
      <xdr:col>26</xdr:col>
      <xdr:colOff>304800</xdr:colOff>
      <xdr:row>177</xdr:row>
      <xdr:rowOff>57150</xdr:rowOff>
    </xdr:to>
    <xdr:graphicFrame macro="">
      <xdr:nvGraphicFramePr>
        <xdr:cNvPr id="24" name="グラフ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447675</xdr:colOff>
      <xdr:row>174</xdr:row>
      <xdr:rowOff>47625</xdr:rowOff>
    </xdr:from>
    <xdr:to>
      <xdr:col>22</xdr:col>
      <xdr:colOff>219075</xdr:colOff>
      <xdr:row>190</xdr:row>
      <xdr:rowOff>47625</xdr:rowOff>
    </xdr:to>
    <xdr:graphicFrame macro="">
      <xdr:nvGraphicFramePr>
        <xdr:cNvPr id="25" name="グラフ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638175</xdr:colOff>
      <xdr:row>128</xdr:row>
      <xdr:rowOff>0</xdr:rowOff>
    </xdr:from>
    <xdr:to>
      <xdr:col>27</xdr:col>
      <xdr:colOff>314325</xdr:colOff>
      <xdr:row>159</xdr:row>
      <xdr:rowOff>38100</xdr:rowOff>
    </xdr:to>
    <xdr:graphicFrame macro="">
      <xdr:nvGraphicFramePr>
        <xdr:cNvPr id="26" name="グラフ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495300</xdr:colOff>
      <xdr:row>82</xdr:row>
      <xdr:rowOff>123825</xdr:rowOff>
    </xdr:from>
    <xdr:to>
      <xdr:col>13</xdr:col>
      <xdr:colOff>457200</xdr:colOff>
      <xdr:row>98</xdr:row>
      <xdr:rowOff>123825</xdr:rowOff>
    </xdr:to>
    <xdr:graphicFrame macro="">
      <xdr:nvGraphicFramePr>
        <xdr:cNvPr id="31" name="グラフ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219075</xdr:colOff>
      <xdr:row>126</xdr:row>
      <xdr:rowOff>28575</xdr:rowOff>
    </xdr:from>
    <xdr:to>
      <xdr:col>13</xdr:col>
      <xdr:colOff>180975</xdr:colOff>
      <xdr:row>142</xdr:row>
      <xdr:rowOff>28575</xdr:rowOff>
    </xdr:to>
    <xdr:graphicFrame macro="">
      <xdr:nvGraphicFramePr>
        <xdr:cNvPr id="33" name="グラフ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123825</xdr:colOff>
      <xdr:row>146</xdr:row>
      <xdr:rowOff>47625</xdr:rowOff>
    </xdr:from>
    <xdr:to>
      <xdr:col>13</xdr:col>
      <xdr:colOff>85725</xdr:colOff>
      <xdr:row>162</xdr:row>
      <xdr:rowOff>47625</xdr:rowOff>
    </xdr:to>
    <xdr:graphicFrame macro="">
      <xdr:nvGraphicFramePr>
        <xdr:cNvPr id="34" name="グラフ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257175</xdr:colOff>
      <xdr:row>165</xdr:row>
      <xdr:rowOff>57150</xdr:rowOff>
    </xdr:from>
    <xdr:to>
      <xdr:col>13</xdr:col>
      <xdr:colOff>219075</xdr:colOff>
      <xdr:row>181</xdr:row>
      <xdr:rowOff>57150</xdr:rowOff>
    </xdr:to>
    <xdr:graphicFrame macro="">
      <xdr:nvGraphicFramePr>
        <xdr:cNvPr id="35" name="グラフ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219075</xdr:colOff>
      <xdr:row>185</xdr:row>
      <xdr:rowOff>47625</xdr:rowOff>
    </xdr:from>
    <xdr:to>
      <xdr:col>13</xdr:col>
      <xdr:colOff>180975</xdr:colOff>
      <xdr:row>201</xdr:row>
      <xdr:rowOff>47625</xdr:rowOff>
    </xdr:to>
    <xdr:graphicFrame macro="">
      <xdr:nvGraphicFramePr>
        <xdr:cNvPr id="36" name="グラフ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885825</xdr:colOff>
      <xdr:row>87</xdr:row>
      <xdr:rowOff>104775</xdr:rowOff>
    </xdr:from>
    <xdr:to>
      <xdr:col>11</xdr:col>
      <xdr:colOff>638175</xdr:colOff>
      <xdr:row>112</xdr:row>
      <xdr:rowOff>47625</xdr:rowOff>
    </xdr:to>
    <xdr:graphicFrame macro="">
      <xdr:nvGraphicFramePr>
        <xdr:cNvPr id="37" name="グラフ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04"/>
  <sheetViews>
    <sheetView tabSelected="1" topLeftCell="M122" zoomScaleNormal="100" zoomScaleSheetLayoutView="100" workbookViewId="0">
      <selection activeCell="AC137" sqref="AC137"/>
    </sheetView>
  </sheetViews>
  <sheetFormatPr defaultRowHeight="13.5"/>
  <cols>
    <col min="3" max="3" width="12.125" bestFit="1" customWidth="1"/>
    <col min="4" max="4" width="13.875" bestFit="1" customWidth="1"/>
    <col min="6" max="6" width="11.75" bestFit="1" customWidth="1"/>
    <col min="7" max="8" width="11.75" customWidth="1"/>
    <col min="10" max="10" width="12.75" bestFit="1" customWidth="1"/>
    <col min="14" max="14" width="12.75" bestFit="1" customWidth="1"/>
    <col min="26" max="26" width="11.625" bestFit="1" customWidth="1"/>
  </cols>
  <sheetData>
    <row r="2" spans="2:12">
      <c r="B2" t="s">
        <v>0</v>
      </c>
      <c r="C2" t="s">
        <v>1</v>
      </c>
      <c r="D2" t="s">
        <v>2</v>
      </c>
    </row>
    <row r="3" spans="2:12">
      <c r="B3">
        <v>0.7</v>
      </c>
      <c r="C3">
        <f>EXP(B3*F3)*10^(-12)</f>
        <v>0.57359230008631013</v>
      </c>
      <c r="D3">
        <f>LN(C3)</f>
        <v>-0.55583641362519842</v>
      </c>
      <c r="F3">
        <f>1.602/1.3806/300*10000</f>
        <v>38.678835289004788</v>
      </c>
    </row>
    <row r="4" spans="2:12">
      <c r="B4">
        <v>0.8</v>
      </c>
      <c r="C4">
        <f t="shared" ref="C4:C8" si="0">EXP(B4*F4)*10^(-12)</f>
        <v>27.44124340090945</v>
      </c>
      <c r="D4">
        <f t="shared" ref="D4:D8" si="1">LN(C4)</f>
        <v>3.3120471152752833</v>
      </c>
      <c r="F4">
        <f t="shared" ref="F4:F8" si="2">1.602/1.3806/300*10000</f>
        <v>38.678835289004788</v>
      </c>
    </row>
    <row r="5" spans="2:12">
      <c r="B5">
        <v>0.82</v>
      </c>
      <c r="C5">
        <f t="shared" si="0"/>
        <v>59.479030451986496</v>
      </c>
      <c r="D5">
        <f t="shared" si="1"/>
        <v>4.0856238210553775</v>
      </c>
      <c r="F5">
        <f t="shared" si="2"/>
        <v>38.678835289004788</v>
      </c>
    </row>
    <row r="6" spans="2:12">
      <c r="B6">
        <v>0.83</v>
      </c>
      <c r="C6">
        <f t="shared" si="0"/>
        <v>87.567696975300905</v>
      </c>
      <c r="D6">
        <f t="shared" si="1"/>
        <v>4.472412173945421</v>
      </c>
      <c r="F6">
        <f t="shared" si="2"/>
        <v>38.678835289004788</v>
      </c>
    </row>
    <row r="7" spans="2:12">
      <c r="B7">
        <v>0.9</v>
      </c>
      <c r="C7">
        <f t="shared" si="0"/>
        <v>1312.8172035688835</v>
      </c>
      <c r="D7">
        <f t="shared" si="1"/>
        <v>7.1799306441757613</v>
      </c>
      <c r="F7">
        <f t="shared" si="2"/>
        <v>38.678835289004788</v>
      </c>
      <c r="L7">
        <f>(1.38*300)/1.6/10000</f>
        <v>2.5874999999999995E-2</v>
      </c>
    </row>
    <row r="8" spans="2:12">
      <c r="B8">
        <v>0.95</v>
      </c>
      <c r="C8">
        <f t="shared" si="0"/>
        <v>9080.3898766084167</v>
      </c>
      <c r="D8">
        <f t="shared" si="1"/>
        <v>9.1138724086259995</v>
      </c>
      <c r="F8">
        <f t="shared" si="2"/>
        <v>38.678835289004788</v>
      </c>
    </row>
    <row r="16" spans="2:12">
      <c r="B16" t="s">
        <v>20</v>
      </c>
    </row>
    <row r="18" spans="3:36">
      <c r="C18" t="s">
        <v>3</v>
      </c>
      <c r="J18" t="s">
        <v>7</v>
      </c>
      <c r="Q18" t="s">
        <v>8</v>
      </c>
      <c r="X18" t="s">
        <v>9</v>
      </c>
      <c r="AE18" t="s">
        <v>10</v>
      </c>
    </row>
    <row r="19" spans="3:36">
      <c r="C19" t="s">
        <v>5</v>
      </c>
      <c r="D19" t="s">
        <v>11</v>
      </c>
      <c r="E19" t="s">
        <v>12</v>
      </c>
      <c r="F19" t="s">
        <v>6</v>
      </c>
      <c r="G19" t="s">
        <v>18</v>
      </c>
      <c r="H19" t="s">
        <v>19</v>
      </c>
      <c r="J19" t="s">
        <v>5</v>
      </c>
      <c r="K19" t="s">
        <v>11</v>
      </c>
      <c r="L19" t="s">
        <v>13</v>
      </c>
      <c r="M19" t="s">
        <v>6</v>
      </c>
      <c r="N19" t="s">
        <v>17</v>
      </c>
      <c r="O19" t="s">
        <v>4</v>
      </c>
      <c r="Q19" t="s">
        <v>5</v>
      </c>
      <c r="R19" t="s">
        <v>11</v>
      </c>
      <c r="S19" t="s">
        <v>14</v>
      </c>
      <c r="T19" t="s">
        <v>6</v>
      </c>
      <c r="U19" t="s">
        <v>17</v>
      </c>
      <c r="V19" t="s">
        <v>4</v>
      </c>
      <c r="X19" t="s">
        <v>5</v>
      </c>
      <c r="Y19" t="s">
        <v>15</v>
      </c>
      <c r="Z19" t="s">
        <v>16</v>
      </c>
      <c r="AA19" t="s">
        <v>6</v>
      </c>
      <c r="AB19" t="s">
        <v>17</v>
      </c>
      <c r="AC19" t="s">
        <v>4</v>
      </c>
      <c r="AE19" t="s">
        <v>5</v>
      </c>
      <c r="AF19" t="s">
        <v>11</v>
      </c>
      <c r="AG19" t="s">
        <v>16</v>
      </c>
      <c r="AH19" t="s">
        <v>6</v>
      </c>
      <c r="AI19" t="s">
        <v>17</v>
      </c>
      <c r="AJ19" t="s">
        <v>4</v>
      </c>
    </row>
    <row r="20" spans="3:36">
      <c r="C20">
        <v>60</v>
      </c>
      <c r="D20">
        <v>99.075000000000003</v>
      </c>
      <c r="E20">
        <v>99.201999999999998</v>
      </c>
      <c r="F20">
        <v>1</v>
      </c>
      <c r="G20">
        <f>D20/F20</f>
        <v>99.075000000000003</v>
      </c>
      <c r="H20">
        <f>E20/D20*G20</f>
        <v>99.201999999999998</v>
      </c>
      <c r="J20">
        <v>60</v>
      </c>
      <c r="K20">
        <v>98.796999999999997</v>
      </c>
      <c r="L20">
        <v>110.432</v>
      </c>
      <c r="M20">
        <v>1</v>
      </c>
      <c r="N20">
        <f>K20/M20</f>
        <v>98.796999999999997</v>
      </c>
      <c r="O20">
        <f>L20/K20*N20</f>
        <v>110.43200000000002</v>
      </c>
      <c r="Q20">
        <v>60</v>
      </c>
      <c r="R20">
        <v>99.138000000000005</v>
      </c>
      <c r="S20">
        <v>96.825000000000003</v>
      </c>
      <c r="T20">
        <v>1</v>
      </c>
      <c r="U20">
        <f>R20/T20</f>
        <v>99.138000000000005</v>
      </c>
      <c r="V20">
        <f>S20/R20*U20</f>
        <v>96.825000000000003</v>
      </c>
      <c r="X20">
        <v>60</v>
      </c>
      <c r="Y20">
        <v>99.078999999999994</v>
      </c>
      <c r="Z20">
        <v>99.167000000000002</v>
      </c>
      <c r="AA20">
        <v>1</v>
      </c>
      <c r="AB20">
        <f>Y20/AA20</f>
        <v>99.078999999999994</v>
      </c>
      <c r="AC20">
        <f>Z20/Y20*AB20</f>
        <v>99.167000000000002</v>
      </c>
      <c r="AE20">
        <v>60</v>
      </c>
      <c r="AF20">
        <v>98.802999999999997</v>
      </c>
      <c r="AG20">
        <v>110.22799999999999</v>
      </c>
      <c r="AH20">
        <v>1</v>
      </c>
      <c r="AI20">
        <f>AF20/AH20</f>
        <v>98.802999999999997</v>
      </c>
      <c r="AJ20">
        <f>AG20/AF20*AI20</f>
        <v>110.22800000000001</v>
      </c>
    </row>
    <row r="21" spans="3:36">
      <c r="C21">
        <v>55</v>
      </c>
      <c r="D21">
        <v>99.078000000000003</v>
      </c>
      <c r="E21">
        <v>99.218999999999994</v>
      </c>
      <c r="F21">
        <v>1</v>
      </c>
      <c r="G21">
        <f>D21/F21</f>
        <v>99.078000000000003</v>
      </c>
      <c r="H21">
        <f>E21/D21*G21</f>
        <v>99.218999999999994</v>
      </c>
      <c r="J21">
        <v>55</v>
      </c>
      <c r="K21">
        <v>98.835999999999999</v>
      </c>
      <c r="L21">
        <v>108.922</v>
      </c>
      <c r="M21">
        <v>1</v>
      </c>
      <c r="N21">
        <f>K21/M21</f>
        <v>98.835999999999999</v>
      </c>
      <c r="O21">
        <f>L21/K21*N21</f>
        <v>108.922</v>
      </c>
      <c r="Q21">
        <v>55</v>
      </c>
      <c r="R21">
        <v>99.135000000000005</v>
      </c>
      <c r="S21">
        <v>96.936000000000007</v>
      </c>
      <c r="T21">
        <v>1</v>
      </c>
      <c r="U21">
        <f>R21/T21</f>
        <v>99.135000000000005</v>
      </c>
      <c r="V21">
        <f>S21/R21*U21</f>
        <v>96.936000000000007</v>
      </c>
      <c r="X21">
        <v>55</v>
      </c>
      <c r="Y21">
        <v>99.08</v>
      </c>
      <c r="Z21">
        <v>99.143000000000001</v>
      </c>
      <c r="AA21">
        <v>1</v>
      </c>
      <c r="AB21">
        <f>Y21/AA21</f>
        <v>99.08</v>
      </c>
      <c r="AC21">
        <f>Z21/Y21*AB21</f>
        <v>99.142999999999986</v>
      </c>
      <c r="AE21">
        <v>55</v>
      </c>
      <c r="AF21">
        <v>98.85</v>
      </c>
      <c r="AG21">
        <v>108.399</v>
      </c>
      <c r="AH21">
        <v>1</v>
      </c>
      <c r="AI21">
        <f>AF21/AH21</f>
        <v>98.85</v>
      </c>
      <c r="AJ21">
        <f>AG21/AF21*AI21</f>
        <v>108.399</v>
      </c>
    </row>
    <row r="22" spans="3:36">
      <c r="C22">
        <v>50</v>
      </c>
      <c r="D22">
        <v>99.076999999999998</v>
      </c>
      <c r="E22">
        <v>99.227000000000004</v>
      </c>
      <c r="F22">
        <v>1</v>
      </c>
      <c r="G22">
        <f t="shared" ref="G22:G41" si="3">D22/F22</f>
        <v>99.076999999999998</v>
      </c>
      <c r="H22">
        <f t="shared" ref="H22:H41" si="4">E22/D22*G22</f>
        <v>99.227000000000004</v>
      </c>
      <c r="J22">
        <v>50</v>
      </c>
      <c r="K22">
        <v>98.87</v>
      </c>
      <c r="L22">
        <v>107.524</v>
      </c>
      <c r="M22">
        <v>1</v>
      </c>
      <c r="N22">
        <f t="shared" ref="N22:N41" si="5">K22/M22</f>
        <v>98.87</v>
      </c>
      <c r="O22">
        <f t="shared" ref="O22:O41" si="6">L22/K22*N22</f>
        <v>107.524</v>
      </c>
      <c r="Q22">
        <v>50</v>
      </c>
      <c r="R22">
        <v>99.132000000000005</v>
      </c>
      <c r="S22">
        <v>97.039000000000001</v>
      </c>
      <c r="T22">
        <v>1</v>
      </c>
      <c r="U22">
        <f t="shared" ref="U22:U41" si="7">R22/T22</f>
        <v>99.132000000000005</v>
      </c>
      <c r="V22">
        <f t="shared" ref="V22:V41" si="8">S22/R22*U22</f>
        <v>97.039000000000001</v>
      </c>
      <c r="X22">
        <v>50</v>
      </c>
      <c r="Y22">
        <v>99.08</v>
      </c>
      <c r="Z22">
        <v>99.122</v>
      </c>
      <c r="AA22">
        <v>1</v>
      </c>
      <c r="AB22">
        <f t="shared" ref="AB22:AB41" si="9">Y22/AA22</f>
        <v>99.08</v>
      </c>
      <c r="AC22">
        <f t="shared" ref="AC22:AC41" si="10">Z22/Y22*AB22</f>
        <v>99.121999999999986</v>
      </c>
      <c r="AE22">
        <v>50</v>
      </c>
      <c r="AF22">
        <v>98.885000000000005</v>
      </c>
      <c r="AG22">
        <v>106.93</v>
      </c>
      <c r="AH22">
        <v>1</v>
      </c>
      <c r="AI22">
        <f t="shared" ref="AI22:AI41" si="11">AF22/AH22</f>
        <v>98.885000000000005</v>
      </c>
      <c r="AJ22">
        <f t="shared" ref="AJ22:AJ41" si="12">AG22/AF22*AI22</f>
        <v>106.93</v>
      </c>
    </row>
    <row r="23" spans="3:36">
      <c r="C23">
        <v>45</v>
      </c>
      <c r="D23">
        <v>99.076999999999998</v>
      </c>
      <c r="E23">
        <v>99.236000000000004</v>
      </c>
      <c r="F23">
        <v>1</v>
      </c>
      <c r="G23">
        <f t="shared" si="3"/>
        <v>99.076999999999998</v>
      </c>
      <c r="H23">
        <f t="shared" si="4"/>
        <v>99.23599999999999</v>
      </c>
      <c r="J23">
        <v>45</v>
      </c>
      <c r="K23">
        <v>98.906000000000006</v>
      </c>
      <c r="L23">
        <v>106.095</v>
      </c>
      <c r="M23">
        <v>1</v>
      </c>
      <c r="N23">
        <f t="shared" si="5"/>
        <v>98.906000000000006</v>
      </c>
      <c r="O23">
        <f t="shared" si="6"/>
        <v>106.09500000000001</v>
      </c>
      <c r="Q23">
        <v>45</v>
      </c>
      <c r="R23">
        <v>99.13</v>
      </c>
      <c r="S23">
        <v>97.144999999999996</v>
      </c>
      <c r="T23">
        <v>1</v>
      </c>
      <c r="U23">
        <f t="shared" si="7"/>
        <v>99.13</v>
      </c>
      <c r="V23">
        <f t="shared" si="8"/>
        <v>97.144999999999996</v>
      </c>
      <c r="X23">
        <v>45</v>
      </c>
      <c r="Y23">
        <v>99.081000000000003</v>
      </c>
      <c r="Z23">
        <v>99.100999999999999</v>
      </c>
      <c r="AA23">
        <v>1</v>
      </c>
      <c r="AB23">
        <f t="shared" si="9"/>
        <v>99.081000000000003</v>
      </c>
      <c r="AC23">
        <f t="shared" si="10"/>
        <v>99.101000000000013</v>
      </c>
      <c r="AE23">
        <v>45</v>
      </c>
      <c r="AF23">
        <v>98.924999999999997</v>
      </c>
      <c r="AG23">
        <v>105.32299999999999</v>
      </c>
      <c r="AH23">
        <v>1</v>
      </c>
      <c r="AI23">
        <f t="shared" si="11"/>
        <v>98.924999999999997</v>
      </c>
      <c r="AJ23">
        <f t="shared" si="12"/>
        <v>105.32300000000001</v>
      </c>
    </row>
    <row r="24" spans="3:36">
      <c r="C24">
        <v>40</v>
      </c>
      <c r="D24">
        <v>99.076999999999998</v>
      </c>
      <c r="E24">
        <v>99.245000000000005</v>
      </c>
      <c r="F24">
        <v>1</v>
      </c>
      <c r="G24">
        <f t="shared" si="3"/>
        <v>99.076999999999998</v>
      </c>
      <c r="H24">
        <f t="shared" si="4"/>
        <v>99.245000000000005</v>
      </c>
      <c r="J24">
        <v>40</v>
      </c>
      <c r="K24">
        <v>98.944000000000003</v>
      </c>
      <c r="L24">
        <v>104.584</v>
      </c>
      <c r="M24">
        <v>1</v>
      </c>
      <c r="N24">
        <f t="shared" si="5"/>
        <v>98.944000000000003</v>
      </c>
      <c r="O24">
        <f t="shared" si="6"/>
        <v>104.58399999999999</v>
      </c>
      <c r="Q24">
        <v>40</v>
      </c>
      <c r="R24">
        <v>99.128</v>
      </c>
      <c r="S24">
        <v>97.256</v>
      </c>
      <c r="T24">
        <v>1</v>
      </c>
      <c r="U24">
        <f t="shared" si="7"/>
        <v>99.128</v>
      </c>
      <c r="V24">
        <f t="shared" si="8"/>
        <v>97.256</v>
      </c>
      <c r="X24">
        <v>40</v>
      </c>
      <c r="Y24">
        <v>99.081999999999994</v>
      </c>
      <c r="Z24">
        <v>99.076999999999998</v>
      </c>
      <c r="AA24">
        <v>1</v>
      </c>
      <c r="AB24">
        <f t="shared" si="9"/>
        <v>99.081999999999994</v>
      </c>
      <c r="AC24">
        <f t="shared" si="10"/>
        <v>99.076999999999998</v>
      </c>
      <c r="AE24">
        <v>40</v>
      </c>
      <c r="AF24">
        <v>98.972999999999999</v>
      </c>
      <c r="AG24">
        <v>103.434</v>
      </c>
      <c r="AH24">
        <v>1</v>
      </c>
      <c r="AI24">
        <f t="shared" si="11"/>
        <v>98.972999999999999</v>
      </c>
      <c r="AJ24">
        <f t="shared" si="12"/>
        <v>103.434</v>
      </c>
    </row>
    <row r="25" spans="3:36">
      <c r="C25">
        <v>35</v>
      </c>
      <c r="D25">
        <v>99.076999999999998</v>
      </c>
      <c r="E25">
        <v>99.251999999999995</v>
      </c>
      <c r="F25">
        <v>1</v>
      </c>
      <c r="G25">
        <f t="shared" si="3"/>
        <v>99.076999999999998</v>
      </c>
      <c r="H25">
        <f t="shared" si="4"/>
        <v>99.251999999999981</v>
      </c>
      <c r="J25">
        <v>35</v>
      </c>
      <c r="K25">
        <v>98.983000000000004</v>
      </c>
      <c r="L25">
        <v>103.069</v>
      </c>
      <c r="M25">
        <v>1</v>
      </c>
      <c r="N25">
        <f t="shared" si="5"/>
        <v>98.983000000000004</v>
      </c>
      <c r="O25">
        <f t="shared" si="6"/>
        <v>103.06899999999999</v>
      </c>
      <c r="Q25">
        <v>35</v>
      </c>
      <c r="R25">
        <v>99.125</v>
      </c>
      <c r="S25">
        <v>97.366</v>
      </c>
      <c r="T25">
        <v>1</v>
      </c>
      <c r="U25">
        <f t="shared" si="7"/>
        <v>99.125</v>
      </c>
      <c r="V25">
        <f t="shared" si="8"/>
        <v>97.366</v>
      </c>
      <c r="X25">
        <v>35</v>
      </c>
      <c r="Y25">
        <v>99.082999999999998</v>
      </c>
      <c r="Z25">
        <v>99.055000000000007</v>
      </c>
      <c r="AA25">
        <v>1</v>
      </c>
      <c r="AB25">
        <f t="shared" si="9"/>
        <v>99.082999999999998</v>
      </c>
      <c r="AC25">
        <f t="shared" si="10"/>
        <v>99.055000000000007</v>
      </c>
      <c r="AE25">
        <v>35</v>
      </c>
      <c r="AF25">
        <v>99.016999999999996</v>
      </c>
      <c r="AG25">
        <v>101.699</v>
      </c>
      <c r="AH25">
        <v>1</v>
      </c>
      <c r="AI25">
        <f t="shared" si="11"/>
        <v>99.016999999999996</v>
      </c>
      <c r="AJ25">
        <f t="shared" si="12"/>
        <v>101.699</v>
      </c>
    </row>
    <row r="26" spans="3:36">
      <c r="C26">
        <v>30</v>
      </c>
      <c r="D26">
        <v>99.078000000000003</v>
      </c>
      <c r="E26">
        <v>99.257999999999996</v>
      </c>
      <c r="F26">
        <v>1</v>
      </c>
      <c r="G26">
        <f t="shared" si="3"/>
        <v>99.078000000000003</v>
      </c>
      <c r="H26">
        <f t="shared" si="4"/>
        <v>99.25800000000001</v>
      </c>
      <c r="J26">
        <v>30</v>
      </c>
      <c r="K26">
        <v>99.02</v>
      </c>
      <c r="L26">
        <v>101.566</v>
      </c>
      <c r="M26">
        <v>1</v>
      </c>
      <c r="N26">
        <f t="shared" si="5"/>
        <v>99.02</v>
      </c>
      <c r="O26">
        <f t="shared" si="6"/>
        <v>101.566</v>
      </c>
      <c r="Q26">
        <v>30</v>
      </c>
      <c r="R26">
        <v>99.123000000000005</v>
      </c>
      <c r="S26">
        <v>97.477000000000004</v>
      </c>
      <c r="T26">
        <v>1</v>
      </c>
      <c r="U26">
        <f t="shared" si="7"/>
        <v>99.123000000000005</v>
      </c>
      <c r="V26">
        <f t="shared" si="8"/>
        <v>97.477000000000004</v>
      </c>
      <c r="X26">
        <v>30</v>
      </c>
      <c r="Y26">
        <v>99.084000000000003</v>
      </c>
      <c r="Z26">
        <v>99.034000000000006</v>
      </c>
      <c r="AA26">
        <v>1</v>
      </c>
      <c r="AB26">
        <f t="shared" si="9"/>
        <v>99.084000000000003</v>
      </c>
      <c r="AC26">
        <f t="shared" si="10"/>
        <v>99.034000000000006</v>
      </c>
      <c r="AE26">
        <v>30</v>
      </c>
      <c r="AF26">
        <v>99.063000000000002</v>
      </c>
      <c r="AG26">
        <v>99.876000000000005</v>
      </c>
      <c r="AH26">
        <v>1</v>
      </c>
      <c r="AI26">
        <f t="shared" si="11"/>
        <v>99.063000000000002</v>
      </c>
      <c r="AJ26">
        <f t="shared" si="12"/>
        <v>99.876000000000005</v>
      </c>
    </row>
    <row r="27" spans="3:36">
      <c r="C27">
        <v>25</v>
      </c>
      <c r="D27">
        <v>99.08</v>
      </c>
      <c r="E27">
        <v>99.262</v>
      </c>
      <c r="F27">
        <v>1</v>
      </c>
      <c r="G27">
        <f t="shared" si="3"/>
        <v>99.08</v>
      </c>
      <c r="H27">
        <f t="shared" si="4"/>
        <v>99.262</v>
      </c>
      <c r="J27">
        <v>25</v>
      </c>
      <c r="K27">
        <v>99.061999999999998</v>
      </c>
      <c r="L27">
        <v>99.995999999999995</v>
      </c>
      <c r="M27">
        <v>1</v>
      </c>
      <c r="N27">
        <f t="shared" si="5"/>
        <v>99.061999999999998</v>
      </c>
      <c r="O27">
        <f t="shared" si="6"/>
        <v>99.995999999999995</v>
      </c>
      <c r="Q27">
        <v>25</v>
      </c>
      <c r="R27">
        <v>99.122</v>
      </c>
      <c r="S27">
        <v>97.590999999999994</v>
      </c>
      <c r="T27">
        <v>1</v>
      </c>
      <c r="U27">
        <f t="shared" si="7"/>
        <v>99.122</v>
      </c>
      <c r="V27">
        <f t="shared" si="8"/>
        <v>97.590999999999994</v>
      </c>
      <c r="X27">
        <v>25</v>
      </c>
      <c r="Y27">
        <v>99.085999999999999</v>
      </c>
      <c r="Z27">
        <v>99.012</v>
      </c>
      <c r="AA27">
        <v>1</v>
      </c>
      <c r="AB27">
        <f t="shared" si="9"/>
        <v>99.085999999999999</v>
      </c>
      <c r="AC27">
        <f t="shared" si="10"/>
        <v>99.012</v>
      </c>
      <c r="AE27">
        <v>25</v>
      </c>
      <c r="AF27">
        <v>99.111999999999995</v>
      </c>
      <c r="AG27">
        <v>98.028999999999996</v>
      </c>
      <c r="AH27">
        <v>1</v>
      </c>
      <c r="AI27">
        <f t="shared" si="11"/>
        <v>99.111999999999995</v>
      </c>
      <c r="AJ27">
        <f t="shared" si="12"/>
        <v>98.028999999999996</v>
      </c>
    </row>
    <row r="28" spans="3:36">
      <c r="C28">
        <v>20</v>
      </c>
      <c r="D28">
        <v>99.078999999999994</v>
      </c>
      <c r="E28">
        <v>99.263000000000005</v>
      </c>
      <c r="F28">
        <v>1</v>
      </c>
      <c r="G28">
        <f t="shared" si="3"/>
        <v>99.078999999999994</v>
      </c>
      <c r="H28">
        <f t="shared" si="4"/>
        <v>99.263000000000005</v>
      </c>
      <c r="J28">
        <v>20</v>
      </c>
      <c r="K28">
        <v>99.099000000000004</v>
      </c>
      <c r="L28">
        <v>98.509</v>
      </c>
      <c r="M28">
        <v>1</v>
      </c>
      <c r="N28">
        <f t="shared" si="5"/>
        <v>99.099000000000004</v>
      </c>
      <c r="O28">
        <f t="shared" si="6"/>
        <v>98.509</v>
      </c>
      <c r="Q28">
        <v>20</v>
      </c>
      <c r="R28">
        <v>99.119</v>
      </c>
      <c r="S28">
        <v>97.698999999999998</v>
      </c>
      <c r="T28">
        <v>1</v>
      </c>
      <c r="U28">
        <f t="shared" si="7"/>
        <v>99.119</v>
      </c>
      <c r="V28">
        <f t="shared" si="8"/>
        <v>97.698999999999998</v>
      </c>
      <c r="X28">
        <v>20</v>
      </c>
      <c r="Y28">
        <v>99.087000000000003</v>
      </c>
      <c r="Z28">
        <v>98.991</v>
      </c>
      <c r="AA28">
        <v>1</v>
      </c>
      <c r="AB28">
        <f t="shared" si="9"/>
        <v>99.087000000000003</v>
      </c>
      <c r="AC28">
        <f t="shared" si="10"/>
        <v>98.991</v>
      </c>
      <c r="AE28">
        <v>20</v>
      </c>
      <c r="AF28">
        <v>99.153999999999996</v>
      </c>
      <c r="AG28">
        <v>96.322999999999993</v>
      </c>
      <c r="AH28">
        <v>1</v>
      </c>
      <c r="AI28">
        <f t="shared" si="11"/>
        <v>99.153999999999996</v>
      </c>
      <c r="AJ28">
        <f t="shared" si="12"/>
        <v>96.322999999999993</v>
      </c>
    </row>
    <row r="29" spans="3:36">
      <c r="C29">
        <v>15</v>
      </c>
      <c r="D29">
        <v>99.08</v>
      </c>
      <c r="E29">
        <v>99.262</v>
      </c>
      <c r="F29">
        <v>1</v>
      </c>
      <c r="G29">
        <f t="shared" si="3"/>
        <v>99.08</v>
      </c>
      <c r="H29">
        <f t="shared" si="4"/>
        <v>99.262</v>
      </c>
      <c r="J29">
        <v>15</v>
      </c>
      <c r="K29">
        <v>99.138000000000005</v>
      </c>
      <c r="L29">
        <v>96.98</v>
      </c>
      <c r="M29">
        <v>1</v>
      </c>
      <c r="N29">
        <f t="shared" si="5"/>
        <v>99.138000000000005</v>
      </c>
      <c r="O29">
        <f t="shared" si="6"/>
        <v>96.98</v>
      </c>
      <c r="Q29">
        <v>15</v>
      </c>
      <c r="R29">
        <v>99.117000000000004</v>
      </c>
      <c r="S29">
        <v>97.811999999999998</v>
      </c>
      <c r="T29">
        <v>1</v>
      </c>
      <c r="U29">
        <f t="shared" si="7"/>
        <v>99.117000000000004</v>
      </c>
      <c r="V29">
        <f t="shared" si="8"/>
        <v>97.811999999999998</v>
      </c>
      <c r="X29">
        <v>15</v>
      </c>
      <c r="Y29">
        <v>99.087999999999994</v>
      </c>
      <c r="Z29">
        <v>98.968999999999994</v>
      </c>
      <c r="AA29">
        <v>1</v>
      </c>
      <c r="AB29">
        <f t="shared" si="9"/>
        <v>99.087999999999994</v>
      </c>
      <c r="AC29">
        <f t="shared" si="10"/>
        <v>98.968999999999994</v>
      </c>
      <c r="AE29">
        <v>15</v>
      </c>
      <c r="AF29">
        <v>99.198999999999998</v>
      </c>
      <c r="AG29">
        <v>94.543999999999997</v>
      </c>
      <c r="AH29">
        <v>1</v>
      </c>
      <c r="AI29">
        <f t="shared" si="11"/>
        <v>99.198999999999998</v>
      </c>
      <c r="AJ29">
        <f t="shared" si="12"/>
        <v>94.543999999999997</v>
      </c>
    </row>
    <row r="30" spans="3:36">
      <c r="C30">
        <v>10</v>
      </c>
      <c r="D30">
        <v>99.08</v>
      </c>
      <c r="E30">
        <v>99.257000000000005</v>
      </c>
      <c r="F30">
        <v>1</v>
      </c>
      <c r="G30">
        <f t="shared" si="3"/>
        <v>99.08</v>
      </c>
      <c r="H30">
        <f t="shared" si="4"/>
        <v>99.257000000000005</v>
      </c>
      <c r="J30">
        <v>10</v>
      </c>
      <c r="K30">
        <v>99.176000000000002</v>
      </c>
      <c r="L30">
        <v>95.438999999999993</v>
      </c>
      <c r="M30">
        <v>1</v>
      </c>
      <c r="N30">
        <f t="shared" si="5"/>
        <v>99.176000000000002</v>
      </c>
      <c r="O30">
        <f t="shared" si="6"/>
        <v>95.438999999999993</v>
      </c>
      <c r="Q30">
        <v>10</v>
      </c>
      <c r="R30">
        <v>99.114000000000004</v>
      </c>
      <c r="S30">
        <v>97.924999999999997</v>
      </c>
      <c r="T30">
        <v>1</v>
      </c>
      <c r="U30">
        <f t="shared" si="7"/>
        <v>99.114000000000004</v>
      </c>
      <c r="V30">
        <f t="shared" si="8"/>
        <v>97.924999999999997</v>
      </c>
      <c r="X30">
        <v>10</v>
      </c>
      <c r="Y30">
        <v>99.088999999999999</v>
      </c>
      <c r="Z30">
        <v>98.947000000000003</v>
      </c>
      <c r="AA30">
        <v>1</v>
      </c>
      <c r="AB30">
        <f t="shared" si="9"/>
        <v>99.088999999999999</v>
      </c>
      <c r="AC30">
        <f t="shared" si="10"/>
        <v>98.947000000000003</v>
      </c>
      <c r="AE30">
        <v>10</v>
      </c>
      <c r="AF30">
        <v>99.242999999999995</v>
      </c>
      <c r="AG30">
        <v>92.765000000000001</v>
      </c>
      <c r="AH30">
        <v>1</v>
      </c>
      <c r="AI30">
        <f t="shared" si="11"/>
        <v>99.242999999999995</v>
      </c>
      <c r="AJ30">
        <f t="shared" si="12"/>
        <v>92.765000000000001</v>
      </c>
    </row>
    <row r="31" spans="3:36">
      <c r="C31">
        <v>5</v>
      </c>
      <c r="D31">
        <v>99.081000000000003</v>
      </c>
      <c r="E31">
        <v>99.251000000000005</v>
      </c>
      <c r="F31">
        <v>1</v>
      </c>
      <c r="G31">
        <f t="shared" si="3"/>
        <v>99.081000000000003</v>
      </c>
      <c r="H31">
        <f t="shared" si="4"/>
        <v>99.250999999999991</v>
      </c>
      <c r="N31" t="e">
        <f t="shared" si="5"/>
        <v>#DIV/0!</v>
      </c>
      <c r="O31" t="e">
        <f t="shared" si="6"/>
        <v>#DIV/0!</v>
      </c>
      <c r="U31" t="e">
        <f t="shared" si="7"/>
        <v>#DIV/0!</v>
      </c>
      <c r="V31" t="e">
        <f t="shared" si="8"/>
        <v>#DIV/0!</v>
      </c>
      <c r="AB31" t="e">
        <f t="shared" si="9"/>
        <v>#DIV/0!</v>
      </c>
      <c r="AC31" t="e">
        <f t="shared" si="10"/>
        <v>#DIV/0!</v>
      </c>
      <c r="AI31" t="e">
        <f t="shared" si="11"/>
        <v>#DIV/0!</v>
      </c>
      <c r="AJ31" t="e">
        <f t="shared" si="12"/>
        <v>#DIV/0!</v>
      </c>
    </row>
    <row r="32" spans="3:36">
      <c r="G32" t="e">
        <f t="shared" si="3"/>
        <v>#DIV/0!</v>
      </c>
      <c r="H32" t="e">
        <f t="shared" si="4"/>
        <v>#DIV/0!</v>
      </c>
      <c r="N32" t="e">
        <f t="shared" si="5"/>
        <v>#DIV/0!</v>
      </c>
      <c r="O32" t="e">
        <f t="shared" si="6"/>
        <v>#DIV/0!</v>
      </c>
      <c r="U32" t="e">
        <f t="shared" si="7"/>
        <v>#DIV/0!</v>
      </c>
      <c r="V32" t="e">
        <f t="shared" si="8"/>
        <v>#DIV/0!</v>
      </c>
      <c r="AB32" t="e">
        <f t="shared" si="9"/>
        <v>#DIV/0!</v>
      </c>
      <c r="AC32" t="e">
        <f t="shared" si="10"/>
        <v>#DIV/0!</v>
      </c>
      <c r="AI32" t="e">
        <f t="shared" si="11"/>
        <v>#DIV/0!</v>
      </c>
      <c r="AJ32" t="e">
        <f t="shared" si="12"/>
        <v>#DIV/0!</v>
      </c>
    </row>
    <row r="33" spans="7:36">
      <c r="G33" t="e">
        <f t="shared" si="3"/>
        <v>#DIV/0!</v>
      </c>
      <c r="H33" t="e">
        <f t="shared" si="4"/>
        <v>#DIV/0!</v>
      </c>
      <c r="N33" t="e">
        <f t="shared" si="5"/>
        <v>#DIV/0!</v>
      </c>
      <c r="O33" t="e">
        <f t="shared" si="6"/>
        <v>#DIV/0!</v>
      </c>
      <c r="U33" t="e">
        <f t="shared" si="7"/>
        <v>#DIV/0!</v>
      </c>
      <c r="V33" t="e">
        <f t="shared" si="8"/>
        <v>#DIV/0!</v>
      </c>
      <c r="AB33" t="e">
        <f t="shared" si="9"/>
        <v>#DIV/0!</v>
      </c>
      <c r="AC33" t="e">
        <f t="shared" si="10"/>
        <v>#DIV/0!</v>
      </c>
      <c r="AI33" t="e">
        <f t="shared" si="11"/>
        <v>#DIV/0!</v>
      </c>
      <c r="AJ33" t="e">
        <f t="shared" si="12"/>
        <v>#DIV/0!</v>
      </c>
    </row>
    <row r="34" spans="7:36">
      <c r="G34" t="e">
        <f t="shared" si="3"/>
        <v>#DIV/0!</v>
      </c>
      <c r="H34" t="e">
        <f t="shared" si="4"/>
        <v>#DIV/0!</v>
      </c>
      <c r="N34" t="e">
        <f t="shared" si="5"/>
        <v>#DIV/0!</v>
      </c>
      <c r="O34" t="e">
        <f t="shared" si="6"/>
        <v>#DIV/0!</v>
      </c>
      <c r="U34" t="e">
        <f t="shared" si="7"/>
        <v>#DIV/0!</v>
      </c>
      <c r="V34" t="e">
        <f t="shared" si="8"/>
        <v>#DIV/0!</v>
      </c>
      <c r="AB34" t="e">
        <f t="shared" si="9"/>
        <v>#DIV/0!</v>
      </c>
      <c r="AC34" t="e">
        <f t="shared" si="10"/>
        <v>#DIV/0!</v>
      </c>
      <c r="AI34" t="e">
        <f t="shared" si="11"/>
        <v>#DIV/0!</v>
      </c>
      <c r="AJ34" t="e">
        <f t="shared" si="12"/>
        <v>#DIV/0!</v>
      </c>
    </row>
    <row r="35" spans="7:36">
      <c r="G35" t="e">
        <f t="shared" si="3"/>
        <v>#DIV/0!</v>
      </c>
      <c r="H35" t="e">
        <f t="shared" si="4"/>
        <v>#DIV/0!</v>
      </c>
      <c r="N35" t="e">
        <f t="shared" si="5"/>
        <v>#DIV/0!</v>
      </c>
      <c r="O35" t="e">
        <f t="shared" si="6"/>
        <v>#DIV/0!</v>
      </c>
      <c r="U35" t="e">
        <f t="shared" si="7"/>
        <v>#DIV/0!</v>
      </c>
      <c r="V35" t="e">
        <f t="shared" si="8"/>
        <v>#DIV/0!</v>
      </c>
      <c r="AB35" t="e">
        <f t="shared" si="9"/>
        <v>#DIV/0!</v>
      </c>
      <c r="AC35" t="e">
        <f t="shared" si="10"/>
        <v>#DIV/0!</v>
      </c>
      <c r="AI35" t="e">
        <f t="shared" si="11"/>
        <v>#DIV/0!</v>
      </c>
      <c r="AJ35" t="e">
        <f t="shared" si="12"/>
        <v>#DIV/0!</v>
      </c>
    </row>
    <row r="36" spans="7:36">
      <c r="G36" t="e">
        <f t="shared" si="3"/>
        <v>#DIV/0!</v>
      </c>
      <c r="H36" t="e">
        <f t="shared" si="4"/>
        <v>#DIV/0!</v>
      </c>
      <c r="N36" t="e">
        <f t="shared" si="5"/>
        <v>#DIV/0!</v>
      </c>
      <c r="O36" t="e">
        <f t="shared" si="6"/>
        <v>#DIV/0!</v>
      </c>
      <c r="U36" t="e">
        <f t="shared" si="7"/>
        <v>#DIV/0!</v>
      </c>
      <c r="V36" t="e">
        <f t="shared" si="8"/>
        <v>#DIV/0!</v>
      </c>
      <c r="AB36" t="e">
        <f t="shared" si="9"/>
        <v>#DIV/0!</v>
      </c>
      <c r="AC36" t="e">
        <f t="shared" si="10"/>
        <v>#DIV/0!</v>
      </c>
      <c r="AI36" t="e">
        <f t="shared" si="11"/>
        <v>#DIV/0!</v>
      </c>
      <c r="AJ36" t="e">
        <f t="shared" si="12"/>
        <v>#DIV/0!</v>
      </c>
    </row>
    <row r="37" spans="7:36">
      <c r="G37" t="e">
        <f t="shared" si="3"/>
        <v>#DIV/0!</v>
      </c>
      <c r="H37" t="e">
        <f t="shared" si="4"/>
        <v>#DIV/0!</v>
      </c>
      <c r="N37" t="e">
        <f t="shared" si="5"/>
        <v>#DIV/0!</v>
      </c>
      <c r="O37" t="e">
        <f t="shared" si="6"/>
        <v>#DIV/0!</v>
      </c>
      <c r="U37" t="e">
        <f t="shared" si="7"/>
        <v>#DIV/0!</v>
      </c>
      <c r="V37" t="e">
        <f t="shared" si="8"/>
        <v>#DIV/0!</v>
      </c>
      <c r="AB37" t="e">
        <f t="shared" si="9"/>
        <v>#DIV/0!</v>
      </c>
      <c r="AC37" t="e">
        <f t="shared" si="10"/>
        <v>#DIV/0!</v>
      </c>
      <c r="AI37" t="e">
        <f t="shared" si="11"/>
        <v>#DIV/0!</v>
      </c>
      <c r="AJ37" t="e">
        <f t="shared" si="12"/>
        <v>#DIV/0!</v>
      </c>
    </row>
    <row r="38" spans="7:36">
      <c r="G38" t="e">
        <f t="shared" si="3"/>
        <v>#DIV/0!</v>
      </c>
      <c r="H38" t="e">
        <f t="shared" si="4"/>
        <v>#DIV/0!</v>
      </c>
      <c r="N38" t="e">
        <f t="shared" si="5"/>
        <v>#DIV/0!</v>
      </c>
      <c r="O38" t="e">
        <f t="shared" si="6"/>
        <v>#DIV/0!</v>
      </c>
      <c r="U38" t="e">
        <f t="shared" si="7"/>
        <v>#DIV/0!</v>
      </c>
      <c r="V38" t="e">
        <f t="shared" si="8"/>
        <v>#DIV/0!</v>
      </c>
      <c r="AB38" t="e">
        <f t="shared" si="9"/>
        <v>#DIV/0!</v>
      </c>
      <c r="AC38" t="e">
        <f t="shared" si="10"/>
        <v>#DIV/0!</v>
      </c>
      <c r="AI38" t="e">
        <f t="shared" si="11"/>
        <v>#DIV/0!</v>
      </c>
      <c r="AJ38" t="e">
        <f t="shared" si="12"/>
        <v>#DIV/0!</v>
      </c>
    </row>
    <row r="39" spans="7:36">
      <c r="G39" t="e">
        <f t="shared" si="3"/>
        <v>#DIV/0!</v>
      </c>
      <c r="H39" t="e">
        <f t="shared" si="4"/>
        <v>#DIV/0!</v>
      </c>
      <c r="N39" t="e">
        <f t="shared" si="5"/>
        <v>#DIV/0!</v>
      </c>
      <c r="O39" t="e">
        <f t="shared" si="6"/>
        <v>#DIV/0!</v>
      </c>
      <c r="U39" t="e">
        <f t="shared" si="7"/>
        <v>#DIV/0!</v>
      </c>
      <c r="V39" t="e">
        <f t="shared" si="8"/>
        <v>#DIV/0!</v>
      </c>
      <c r="AB39" t="e">
        <f t="shared" si="9"/>
        <v>#DIV/0!</v>
      </c>
      <c r="AC39" t="e">
        <f t="shared" si="10"/>
        <v>#DIV/0!</v>
      </c>
      <c r="AI39" t="e">
        <f t="shared" si="11"/>
        <v>#DIV/0!</v>
      </c>
      <c r="AJ39" t="e">
        <f t="shared" si="12"/>
        <v>#DIV/0!</v>
      </c>
    </row>
    <row r="40" spans="7:36">
      <c r="G40" t="e">
        <f t="shared" si="3"/>
        <v>#DIV/0!</v>
      </c>
      <c r="H40" t="e">
        <f t="shared" si="4"/>
        <v>#DIV/0!</v>
      </c>
      <c r="N40" t="e">
        <f t="shared" si="5"/>
        <v>#DIV/0!</v>
      </c>
      <c r="O40" t="e">
        <f t="shared" si="6"/>
        <v>#DIV/0!</v>
      </c>
      <c r="U40" t="e">
        <f t="shared" si="7"/>
        <v>#DIV/0!</v>
      </c>
      <c r="V40" t="e">
        <f t="shared" si="8"/>
        <v>#DIV/0!</v>
      </c>
      <c r="AB40" t="e">
        <f t="shared" si="9"/>
        <v>#DIV/0!</v>
      </c>
      <c r="AC40" t="e">
        <f t="shared" si="10"/>
        <v>#DIV/0!</v>
      </c>
      <c r="AI40" t="e">
        <f t="shared" si="11"/>
        <v>#DIV/0!</v>
      </c>
      <c r="AJ40" t="e">
        <f t="shared" si="12"/>
        <v>#DIV/0!</v>
      </c>
    </row>
    <row r="41" spans="7:36">
      <c r="G41" t="e">
        <f t="shared" si="3"/>
        <v>#DIV/0!</v>
      </c>
      <c r="H41" t="e">
        <f t="shared" si="4"/>
        <v>#DIV/0!</v>
      </c>
      <c r="N41" t="e">
        <f t="shared" si="5"/>
        <v>#DIV/0!</v>
      </c>
      <c r="O41" t="e">
        <f t="shared" si="6"/>
        <v>#DIV/0!</v>
      </c>
      <c r="U41" t="e">
        <f t="shared" si="7"/>
        <v>#DIV/0!</v>
      </c>
      <c r="V41" t="e">
        <f t="shared" si="8"/>
        <v>#DIV/0!</v>
      </c>
      <c r="AB41" t="e">
        <f t="shared" si="9"/>
        <v>#DIV/0!</v>
      </c>
      <c r="AC41" t="e">
        <f t="shared" si="10"/>
        <v>#DIV/0!</v>
      </c>
      <c r="AI41" t="e">
        <f t="shared" si="11"/>
        <v>#DIV/0!</v>
      </c>
      <c r="AJ41" t="e">
        <f t="shared" si="12"/>
        <v>#DIV/0!</v>
      </c>
    </row>
    <row r="44" spans="7:36">
      <c r="K44" t="s">
        <v>21</v>
      </c>
    </row>
    <row r="45" spans="7:36">
      <c r="K45">
        <f>0.3/92.511</f>
        <v>3.2428576061225151E-3</v>
      </c>
      <c r="R45">
        <f>0.022/98.14</f>
        <v>2.2416955369879761E-4</v>
      </c>
      <c r="Z45">
        <f>0.0044/98.903</f>
        <v>4.4488033730018302E-5</v>
      </c>
      <c r="AG45">
        <f>0.3504/89.333</f>
        <v>3.9224026955324461E-3</v>
      </c>
    </row>
    <row r="54" spans="4:4">
      <c r="D54">
        <f>-0.0015/99.301</f>
        <v>-1.5105588060543196E-5</v>
      </c>
    </row>
    <row r="75" spans="4:4">
      <c r="D75">
        <f>0.0008/99.248</f>
        <v>8.0606158310494929E-6</v>
      </c>
    </row>
    <row r="82" spans="2:20">
      <c r="S82" t="s">
        <v>33</v>
      </c>
    </row>
    <row r="84" spans="2:20">
      <c r="S84" t="s">
        <v>24</v>
      </c>
    </row>
    <row r="85" spans="2:20">
      <c r="B85" t="s">
        <v>22</v>
      </c>
      <c r="S85" t="s">
        <v>31</v>
      </c>
      <c r="T85" t="s">
        <v>23</v>
      </c>
    </row>
    <row r="86" spans="2:20">
      <c r="C86" t="s">
        <v>24</v>
      </c>
      <c r="S86">
        <v>0.436</v>
      </c>
      <c r="T86">
        <v>0.01</v>
      </c>
    </row>
    <row r="87" spans="2:20">
      <c r="C87" t="s">
        <v>25</v>
      </c>
      <c r="D87" t="s">
        <v>26</v>
      </c>
      <c r="S87">
        <v>0.48599999999999999</v>
      </c>
      <c r="T87">
        <v>0.03</v>
      </c>
    </row>
    <row r="88" spans="2:20">
      <c r="C88">
        <v>0.437</v>
      </c>
      <c r="D88">
        <v>0.01</v>
      </c>
      <c r="G88">
        <f>LOG(D88)</f>
        <v>-2</v>
      </c>
      <c r="S88">
        <v>0.53800000000000003</v>
      </c>
      <c r="T88">
        <v>0.1</v>
      </c>
    </row>
    <row r="89" spans="2:20">
      <c r="C89">
        <v>0.45600000000000002</v>
      </c>
      <c r="D89">
        <v>1.4999999999999999E-2</v>
      </c>
      <c r="G89">
        <f t="shared" ref="G89:G100" si="13">LOG(D89)</f>
        <v>-1.8239087409443189</v>
      </c>
      <c r="S89">
        <v>0.58499999999999996</v>
      </c>
      <c r="T89">
        <v>0.3</v>
      </c>
    </row>
    <row r="90" spans="2:20">
      <c r="C90">
        <v>0.48699999999999999</v>
      </c>
      <c r="D90">
        <v>0.03</v>
      </c>
      <c r="G90">
        <f t="shared" si="13"/>
        <v>-1.5228787452803376</v>
      </c>
      <c r="O90" t="s">
        <v>52</v>
      </c>
      <c r="S90">
        <v>0.63600000000000001</v>
      </c>
      <c r="T90">
        <v>1</v>
      </c>
    </row>
    <row r="91" spans="2:20">
      <c r="C91">
        <v>0.52300000000000002</v>
      </c>
      <c r="D91">
        <v>7.0000000000000007E-2</v>
      </c>
      <c r="G91">
        <f t="shared" si="13"/>
        <v>-1.1549019599857431</v>
      </c>
      <c r="O91" t="s">
        <v>49</v>
      </c>
      <c r="P91" t="s">
        <v>50</v>
      </c>
      <c r="Q91" t="s">
        <v>51</v>
      </c>
      <c r="S91">
        <v>0.68300000000000005</v>
      </c>
      <c r="T91">
        <v>3</v>
      </c>
    </row>
    <row r="92" spans="2:20">
      <c r="C92">
        <v>0.53900000000000003</v>
      </c>
      <c r="D92">
        <v>0.1</v>
      </c>
      <c r="G92">
        <f t="shared" si="13"/>
        <v>-1</v>
      </c>
      <c r="O92">
        <v>10</v>
      </c>
      <c r="P92">
        <v>9.98</v>
      </c>
      <c r="Q92">
        <f>1.602*10^4/1.38/(O92+273)/P92</f>
        <v>4.1102330640694511</v>
      </c>
      <c r="S92">
        <v>0.74199999999999999</v>
      </c>
      <c r="T92">
        <v>10</v>
      </c>
    </row>
    <row r="93" spans="2:20">
      <c r="C93">
        <v>0.55600000000000005</v>
      </c>
      <c r="D93">
        <v>0.15</v>
      </c>
      <c r="G93">
        <f t="shared" si="13"/>
        <v>-0.82390874094431876</v>
      </c>
      <c r="O93">
        <v>20</v>
      </c>
      <c r="P93">
        <v>9.64</v>
      </c>
      <c r="Q93">
        <f t="shared" ref="Q93:Q97" si="14">1.602*10^4/1.38/(O93+273)/P93</f>
        <v>4.1099711286073077</v>
      </c>
      <c r="S93">
        <v>0.80200000000000005</v>
      </c>
      <c r="T93">
        <v>30</v>
      </c>
    </row>
    <row r="94" spans="2:20">
      <c r="C94">
        <v>0.58599999999999997</v>
      </c>
      <c r="D94">
        <v>0.3</v>
      </c>
      <c r="G94">
        <f t="shared" si="13"/>
        <v>-0.52287874528033762</v>
      </c>
      <c r="O94">
        <v>30</v>
      </c>
      <c r="P94">
        <v>9.34</v>
      </c>
      <c r="Q94">
        <f t="shared" si="14"/>
        <v>4.1019836086578589</v>
      </c>
      <c r="S94">
        <v>0.88100000000000001</v>
      </c>
      <c r="T94">
        <v>92</v>
      </c>
    </row>
    <row r="95" spans="2:20">
      <c r="C95">
        <v>0.621</v>
      </c>
      <c r="D95">
        <v>0.7</v>
      </c>
      <c r="G95">
        <f t="shared" si="13"/>
        <v>-0.15490195998574319</v>
      </c>
      <c r="O95">
        <v>40</v>
      </c>
      <c r="P95">
        <v>9.09</v>
      </c>
      <c r="Q95">
        <f t="shared" si="14"/>
        <v>4.0801413104221949</v>
      </c>
    </row>
    <row r="96" spans="2:20">
      <c r="C96">
        <v>0.63600000000000001</v>
      </c>
      <c r="D96">
        <v>1</v>
      </c>
      <c r="G96">
        <f t="shared" si="13"/>
        <v>0</v>
      </c>
      <c r="O96">
        <v>50</v>
      </c>
      <c r="P96">
        <v>8.85</v>
      </c>
      <c r="Q96">
        <f t="shared" si="14"/>
        <v>4.0610434143792888</v>
      </c>
      <c r="S96" t="s">
        <v>34</v>
      </c>
    </row>
    <row r="97" spans="3:20">
      <c r="C97">
        <v>0.65300000000000002</v>
      </c>
      <c r="D97">
        <v>1.5</v>
      </c>
      <c r="G97">
        <f t="shared" si="13"/>
        <v>0.17609125905568124</v>
      </c>
      <c r="O97">
        <v>60</v>
      </c>
      <c r="P97">
        <v>8.51</v>
      </c>
      <c r="Q97">
        <f t="shared" si="14"/>
        <v>4.0964686139161186</v>
      </c>
      <c r="S97" t="s">
        <v>25</v>
      </c>
      <c r="T97" t="s">
        <v>26</v>
      </c>
    </row>
    <row r="98" spans="3:20">
      <c r="C98">
        <v>0.68400000000000005</v>
      </c>
      <c r="D98">
        <v>3</v>
      </c>
      <c r="G98">
        <f t="shared" si="13"/>
        <v>0.47712125471966244</v>
      </c>
      <c r="S98">
        <v>0.40899999999999997</v>
      </c>
      <c r="T98">
        <v>0.01</v>
      </c>
    </row>
    <row r="99" spans="3:20">
      <c r="C99">
        <v>0.72399999999999998</v>
      </c>
      <c r="D99">
        <v>7</v>
      </c>
      <c r="G99">
        <f t="shared" si="13"/>
        <v>0.84509804001425681</v>
      </c>
      <c r="S99">
        <v>0.46</v>
      </c>
      <c r="T99">
        <v>0.03</v>
      </c>
    </row>
    <row r="100" spans="3:20">
      <c r="C100">
        <v>0.74199999999999999</v>
      </c>
      <c r="D100">
        <v>10</v>
      </c>
      <c r="G100">
        <f t="shared" si="13"/>
        <v>1</v>
      </c>
      <c r="S100">
        <v>0.51500000000000001</v>
      </c>
      <c r="T100">
        <v>0.1</v>
      </c>
    </row>
    <row r="101" spans="3:20">
      <c r="C101">
        <v>0.76300000000000001</v>
      </c>
      <c r="D101">
        <v>15</v>
      </c>
      <c r="S101">
        <v>0.56299999999999994</v>
      </c>
      <c r="T101">
        <v>0.3</v>
      </c>
    </row>
    <row r="102" spans="3:20">
      <c r="C102">
        <v>0.80300000000000005</v>
      </c>
      <c r="D102">
        <v>30</v>
      </c>
      <c r="S102">
        <v>0.61499999999999999</v>
      </c>
      <c r="T102">
        <v>1</v>
      </c>
    </row>
    <row r="103" spans="3:20">
      <c r="C103">
        <v>0.85899999999999999</v>
      </c>
      <c r="D103">
        <v>70</v>
      </c>
      <c r="S103">
        <v>0.66500000000000004</v>
      </c>
      <c r="T103">
        <v>3</v>
      </c>
    </row>
    <row r="104" spans="3:20">
      <c r="C104">
        <v>0.88100000000000001</v>
      </c>
      <c r="D104">
        <v>92</v>
      </c>
      <c r="S104">
        <v>0.72499999999999998</v>
      </c>
      <c r="T104">
        <v>10</v>
      </c>
    </row>
    <row r="105" spans="3:20">
      <c r="S105">
        <v>0.78800000000000003</v>
      </c>
      <c r="T105">
        <v>30</v>
      </c>
    </row>
    <row r="106" spans="3:20">
      <c r="C106" t="s">
        <v>32</v>
      </c>
      <c r="S106">
        <v>0.86599999999999999</v>
      </c>
      <c r="T106">
        <v>92</v>
      </c>
    </row>
    <row r="107" spans="3:20">
      <c r="C107" t="s">
        <v>25</v>
      </c>
      <c r="D107" t="s">
        <v>26</v>
      </c>
    </row>
    <row r="108" spans="3:20">
      <c r="C108">
        <v>0.40899999999999997</v>
      </c>
      <c r="D108">
        <v>0.01</v>
      </c>
      <c r="G108">
        <f>LOG(D108)</f>
        <v>-2</v>
      </c>
    </row>
    <row r="109" spans="3:20">
      <c r="C109">
        <v>0.42799999999999999</v>
      </c>
      <c r="D109">
        <v>1.4999999999999999E-2</v>
      </c>
      <c r="G109">
        <f t="shared" ref="G109:G124" si="15">LOG(D109)</f>
        <v>-1.8239087409443189</v>
      </c>
    </row>
    <row r="110" spans="3:20">
      <c r="C110">
        <v>0.46</v>
      </c>
      <c r="D110">
        <v>0.03</v>
      </c>
      <c r="G110">
        <f t="shared" si="15"/>
        <v>-1.5228787452803376</v>
      </c>
    </row>
    <row r="111" spans="3:20">
      <c r="C111">
        <v>0.499</v>
      </c>
      <c r="D111">
        <v>7.0000000000000007E-2</v>
      </c>
      <c r="G111">
        <f t="shared" si="15"/>
        <v>-1.1549019599857431</v>
      </c>
    </row>
    <row r="112" spans="3:20">
      <c r="C112">
        <v>0.51500000000000001</v>
      </c>
      <c r="D112">
        <v>0.1</v>
      </c>
      <c r="G112">
        <f t="shared" si="15"/>
        <v>-1</v>
      </c>
    </row>
    <row r="113" spans="3:9">
      <c r="C113">
        <v>0.53300000000000003</v>
      </c>
      <c r="D113">
        <v>0.15</v>
      </c>
      <c r="G113">
        <f t="shared" si="15"/>
        <v>-0.82390874094431876</v>
      </c>
    </row>
    <row r="114" spans="3:9">
      <c r="C114">
        <v>0.56299999999999994</v>
      </c>
      <c r="D114">
        <v>0.3</v>
      </c>
      <c r="G114">
        <f t="shared" si="15"/>
        <v>-0.52287874528033762</v>
      </c>
    </row>
    <row r="115" spans="3:9">
      <c r="C115">
        <v>0.6</v>
      </c>
      <c r="D115">
        <v>0.7</v>
      </c>
      <c r="G115">
        <f t="shared" si="15"/>
        <v>-0.15490195998574319</v>
      </c>
    </row>
    <row r="116" spans="3:9">
      <c r="C116">
        <v>0.61499999999999999</v>
      </c>
      <c r="D116">
        <v>1</v>
      </c>
      <c r="G116">
        <f t="shared" si="15"/>
        <v>0</v>
      </c>
    </row>
    <row r="117" spans="3:9">
      <c r="C117">
        <v>0.63300000000000001</v>
      </c>
      <c r="D117">
        <v>1.5</v>
      </c>
      <c r="G117">
        <f t="shared" si="15"/>
        <v>0.17609125905568124</v>
      </c>
    </row>
    <row r="118" spans="3:9">
      <c r="C118">
        <v>0.66400000000000003</v>
      </c>
      <c r="D118">
        <v>3</v>
      </c>
      <c r="G118">
        <f t="shared" si="15"/>
        <v>0.47712125471966244</v>
      </c>
    </row>
    <row r="119" spans="3:9">
      <c r="C119">
        <v>0.70599999999999996</v>
      </c>
      <c r="D119">
        <v>7</v>
      </c>
      <c r="G119">
        <f t="shared" si="15"/>
        <v>0.84509804001425681</v>
      </c>
    </row>
    <row r="120" spans="3:9">
      <c r="C120">
        <v>0.72399999999999998</v>
      </c>
      <c r="D120">
        <v>10</v>
      </c>
      <c r="G120">
        <f t="shared" si="15"/>
        <v>1</v>
      </c>
    </row>
    <row r="121" spans="3:9">
      <c r="C121">
        <v>0.747</v>
      </c>
      <c r="D121">
        <v>15</v>
      </c>
    </row>
    <row r="122" spans="3:9">
      <c r="C122">
        <v>0.78800000000000003</v>
      </c>
      <c r="D122">
        <v>30</v>
      </c>
    </row>
    <row r="123" spans="3:9">
      <c r="C123">
        <v>0.84499999999999997</v>
      </c>
      <c r="D123">
        <v>70</v>
      </c>
    </row>
    <row r="124" spans="3:9">
      <c r="C124">
        <v>0.86699999999999999</v>
      </c>
      <c r="D124">
        <v>92</v>
      </c>
    </row>
    <row r="126" spans="3:9">
      <c r="C126" t="s">
        <v>27</v>
      </c>
      <c r="I126">
        <f>1.602*10^4/1.38/(20+273)/9.6498</f>
        <v>4.1057971854105206</v>
      </c>
    </row>
    <row r="127" spans="3:9">
      <c r="C127" t="s">
        <v>25</v>
      </c>
      <c r="D127" t="s">
        <v>26</v>
      </c>
    </row>
    <row r="128" spans="3:9">
      <c r="C128">
        <v>0.38200000000000001</v>
      </c>
      <c r="D128">
        <v>0.01</v>
      </c>
      <c r="G128">
        <f>LOG(D128)</f>
        <v>-2</v>
      </c>
    </row>
    <row r="129" spans="3:32">
      <c r="C129">
        <v>0.40300000000000002</v>
      </c>
      <c r="D129">
        <v>1.4999999999999999E-2</v>
      </c>
      <c r="G129">
        <f t="shared" ref="G129:G140" si="16">LOG(D129)</f>
        <v>-1.8239087409443189</v>
      </c>
    </row>
    <row r="130" spans="3:32">
      <c r="C130">
        <v>0.436</v>
      </c>
      <c r="D130">
        <v>0.03</v>
      </c>
      <c r="G130">
        <f t="shared" si="16"/>
        <v>-1.5228787452803376</v>
      </c>
    </row>
    <row r="131" spans="3:32">
      <c r="C131">
        <v>0.47699999999999998</v>
      </c>
      <c r="D131">
        <v>7.0000000000000007E-2</v>
      </c>
      <c r="G131">
        <f t="shared" si="16"/>
        <v>-1.1549019599857431</v>
      </c>
      <c r="N131" t="s">
        <v>39</v>
      </c>
    </row>
    <row r="132" spans="3:32">
      <c r="C132">
        <v>0.49299999999999999</v>
      </c>
      <c r="D132">
        <v>0.1</v>
      </c>
      <c r="G132">
        <f t="shared" si="16"/>
        <v>-1</v>
      </c>
      <c r="N132" t="s">
        <v>40</v>
      </c>
      <c r="O132" t="s">
        <v>41</v>
      </c>
    </row>
    <row r="133" spans="3:32">
      <c r="C133">
        <v>0.51100000000000001</v>
      </c>
      <c r="D133">
        <v>0.15</v>
      </c>
      <c r="G133">
        <f t="shared" si="16"/>
        <v>-0.82390874094431876</v>
      </c>
      <c r="N133">
        <v>10</v>
      </c>
      <c r="O133">
        <v>0.437</v>
      </c>
    </row>
    <row r="134" spans="3:32">
      <c r="C134">
        <v>0.54200000000000004</v>
      </c>
      <c r="D134">
        <v>0.3</v>
      </c>
      <c r="G134">
        <f t="shared" si="16"/>
        <v>-0.52287874528033762</v>
      </c>
      <c r="N134">
        <v>20</v>
      </c>
      <c r="O134">
        <v>0.40899999999999997</v>
      </c>
      <c r="AD134" t="s">
        <v>53</v>
      </c>
    </row>
    <row r="135" spans="3:32">
      <c r="C135">
        <v>0.57899999999999996</v>
      </c>
      <c r="D135">
        <v>0.7</v>
      </c>
      <c r="G135">
        <f t="shared" si="16"/>
        <v>-0.15490195998574319</v>
      </c>
      <c r="N135">
        <v>30</v>
      </c>
      <c r="O135">
        <v>0.38200000000000001</v>
      </c>
      <c r="AD135" t="s">
        <v>46</v>
      </c>
      <c r="AE135" t="s">
        <v>47</v>
      </c>
      <c r="AF135" t="s">
        <v>48</v>
      </c>
    </row>
    <row r="136" spans="3:32">
      <c r="C136">
        <v>0.59599999999999997</v>
      </c>
      <c r="D136">
        <v>1</v>
      </c>
      <c r="G136">
        <f t="shared" si="16"/>
        <v>0</v>
      </c>
      <c r="N136">
        <v>40</v>
      </c>
      <c r="O136">
        <v>0.35799999999999998</v>
      </c>
      <c r="AD136">
        <v>0.01</v>
      </c>
      <c r="AE136">
        <v>0.46360000000000001</v>
      </c>
      <c r="AF136">
        <f>AE136*1.602*10^-19</f>
        <v>7.4268720000000005E-20</v>
      </c>
    </row>
    <row r="137" spans="3:32">
      <c r="C137">
        <v>0.61399999999999999</v>
      </c>
      <c r="D137">
        <v>1.5</v>
      </c>
      <c r="G137">
        <f t="shared" si="16"/>
        <v>0.17609125905568124</v>
      </c>
      <c r="N137">
        <v>50</v>
      </c>
      <c r="O137">
        <v>0.33</v>
      </c>
      <c r="AD137">
        <v>0.1</v>
      </c>
      <c r="AE137">
        <v>0.5615</v>
      </c>
      <c r="AF137">
        <f t="shared" ref="AF137:AF140" si="17">AE137*1.602*10^-19</f>
        <v>8.99523E-20</v>
      </c>
    </row>
    <row r="138" spans="3:32">
      <c r="C138">
        <v>0.64600000000000002</v>
      </c>
      <c r="D138">
        <v>3</v>
      </c>
      <c r="G138">
        <f t="shared" si="16"/>
        <v>0.47712125471966244</v>
      </c>
      <c r="N138">
        <v>60</v>
      </c>
      <c r="O138">
        <v>0.30099999999999999</v>
      </c>
      <c r="AD138">
        <v>1</v>
      </c>
      <c r="AE138">
        <v>0.65510000000000002</v>
      </c>
      <c r="AF138">
        <f t="shared" si="17"/>
        <v>1.0494702E-19</v>
      </c>
    </row>
    <row r="139" spans="3:32">
      <c r="C139">
        <v>0.69</v>
      </c>
      <c r="D139">
        <v>7</v>
      </c>
      <c r="G139">
        <f t="shared" si="16"/>
        <v>0.84509804001425681</v>
      </c>
      <c r="AD139">
        <v>10</v>
      </c>
      <c r="AE139">
        <v>0.7581</v>
      </c>
      <c r="AF139">
        <f t="shared" si="17"/>
        <v>1.2144762E-19</v>
      </c>
    </row>
    <row r="140" spans="3:32">
      <c r="C140">
        <v>0.70899999999999996</v>
      </c>
      <c r="D140">
        <v>10</v>
      </c>
      <c r="G140">
        <f t="shared" si="16"/>
        <v>1</v>
      </c>
      <c r="AD140">
        <v>100</v>
      </c>
      <c r="AE140">
        <v>0.89270000000000005</v>
      </c>
      <c r="AF140">
        <f t="shared" si="17"/>
        <v>1.4301054000000001E-19</v>
      </c>
    </row>
    <row r="141" spans="3:32">
      <c r="C141">
        <v>0.73099999999999998</v>
      </c>
      <c r="D141">
        <v>15</v>
      </c>
    </row>
    <row r="142" spans="3:32">
      <c r="C142">
        <v>0.77400000000000002</v>
      </c>
      <c r="D142">
        <v>30</v>
      </c>
      <c r="N142" t="s">
        <v>42</v>
      </c>
    </row>
    <row r="143" spans="3:32">
      <c r="C143">
        <v>0.83399999999999996</v>
      </c>
      <c r="D143">
        <v>70</v>
      </c>
      <c r="N143" t="s">
        <v>40</v>
      </c>
      <c r="O143" t="s">
        <v>41</v>
      </c>
    </row>
    <row r="144" spans="3:32">
      <c r="C144">
        <v>0.85499999999999998</v>
      </c>
      <c r="D144">
        <v>92</v>
      </c>
      <c r="N144">
        <v>10</v>
      </c>
      <c r="O144">
        <v>0.53900000000000003</v>
      </c>
    </row>
    <row r="145" spans="3:15">
      <c r="N145">
        <v>20</v>
      </c>
      <c r="O145">
        <v>0.51500000000000001</v>
      </c>
    </row>
    <row r="146" spans="3:15">
      <c r="C146" t="s">
        <v>28</v>
      </c>
      <c r="N146">
        <v>30</v>
      </c>
      <c r="O146">
        <v>0.49299999999999999</v>
      </c>
    </row>
    <row r="147" spans="3:15">
      <c r="C147" t="s">
        <v>25</v>
      </c>
      <c r="D147" t="s">
        <v>26</v>
      </c>
      <c r="N147">
        <v>40</v>
      </c>
      <c r="O147">
        <v>0.47199999999999998</v>
      </c>
    </row>
    <row r="148" spans="3:15">
      <c r="C148">
        <v>0.35799999999999998</v>
      </c>
      <c r="D148">
        <v>0.01</v>
      </c>
      <c r="G148">
        <f>LOG(D148)</f>
        <v>-2</v>
      </c>
      <c r="N148">
        <v>50</v>
      </c>
      <c r="O148">
        <v>0.44800000000000001</v>
      </c>
    </row>
    <row r="149" spans="3:15">
      <c r="C149">
        <v>0.378</v>
      </c>
      <c r="D149">
        <v>1.4999999999999999E-2</v>
      </c>
      <c r="G149">
        <f t="shared" ref="G149:G160" si="18">LOG(D149)</f>
        <v>-1.8239087409443189</v>
      </c>
      <c r="N149">
        <v>60</v>
      </c>
      <c r="O149">
        <v>0.42399999999999999</v>
      </c>
    </row>
    <row r="150" spans="3:15">
      <c r="C150">
        <v>0.41299999999999998</v>
      </c>
      <c r="D150">
        <v>0.03</v>
      </c>
      <c r="G150">
        <f t="shared" si="18"/>
        <v>-1.5228787452803376</v>
      </c>
    </row>
    <row r="151" spans="3:15">
      <c r="C151">
        <v>0.45300000000000001</v>
      </c>
      <c r="D151">
        <v>7.0000000000000007E-2</v>
      </c>
      <c r="G151">
        <f t="shared" si="18"/>
        <v>-1.1549019599857431</v>
      </c>
    </row>
    <row r="152" spans="3:15">
      <c r="C152">
        <v>0.47199999999999998</v>
      </c>
      <c r="D152">
        <v>0.1</v>
      </c>
      <c r="G152">
        <f t="shared" si="18"/>
        <v>-1</v>
      </c>
    </row>
    <row r="153" spans="3:15">
      <c r="C153">
        <v>0.49</v>
      </c>
      <c r="D153">
        <v>0.15</v>
      </c>
      <c r="G153">
        <f t="shared" si="18"/>
        <v>-0.82390874094431876</v>
      </c>
    </row>
    <row r="154" spans="3:15">
      <c r="C154">
        <v>0.52100000000000002</v>
      </c>
      <c r="D154">
        <v>0.3</v>
      </c>
      <c r="G154">
        <f t="shared" si="18"/>
        <v>-0.52287874528033762</v>
      </c>
      <c r="N154" t="s">
        <v>35</v>
      </c>
    </row>
    <row r="155" spans="3:15">
      <c r="C155">
        <v>0.56000000000000005</v>
      </c>
      <c r="D155">
        <v>0.7</v>
      </c>
      <c r="G155">
        <f t="shared" si="18"/>
        <v>-0.15490195998574319</v>
      </c>
      <c r="N155" t="s">
        <v>36</v>
      </c>
      <c r="O155" t="s">
        <v>37</v>
      </c>
    </row>
    <row r="156" spans="3:15">
      <c r="C156">
        <v>0.57599999999999996</v>
      </c>
      <c r="D156">
        <v>1</v>
      </c>
      <c r="G156">
        <f t="shared" si="18"/>
        <v>0</v>
      </c>
      <c r="N156">
        <v>10</v>
      </c>
      <c r="O156">
        <v>0.63600000000000001</v>
      </c>
    </row>
    <row r="157" spans="3:15">
      <c r="C157">
        <v>0.59499999999999997</v>
      </c>
      <c r="D157">
        <v>1.5</v>
      </c>
      <c r="G157">
        <f t="shared" si="18"/>
        <v>0.17609125905568124</v>
      </c>
      <c r="N157">
        <v>20</v>
      </c>
      <c r="O157">
        <v>0.61499999999999999</v>
      </c>
    </row>
    <row r="158" spans="3:15">
      <c r="C158">
        <v>0.629</v>
      </c>
      <c r="D158">
        <v>3</v>
      </c>
      <c r="G158">
        <f t="shared" si="18"/>
        <v>0.47712125471966244</v>
      </c>
      <c r="N158">
        <v>30</v>
      </c>
      <c r="O158">
        <v>0.59599999999999997</v>
      </c>
    </row>
    <row r="159" spans="3:15">
      <c r="C159">
        <v>0.67300000000000004</v>
      </c>
      <c r="D159">
        <v>7</v>
      </c>
      <c r="G159">
        <f t="shared" si="18"/>
        <v>0.84509804001425681</v>
      </c>
      <c r="N159">
        <v>40</v>
      </c>
      <c r="O159">
        <v>0.57599999999999996</v>
      </c>
    </row>
    <row r="160" spans="3:15">
      <c r="C160">
        <v>0.69299999999999995</v>
      </c>
      <c r="D160">
        <v>10</v>
      </c>
      <c r="G160">
        <f t="shared" si="18"/>
        <v>1</v>
      </c>
      <c r="N160">
        <v>50</v>
      </c>
      <c r="O160">
        <v>0.55700000000000005</v>
      </c>
    </row>
    <row r="161" spans="3:15">
      <c r="C161">
        <v>0.71599999999999997</v>
      </c>
      <c r="D161">
        <v>15</v>
      </c>
      <c r="N161">
        <v>60</v>
      </c>
      <c r="O161">
        <v>0.53700000000000003</v>
      </c>
    </row>
    <row r="162" spans="3:15">
      <c r="C162">
        <v>0.76</v>
      </c>
      <c r="D162">
        <v>30</v>
      </c>
    </row>
    <row r="163" spans="3:15">
      <c r="C163">
        <v>0.82</v>
      </c>
      <c r="D163">
        <v>70</v>
      </c>
      <c r="N163" t="s">
        <v>38</v>
      </c>
    </row>
    <row r="164" spans="3:15">
      <c r="C164">
        <v>0.84299999999999997</v>
      </c>
      <c r="D164">
        <v>92</v>
      </c>
      <c r="N164">
        <f>0.6551*1.602*10^-19</f>
        <v>1.0494702E-19</v>
      </c>
    </row>
    <row r="166" spans="3:15">
      <c r="C166" t="s">
        <v>29</v>
      </c>
    </row>
    <row r="167" spans="3:15">
      <c r="C167" t="s">
        <v>25</v>
      </c>
      <c r="D167" t="s">
        <v>26</v>
      </c>
      <c r="N167" t="s">
        <v>43</v>
      </c>
    </row>
    <row r="168" spans="3:15">
      <c r="C168">
        <v>0.33</v>
      </c>
      <c r="D168">
        <v>0.01</v>
      </c>
      <c r="G168">
        <f>LOG(D168)</f>
        <v>-2</v>
      </c>
      <c r="N168" t="s">
        <v>36</v>
      </c>
      <c r="O168" t="s">
        <v>41</v>
      </c>
    </row>
    <row r="169" spans="3:15">
      <c r="C169">
        <v>0.35399999999999998</v>
      </c>
      <c r="D169">
        <v>1.4999999999999999E-2</v>
      </c>
      <c r="G169">
        <f t="shared" ref="G169:G180" si="19">LOG(D169)</f>
        <v>-1.8239087409443189</v>
      </c>
      <c r="N169">
        <v>10</v>
      </c>
      <c r="O169">
        <v>0.74199999999999999</v>
      </c>
    </row>
    <row r="170" spans="3:15">
      <c r="C170">
        <v>0.38800000000000001</v>
      </c>
      <c r="D170">
        <v>0.03</v>
      </c>
      <c r="G170">
        <f t="shared" si="19"/>
        <v>-1.5228787452803376</v>
      </c>
      <c r="N170">
        <v>20</v>
      </c>
      <c r="O170">
        <v>0.72399999999999998</v>
      </c>
    </row>
    <row r="171" spans="3:15">
      <c r="C171">
        <v>0.43099999999999999</v>
      </c>
      <c r="D171">
        <v>7.0000000000000007E-2</v>
      </c>
      <c r="G171">
        <f t="shared" si="19"/>
        <v>-1.1549019599857431</v>
      </c>
      <c r="N171">
        <v>30</v>
      </c>
      <c r="O171">
        <v>0.70899999999999996</v>
      </c>
    </row>
    <row r="172" spans="3:15">
      <c r="C172">
        <v>0.44800000000000001</v>
      </c>
      <c r="D172">
        <v>0.1</v>
      </c>
      <c r="G172">
        <f t="shared" si="19"/>
        <v>-1</v>
      </c>
      <c r="N172">
        <v>40</v>
      </c>
      <c r="O172">
        <v>0.69299999999999995</v>
      </c>
    </row>
    <row r="173" spans="3:15">
      <c r="C173">
        <v>0.46700000000000003</v>
      </c>
      <c r="D173">
        <v>0.15</v>
      </c>
      <c r="G173">
        <f t="shared" si="19"/>
        <v>-0.82390874094431876</v>
      </c>
      <c r="N173">
        <v>50</v>
      </c>
      <c r="O173">
        <v>0.67500000000000004</v>
      </c>
    </row>
    <row r="174" spans="3:15">
      <c r="C174">
        <v>0.5</v>
      </c>
      <c r="D174">
        <v>0.3</v>
      </c>
      <c r="G174">
        <f t="shared" si="19"/>
        <v>-0.52287874528033762</v>
      </c>
      <c r="N174">
        <v>60</v>
      </c>
      <c r="O174">
        <v>0.65900000000000003</v>
      </c>
    </row>
    <row r="175" spans="3:15">
      <c r="C175">
        <v>0.53900000000000003</v>
      </c>
      <c r="D175">
        <v>0.7</v>
      </c>
      <c r="G175">
        <f t="shared" si="19"/>
        <v>-0.15490195998574319</v>
      </c>
    </row>
    <row r="176" spans="3:15">
      <c r="C176">
        <v>0.55700000000000005</v>
      </c>
      <c r="D176">
        <v>1</v>
      </c>
      <c r="G176">
        <f t="shared" si="19"/>
        <v>0</v>
      </c>
    </row>
    <row r="177" spans="3:15">
      <c r="C177">
        <v>0.57599999999999996</v>
      </c>
      <c r="D177">
        <v>1.5</v>
      </c>
      <c r="G177">
        <f t="shared" si="19"/>
        <v>0.17609125905568124</v>
      </c>
      <c r="N177" t="s">
        <v>45</v>
      </c>
    </row>
    <row r="178" spans="3:15">
      <c r="C178">
        <v>0.61</v>
      </c>
      <c r="D178">
        <v>3</v>
      </c>
      <c r="G178">
        <f t="shared" si="19"/>
        <v>0.47712125471966244</v>
      </c>
      <c r="N178" t="s">
        <v>36</v>
      </c>
      <c r="O178" t="s">
        <v>44</v>
      </c>
    </row>
    <row r="179" spans="3:15">
      <c r="C179">
        <v>0.65600000000000003</v>
      </c>
      <c r="D179">
        <v>7</v>
      </c>
      <c r="G179">
        <f t="shared" si="19"/>
        <v>0.84509804001425681</v>
      </c>
      <c r="N179">
        <v>10</v>
      </c>
      <c r="O179">
        <v>0.88100000000000001</v>
      </c>
    </row>
    <row r="180" spans="3:15">
      <c r="C180">
        <v>0.67500000000000004</v>
      </c>
      <c r="D180">
        <v>10</v>
      </c>
      <c r="G180">
        <f t="shared" si="19"/>
        <v>1</v>
      </c>
      <c r="N180">
        <v>20</v>
      </c>
      <c r="O180">
        <v>0.86699999999999999</v>
      </c>
    </row>
    <row r="181" spans="3:15">
      <c r="C181">
        <v>0.70099999999999996</v>
      </c>
      <c r="D181">
        <v>15</v>
      </c>
      <c r="N181">
        <v>30</v>
      </c>
      <c r="O181">
        <v>0.85499999999999998</v>
      </c>
    </row>
    <row r="182" spans="3:15">
      <c r="C182">
        <v>0.745</v>
      </c>
      <c r="D182">
        <v>30</v>
      </c>
      <c r="N182">
        <v>40</v>
      </c>
      <c r="O182">
        <v>0.84299999999999997</v>
      </c>
    </row>
    <row r="183" spans="3:15">
      <c r="C183">
        <v>0.80700000000000005</v>
      </c>
      <c r="D183">
        <v>70</v>
      </c>
      <c r="N183">
        <v>50</v>
      </c>
      <c r="O183">
        <v>0.83099999999999996</v>
      </c>
    </row>
    <row r="184" spans="3:15">
      <c r="C184">
        <v>0.83099999999999996</v>
      </c>
      <c r="D184">
        <v>92</v>
      </c>
      <c r="N184">
        <v>60</v>
      </c>
      <c r="O184">
        <v>0.81799999999999995</v>
      </c>
    </row>
    <row r="186" spans="3:15">
      <c r="C186" t="s">
        <v>30</v>
      </c>
    </row>
    <row r="187" spans="3:15">
      <c r="C187" t="s">
        <v>25</v>
      </c>
      <c r="D187" t="s">
        <v>26</v>
      </c>
    </row>
    <row r="188" spans="3:15">
      <c r="C188">
        <v>0.30099999999999999</v>
      </c>
      <c r="D188">
        <v>0.01</v>
      </c>
      <c r="G188">
        <f>LOG(D188)</f>
        <v>-2</v>
      </c>
    </row>
    <row r="189" spans="3:15">
      <c r="C189">
        <v>0.32400000000000001</v>
      </c>
      <c r="D189">
        <v>1.4999999999999999E-2</v>
      </c>
      <c r="G189">
        <f t="shared" ref="G189:G200" si="20">LOG(D189)</f>
        <v>-1.8239087409443189</v>
      </c>
    </row>
    <row r="190" spans="3:15">
      <c r="C190">
        <v>0.36199999999999999</v>
      </c>
      <c r="D190">
        <v>0.03</v>
      </c>
      <c r="G190">
        <f t="shared" si="20"/>
        <v>-1.5228787452803376</v>
      </c>
    </row>
    <row r="191" spans="3:15">
      <c r="C191">
        <v>0.40500000000000003</v>
      </c>
      <c r="D191">
        <v>7.0000000000000007E-2</v>
      </c>
      <c r="G191">
        <f t="shared" si="20"/>
        <v>-1.1549019599857431</v>
      </c>
    </row>
    <row r="192" spans="3:15">
      <c r="C192">
        <v>0.42399999999999999</v>
      </c>
      <c r="D192">
        <v>0.1</v>
      </c>
      <c r="G192">
        <f t="shared" si="20"/>
        <v>-1</v>
      </c>
    </row>
    <row r="193" spans="3:7">
      <c r="C193">
        <v>0.44400000000000001</v>
      </c>
      <c r="D193">
        <v>0.15</v>
      </c>
      <c r="G193">
        <f t="shared" si="20"/>
        <v>-0.82390874094431876</v>
      </c>
    </row>
    <row r="194" spans="3:7">
      <c r="C194">
        <v>0.47799999999999998</v>
      </c>
      <c r="D194">
        <v>0.3</v>
      </c>
      <c r="G194">
        <f t="shared" si="20"/>
        <v>-0.52287874528033762</v>
      </c>
    </row>
    <row r="195" spans="3:7">
      <c r="C195">
        <v>0.51900000000000002</v>
      </c>
      <c r="D195">
        <v>0.7</v>
      </c>
      <c r="G195">
        <f t="shared" si="20"/>
        <v>-0.15490195998574319</v>
      </c>
    </row>
    <row r="196" spans="3:7">
      <c r="C196">
        <v>0.53700000000000003</v>
      </c>
      <c r="D196">
        <v>1</v>
      </c>
      <c r="G196">
        <f t="shared" si="20"/>
        <v>0</v>
      </c>
    </row>
    <row r="197" spans="3:7">
      <c r="C197">
        <v>0.55600000000000005</v>
      </c>
      <c r="D197">
        <v>1.5</v>
      </c>
      <c r="G197">
        <f t="shared" si="20"/>
        <v>0.17609125905568124</v>
      </c>
    </row>
    <row r="198" spans="3:7">
      <c r="C198">
        <v>0.59199999999999997</v>
      </c>
      <c r="D198">
        <v>3</v>
      </c>
      <c r="G198">
        <f t="shared" si="20"/>
        <v>0.47712125471966244</v>
      </c>
    </row>
    <row r="199" spans="3:7">
      <c r="C199">
        <v>0.63900000000000001</v>
      </c>
      <c r="D199">
        <v>7</v>
      </c>
      <c r="G199">
        <f t="shared" si="20"/>
        <v>0.84509804001425681</v>
      </c>
    </row>
    <row r="200" spans="3:7">
      <c r="C200">
        <v>0.65900000000000003</v>
      </c>
      <c r="D200">
        <v>10</v>
      </c>
      <c r="G200">
        <f t="shared" si="20"/>
        <v>1</v>
      </c>
    </row>
    <row r="201" spans="3:7">
      <c r="C201">
        <v>0.68500000000000005</v>
      </c>
      <c r="D201">
        <v>15</v>
      </c>
    </row>
    <row r="202" spans="3:7">
      <c r="C202">
        <v>0.73099999999999998</v>
      </c>
      <c r="D202">
        <v>30</v>
      </c>
    </row>
    <row r="203" spans="3:7">
      <c r="C203">
        <v>0.79400000000000004</v>
      </c>
      <c r="D203">
        <v>70</v>
      </c>
    </row>
    <row r="204" spans="3:7">
      <c r="C204">
        <v>0.81799999999999995</v>
      </c>
      <c r="D204">
        <v>92</v>
      </c>
    </row>
  </sheetData>
  <phoneticPr fontI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ダンドレジーラウール</dc:creator>
  <cp:lastModifiedBy>padmin</cp:lastModifiedBy>
  <dcterms:created xsi:type="dcterms:W3CDTF">2016-06-02T09:46:58Z</dcterms:created>
  <dcterms:modified xsi:type="dcterms:W3CDTF">2016-06-09T06:24:54Z</dcterms:modified>
</cp:coreProperties>
</file>