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resp\"/>
    </mc:Choice>
  </mc:AlternateContent>
  <xr:revisionPtr revIDLastSave="0" documentId="13_ncr:1_{14D6B77A-8E0E-44D2-AAA0-65B692A957C0}" xr6:coauthVersionLast="47" xr6:coauthVersionMax="47" xr10:uidLastSave="{00000000-0000-0000-0000-000000000000}"/>
  <bookViews>
    <workbookView xWindow="-120" yWindow="-120" windowWidth="20730" windowHeight="11040" tabRatio="842" xr2:uid="{07B48181-84E3-4A40-B98B-CAB5ECDB760E}"/>
  </bookViews>
  <sheets>
    <sheet name="Instrucciones" sheetId="1" r:id="rId1"/>
    <sheet name="Parte I" sheetId="2" r:id="rId2"/>
    <sheet name="P2 Preg1a" sheetId="3" r:id="rId3"/>
    <sheet name="P2 Preg1b" sheetId="4" r:id="rId4"/>
    <sheet name="Instrucc Preg2" sheetId="8" r:id="rId5"/>
    <sheet name="P2 Preg2a" sheetId="9" r:id="rId6"/>
    <sheet name="P2 Preg2b" sheetId="10" r:id="rId7"/>
    <sheet name="P2 Preg2c" sheetId="11" r:id="rId8"/>
    <sheet name="P2 Preg2d" sheetId="12" r:id="rId9"/>
    <sheet name="P2 Preg3a" sheetId="13" r:id="rId10"/>
    <sheet name="P2 Preg3b" sheetId="15" r:id="rId11"/>
    <sheet name="P2 Preg3c"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3" l="1"/>
  <c r="E16" i="3"/>
  <c r="H20" i="4"/>
  <c r="Q25" i="16"/>
  <c r="O29" i="16" s="1"/>
  <c r="O30" i="16" s="1"/>
  <c r="Q26" i="16"/>
  <c r="E16" i="13"/>
  <c r="E15" i="13"/>
  <c r="F12" i="13"/>
  <c r="F11" i="13"/>
  <c r="D19" i="13" s="1"/>
  <c r="E19" i="3"/>
  <c r="D30" i="3"/>
  <c r="A25" i="3"/>
  <c r="C22" i="3"/>
  <c r="E20" i="3" l="1"/>
  <c r="A26" i="3" s="1"/>
  <c r="C25" i="3" s="1"/>
  <c r="A39" i="3" l="1"/>
  <c r="B41" i="3" s="1"/>
  <c r="C39" i="3"/>
  <c r="O31" i="16"/>
  <c r="R41"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B5" authorId="0" shapeId="0" xr:uid="{CB8E6E2B-7222-4ACE-A19A-C9CF4F457A0F}">
      <text>
        <r>
          <rPr>
            <b/>
            <sz val="9"/>
            <color indexed="81"/>
            <rFont val="Tahoma"/>
            <family val="2"/>
          </rPr>
          <t>Gilbert BC:</t>
        </r>
        <r>
          <rPr>
            <sz val="9"/>
            <color indexed="81"/>
            <rFont val="Tahoma"/>
            <family val="2"/>
          </rPr>
          <t xml:space="preserve">
0 ptos.
???</t>
        </r>
      </text>
    </comment>
    <comment ref="B12" authorId="0" shapeId="0" xr:uid="{3FF18CBE-B84D-4313-9F05-7C438DF78C54}">
      <text>
        <r>
          <rPr>
            <b/>
            <sz val="9"/>
            <color indexed="81"/>
            <rFont val="Tahoma"/>
            <family val="2"/>
          </rPr>
          <t>Gilbert BC:</t>
        </r>
        <r>
          <rPr>
            <sz val="9"/>
            <color indexed="81"/>
            <rFont val="Tahoma"/>
            <family val="2"/>
          </rPr>
          <t xml:space="preserve">
1.5 ptos.
Casi, casi.  Se calcula la desviación estándar de todas las estimaciones, no de las desviaciones estándar únicamenteo.</t>
        </r>
      </text>
    </comment>
    <comment ref="F22" authorId="0" shapeId="0" xr:uid="{0188D99B-26B2-48C6-91DE-A1A301F0D0B5}">
      <text>
        <r>
          <rPr>
            <b/>
            <sz val="9"/>
            <color indexed="81"/>
            <rFont val="Tahoma"/>
            <family val="2"/>
          </rPr>
          <t>Gilbert BC:</t>
        </r>
        <r>
          <rPr>
            <sz val="9"/>
            <color indexed="81"/>
            <rFont val="Tahoma"/>
            <family val="2"/>
          </rPr>
          <t xml:space="preserve">
0.5 ptos.
Se corrigen los grados de libertad.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J46" authorId="0" shapeId="0" xr:uid="{1BF7F658-5907-45EC-9751-8F25C0CCEF33}">
      <text>
        <r>
          <rPr>
            <b/>
            <sz val="9"/>
            <color indexed="81"/>
            <rFont val="Tahoma"/>
            <family val="2"/>
          </rPr>
          <t>Gilbert BC:</t>
        </r>
        <r>
          <rPr>
            <sz val="9"/>
            <color indexed="81"/>
            <rFont val="Tahoma"/>
            <family val="2"/>
          </rPr>
          <t xml:space="preserve">
4 ptos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E37" authorId="0" shapeId="0" xr:uid="{66C490B9-98DE-42C1-B2FD-8F17E69AF48C}">
      <text>
        <r>
          <rPr>
            <b/>
            <sz val="9"/>
            <color indexed="81"/>
            <rFont val="Tahoma"/>
            <family val="2"/>
          </rPr>
          <t>Gilbert BC:</t>
        </r>
        <r>
          <rPr>
            <sz val="9"/>
            <color indexed="81"/>
            <rFont val="Tahoma"/>
            <family val="2"/>
          </rPr>
          <t xml:space="preserve">
4 ptos.
Bien, aunque redondeó mucho, pero 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I15" authorId="0" shapeId="0" xr:uid="{35B1251E-B462-49F6-88B2-598D28F779CF}">
      <text>
        <r>
          <rPr>
            <b/>
            <sz val="9"/>
            <color indexed="81"/>
            <rFont val="Tahoma"/>
            <family val="2"/>
          </rPr>
          <t>Gilbert BC:</t>
        </r>
        <r>
          <rPr>
            <sz val="9"/>
            <color indexed="81"/>
            <rFont val="Tahoma"/>
            <family val="2"/>
          </rPr>
          <t xml:space="preserve">
Aquí también era:
H0: P1=P2</t>
        </r>
      </text>
    </comment>
    <comment ref="G23" authorId="0" shapeId="0" xr:uid="{5237ED77-E8EE-46BB-AE47-AF246493DDF1}">
      <text>
        <r>
          <rPr>
            <b/>
            <sz val="9"/>
            <color indexed="81"/>
            <rFont val="Tahoma"/>
            <family val="2"/>
          </rPr>
          <t>Gilbert BC:</t>
        </r>
        <r>
          <rPr>
            <sz val="9"/>
            <color indexed="81"/>
            <rFont val="Tahoma"/>
            <family val="2"/>
          </rPr>
          <t xml:space="preserve">
3 ptos.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E17" authorId="0" shapeId="0" xr:uid="{7BC23274-8BE0-4E13-B20B-39DEEC505815}">
      <text>
        <r>
          <rPr>
            <b/>
            <sz val="9"/>
            <color indexed="81"/>
            <rFont val="Tahoma"/>
            <family val="2"/>
          </rPr>
          <t>Gilbert BC:</t>
        </r>
        <r>
          <rPr>
            <sz val="9"/>
            <color indexed="81"/>
            <rFont val="Tahoma"/>
            <family val="2"/>
          </rPr>
          <t xml:space="preserve">
4 ptos.
Le pongo todos los puntos aunque se acostumbra decir "disminuye en promedio 0.020689 log".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D6" authorId="0" shapeId="0" xr:uid="{EE7C5B2E-38DF-4C02-9367-AC57EE986FCD}">
      <text>
        <r>
          <rPr>
            <b/>
            <sz val="9"/>
            <color indexed="81"/>
            <rFont val="Tahoma"/>
            <family val="2"/>
          </rPr>
          <t>Gilbert BC:</t>
        </r>
        <r>
          <rPr>
            <sz val="9"/>
            <color indexed="81"/>
            <rFont val="Tahoma"/>
            <family val="2"/>
          </rPr>
          <t xml:space="preserve">
4 ptos.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H22" authorId="0" shapeId="0" xr:uid="{AAF0C8E1-B7AE-4666-88FB-257F49220A3F}">
      <text>
        <r>
          <rPr>
            <b/>
            <sz val="9"/>
            <color indexed="81"/>
            <rFont val="Tahoma"/>
            <family val="2"/>
          </rPr>
          <t>Gilbert BC:</t>
        </r>
        <r>
          <rPr>
            <sz val="9"/>
            <color indexed="81"/>
            <rFont val="Tahoma"/>
            <family val="2"/>
          </rPr>
          <t xml:space="preserve">
4 ptos.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F4" authorId="0" shapeId="0" xr:uid="{B04EF056-2083-4455-A20C-A7555D28A8DF}">
      <text>
        <r>
          <rPr>
            <b/>
            <sz val="9"/>
            <color indexed="81"/>
            <rFont val="Tahoma"/>
            <family val="2"/>
          </rPr>
          <t>Gilbert BC:</t>
        </r>
        <r>
          <rPr>
            <sz val="9"/>
            <color indexed="81"/>
            <rFont val="Tahoma"/>
            <family val="2"/>
          </rPr>
          <t xml:space="preserve">
2 ptos.
Muy bien.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H26" authorId="0" shapeId="0" xr:uid="{8D773AF3-2E32-4C29-800B-F28F0E6E85AF}">
      <text>
        <r>
          <rPr>
            <b/>
            <sz val="9"/>
            <color indexed="81"/>
            <rFont val="Tahoma"/>
            <family val="2"/>
          </rPr>
          <t>Gilbert BC:</t>
        </r>
        <r>
          <rPr>
            <sz val="9"/>
            <color indexed="81"/>
            <rFont val="Tahoma"/>
            <family val="2"/>
          </rPr>
          <t xml:space="preserve">
4 ptos.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K20" authorId="0" shapeId="0" xr:uid="{838F7499-7D76-427A-B4CF-DF6172AEFFCB}">
      <text>
        <r>
          <rPr>
            <b/>
            <sz val="9"/>
            <color indexed="81"/>
            <rFont val="Tahoma"/>
            <family val="2"/>
          </rPr>
          <t>Gilbert BC:</t>
        </r>
        <r>
          <rPr>
            <sz val="9"/>
            <color indexed="81"/>
            <rFont val="Tahoma"/>
            <family val="2"/>
          </rPr>
          <t xml:space="preserve">
4 ptos</t>
        </r>
      </text>
    </comment>
  </commentList>
</comments>
</file>

<file path=xl/sharedStrings.xml><?xml version="1.0" encoding="utf-8"?>
<sst xmlns="http://schemas.openxmlformats.org/spreadsheetml/2006/main" count="180" uniqueCount="137">
  <si>
    <t>XS-2110 Métodos Estadísticos.</t>
  </si>
  <si>
    <t>Prof. Gilbert Brenes Camacho</t>
  </si>
  <si>
    <t>I Semestre 2022.</t>
  </si>
  <si>
    <t>Examen Parcial III.</t>
  </si>
  <si>
    <t>Instrucciones Generales:</t>
  </si>
  <si>
    <t xml:space="preserve">Pueden resolver el examen con cualquier tipo de herramienta para calcular (calculadora, Excel, R, tablas estadísticas).  Sin embargo, en las preguntas que requieren R, solo pueden usar dicho software. </t>
  </si>
  <si>
    <t>En el examen tienen que aparecer los resultados calculados con R.  Tiene que pegar en el examen las salidas que aparecen en la consola de Rstudio o R.  Si no lo hace, se le penalizará con puntos.</t>
  </si>
  <si>
    <t>Idealmente me tienen que enviar un único archivo (Hoja de cálculo de Excel o pdf) con todas las respuestas del examen.  Pueden tomar fotos a los cálculos “a mano” y pegarlos en las hojas de Excel.  Ese documento de Excel se envía al email gilbert.brenes.camacho@gmail.com.</t>
  </si>
  <si>
    <t>Al nombre del documento le agregan el nombre de ustedes.  Por ejemplo, Gilbert Brenes EXAMEN PARCIAL3.xls.</t>
  </si>
  <si>
    <r>
      <t xml:space="preserve">Si tuvieran problemas de acceso a email, </t>
    </r>
    <r>
      <rPr>
        <b/>
        <u/>
        <sz val="11"/>
        <color theme="1"/>
        <rFont val="Times New Roman"/>
        <family val="1"/>
      </rPr>
      <t>en casos excepcionales</t>
    </r>
    <r>
      <rPr>
        <sz val="11"/>
        <color theme="1"/>
        <rFont val="Times New Roman"/>
        <family val="1"/>
      </rPr>
      <t xml:space="preserve">, pueden enviarme el archivo a mi cuenta de Whatsapp (8882-7727).  Independientemente de ese envío, me tienen que enviar el archivo nuevamente a la cuenta de Gmail para mi control. </t>
    </r>
  </si>
  <si>
    <t xml:space="preserve">Debido a que el examen se realiza en condiciones virtuales, el examen es “a libro abierto”.  Pueden utilizar el material dado en clase.  Inclusive, pueden copiar y pegar las fórmulas que aparecen en el material elaborado por mí.  </t>
  </si>
  <si>
    <r>
      <t xml:space="preserve">Existen </t>
    </r>
    <r>
      <rPr>
        <b/>
        <u/>
        <sz val="11"/>
        <color theme="1"/>
        <rFont val="Times New Roman"/>
        <family val="1"/>
      </rPr>
      <t>varias versiones</t>
    </r>
    <r>
      <rPr>
        <sz val="11"/>
        <color theme="1"/>
        <rFont val="Times New Roman"/>
        <family val="1"/>
      </rPr>
      <t xml:space="preserve"> de examen, así que, por favor, no copien.</t>
    </r>
  </si>
  <si>
    <t>El puntaje total del examen son 40 puntos.</t>
  </si>
  <si>
    <r>
      <t>I Parte.  Ejercicios de respuesta corta.</t>
    </r>
    <r>
      <rPr>
        <sz val="11"/>
        <color theme="1"/>
        <rFont val="Times New Roman"/>
        <family val="1"/>
      </rPr>
      <t xml:space="preserve">  Conteste en menos de 5 renglones, si es posible.</t>
    </r>
  </si>
  <si>
    <r>
      <t>1.</t>
    </r>
    <r>
      <rPr>
        <sz val="7"/>
        <color theme="1"/>
        <rFont val="Times New Roman"/>
        <family val="1"/>
      </rPr>
      <t xml:space="preserve">       </t>
    </r>
    <r>
      <rPr>
        <sz val="11"/>
        <color theme="1"/>
        <rFont val="Times New Roman"/>
        <family val="1"/>
      </rPr>
      <t>Explique por qué, si se tiene un modelo de regresión lineal en que la única variable independiente es binaria, la pendiente se interpreta como una diferencia entre dos promedios (2 ptos.).</t>
    </r>
  </si>
  <si>
    <r>
      <t>2.</t>
    </r>
    <r>
      <rPr>
        <sz val="7"/>
        <color theme="1"/>
        <rFont val="Times New Roman"/>
        <family val="1"/>
      </rPr>
      <t xml:space="preserve">       </t>
    </r>
    <r>
      <rPr>
        <sz val="11"/>
        <color theme="1"/>
        <rFont val="Times New Roman"/>
        <family val="1"/>
      </rPr>
      <t>Explique cómo se calcula el error estándar de bootstrap para un estimador (NO se permite una respuesta basada en argumentar que la función boot en R la genera automáticamente) (2 ptos.)</t>
    </r>
  </si>
  <si>
    <r>
      <t>3.</t>
    </r>
    <r>
      <rPr>
        <sz val="7"/>
        <color theme="1"/>
        <rFont val="Times New Roman"/>
        <family val="1"/>
      </rPr>
      <t xml:space="preserve">       </t>
    </r>
    <r>
      <rPr>
        <sz val="11"/>
        <color theme="1"/>
        <rFont val="Times New Roman"/>
        <family val="1"/>
      </rPr>
      <t>Explique cuál es la diferencia básica en los cálculos para generar el estadístico de prueba entre el Análisis de Variancia generado por la función anova(lm()) en R y la función oneway.test, ambas de R (2 ptos.)</t>
    </r>
  </si>
  <si>
    <r>
      <t>II Parte.  Ejercicios de calcular.</t>
    </r>
    <r>
      <rPr>
        <sz val="11"/>
        <color theme="1"/>
        <rFont val="Times New Roman"/>
        <family val="1"/>
      </rPr>
      <t xml:space="preserve">  No deje nada en blanco.  Tiene que escribir al menos las últimas líneas en lapicero para tener derecho a reclamo.</t>
    </r>
  </si>
  <si>
    <t>1. Suponga que la Universidad de Costa Rica desea analizar las preferencias del estudiantado sobre la modalidad virtual.  Toma una muestra de 1000 personas, compuesta por 600 estudiantes que viven en el Gran Área Metropolitana y 400 que viven en otras regiones del país.  A todos les pregunta qué prefieren, si las clases virtuales o las clases presenciales. Las respuestas se dan más abajo en el cuadro 1. Se tiene como objetivo analizar si hay diferencias en la preferencia de modalidad lectiva. Con base en esa información conteste las siguientes preguntas:</t>
  </si>
  <si>
    <t>Cuadro 1.  UCR: Muestra de 1000 estudiantes universitarios, por preferencia de de modalidad de lecciones, según región de residencia.</t>
  </si>
  <si>
    <t>Región de residencia</t>
  </si>
  <si>
    <t>Modalidad preferida para lecciones</t>
  </si>
  <si>
    <t>Gran Área Metropolitana</t>
  </si>
  <si>
    <t>Otro lugar de residencia</t>
  </si>
  <si>
    <t>Total</t>
  </si>
  <si>
    <t>-Virtual</t>
  </si>
  <si>
    <t>-Presencial</t>
  </si>
  <si>
    <t>a. Con cálculos manuales (en Excel o con calculadora, pero SIN USAR las funciones predeterminadas de R), plantee las hipótesis nula y alternativa, y contrástelas con un 5% de signficancia. (4 ptos) (Puede usar el método que prefiera).</t>
  </si>
  <si>
    <t xml:space="preserve">a. Usando R y con una significancia del 5%, contraste la hipótesis usando una prueba exacta de Fisher y diga si el p-value de la prueba estimada en el inciso (a) es parecido al p-value de la prueba exacta de Fisher (Recomendación: Considere que las cifras son similares si la diferencia no es mayor de +/- 0.03) (4 ptos.) </t>
  </si>
  <si>
    <t xml:space="preserve">1. (Basado en García, Lorena, Parra y Pincay-Pilay, 2019).  Un conjunto de ingenieros ambientales y estadísticos desean analizar los mejores predictores del PH (grado de acidez) en un río en Ecuador.  Para ello, escogen 25 puntos al azar del río, y extraen muestras de agua, para analizar sus componentes.  La base se encuentra en el archivo rios.Rdata.  Abajo se presentan las variables de la base de datos: </t>
  </si>
  <si>
    <t>id</t>
  </si>
  <si>
    <t>Número de identificación del punto de recolección</t>
  </si>
  <si>
    <t>ph</t>
  </si>
  <si>
    <t>Grado de acidez del agua, medido en “unidades logarítmicas”</t>
  </si>
  <si>
    <t>oxig.d</t>
  </si>
  <si>
    <t>Oxígeno disuelto, en mg por litro</t>
  </si>
  <si>
    <t>cloruro</t>
  </si>
  <si>
    <t>Cloruro, en mg por litro</t>
  </si>
  <si>
    <t>sulfato</t>
  </si>
  <si>
    <t>Sulfato, en mg por litro</t>
  </si>
  <si>
    <t>aceites</t>
  </si>
  <si>
    <t>Cantidad de aceites, en mg por litro</t>
  </si>
  <si>
    <t>alcalinidad</t>
  </si>
  <si>
    <t>Alcalinidad (cantidad de CaCO3), en mg por litro</t>
  </si>
  <si>
    <t>caudal</t>
  </si>
  <si>
    <t>Caudal del río, en metros cúbicos por segundo</t>
  </si>
  <si>
    <t>rioarriba</t>
  </si>
  <si>
    <t>1=Recolección en río arriba, 0=Recolección en río abajo</t>
  </si>
  <si>
    <t>desembocadora</t>
  </si>
  <si>
    <t>1=Recolección cerca de desembocadura, 0=Recolección lejos de desembocadura</t>
  </si>
  <si>
    <t>urbano</t>
  </si>
  <si>
    <t>1=Recolección cerca de zona urbana, 0=Recolección en zona rural</t>
  </si>
  <si>
    <t xml:space="preserve">Estime con R un modelo lineal en que se prediga el valor del pH en función de la alcalinidad, el caudal y si el punto de recolección está río arriba o río abajo. </t>
  </si>
  <si>
    <t xml:space="preserve">Con base en las salidas de R, conteste las siguientes preguntas: </t>
  </si>
  <si>
    <t>Pegue aquí el summary del modelo lineal:</t>
  </si>
  <si>
    <r>
      <t xml:space="preserve">a. Interprete el coeficiente de regresión para la variable </t>
    </r>
    <r>
      <rPr>
        <i/>
        <sz val="11"/>
        <color theme="1"/>
        <rFont val="Times New Roman"/>
        <family val="1"/>
      </rPr>
      <t>alcalinidad</t>
    </r>
    <r>
      <rPr>
        <sz val="11"/>
        <color theme="1"/>
        <rFont val="Times New Roman"/>
        <family val="1"/>
      </rPr>
      <t>. (4 ptos)</t>
    </r>
  </si>
  <si>
    <t>b. Plantee la hipótesis nula y alternativa para beta0=0, y con R y un 5% de significancia ofrezca la conclusión del contraste de hipótesis (4 ptos.)</t>
  </si>
  <si>
    <t>c. Con un gráfico qqPlot analice el supuesto de la normalidad de los errores (4 ptos.)</t>
  </si>
  <si>
    <t>d. Diga cuál es el valor de la estimación de la varianza de los errores (2 ptos.)</t>
  </si>
  <si>
    <t>Cuadro 2.  Muestra de 25 puntos en un río: Nivel de pH</t>
  </si>
  <si>
    <t>y localización del punto de recolección según río arriba o río abajo.</t>
  </si>
  <si>
    <t>pH</t>
  </si>
  <si>
    <t xml:space="preserve">3. Del archivo rios.Rdata se le dan los datos de las variables pH y rioarriba.  Con estos datos, conteste las siguientes preguntas: </t>
  </si>
  <si>
    <t xml:space="preserve">a.  Al 5% de significancia (con R o manualmente, Ud escoge), estime una prueba de hipótesis para contrastar la hipótesis nula de que la varianza del pH </t>
  </si>
  <si>
    <t xml:space="preserve">en los puntos de recolección Río Arriba es igual a la varianza del pH en los puntos de recolección río abajo, </t>
  </si>
  <si>
    <t>contra la hipótesis alternativa de que son diferentes (4 ptos.)</t>
  </si>
  <si>
    <t xml:space="preserve">b. A partir de la pregunta anterior, (con R o manualmente, Ud escoge) con una significancia del 5%, use la prueba paramétrica adecuada </t>
  </si>
  <si>
    <t>para contrastar la hipótesis de que las medias de pH son diferentes entre los puntos río arriba y los puntos río abajo (4 ptos.)</t>
  </si>
  <si>
    <t xml:space="preserve"> para contrastar la misma hipótesis del inciso anterior (4 ptos.)</t>
  </si>
  <si>
    <t>c. A partir de la pregunta anterior, (con R o manualmente, Ud escoge), con una significancia del 5%, use la prueba de U de Mann-Whitney</t>
  </si>
  <si>
    <t>h0: p1-p2=0</t>
  </si>
  <si>
    <r>
      <t>H1: p1</t>
    </r>
    <r>
      <rPr>
        <sz val="11"/>
        <color theme="1"/>
        <rFont val="Calibri"/>
        <family val="2"/>
      </rPr>
      <t>≠</t>
    </r>
    <r>
      <rPr>
        <sz val="11"/>
        <color theme="1"/>
        <rFont val="Calibri"/>
        <family val="2"/>
        <scheme val="minor"/>
      </rPr>
      <t>p3</t>
    </r>
  </si>
  <si>
    <r>
      <t>h1: p1-p2</t>
    </r>
    <r>
      <rPr>
        <sz val="11"/>
        <color theme="1"/>
        <rFont val="Calibri"/>
        <family val="2"/>
      </rPr>
      <t>≠0</t>
    </r>
  </si>
  <si>
    <t>H0: p1=p2</t>
  </si>
  <si>
    <t>calcular el z tabular</t>
  </si>
  <si>
    <t>z tabular= +-z[1-alfa/2]=</t>
  </si>
  <si>
    <t>alfa=</t>
  </si>
  <si>
    <t>p_techo[1]=</t>
  </si>
  <si>
    <t>p_techo[2]=</t>
  </si>
  <si>
    <t>pbarra=</t>
  </si>
  <si>
    <t>qbarra=</t>
  </si>
  <si>
    <t>z calculado</t>
  </si>
  <si>
    <t xml:space="preserve">  =</t>
  </si>
  <si>
    <t>zona de no rechazo</t>
  </si>
  <si>
    <t>zona rechazo</t>
  </si>
  <si>
    <t>cobclusion</t>
  </si>
  <si>
    <t>hay suficiente evidencia estadistica para rechazar la h0 de que la proporcion de personas que prfieren la virtualidad es igual a las personas que prefieren la presencialidad</t>
  </si>
  <si>
    <t>h0: b0=0</t>
  </si>
  <si>
    <t>conclusion:</t>
  </si>
  <si>
    <t>h1:b0&lt;&gt;0</t>
  </si>
  <si>
    <t>hay suficiente evidencia estadistica para rechazar la hipotesis nula de que b0=0 a un 5% de significancia</t>
  </si>
  <si>
    <t>como la gran mayoria de los puntos se encuentra dentro de las bandas de confianza podriamos concluir que los residuos de la variable regre se distribuyen normalmente</t>
  </si>
  <si>
    <t>pvalue de b0=</t>
  </si>
  <si>
    <t>1.7e-14</t>
  </si>
  <si>
    <t>Residual standard error: 0.4345</t>
  </si>
  <si>
    <t>s^2.1=</t>
  </si>
  <si>
    <t>s^2.2=</t>
  </si>
  <si>
    <t>n1=</t>
  </si>
  <si>
    <t>n2=</t>
  </si>
  <si>
    <t>calcular los ftbulares=</t>
  </si>
  <si>
    <t>cola izq</t>
  </si>
  <si>
    <t>cola der</t>
  </si>
  <si>
    <t>f calculado=</t>
  </si>
  <si>
    <t>zona de rechazo</t>
  </si>
  <si>
    <t>h0: sigma^2_1-sigma^2_2=0</t>
  </si>
  <si>
    <t>Z</t>
  </si>
  <si>
    <t>conclusion</t>
  </si>
  <si>
    <t>h0: mu.rioarriba[1]=mu.rioarriba[0]</t>
  </si>
  <si>
    <t>h1: mu.rioarriba[1]&lt;&gt;mu.rioarriba[0]</t>
  </si>
  <si>
    <t>debido a que se supone homocedasticidad en las varianzas se utiliza var.equal=T . Se concluyr que por lo tanto no hay suficiente evidencia estadistica para rechazar de que las medias de rio arriba y rio abajo son iguales con una significancia de 5%</t>
  </si>
  <si>
    <t>b1: El ph cambia en promedio -0,020689 log, por cada aumento de un mg por litro en la variable alcalinidad, manteniendo cosntantes las demas variables</t>
  </si>
  <si>
    <t>como el f calculado cae en la zona de no rechazo hay suficiente evidencia estadistica de que sigma^_1-sigma^2_2 = 0</t>
  </si>
  <si>
    <t>rango</t>
  </si>
  <si>
    <t>rango*</t>
  </si>
  <si>
    <t>R1=</t>
  </si>
  <si>
    <t>R2=</t>
  </si>
  <si>
    <t>U=</t>
  </si>
  <si>
    <t>U`=</t>
  </si>
  <si>
    <t>U*= Umax=</t>
  </si>
  <si>
    <t>U tabular=</t>
  </si>
  <si>
    <t xml:space="preserve">como U* cae en la zona de rechazo </t>
  </si>
  <si>
    <t>Se concluye que por lo tanto no hay suficiente evidencia estadistica para rechazar de que las medias de rio arriba y rio abajo son iguales con una significancia de 5%</t>
  </si>
  <si>
    <t xml:space="preserve"> segun la salida de R el valor de la estimacion de la varianza  es igual a elevar al cuadrado la estimacion de las desviaciones de los errores, por lo tanto el valor de la estimacion de la varianza de los errores es de  0,18879025</t>
  </si>
  <si>
    <t>metodo del pvalue</t>
  </si>
  <si>
    <t>p value=</t>
  </si>
  <si>
    <t>p(z&lt;=-|zc|)+p(z&gt;=|zc|)</t>
  </si>
  <si>
    <t>p(z&lt;=-|6,32|)+p(z&gt;=|6,32|)</t>
  </si>
  <si>
    <t>p(z&lt;=-6,32)+1-p(z&lt; 6,32)</t>
  </si>
  <si>
    <t xml:space="preserve">   +</t>
  </si>
  <si>
    <t xml:space="preserve">H0: Mu1=Mu2  </t>
  </si>
  <si>
    <t xml:space="preserve">H1: Mu1&lt;&gt;Mu2 </t>
  </si>
  <si>
    <t>los p values de ambas pruebas  son parecidos  ya que su diferencia no supera el +- 0,03 por lo tanto en ambos llego a la misma conclucion de que se rechaza h0, es decir la proporcionde ambas muestras no son iguales</t>
  </si>
  <si>
    <t>el error estandar de bootstrap se calcula por medio de las desviaciones estandar de cada remuestreo, despues de hacer todos los remuestreos y calcular sus erores estandar, a todos esos valores les calculo la desviacion estandar y obtengo el error estandar de bootstrap</t>
  </si>
  <si>
    <t>que la funcion oneway.test no necesita de la funcion lm para generar sus calculos porque el oneway ya lo calcula( cuando se viola el supuesto de homocedasticidad)  y para el analisis de varianza ocupo poder suponer la normalidad por eso es que ocupa de la funcion lm y en esta prueba no esta incluida el lm en sus calculos</t>
  </si>
  <si>
    <t>porque el ana lisis</t>
  </si>
  <si>
    <t>Puntos:</t>
  </si>
  <si>
    <t>Nota: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</si>
</sst>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Times New Roman"/>
      <family val="1"/>
    </font>
    <font>
      <b/>
      <sz val="11"/>
      <color theme="1"/>
      <name val="Times New Roman"/>
      <family val="1"/>
    </font>
    <font>
      <b/>
      <u/>
      <sz val="11"/>
      <color theme="1"/>
      <name val="Times New Roman"/>
      <family val="1"/>
    </font>
    <font>
      <u/>
      <sz val="11"/>
      <color theme="10"/>
      <name val="Calibri"/>
      <family val="2"/>
      <scheme val="minor"/>
    </font>
    <font>
      <sz val="7"/>
      <color theme="1"/>
      <name val="Times New Roman"/>
      <family val="1"/>
    </font>
    <font>
      <u/>
      <sz val="11"/>
      <color theme="1"/>
      <name val="Times New Roman"/>
      <family val="1"/>
    </font>
    <font>
      <i/>
      <sz val="11"/>
      <color theme="1"/>
      <name val="Times New Roman"/>
      <family val="1"/>
    </font>
    <font>
      <b/>
      <sz val="11"/>
      <color rgb="FF000000"/>
      <name val="Calibri"/>
      <family val="2"/>
      <scheme val="minor"/>
    </font>
    <font>
      <sz val="11"/>
      <color rgb="FF000000"/>
      <name val="Calibri"/>
      <family val="2"/>
      <scheme val="minor"/>
    </font>
    <font>
      <sz val="11"/>
      <color theme="1"/>
      <name val="Calibri"/>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rgb="FFE2EFD9"/>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59999389629810485"/>
        <bgColor indexed="64"/>
      </patternFill>
    </fill>
  </fills>
  <borders count="10">
    <border>
      <left/>
      <right/>
      <top/>
      <bottom/>
      <diagonal/>
    </border>
    <border>
      <left/>
      <right/>
      <top style="medium">
        <color indexed="64"/>
      </top>
      <bottom/>
      <diagonal/>
    </border>
    <border>
      <left/>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medium">
        <color rgb="FF70AD47"/>
      </top>
      <bottom style="medium">
        <color rgb="FF70AD47"/>
      </bottom>
      <diagonal/>
    </border>
    <border>
      <left/>
      <right/>
      <top/>
      <bottom style="medium">
        <color rgb="FF70AD47"/>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0" borderId="0" xfId="0" applyFont="1" applyAlignment="1">
      <alignment vertical="center"/>
    </xf>
    <xf numFmtId="0" fontId="1" fillId="0" borderId="0" xfId="0" applyFont="1" applyAlignment="1">
      <alignment horizontal="left" vertical="center" indent="1"/>
    </xf>
    <xf numFmtId="0" fontId="4" fillId="0" borderId="0" xfId="1" applyAlignment="1">
      <alignment horizontal="left" vertical="center" indent="1"/>
    </xf>
    <xf numFmtId="0" fontId="1" fillId="0" borderId="0" xfId="0" applyFont="1"/>
    <xf numFmtId="0" fontId="1"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indent="5"/>
    </xf>
    <xf numFmtId="0" fontId="1" fillId="0" borderId="0" xfId="0" applyFont="1" applyAlignment="1">
      <alignment horizontal="right" vertical="center" wrapText="1"/>
    </xf>
    <xf numFmtId="0" fontId="2" fillId="0" borderId="2" xfId="0" applyFont="1" applyBorder="1" applyAlignment="1">
      <alignment horizontal="right" vertical="center" wrapText="1"/>
    </xf>
    <xf numFmtId="0" fontId="0" fillId="0" borderId="0" xfId="0" applyAlignment="1">
      <alignment horizontal="left"/>
    </xf>
    <xf numFmtId="0" fontId="1" fillId="0" borderId="1" xfId="0" applyFont="1" applyBorder="1" applyAlignment="1">
      <alignment horizontal="left" vertical="center" wrapText="1"/>
    </xf>
    <xf numFmtId="0" fontId="6"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2" fillId="0" borderId="2" xfId="0" applyFont="1" applyBorder="1" applyAlignment="1">
      <alignment horizontal="left" vertical="center" wrapText="1"/>
    </xf>
    <xf numFmtId="0" fontId="1" fillId="0" borderId="0" xfId="0" applyFont="1" applyAlignment="1">
      <alignment horizontal="left" vertical="center" indent="2"/>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8" fillId="0" borderId="7" xfId="0" applyFont="1" applyBorder="1" applyAlignment="1">
      <alignment vertical="center"/>
    </xf>
    <xf numFmtId="0" fontId="8" fillId="2" borderId="0" xfId="0" applyFont="1" applyFill="1" applyAlignment="1">
      <alignment horizontal="right" vertical="center"/>
    </xf>
    <xf numFmtId="0" fontId="9" fillId="2" borderId="0" xfId="0" applyFont="1" applyFill="1" applyAlignment="1">
      <alignment horizontal="right" vertical="center"/>
    </xf>
    <xf numFmtId="0" fontId="8" fillId="0" borderId="0" xfId="0" applyFont="1" applyAlignment="1">
      <alignment horizontal="right" vertical="center"/>
    </xf>
    <xf numFmtId="0" fontId="9" fillId="0" borderId="0" xfId="0" applyFont="1" applyAlignment="1">
      <alignment horizontal="right" vertical="center"/>
    </xf>
    <xf numFmtId="0" fontId="8" fillId="2" borderId="8" xfId="0" applyFont="1" applyFill="1" applyBorder="1" applyAlignment="1">
      <alignment horizontal="right" vertical="center"/>
    </xf>
    <xf numFmtId="0" fontId="9" fillId="2" borderId="8" xfId="0" applyFont="1" applyFill="1" applyBorder="1" applyAlignment="1">
      <alignment horizontal="right" vertical="center"/>
    </xf>
    <xf numFmtId="0" fontId="0" fillId="0" borderId="0" xfId="0" applyAlignment="1">
      <alignment horizontal="center"/>
    </xf>
    <xf numFmtId="0" fontId="0" fillId="0" borderId="9" xfId="0" applyBorder="1"/>
    <xf numFmtId="0" fontId="0" fillId="3" borderId="0" xfId="0" applyFill="1"/>
    <xf numFmtId="0" fontId="0" fillId="4" borderId="0" xfId="0" applyFill="1"/>
    <xf numFmtId="2" fontId="0" fillId="4" borderId="0" xfId="0" applyNumberFormat="1" applyFill="1"/>
    <xf numFmtId="0" fontId="0" fillId="0" borderId="0" xfId="0" applyAlignment="1">
      <alignment horizontal="right"/>
    </xf>
    <xf numFmtId="0" fontId="0" fillId="5" borderId="0" xfId="0" applyFill="1"/>
    <xf numFmtId="0" fontId="0" fillId="6" borderId="0" xfId="0" applyFill="1"/>
    <xf numFmtId="0" fontId="0" fillId="7" borderId="0" xfId="0" applyFill="1"/>
    <xf numFmtId="0" fontId="0" fillId="8" borderId="0" xfId="0" applyFill="1"/>
    <xf numFmtId="0" fontId="9" fillId="2" borderId="0" xfId="0" applyFont="1" applyFill="1" applyBorder="1" applyAlignment="1">
      <alignment horizontal="right" vertical="center"/>
    </xf>
    <xf numFmtId="0" fontId="9" fillId="0" borderId="8" xfId="0" applyFont="1" applyBorder="1" applyAlignment="1">
      <alignment horizontal="right" vertical="center"/>
    </xf>
    <xf numFmtId="0" fontId="8" fillId="2" borderId="0" xfId="0" applyFont="1" applyFill="1" applyBorder="1" applyAlignment="1">
      <alignment horizontal="right" vertical="center"/>
    </xf>
    <xf numFmtId="0" fontId="8" fillId="0" borderId="8" xfId="0" applyFont="1" applyBorder="1" applyAlignment="1">
      <alignment horizontal="right" vertical="center"/>
    </xf>
    <xf numFmtId="0" fontId="0" fillId="0" borderId="0" xfId="0"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472440</xdr:colOff>
      <xdr:row>25</xdr:row>
      <xdr:rowOff>15240</xdr:rowOff>
    </xdr:from>
    <xdr:to>
      <xdr:col>3</xdr:col>
      <xdr:colOff>15240</xdr:colOff>
      <xdr:row>29</xdr:row>
      <xdr:rowOff>7620</xdr:rowOff>
    </xdr:to>
    <xdr:cxnSp macro="">
      <xdr:nvCxnSpPr>
        <xdr:cNvPr id="3" name="Conector recto de flecha 2">
          <a:extLst>
            <a:ext uri="{FF2B5EF4-FFF2-40B4-BE49-F238E27FC236}">
              <a16:creationId xmlns:a16="http://schemas.microsoft.com/office/drawing/2014/main" id="{41FA8487-FB69-47F0-8CD2-13750BA95D78}"/>
            </a:ext>
          </a:extLst>
        </xdr:cNvPr>
        <xdr:cNvCxnSpPr/>
      </xdr:nvCxnSpPr>
      <xdr:spPr>
        <a:xfrm>
          <a:off x="2057400" y="5295900"/>
          <a:ext cx="335280" cy="7239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236220</xdr:colOff>
      <xdr:row>14</xdr:row>
      <xdr:rowOff>108908</xdr:rowOff>
    </xdr:from>
    <xdr:to>
      <xdr:col>5</xdr:col>
      <xdr:colOff>190500</xdr:colOff>
      <xdr:row>25</xdr:row>
      <xdr:rowOff>175466</xdr:rowOff>
    </xdr:to>
    <xdr:pic>
      <xdr:nvPicPr>
        <xdr:cNvPr id="2" name="Imagen 1">
          <a:extLst>
            <a:ext uri="{FF2B5EF4-FFF2-40B4-BE49-F238E27FC236}">
              <a16:creationId xmlns:a16="http://schemas.microsoft.com/office/drawing/2014/main" id="{63CC2A24-DCC1-427D-A1DC-D623AC49696C}"/>
            </a:ext>
          </a:extLst>
        </xdr:cNvPr>
        <xdr:cNvPicPr>
          <a:picLocks noChangeAspect="1"/>
        </xdr:cNvPicPr>
      </xdr:nvPicPr>
      <xdr:blipFill>
        <a:blip xmlns:r="http://schemas.openxmlformats.org/officeDocument/2006/relationships" r:embed="rId1"/>
        <a:stretch>
          <a:fillRect/>
        </a:stretch>
      </xdr:blipFill>
      <xdr:spPr>
        <a:xfrm>
          <a:off x="236220" y="3377888"/>
          <a:ext cx="3916680" cy="2078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144780</xdr:colOff>
      <xdr:row>1</xdr:row>
      <xdr:rowOff>98816</xdr:rowOff>
    </xdr:from>
    <xdr:to>
      <xdr:col>4</xdr:col>
      <xdr:colOff>182880</xdr:colOff>
      <xdr:row>13</xdr:row>
      <xdr:rowOff>68837</xdr:rowOff>
    </xdr:to>
    <xdr:pic>
      <xdr:nvPicPr>
        <xdr:cNvPr id="2" name="Imagen 1">
          <a:extLst>
            <a:ext uri="{FF2B5EF4-FFF2-40B4-BE49-F238E27FC236}">
              <a16:creationId xmlns:a16="http://schemas.microsoft.com/office/drawing/2014/main" id="{482A70B0-BCDF-4487-AC74-50232855EE2B}"/>
            </a:ext>
          </a:extLst>
        </xdr:cNvPr>
        <xdr:cNvPicPr>
          <a:picLocks noChangeAspect="1"/>
        </xdr:cNvPicPr>
      </xdr:nvPicPr>
      <xdr:blipFill>
        <a:blip xmlns:r="http://schemas.openxmlformats.org/officeDocument/2006/relationships" r:embed="rId1"/>
        <a:stretch>
          <a:fillRect/>
        </a:stretch>
      </xdr:blipFill>
      <xdr:spPr>
        <a:xfrm>
          <a:off x="144780" y="281696"/>
          <a:ext cx="3208020" cy="21645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2</xdr:row>
      <xdr:rowOff>152400</xdr:rowOff>
    </xdr:from>
    <xdr:to>
      <xdr:col>4</xdr:col>
      <xdr:colOff>766876</xdr:colOff>
      <xdr:row>21</xdr:row>
      <xdr:rowOff>38437</xdr:rowOff>
    </xdr:to>
    <xdr:pic>
      <xdr:nvPicPr>
        <xdr:cNvPr id="2" name="Imagen 1">
          <a:extLst>
            <a:ext uri="{FF2B5EF4-FFF2-40B4-BE49-F238E27FC236}">
              <a16:creationId xmlns:a16="http://schemas.microsoft.com/office/drawing/2014/main" id="{420FE1FF-9F17-4724-AFAE-23C35F3F3E78}"/>
            </a:ext>
          </a:extLst>
        </xdr:cNvPr>
        <xdr:cNvPicPr>
          <a:picLocks noChangeAspect="1"/>
        </xdr:cNvPicPr>
      </xdr:nvPicPr>
      <xdr:blipFill>
        <a:blip xmlns:r="http://schemas.openxmlformats.org/officeDocument/2006/relationships" r:embed="rId1"/>
        <a:stretch>
          <a:fillRect/>
        </a:stretch>
      </xdr:blipFill>
      <xdr:spPr>
        <a:xfrm>
          <a:off x="76200" y="518160"/>
          <a:ext cx="3860596" cy="33607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754380</xdr:colOff>
      <xdr:row>18</xdr:row>
      <xdr:rowOff>76200</xdr:rowOff>
    </xdr:from>
    <xdr:to>
      <xdr:col>7</xdr:col>
      <xdr:colOff>213360</xdr:colOff>
      <xdr:row>20</xdr:row>
      <xdr:rowOff>91440</xdr:rowOff>
    </xdr:to>
    <xdr:cxnSp macro="">
      <xdr:nvCxnSpPr>
        <xdr:cNvPr id="3" name="Conector recto de flecha 2">
          <a:extLst>
            <a:ext uri="{FF2B5EF4-FFF2-40B4-BE49-F238E27FC236}">
              <a16:creationId xmlns:a16="http://schemas.microsoft.com/office/drawing/2014/main" id="{84B13DF6-C584-4588-BA33-A73484CA5D4B}"/>
            </a:ext>
          </a:extLst>
        </xdr:cNvPr>
        <xdr:cNvCxnSpPr/>
      </xdr:nvCxnSpPr>
      <xdr:spPr>
        <a:xfrm>
          <a:off x="3131820" y="3383280"/>
          <a:ext cx="2628900" cy="381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8</xdr:col>
      <xdr:colOff>655320</xdr:colOff>
      <xdr:row>8</xdr:row>
      <xdr:rowOff>7620</xdr:rowOff>
    </xdr:from>
    <xdr:to>
      <xdr:col>14</xdr:col>
      <xdr:colOff>373768</xdr:colOff>
      <xdr:row>14</xdr:row>
      <xdr:rowOff>91542</xdr:rowOff>
    </xdr:to>
    <xdr:pic>
      <xdr:nvPicPr>
        <xdr:cNvPr id="4" name="Imagen 3">
          <a:extLst>
            <a:ext uri="{FF2B5EF4-FFF2-40B4-BE49-F238E27FC236}">
              <a16:creationId xmlns:a16="http://schemas.microsoft.com/office/drawing/2014/main" id="{8B19647A-8FB9-46D7-A987-53E1D648FDD4}"/>
            </a:ext>
          </a:extLst>
        </xdr:cNvPr>
        <xdr:cNvPicPr>
          <a:picLocks noChangeAspect="1"/>
        </xdr:cNvPicPr>
      </xdr:nvPicPr>
      <xdr:blipFill>
        <a:blip xmlns:r="http://schemas.openxmlformats.org/officeDocument/2006/relationships" r:embed="rId1"/>
        <a:stretch>
          <a:fillRect/>
        </a:stretch>
      </xdr:blipFill>
      <xdr:spPr>
        <a:xfrm>
          <a:off x="6995160" y="1485900"/>
          <a:ext cx="4473328" cy="118120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68580</xdr:colOff>
      <xdr:row>8</xdr:row>
      <xdr:rowOff>60960</xdr:rowOff>
    </xdr:from>
    <xdr:to>
      <xdr:col>8</xdr:col>
      <xdr:colOff>617611</xdr:colOff>
      <xdr:row>26</xdr:row>
      <xdr:rowOff>68866</xdr:rowOff>
    </xdr:to>
    <xdr:pic>
      <xdr:nvPicPr>
        <xdr:cNvPr id="2" name="Imagen 1">
          <a:extLst>
            <a:ext uri="{FF2B5EF4-FFF2-40B4-BE49-F238E27FC236}">
              <a16:creationId xmlns:a16="http://schemas.microsoft.com/office/drawing/2014/main" id="{AAAAC763-F51D-41BC-A7F5-7477E65C60DE}"/>
            </a:ext>
          </a:extLst>
        </xdr:cNvPr>
        <xdr:cNvPicPr>
          <a:picLocks noChangeAspect="1"/>
        </xdr:cNvPicPr>
      </xdr:nvPicPr>
      <xdr:blipFill>
        <a:blip xmlns:r="http://schemas.openxmlformats.org/officeDocument/2006/relationships" r:embed="rId1"/>
        <a:stretch>
          <a:fillRect/>
        </a:stretch>
      </xdr:blipFill>
      <xdr:spPr>
        <a:xfrm>
          <a:off x="2446020" y="1539240"/>
          <a:ext cx="4511431" cy="3299746"/>
        </a:xfrm>
        <a:prstGeom prst="rect">
          <a:avLst/>
        </a:prstGeom>
      </xdr:spPr>
    </xdr:pic>
    <xdr:clientData/>
  </xdr:twoCellAnchor>
  <xdr:twoCellAnchor editAs="oneCell">
    <xdr:from>
      <xdr:col>2</xdr:col>
      <xdr:colOff>777240</xdr:colOff>
      <xdr:row>27</xdr:row>
      <xdr:rowOff>7620</xdr:rowOff>
    </xdr:from>
    <xdr:to>
      <xdr:col>12</xdr:col>
      <xdr:colOff>92067</xdr:colOff>
      <xdr:row>29</xdr:row>
      <xdr:rowOff>152444</xdr:rowOff>
    </xdr:to>
    <xdr:pic>
      <xdr:nvPicPr>
        <xdr:cNvPr id="3" name="Imagen 2">
          <a:extLst>
            <a:ext uri="{FF2B5EF4-FFF2-40B4-BE49-F238E27FC236}">
              <a16:creationId xmlns:a16="http://schemas.microsoft.com/office/drawing/2014/main" id="{1BCEC65F-3E8A-4397-92D7-4642D268AF41}"/>
            </a:ext>
          </a:extLst>
        </xdr:cNvPr>
        <xdr:cNvPicPr>
          <a:picLocks noChangeAspect="1"/>
        </xdr:cNvPicPr>
      </xdr:nvPicPr>
      <xdr:blipFill>
        <a:blip xmlns:r="http://schemas.openxmlformats.org/officeDocument/2006/relationships" r:embed="rId2"/>
        <a:stretch>
          <a:fillRect/>
        </a:stretch>
      </xdr:blipFill>
      <xdr:spPr>
        <a:xfrm>
          <a:off x="2362200" y="4960620"/>
          <a:ext cx="7239627" cy="5105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15</xdr:col>
      <xdr:colOff>7620</xdr:colOff>
      <xdr:row>30</xdr:row>
      <xdr:rowOff>83820</xdr:rowOff>
    </xdr:from>
    <xdr:to>
      <xdr:col>15</xdr:col>
      <xdr:colOff>91440</xdr:colOff>
      <xdr:row>37</xdr:row>
      <xdr:rowOff>106680</xdr:rowOff>
    </xdr:to>
    <xdr:cxnSp macro="">
      <xdr:nvCxnSpPr>
        <xdr:cNvPr id="2" name="Conector: curvado 1">
          <a:extLst>
            <a:ext uri="{FF2B5EF4-FFF2-40B4-BE49-F238E27FC236}">
              <a16:creationId xmlns:a16="http://schemas.microsoft.com/office/drawing/2014/main" id="{67D9AF41-008A-4481-B28B-354DA1639C71}"/>
            </a:ext>
          </a:extLst>
        </xdr:cNvPr>
        <xdr:cNvCxnSpPr/>
      </xdr:nvCxnSpPr>
      <xdr:spPr>
        <a:xfrm rot="16200000" flipH="1">
          <a:off x="8907780" y="4716780"/>
          <a:ext cx="1303020" cy="83820"/>
        </a:xfrm>
        <a:prstGeom prst="curvedConnector3">
          <a:avLst>
            <a:gd name="adj1" fmla="val -29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0</xdr:col>
      <xdr:colOff>0</xdr:colOff>
      <xdr:row>36</xdr:row>
      <xdr:rowOff>122630</xdr:rowOff>
    </xdr:from>
    <xdr:to>
      <xdr:col>4</xdr:col>
      <xdr:colOff>617220</xdr:colOff>
      <xdr:row>45</xdr:row>
      <xdr:rowOff>175443</xdr:rowOff>
    </xdr:to>
    <xdr:pic>
      <xdr:nvPicPr>
        <xdr:cNvPr id="3" name="Imagen 2">
          <a:extLst>
            <a:ext uri="{FF2B5EF4-FFF2-40B4-BE49-F238E27FC236}">
              <a16:creationId xmlns:a16="http://schemas.microsoft.com/office/drawing/2014/main" id="{4520402D-28B2-4F79-860C-914E34351A99}"/>
            </a:ext>
          </a:extLst>
        </xdr:cNvPr>
        <xdr:cNvPicPr>
          <a:picLocks noChangeAspect="1"/>
        </xdr:cNvPicPr>
      </xdr:nvPicPr>
      <xdr:blipFill>
        <a:blip xmlns:r="http://schemas.openxmlformats.org/officeDocument/2006/relationships" r:embed="rId1"/>
        <a:stretch>
          <a:fillRect/>
        </a:stretch>
      </xdr:blipFill>
      <xdr:spPr>
        <a:xfrm>
          <a:off x="0" y="6752030"/>
          <a:ext cx="3787140" cy="169873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ilbert.brenes.camacho@g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3566-A679-47B3-834D-6016C94631DD}">
  <dimension ref="A1:G14"/>
  <sheetViews>
    <sheetView tabSelected="1" workbookViewId="0">
      <selection activeCell="G5" sqref="G5"/>
    </sheetView>
  </sheetViews>
  <sheetFormatPr baseColWidth="10" defaultRowHeight="15" x14ac:dyDescent="0.25"/>
  <sheetData>
    <row r="1" spans="1:7" x14ac:dyDescent="0.25">
      <c r="A1" s="5" t="s">
        <v>0</v>
      </c>
    </row>
    <row r="2" spans="1:7" x14ac:dyDescent="0.25">
      <c r="A2" s="5" t="s">
        <v>1</v>
      </c>
    </row>
    <row r="3" spans="1:7" x14ac:dyDescent="0.25">
      <c r="A3" s="5" t="s">
        <v>2</v>
      </c>
      <c r="F3" t="s">
        <v>135</v>
      </c>
      <c r="G3">
        <v>35</v>
      </c>
    </row>
    <row r="4" spans="1:7" x14ac:dyDescent="0.25">
      <c r="A4" s="6" t="s">
        <v>3</v>
      </c>
      <c r="F4" t="s">
        <v>136</v>
      </c>
      <c r="G4">
        <v>88</v>
      </c>
    </row>
    <row r="5" spans="1:7" x14ac:dyDescent="0.25">
      <c r="A5" s="5"/>
    </row>
    <row r="6" spans="1:7" x14ac:dyDescent="0.25">
      <c r="A6" s="5" t="s">
        <v>4</v>
      </c>
    </row>
    <row r="7" spans="1:7" x14ac:dyDescent="0.25">
      <c r="A7" s="2" t="s">
        <v>5</v>
      </c>
    </row>
    <row r="8" spans="1:7" x14ac:dyDescent="0.25">
      <c r="A8" s="2" t="s">
        <v>6</v>
      </c>
    </row>
    <row r="9" spans="1:7" x14ac:dyDescent="0.25">
      <c r="A9" s="3" t="s">
        <v>7</v>
      </c>
    </row>
    <row r="10" spans="1:7" x14ac:dyDescent="0.25">
      <c r="A10" s="2" t="s">
        <v>8</v>
      </c>
    </row>
    <row r="11" spans="1:7" x14ac:dyDescent="0.25">
      <c r="A11" s="2" t="s">
        <v>9</v>
      </c>
    </row>
    <row r="12" spans="1:7" x14ac:dyDescent="0.25">
      <c r="A12" s="2" t="s">
        <v>10</v>
      </c>
    </row>
    <row r="13" spans="1:7" x14ac:dyDescent="0.25">
      <c r="A13" s="2" t="s">
        <v>11</v>
      </c>
    </row>
    <row r="14" spans="1:7" x14ac:dyDescent="0.25">
      <c r="A14" s="2" t="s">
        <v>12</v>
      </c>
    </row>
  </sheetData>
  <hyperlinks>
    <hyperlink ref="A9" r:id="rId1" display="mailto:gilbert.brenes.camacho@gmail.com" xr:uid="{9456319E-0DAF-4AB4-ABA0-60FFE08D2E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A644F-298F-4667-ACB9-E4DD3221B6A8}">
  <sheetPr>
    <tabColor rgb="FF00B0F0"/>
  </sheetPr>
  <dimension ref="A1:K32"/>
  <sheetViews>
    <sheetView topLeftCell="A8" workbookViewId="0">
      <selection activeCell="H26" sqref="H26"/>
    </sheetView>
  </sheetViews>
  <sheetFormatPr baseColWidth="10" defaultRowHeight="15" x14ac:dyDescent="0.25"/>
  <sheetData>
    <row r="1" spans="1:8" x14ac:dyDescent="0.25">
      <c r="A1" s="2" t="s">
        <v>62</v>
      </c>
    </row>
    <row r="2" spans="1:8" x14ac:dyDescent="0.25">
      <c r="A2" s="1"/>
    </row>
    <row r="3" spans="1:8" x14ac:dyDescent="0.25">
      <c r="A3" s="1" t="s">
        <v>59</v>
      </c>
    </row>
    <row r="4" spans="1:8" x14ac:dyDescent="0.25">
      <c r="A4" s="1" t="s">
        <v>60</v>
      </c>
    </row>
    <row r="5" spans="1:8" ht="15.75" thickBot="1" x14ac:dyDescent="0.3">
      <c r="A5" s="1"/>
    </row>
    <row r="6" spans="1:8" ht="15.75" thickBot="1" x14ac:dyDescent="0.3">
      <c r="A6" s="21" t="s">
        <v>61</v>
      </c>
      <c r="B6" s="21" t="s">
        <v>46</v>
      </c>
      <c r="D6" s="5" t="s">
        <v>63</v>
      </c>
    </row>
    <row r="7" spans="1:8" x14ac:dyDescent="0.25">
      <c r="A7" s="22">
        <v>6.85</v>
      </c>
      <c r="B7" s="23">
        <v>0</v>
      </c>
      <c r="D7" s="5" t="s">
        <v>64</v>
      </c>
    </row>
    <row r="8" spans="1:8" x14ac:dyDescent="0.25">
      <c r="A8" s="24">
        <v>6.96</v>
      </c>
      <c r="B8" s="25">
        <v>0</v>
      </c>
      <c r="D8" s="5" t="s">
        <v>65</v>
      </c>
    </row>
    <row r="9" spans="1:8" x14ac:dyDescent="0.25">
      <c r="A9" s="22">
        <v>6.98</v>
      </c>
      <c r="B9" s="23">
        <v>0</v>
      </c>
      <c r="D9" s="5" t="s">
        <v>104</v>
      </c>
    </row>
    <row r="10" spans="1:8" x14ac:dyDescent="0.25">
      <c r="A10" s="24">
        <v>7.06</v>
      </c>
      <c r="B10" s="25">
        <v>0</v>
      </c>
      <c r="D10" s="5" t="s">
        <v>105</v>
      </c>
    </row>
    <row r="11" spans="1:8" x14ac:dyDescent="0.25">
      <c r="A11" s="22">
        <v>7.19</v>
      </c>
      <c r="B11" s="23">
        <v>0</v>
      </c>
      <c r="D11" s="5" t="s">
        <v>76</v>
      </c>
      <c r="E11" s="33" t="s">
        <v>95</v>
      </c>
      <c r="F11">
        <f>+_xlfn.VAR.S(A7:A20)</f>
        <v>0.33857197802197808</v>
      </c>
      <c r="G11" s="33" t="s">
        <v>97</v>
      </c>
      <c r="H11">
        <v>14</v>
      </c>
    </row>
    <row r="12" spans="1:8" x14ac:dyDescent="0.25">
      <c r="A12" s="24">
        <v>7.32</v>
      </c>
      <c r="B12" s="25">
        <v>0</v>
      </c>
      <c r="D12">
        <v>0.05</v>
      </c>
      <c r="E12" s="33" t="s">
        <v>96</v>
      </c>
      <c r="F12">
        <f>+_xlfn.VAR.S(A21:A31)</f>
        <v>0.23194000000000017</v>
      </c>
      <c r="G12" s="33" t="s">
        <v>98</v>
      </c>
      <c r="H12">
        <v>11</v>
      </c>
    </row>
    <row r="13" spans="1:8" x14ac:dyDescent="0.25">
      <c r="A13" s="22">
        <v>7.4</v>
      </c>
      <c r="B13" s="23">
        <v>0</v>
      </c>
      <c r="G13" s="33"/>
    </row>
    <row r="14" spans="1:8" x14ac:dyDescent="0.25">
      <c r="A14" s="24">
        <v>7.68</v>
      </c>
      <c r="B14" s="25">
        <v>0</v>
      </c>
      <c r="E14" t="s">
        <v>99</v>
      </c>
    </row>
    <row r="15" spans="1:8" x14ac:dyDescent="0.25">
      <c r="A15" s="22">
        <v>7.72</v>
      </c>
      <c r="B15" s="23">
        <v>0</v>
      </c>
      <c r="D15" t="s">
        <v>100</v>
      </c>
      <c r="E15">
        <f>+_xlfn.F.INV(D12/2,13,10)</f>
        <v>0.30772374757828264</v>
      </c>
    </row>
    <row r="16" spans="1:8" x14ac:dyDescent="0.25">
      <c r="A16" s="24">
        <v>7.9</v>
      </c>
      <c r="B16" s="25">
        <v>0</v>
      </c>
      <c r="D16" t="s">
        <v>101</v>
      </c>
      <c r="E16">
        <f>+_xlfn.F.INV(0.975,13,10)</f>
        <v>3.5831908480018124</v>
      </c>
    </row>
    <row r="17" spans="1:11" x14ac:dyDescent="0.25">
      <c r="A17" s="22">
        <v>7.9</v>
      </c>
      <c r="B17" s="23">
        <v>0</v>
      </c>
    </row>
    <row r="18" spans="1:11" x14ac:dyDescent="0.25">
      <c r="A18" s="24">
        <v>7.96</v>
      </c>
      <c r="B18" s="25">
        <v>0</v>
      </c>
      <c r="D18" t="s">
        <v>102</v>
      </c>
    </row>
    <row r="19" spans="1:11" x14ac:dyDescent="0.25">
      <c r="A19" s="22">
        <v>8.1199999999999992</v>
      </c>
      <c r="B19" s="23">
        <v>0</v>
      </c>
      <c r="D19">
        <f>+F11/F12</f>
        <v>1.4597394930670768</v>
      </c>
      <c r="H19" s="35" t="s">
        <v>83</v>
      </c>
      <c r="I19" s="35"/>
    </row>
    <row r="20" spans="1:11" x14ac:dyDescent="0.25">
      <c r="A20" s="24">
        <v>8.9700000000000006</v>
      </c>
      <c r="B20" s="25">
        <v>0</v>
      </c>
      <c r="H20" s="35"/>
      <c r="I20" s="35"/>
    </row>
    <row r="21" spans="1:11" x14ac:dyDescent="0.25">
      <c r="A21" s="22">
        <v>6.83</v>
      </c>
      <c r="B21" s="23">
        <v>1</v>
      </c>
      <c r="H21" s="35"/>
      <c r="I21" s="35"/>
    </row>
    <row r="22" spans="1:11" x14ac:dyDescent="0.25">
      <c r="A22" s="24">
        <v>7.12</v>
      </c>
      <c r="B22" s="25">
        <v>1</v>
      </c>
      <c r="F22" s="34" t="s">
        <v>103</v>
      </c>
      <c r="G22" s="34"/>
      <c r="H22" s="35"/>
      <c r="I22" s="35"/>
      <c r="J22" s="34" t="s">
        <v>103</v>
      </c>
      <c r="K22" s="34"/>
    </row>
    <row r="23" spans="1:11" x14ac:dyDescent="0.25">
      <c r="A23" s="22">
        <v>7.14</v>
      </c>
      <c r="B23" s="23">
        <v>1</v>
      </c>
      <c r="F23" s="34"/>
      <c r="G23" s="34">
        <v>0.31</v>
      </c>
      <c r="H23" s="35"/>
      <c r="I23" s="35">
        <v>3.58</v>
      </c>
      <c r="J23" s="34"/>
      <c r="K23" s="34"/>
    </row>
    <row r="24" spans="1:11" x14ac:dyDescent="0.25">
      <c r="A24" s="24">
        <v>7.37</v>
      </c>
      <c r="B24" s="25">
        <v>1</v>
      </c>
    </row>
    <row r="25" spans="1:11" x14ac:dyDescent="0.25">
      <c r="A25" s="22">
        <v>7.51</v>
      </c>
      <c r="B25" s="23">
        <v>1</v>
      </c>
      <c r="D25" t="s">
        <v>88</v>
      </c>
    </row>
    <row r="26" spans="1:11" x14ac:dyDescent="0.25">
      <c r="A26" s="24">
        <v>7.53</v>
      </c>
      <c r="B26" s="25">
        <v>1</v>
      </c>
      <c r="D26" t="s">
        <v>111</v>
      </c>
    </row>
    <row r="27" spans="1:11" x14ac:dyDescent="0.25">
      <c r="A27" s="22">
        <v>7.56</v>
      </c>
      <c r="B27" s="23">
        <v>1</v>
      </c>
    </row>
    <row r="28" spans="1:11" x14ac:dyDescent="0.25">
      <c r="A28" s="24">
        <v>7.99</v>
      </c>
      <c r="B28" s="25">
        <v>1</v>
      </c>
    </row>
    <row r="29" spans="1:11" x14ac:dyDescent="0.25">
      <c r="A29" s="22">
        <v>8.02</v>
      </c>
      <c r="B29" s="23">
        <v>1</v>
      </c>
    </row>
    <row r="30" spans="1:11" x14ac:dyDescent="0.25">
      <c r="A30" s="24">
        <v>8.2200000000000006</v>
      </c>
      <c r="B30" s="25">
        <v>1</v>
      </c>
    </row>
    <row r="31" spans="1:11" ht="15.75" thickBot="1" x14ac:dyDescent="0.3">
      <c r="A31" s="26">
        <v>8.31</v>
      </c>
      <c r="B31" s="27">
        <v>1</v>
      </c>
    </row>
    <row r="32" spans="1:11" x14ac:dyDescent="0.25">
      <c r="A32" s="1"/>
    </row>
  </sheetData>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109EB-243C-4719-BE46-89514E4B4F90}">
  <sheetPr>
    <tabColor rgb="FF00B0F0"/>
  </sheetPr>
  <dimension ref="A1:Q32"/>
  <sheetViews>
    <sheetView topLeftCell="A2" workbookViewId="0">
      <selection activeCell="K20" sqref="K20"/>
    </sheetView>
  </sheetViews>
  <sheetFormatPr baseColWidth="10" defaultRowHeight="15" x14ac:dyDescent="0.25"/>
  <sheetData>
    <row r="1" spans="1:17" x14ac:dyDescent="0.25">
      <c r="A1" s="2" t="s">
        <v>62</v>
      </c>
    </row>
    <row r="2" spans="1:17" x14ac:dyDescent="0.25">
      <c r="A2" s="1"/>
    </row>
    <row r="3" spans="1:17" x14ac:dyDescent="0.25">
      <c r="A3" s="1" t="s">
        <v>59</v>
      </c>
    </row>
    <row r="4" spans="1:17" x14ac:dyDescent="0.25">
      <c r="A4" s="1" t="s">
        <v>60</v>
      </c>
    </row>
    <row r="5" spans="1:17" ht="15.75" thickBot="1" x14ac:dyDescent="0.3">
      <c r="A5" s="1"/>
    </row>
    <row r="6" spans="1:17" ht="15.75" thickBot="1" x14ac:dyDescent="0.3">
      <c r="A6" s="21" t="s">
        <v>61</v>
      </c>
      <c r="B6" s="21" t="s">
        <v>46</v>
      </c>
    </row>
    <row r="7" spans="1:17" x14ac:dyDescent="0.25">
      <c r="A7" s="22">
        <v>6.85</v>
      </c>
      <c r="B7" s="23">
        <v>0</v>
      </c>
      <c r="D7" s="4" t="s">
        <v>66</v>
      </c>
    </row>
    <row r="8" spans="1:17" x14ac:dyDescent="0.25">
      <c r="A8" s="24">
        <v>6.96</v>
      </c>
      <c r="B8" s="25">
        <v>0</v>
      </c>
      <c r="D8" s="5" t="s">
        <v>67</v>
      </c>
    </row>
    <row r="9" spans="1:17" x14ac:dyDescent="0.25">
      <c r="A9" s="22">
        <v>6.98</v>
      </c>
      <c r="B9" s="23">
        <v>0</v>
      </c>
      <c r="D9" s="5"/>
    </row>
    <row r="10" spans="1:17" x14ac:dyDescent="0.25">
      <c r="A10" s="24">
        <v>7.06</v>
      </c>
      <c r="B10" s="25">
        <v>0</v>
      </c>
      <c r="J10" t="s">
        <v>107</v>
      </c>
    </row>
    <row r="11" spans="1:17" x14ac:dyDescent="0.25">
      <c r="A11" s="22">
        <v>7.19</v>
      </c>
      <c r="B11" s="23">
        <v>0</v>
      </c>
      <c r="J11" t="s">
        <v>108</v>
      </c>
    </row>
    <row r="12" spans="1:17" x14ac:dyDescent="0.25">
      <c r="A12" s="24">
        <v>7.32</v>
      </c>
      <c r="B12" s="25">
        <v>0</v>
      </c>
    </row>
    <row r="13" spans="1:17" x14ac:dyDescent="0.25">
      <c r="A13" s="22">
        <v>7.4</v>
      </c>
      <c r="B13" s="23">
        <v>0</v>
      </c>
      <c r="J13" t="s">
        <v>106</v>
      </c>
    </row>
    <row r="14" spans="1:17" x14ac:dyDescent="0.25">
      <c r="A14" s="24">
        <v>7.68</v>
      </c>
      <c r="B14" s="25">
        <v>0</v>
      </c>
      <c r="J14" s="42" t="s">
        <v>109</v>
      </c>
      <c r="K14" s="42"/>
      <c r="L14" s="42"/>
      <c r="M14" s="42"/>
      <c r="N14" s="42"/>
      <c r="O14" s="42"/>
      <c r="P14" s="42"/>
      <c r="Q14" s="42"/>
    </row>
    <row r="15" spans="1:17" x14ac:dyDescent="0.25">
      <c r="A15" s="22">
        <v>7.72</v>
      </c>
      <c r="B15" s="23">
        <v>0</v>
      </c>
      <c r="J15" s="42"/>
      <c r="K15" s="42"/>
      <c r="L15" s="42"/>
      <c r="M15" s="42"/>
      <c r="N15" s="42"/>
      <c r="O15" s="42"/>
      <c r="P15" s="42"/>
      <c r="Q15" s="42"/>
    </row>
    <row r="16" spans="1:17" x14ac:dyDescent="0.25">
      <c r="A16" s="24">
        <v>7.9</v>
      </c>
      <c r="B16" s="25">
        <v>0</v>
      </c>
      <c r="J16" s="42"/>
      <c r="K16" s="42"/>
      <c r="L16" s="42"/>
      <c r="M16" s="42"/>
      <c r="N16" s="42"/>
      <c r="O16" s="42"/>
      <c r="P16" s="42"/>
      <c r="Q16" s="42"/>
    </row>
    <row r="17" spans="1:17" x14ac:dyDescent="0.25">
      <c r="A17" s="22">
        <v>7.9</v>
      </c>
      <c r="B17" s="23">
        <v>0</v>
      </c>
      <c r="J17" s="42"/>
      <c r="K17" s="42"/>
      <c r="L17" s="42"/>
      <c r="M17" s="42"/>
      <c r="N17" s="42"/>
      <c r="O17" s="42"/>
      <c r="P17" s="42"/>
      <c r="Q17" s="42"/>
    </row>
    <row r="18" spans="1:17" x14ac:dyDescent="0.25">
      <c r="A18" s="24">
        <v>7.96</v>
      </c>
      <c r="B18" s="25">
        <v>0</v>
      </c>
    </row>
    <row r="19" spans="1:17" x14ac:dyDescent="0.25">
      <c r="A19" s="22">
        <v>8.1199999999999992</v>
      </c>
      <c r="B19" s="23">
        <v>0</v>
      </c>
    </row>
    <row r="20" spans="1:17" x14ac:dyDescent="0.25">
      <c r="A20" s="24">
        <v>8.9700000000000006</v>
      </c>
      <c r="B20" s="25">
        <v>0</v>
      </c>
    </row>
    <row r="21" spans="1:17" x14ac:dyDescent="0.25">
      <c r="A21" s="22">
        <v>6.83</v>
      </c>
      <c r="B21" s="23">
        <v>1</v>
      </c>
    </row>
    <row r="22" spans="1:17" x14ac:dyDescent="0.25">
      <c r="A22" s="24">
        <v>7.12</v>
      </c>
      <c r="B22" s="25">
        <v>1</v>
      </c>
    </row>
    <row r="23" spans="1:17" x14ac:dyDescent="0.25">
      <c r="A23" s="22">
        <v>7.14</v>
      </c>
      <c r="B23" s="23">
        <v>1</v>
      </c>
    </row>
    <row r="24" spans="1:17" x14ac:dyDescent="0.25">
      <c r="A24" s="24">
        <v>7.37</v>
      </c>
      <c r="B24" s="25">
        <v>1</v>
      </c>
    </row>
    <row r="25" spans="1:17" x14ac:dyDescent="0.25">
      <c r="A25" s="22">
        <v>7.51</v>
      </c>
      <c r="B25" s="23">
        <v>1</v>
      </c>
    </row>
    <row r="26" spans="1:17" x14ac:dyDescent="0.25">
      <c r="A26" s="24">
        <v>7.53</v>
      </c>
      <c r="B26" s="25">
        <v>1</v>
      </c>
    </row>
    <row r="27" spans="1:17" x14ac:dyDescent="0.25">
      <c r="A27" s="22">
        <v>7.56</v>
      </c>
      <c r="B27" s="23">
        <v>1</v>
      </c>
    </row>
    <row r="28" spans="1:17" x14ac:dyDescent="0.25">
      <c r="A28" s="24">
        <v>7.99</v>
      </c>
      <c r="B28" s="25">
        <v>1</v>
      </c>
    </row>
    <row r="29" spans="1:17" x14ac:dyDescent="0.25">
      <c r="A29" s="22">
        <v>8.02</v>
      </c>
      <c r="B29" s="23">
        <v>1</v>
      </c>
    </row>
    <row r="30" spans="1:17" x14ac:dyDescent="0.25">
      <c r="A30" s="24">
        <v>8.2200000000000006</v>
      </c>
      <c r="B30" s="25">
        <v>1</v>
      </c>
    </row>
    <row r="31" spans="1:17" ht="15.75" thickBot="1" x14ac:dyDescent="0.3">
      <c r="A31" s="26">
        <v>8.31</v>
      </c>
      <c r="B31" s="27">
        <v>1</v>
      </c>
    </row>
    <row r="32" spans="1:17" x14ac:dyDescent="0.25">
      <c r="A32" s="1"/>
    </row>
  </sheetData>
  <mergeCells count="1">
    <mergeCell ref="J14:Q1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38F5-D9DA-4A93-B403-8F697DD93392}">
  <sheetPr>
    <tabColor rgb="FF00B0F0"/>
  </sheetPr>
  <dimension ref="A1:R46"/>
  <sheetViews>
    <sheetView topLeftCell="A23" zoomScale="76" workbookViewId="0">
      <selection activeCell="J46" sqref="J46"/>
    </sheetView>
  </sheetViews>
  <sheetFormatPr baseColWidth="10" defaultRowHeight="15" x14ac:dyDescent="0.25"/>
  <sheetData>
    <row r="1" spans="1:12" x14ac:dyDescent="0.25">
      <c r="A1" s="2" t="s">
        <v>62</v>
      </c>
    </row>
    <row r="2" spans="1:12" x14ac:dyDescent="0.25">
      <c r="A2" s="1"/>
    </row>
    <row r="3" spans="1:12" x14ac:dyDescent="0.25">
      <c r="A3" s="1" t="s">
        <v>59</v>
      </c>
    </row>
    <row r="4" spans="1:12" x14ac:dyDescent="0.25">
      <c r="A4" s="1" t="s">
        <v>60</v>
      </c>
    </row>
    <row r="5" spans="1:12" ht="15.75" thickBot="1" x14ac:dyDescent="0.3">
      <c r="A5" s="1"/>
    </row>
    <row r="6" spans="1:12" ht="15.75" thickBot="1" x14ac:dyDescent="0.3">
      <c r="A6" s="21" t="s">
        <v>61</v>
      </c>
      <c r="B6" s="21" t="s">
        <v>46</v>
      </c>
    </row>
    <row r="7" spans="1:12" x14ac:dyDescent="0.25">
      <c r="A7" s="22">
        <v>6.85</v>
      </c>
      <c r="B7" s="23">
        <v>0</v>
      </c>
      <c r="D7" s="5" t="s">
        <v>69</v>
      </c>
    </row>
    <row r="8" spans="1:12" x14ac:dyDescent="0.25">
      <c r="A8" s="24">
        <v>6.96</v>
      </c>
      <c r="B8" s="25">
        <v>0</v>
      </c>
      <c r="D8" s="5" t="s">
        <v>68</v>
      </c>
      <c r="I8" t="s">
        <v>107</v>
      </c>
    </row>
    <row r="9" spans="1:12" x14ac:dyDescent="0.25">
      <c r="A9" s="22">
        <v>6.98</v>
      </c>
      <c r="B9" s="23">
        <v>0</v>
      </c>
      <c r="D9" s="5"/>
      <c r="I9" t="s">
        <v>108</v>
      </c>
    </row>
    <row r="10" spans="1:12" ht="15.75" thickBot="1" x14ac:dyDescent="0.3">
      <c r="A10" s="24">
        <v>7.06</v>
      </c>
      <c r="B10" s="25">
        <v>0</v>
      </c>
    </row>
    <row r="11" spans="1:12" ht="15.75" thickBot="1" x14ac:dyDescent="0.3">
      <c r="A11" s="22">
        <v>7.19</v>
      </c>
      <c r="B11" s="23">
        <v>0</v>
      </c>
      <c r="D11" s="21" t="s">
        <v>46</v>
      </c>
      <c r="E11" s="21" t="s">
        <v>61</v>
      </c>
      <c r="F11" t="s">
        <v>112</v>
      </c>
      <c r="G11" t="s">
        <v>113</v>
      </c>
      <c r="I11" s="21" t="s">
        <v>46</v>
      </c>
      <c r="J11" s="21" t="s">
        <v>61</v>
      </c>
      <c r="K11" t="s">
        <v>112</v>
      </c>
      <c r="L11" t="s">
        <v>113</v>
      </c>
    </row>
    <row r="12" spans="1:12" x14ac:dyDescent="0.25">
      <c r="A12" s="24">
        <v>7.32</v>
      </c>
      <c r="B12" s="25">
        <v>0</v>
      </c>
      <c r="D12" s="23">
        <v>1</v>
      </c>
      <c r="E12" s="22">
        <v>6.83</v>
      </c>
      <c r="F12">
        <v>1</v>
      </c>
      <c r="G12">
        <v>1</v>
      </c>
      <c r="I12" s="23">
        <v>1</v>
      </c>
      <c r="J12" s="22">
        <v>6.83</v>
      </c>
      <c r="K12">
        <v>1</v>
      </c>
      <c r="L12">
        <v>1</v>
      </c>
    </row>
    <row r="13" spans="1:12" x14ac:dyDescent="0.25">
      <c r="A13" s="22">
        <v>7.4</v>
      </c>
      <c r="B13" s="23">
        <v>0</v>
      </c>
      <c r="D13" s="23">
        <v>0</v>
      </c>
      <c r="E13" s="22">
        <v>6.85</v>
      </c>
      <c r="F13">
        <v>2</v>
      </c>
      <c r="G13">
        <v>2</v>
      </c>
      <c r="I13" s="25">
        <v>1</v>
      </c>
      <c r="J13" s="24">
        <v>7.12</v>
      </c>
      <c r="K13">
        <v>6</v>
      </c>
      <c r="L13">
        <v>6</v>
      </c>
    </row>
    <row r="14" spans="1:12" x14ac:dyDescent="0.25">
      <c r="A14" s="24">
        <v>7.68</v>
      </c>
      <c r="B14" s="25">
        <v>0</v>
      </c>
      <c r="D14" s="25">
        <v>0</v>
      </c>
      <c r="E14" s="24">
        <v>6.96</v>
      </c>
      <c r="F14">
        <v>3</v>
      </c>
      <c r="G14">
        <v>3</v>
      </c>
      <c r="I14" s="23">
        <v>1</v>
      </c>
      <c r="J14" s="22">
        <v>7.14</v>
      </c>
      <c r="K14">
        <v>7</v>
      </c>
      <c r="L14">
        <v>7</v>
      </c>
    </row>
    <row r="15" spans="1:12" x14ac:dyDescent="0.25">
      <c r="A15" s="22">
        <v>7.72</v>
      </c>
      <c r="B15" s="23">
        <v>0</v>
      </c>
      <c r="D15" s="23">
        <v>0</v>
      </c>
      <c r="E15" s="22">
        <v>6.98</v>
      </c>
      <c r="F15">
        <v>4</v>
      </c>
      <c r="G15">
        <v>4</v>
      </c>
      <c r="I15" s="25">
        <v>1</v>
      </c>
      <c r="J15" s="24">
        <v>7.37</v>
      </c>
      <c r="K15">
        <v>10</v>
      </c>
      <c r="L15">
        <v>10</v>
      </c>
    </row>
    <row r="16" spans="1:12" x14ac:dyDescent="0.25">
      <c r="A16" s="24">
        <v>7.9</v>
      </c>
      <c r="B16" s="25">
        <v>0</v>
      </c>
      <c r="D16" s="25">
        <v>0</v>
      </c>
      <c r="E16" s="24">
        <v>7.06</v>
      </c>
      <c r="F16">
        <v>5</v>
      </c>
      <c r="G16">
        <v>5</v>
      </c>
      <c r="I16" s="23">
        <v>1</v>
      </c>
      <c r="J16" s="22">
        <v>7.51</v>
      </c>
      <c r="K16">
        <v>12</v>
      </c>
      <c r="L16">
        <v>12</v>
      </c>
    </row>
    <row r="17" spans="1:17" x14ac:dyDescent="0.25">
      <c r="A17" s="22">
        <v>7.9</v>
      </c>
      <c r="B17" s="23">
        <v>0</v>
      </c>
      <c r="D17" s="25">
        <v>1</v>
      </c>
      <c r="E17" s="24">
        <v>7.12</v>
      </c>
      <c r="F17">
        <v>6</v>
      </c>
      <c r="G17">
        <v>6</v>
      </c>
      <c r="I17" s="25">
        <v>1</v>
      </c>
      <c r="J17" s="24">
        <v>7.53</v>
      </c>
      <c r="K17">
        <v>13</v>
      </c>
      <c r="L17">
        <v>13</v>
      </c>
    </row>
    <row r="18" spans="1:17" x14ac:dyDescent="0.25">
      <c r="A18" s="24">
        <v>7.96</v>
      </c>
      <c r="B18" s="25">
        <v>0</v>
      </c>
      <c r="D18" s="23">
        <v>1</v>
      </c>
      <c r="E18" s="22">
        <v>7.14</v>
      </c>
      <c r="F18">
        <v>7</v>
      </c>
      <c r="G18">
        <v>7</v>
      </c>
      <c r="I18" s="23">
        <v>1</v>
      </c>
      <c r="J18" s="22">
        <v>7.56</v>
      </c>
      <c r="K18">
        <v>14</v>
      </c>
      <c r="L18">
        <v>14</v>
      </c>
    </row>
    <row r="19" spans="1:17" x14ac:dyDescent="0.25">
      <c r="A19" s="22">
        <v>8.1199999999999992</v>
      </c>
      <c r="B19" s="23">
        <v>0</v>
      </c>
      <c r="D19" s="23">
        <v>0</v>
      </c>
      <c r="E19" s="22">
        <v>7.19</v>
      </c>
      <c r="F19">
        <v>8</v>
      </c>
      <c r="G19">
        <v>8</v>
      </c>
      <c r="I19" s="25">
        <v>1</v>
      </c>
      <c r="J19" s="24">
        <v>7.99</v>
      </c>
      <c r="K19">
        <v>20</v>
      </c>
      <c r="L19">
        <v>20</v>
      </c>
    </row>
    <row r="20" spans="1:17" x14ac:dyDescent="0.25">
      <c r="A20" s="24">
        <v>8.9700000000000006</v>
      </c>
      <c r="B20" s="25">
        <v>0</v>
      </c>
      <c r="D20" s="25">
        <v>0</v>
      </c>
      <c r="E20" s="24">
        <v>7.32</v>
      </c>
      <c r="F20">
        <v>9</v>
      </c>
      <c r="G20">
        <v>9</v>
      </c>
      <c r="I20" s="23">
        <v>1</v>
      </c>
      <c r="J20" s="22">
        <v>8.02</v>
      </c>
      <c r="K20">
        <v>21</v>
      </c>
      <c r="L20">
        <v>21</v>
      </c>
    </row>
    <row r="21" spans="1:17" x14ac:dyDescent="0.25">
      <c r="A21" s="22">
        <v>6.83</v>
      </c>
      <c r="B21" s="23">
        <v>1</v>
      </c>
      <c r="D21" s="25">
        <v>1</v>
      </c>
      <c r="E21" s="24">
        <v>7.37</v>
      </c>
      <c r="F21">
        <v>10</v>
      </c>
      <c r="G21">
        <v>10</v>
      </c>
      <c r="I21" s="25">
        <v>1</v>
      </c>
      <c r="J21" s="24">
        <v>8.2200000000000006</v>
      </c>
      <c r="K21">
        <v>23</v>
      </c>
      <c r="L21">
        <v>23</v>
      </c>
    </row>
    <row r="22" spans="1:17" x14ac:dyDescent="0.25">
      <c r="A22" s="24">
        <v>7.12</v>
      </c>
      <c r="B22" s="25">
        <v>1</v>
      </c>
      <c r="D22" s="23">
        <v>0</v>
      </c>
      <c r="E22" s="22">
        <v>7.4</v>
      </c>
      <c r="F22">
        <v>11</v>
      </c>
      <c r="G22">
        <v>11</v>
      </c>
      <c r="I22" s="38">
        <v>1</v>
      </c>
      <c r="J22" s="40">
        <v>8.31</v>
      </c>
      <c r="K22">
        <v>24</v>
      </c>
      <c r="L22">
        <v>24</v>
      </c>
    </row>
    <row r="23" spans="1:17" x14ac:dyDescent="0.25">
      <c r="A23" s="22">
        <v>7.14</v>
      </c>
      <c r="B23" s="23">
        <v>1</v>
      </c>
      <c r="D23" s="23">
        <v>1</v>
      </c>
      <c r="E23" s="22">
        <v>7.51</v>
      </c>
      <c r="F23">
        <v>12</v>
      </c>
      <c r="G23">
        <v>12</v>
      </c>
      <c r="I23" s="23">
        <v>0</v>
      </c>
      <c r="J23" s="22">
        <v>6.85</v>
      </c>
      <c r="K23">
        <v>2</v>
      </c>
      <c r="L23">
        <v>2</v>
      </c>
    </row>
    <row r="24" spans="1:17" x14ac:dyDescent="0.25">
      <c r="A24" s="24">
        <v>7.37</v>
      </c>
      <c r="B24" s="25">
        <v>1</v>
      </c>
      <c r="D24" s="25">
        <v>1</v>
      </c>
      <c r="E24" s="24">
        <v>7.53</v>
      </c>
      <c r="F24">
        <v>13</v>
      </c>
      <c r="G24">
        <v>13</v>
      </c>
      <c r="I24" s="25">
        <v>0</v>
      </c>
      <c r="J24" s="24">
        <v>6.96</v>
      </c>
      <c r="K24">
        <v>3</v>
      </c>
      <c r="L24">
        <v>3</v>
      </c>
    </row>
    <row r="25" spans="1:17" x14ac:dyDescent="0.25">
      <c r="A25" s="22">
        <v>7.51</v>
      </c>
      <c r="B25" s="23">
        <v>1</v>
      </c>
      <c r="D25" s="23">
        <v>1</v>
      </c>
      <c r="E25" s="22">
        <v>7.56</v>
      </c>
      <c r="F25">
        <v>14</v>
      </c>
      <c r="G25">
        <v>14</v>
      </c>
      <c r="I25" s="23">
        <v>0</v>
      </c>
      <c r="J25" s="22">
        <v>6.98</v>
      </c>
      <c r="K25">
        <v>4</v>
      </c>
      <c r="L25">
        <v>4</v>
      </c>
      <c r="N25" t="s">
        <v>97</v>
      </c>
      <c r="O25">
        <v>11</v>
      </c>
      <c r="P25" t="s">
        <v>114</v>
      </c>
      <c r="Q25">
        <f>SUM(L12:L22)</f>
        <v>151</v>
      </c>
    </row>
    <row r="26" spans="1:17" x14ac:dyDescent="0.25">
      <c r="A26" s="24">
        <v>7.53</v>
      </c>
      <c r="B26" s="25">
        <v>1</v>
      </c>
      <c r="D26" s="25">
        <v>0</v>
      </c>
      <c r="E26" s="24">
        <v>7.68</v>
      </c>
      <c r="F26">
        <v>15</v>
      </c>
      <c r="G26">
        <v>15</v>
      </c>
      <c r="I26" s="25">
        <v>0</v>
      </c>
      <c r="J26" s="24">
        <v>7.06</v>
      </c>
      <c r="K26">
        <v>5</v>
      </c>
      <c r="L26">
        <v>5</v>
      </c>
      <c r="N26" t="s">
        <v>98</v>
      </c>
      <c r="O26">
        <v>14</v>
      </c>
      <c r="P26" t="s">
        <v>115</v>
      </c>
      <c r="Q26">
        <f>SUM(L23:L36)</f>
        <v>174</v>
      </c>
    </row>
    <row r="27" spans="1:17" x14ac:dyDescent="0.25">
      <c r="A27" s="22">
        <v>7.56</v>
      </c>
      <c r="B27" s="23">
        <v>1</v>
      </c>
      <c r="D27" s="23">
        <v>0</v>
      </c>
      <c r="E27" s="22">
        <v>7.72</v>
      </c>
      <c r="F27">
        <v>16</v>
      </c>
      <c r="G27">
        <v>16</v>
      </c>
      <c r="I27" s="23">
        <v>0</v>
      </c>
      <c r="J27" s="22">
        <v>7.19</v>
      </c>
      <c r="K27">
        <v>8</v>
      </c>
      <c r="L27">
        <v>8</v>
      </c>
    </row>
    <row r="28" spans="1:17" x14ac:dyDescent="0.25">
      <c r="A28" s="24">
        <v>7.99</v>
      </c>
      <c r="B28" s="25">
        <v>1</v>
      </c>
      <c r="D28" s="25">
        <v>0</v>
      </c>
      <c r="E28" s="24">
        <v>7.9</v>
      </c>
      <c r="F28">
        <v>17</v>
      </c>
      <c r="G28">
        <v>17.5</v>
      </c>
      <c r="I28" s="25">
        <v>0</v>
      </c>
      <c r="J28" s="24">
        <v>7.32</v>
      </c>
      <c r="K28">
        <v>9</v>
      </c>
      <c r="L28">
        <v>9</v>
      </c>
    </row>
    <row r="29" spans="1:17" x14ac:dyDescent="0.25">
      <c r="A29" s="22">
        <v>8.02</v>
      </c>
      <c r="B29" s="23">
        <v>1</v>
      </c>
      <c r="D29" s="23">
        <v>0</v>
      </c>
      <c r="E29" s="22">
        <v>7.9</v>
      </c>
      <c r="F29">
        <v>18</v>
      </c>
      <c r="G29">
        <v>17.5</v>
      </c>
      <c r="I29" s="23">
        <v>0</v>
      </c>
      <c r="J29" s="22">
        <v>7.4</v>
      </c>
      <c r="K29">
        <v>11</v>
      </c>
      <c r="L29">
        <v>11</v>
      </c>
      <c r="N29" t="s">
        <v>116</v>
      </c>
      <c r="O29">
        <f>+O26*O25+(O25*(O25+1)/2)-Q25</f>
        <v>69</v>
      </c>
    </row>
    <row r="30" spans="1:17" x14ac:dyDescent="0.25">
      <c r="A30" s="24">
        <v>8.2200000000000006</v>
      </c>
      <c r="B30" s="25">
        <v>1</v>
      </c>
      <c r="D30" s="25">
        <v>0</v>
      </c>
      <c r="E30" s="24">
        <v>7.96</v>
      </c>
      <c r="F30">
        <v>19</v>
      </c>
      <c r="G30">
        <v>19</v>
      </c>
      <c r="I30" s="25">
        <v>0</v>
      </c>
      <c r="J30" s="24">
        <v>7.68</v>
      </c>
      <c r="K30">
        <v>15</v>
      </c>
      <c r="L30">
        <v>15</v>
      </c>
      <c r="N30" t="s">
        <v>117</v>
      </c>
      <c r="O30">
        <f>+O25*O26-O29</f>
        <v>85</v>
      </c>
    </row>
    <row r="31" spans="1:17" ht="15.75" thickBot="1" x14ac:dyDescent="0.3">
      <c r="A31" s="26">
        <v>8.31</v>
      </c>
      <c r="B31" s="27">
        <v>1</v>
      </c>
      <c r="D31" s="25">
        <v>1</v>
      </c>
      <c r="E31" s="24">
        <v>7.99</v>
      </c>
      <c r="F31">
        <v>20</v>
      </c>
      <c r="G31">
        <v>20</v>
      </c>
      <c r="I31" s="23">
        <v>0</v>
      </c>
      <c r="J31" s="22">
        <v>7.72</v>
      </c>
      <c r="K31">
        <v>16</v>
      </c>
      <c r="L31">
        <v>16</v>
      </c>
      <c r="N31" t="s">
        <v>118</v>
      </c>
      <c r="O31">
        <f>+MAX(O29,O30)</f>
        <v>85</v>
      </c>
    </row>
    <row r="32" spans="1:17" x14ac:dyDescent="0.25">
      <c r="A32" s="1"/>
      <c r="D32" s="23">
        <v>1</v>
      </c>
      <c r="E32" s="22">
        <v>8.02</v>
      </c>
      <c r="F32">
        <v>21</v>
      </c>
      <c r="G32">
        <v>21</v>
      </c>
      <c r="I32" s="25">
        <v>0</v>
      </c>
      <c r="J32" s="24">
        <v>7.9</v>
      </c>
      <c r="K32">
        <v>17</v>
      </c>
      <c r="L32">
        <v>17.5</v>
      </c>
      <c r="N32" t="s">
        <v>119</v>
      </c>
      <c r="O32">
        <v>114</v>
      </c>
    </row>
    <row r="33" spans="4:18" x14ac:dyDescent="0.25">
      <c r="D33" s="23">
        <v>0</v>
      </c>
      <c r="E33" s="22">
        <v>8.1199999999999992</v>
      </c>
      <c r="F33">
        <v>22</v>
      </c>
      <c r="G33">
        <v>22</v>
      </c>
      <c r="I33" s="23">
        <v>0</v>
      </c>
      <c r="J33" s="22">
        <v>7.9</v>
      </c>
      <c r="K33">
        <v>18</v>
      </c>
      <c r="L33">
        <v>17.5</v>
      </c>
    </row>
    <row r="34" spans="4:18" x14ac:dyDescent="0.25">
      <c r="D34" s="25">
        <v>1</v>
      </c>
      <c r="E34" s="24">
        <v>8.2200000000000006</v>
      </c>
      <c r="F34">
        <v>23</v>
      </c>
      <c r="G34">
        <v>23</v>
      </c>
      <c r="I34" s="25">
        <v>0</v>
      </c>
      <c r="J34" s="24">
        <v>7.96</v>
      </c>
      <c r="K34">
        <v>19</v>
      </c>
      <c r="L34">
        <v>19</v>
      </c>
    </row>
    <row r="35" spans="4:18" x14ac:dyDescent="0.25">
      <c r="D35" s="38">
        <v>1</v>
      </c>
      <c r="E35" s="40">
        <v>8.31</v>
      </c>
      <c r="F35">
        <v>24</v>
      </c>
      <c r="G35">
        <v>24</v>
      </c>
      <c r="I35" s="23">
        <v>0</v>
      </c>
      <c r="J35" s="22">
        <v>8.1199999999999992</v>
      </c>
      <c r="K35">
        <v>22</v>
      </c>
      <c r="L35">
        <v>22</v>
      </c>
    </row>
    <row r="36" spans="4:18" ht="15.75" thickBot="1" x14ac:dyDescent="0.3">
      <c r="D36" s="39">
        <v>0</v>
      </c>
      <c r="E36" s="41">
        <v>8.9700000000000006</v>
      </c>
      <c r="F36">
        <v>25</v>
      </c>
      <c r="G36">
        <v>25</v>
      </c>
      <c r="I36" s="39">
        <v>0</v>
      </c>
      <c r="J36" s="41">
        <v>8.9700000000000006</v>
      </c>
      <c r="K36">
        <v>25</v>
      </c>
      <c r="L36">
        <v>25</v>
      </c>
    </row>
    <row r="37" spans="4:18" x14ac:dyDescent="0.25">
      <c r="N37" s="36" t="s">
        <v>83</v>
      </c>
      <c r="O37" s="36"/>
      <c r="P37" s="36"/>
      <c r="Q37" s="37" t="s">
        <v>103</v>
      </c>
      <c r="R37" s="37"/>
    </row>
    <row r="38" spans="4:18" x14ac:dyDescent="0.25">
      <c r="F38" t="s">
        <v>88</v>
      </c>
      <c r="N38" s="36"/>
      <c r="O38" s="36"/>
      <c r="P38" s="36"/>
      <c r="Q38" s="37"/>
      <c r="R38" s="37"/>
    </row>
    <row r="39" spans="4:18" x14ac:dyDescent="0.25">
      <c r="F39" t="s">
        <v>120</v>
      </c>
      <c r="N39" s="36"/>
      <c r="O39" s="36"/>
      <c r="P39" s="36"/>
      <c r="Q39" s="37"/>
      <c r="R39" s="37"/>
    </row>
    <row r="40" spans="4:18" ht="14.45" customHeight="1" x14ac:dyDescent="0.25">
      <c r="F40" s="42" t="s">
        <v>121</v>
      </c>
      <c r="G40" s="42"/>
      <c r="H40" s="42"/>
      <c r="I40" s="42"/>
      <c r="J40" s="42"/>
      <c r="K40" s="42"/>
      <c r="L40" s="42"/>
      <c r="M40" s="42"/>
      <c r="N40" s="36"/>
      <c r="O40" s="36"/>
      <c r="P40" s="36"/>
      <c r="Q40" s="37"/>
      <c r="R40" s="37"/>
    </row>
    <row r="41" spans="4:18" x14ac:dyDescent="0.25">
      <c r="F41" s="42"/>
      <c r="G41" s="42"/>
      <c r="H41" s="42"/>
      <c r="I41" s="42"/>
      <c r="J41" s="42"/>
      <c r="K41" s="42"/>
      <c r="L41" s="42"/>
      <c r="M41" s="42"/>
      <c r="P41">
        <v>114</v>
      </c>
      <c r="R41">
        <f>+O31+O30</f>
        <v>170</v>
      </c>
    </row>
    <row r="42" spans="4:18" x14ac:dyDescent="0.25">
      <c r="F42" s="42"/>
      <c r="G42" s="42"/>
      <c r="H42" s="42"/>
      <c r="I42" s="42"/>
      <c r="J42" s="42"/>
      <c r="K42" s="42"/>
      <c r="L42" s="42"/>
      <c r="M42" s="42"/>
    </row>
    <row r="43" spans="4:18" x14ac:dyDescent="0.25">
      <c r="F43" s="42"/>
      <c r="G43" s="42"/>
      <c r="H43" s="42"/>
      <c r="I43" s="42"/>
      <c r="J43" s="42"/>
      <c r="K43" s="42"/>
      <c r="L43" s="42"/>
      <c r="M43" s="42"/>
    </row>
    <row r="46" spans="4:18" x14ac:dyDescent="0.25"/>
  </sheetData>
  <sortState xmlns:xlrd2="http://schemas.microsoft.com/office/spreadsheetml/2017/richdata2" ref="I12:L36">
    <sortCondition descending="1" ref="I12:I36"/>
  </sortState>
  <mergeCells count="1">
    <mergeCell ref="F40:M4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84E8-0116-4EA9-AF10-EEA1C55B579C}">
  <dimension ref="A1:L22"/>
  <sheetViews>
    <sheetView topLeftCell="A4" workbookViewId="0">
      <selection activeCell="F22" sqref="F22"/>
    </sheetView>
  </sheetViews>
  <sheetFormatPr baseColWidth="10" defaultRowHeight="15" x14ac:dyDescent="0.25"/>
  <sheetData>
    <row r="1" spans="1:9" x14ac:dyDescent="0.25">
      <c r="A1" s="6" t="s">
        <v>13</v>
      </c>
    </row>
    <row r="2" spans="1:9" x14ac:dyDescent="0.25">
      <c r="A2" s="5"/>
    </row>
    <row r="3" spans="1:9" x14ac:dyDescent="0.25">
      <c r="A3" s="5"/>
    </row>
    <row r="4" spans="1:9" x14ac:dyDescent="0.25">
      <c r="A4" s="5" t="s">
        <v>14</v>
      </c>
    </row>
    <row r="5" spans="1:9" x14ac:dyDescent="0.25">
      <c r="A5" s="5"/>
      <c r="B5" t="s">
        <v>134</v>
      </c>
    </row>
    <row r="6" spans="1:9" x14ac:dyDescent="0.25">
      <c r="A6" s="5"/>
    </row>
    <row r="7" spans="1:9" x14ac:dyDescent="0.25">
      <c r="A7" s="5"/>
    </row>
    <row r="8" spans="1:9" x14ac:dyDescent="0.25">
      <c r="A8" s="5"/>
    </row>
    <row r="9" spans="1:9" x14ac:dyDescent="0.25">
      <c r="A9" s="5"/>
    </row>
    <row r="10" spans="1:9" x14ac:dyDescent="0.25">
      <c r="A10" s="5"/>
    </row>
    <row r="11" spans="1:9" x14ac:dyDescent="0.25">
      <c r="A11" s="5" t="s">
        <v>15</v>
      </c>
    </row>
    <row r="12" spans="1:9" x14ac:dyDescent="0.25">
      <c r="A12" s="5"/>
      <c r="B12" s="42" t="s">
        <v>132</v>
      </c>
      <c r="C12" s="42"/>
      <c r="D12" s="42"/>
      <c r="E12" s="42"/>
      <c r="F12" s="42"/>
      <c r="G12" s="42"/>
      <c r="H12" s="42"/>
      <c r="I12" s="42"/>
    </row>
    <row r="13" spans="1:9" x14ac:dyDescent="0.25">
      <c r="A13" s="5"/>
      <c r="B13" s="42"/>
      <c r="C13" s="42"/>
      <c r="D13" s="42"/>
      <c r="E13" s="42"/>
      <c r="F13" s="42"/>
      <c r="G13" s="42"/>
      <c r="H13" s="42"/>
      <c r="I13" s="42"/>
    </row>
    <row r="14" spans="1:9" x14ac:dyDescent="0.25">
      <c r="A14" s="5"/>
      <c r="B14" s="42"/>
      <c r="C14" s="42"/>
      <c r="D14" s="42"/>
      <c r="E14" s="42"/>
      <c r="F14" s="42"/>
      <c r="G14" s="42"/>
      <c r="H14" s="42"/>
      <c r="I14" s="42"/>
    </row>
    <row r="15" spans="1:9" x14ac:dyDescent="0.25">
      <c r="A15" s="5"/>
      <c r="B15" s="42"/>
      <c r="C15" s="42"/>
      <c r="D15" s="42"/>
      <c r="E15" s="42"/>
      <c r="F15" s="42"/>
      <c r="G15" s="42"/>
      <c r="H15" s="42"/>
      <c r="I15" s="42"/>
    </row>
    <row r="16" spans="1:9" x14ac:dyDescent="0.25">
      <c r="A16" s="5"/>
    </row>
    <row r="17" spans="1:12" x14ac:dyDescent="0.25">
      <c r="A17" s="7"/>
    </row>
    <row r="18" spans="1:12" x14ac:dyDescent="0.25">
      <c r="A18" s="5" t="s">
        <v>16</v>
      </c>
    </row>
    <row r="19" spans="1:12" x14ac:dyDescent="0.25">
      <c r="B19" s="42" t="s">
        <v>133</v>
      </c>
      <c r="C19" s="42"/>
      <c r="D19" s="42"/>
      <c r="E19" s="42"/>
      <c r="F19" s="42"/>
      <c r="G19" s="42"/>
      <c r="H19" s="42"/>
      <c r="I19" s="42"/>
      <c r="J19" s="42"/>
      <c r="K19" s="42"/>
      <c r="L19" s="42"/>
    </row>
    <row r="20" spans="1:12" x14ac:dyDescent="0.25">
      <c r="B20" s="42"/>
      <c r="C20" s="42"/>
      <c r="D20" s="42"/>
      <c r="E20" s="42"/>
      <c r="F20" s="42"/>
      <c r="G20" s="42"/>
      <c r="H20" s="42"/>
      <c r="I20" s="42"/>
      <c r="J20" s="42"/>
      <c r="K20" s="42"/>
      <c r="L20" s="42"/>
    </row>
    <row r="21" spans="1:12" x14ac:dyDescent="0.25">
      <c r="B21" s="42"/>
      <c r="C21" s="42"/>
      <c r="D21" s="42"/>
      <c r="E21" s="42"/>
      <c r="F21" s="42"/>
      <c r="G21" s="42"/>
      <c r="H21" s="42"/>
      <c r="I21" s="42"/>
      <c r="J21" s="42"/>
      <c r="K21" s="42"/>
      <c r="L21" s="42"/>
    </row>
    <row r="22" spans="1:12" x14ac:dyDescent="0.25"/>
  </sheetData>
  <mergeCells count="2">
    <mergeCell ref="B12:I15"/>
    <mergeCell ref="B19:L2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1C1F0-3B72-4E8F-8686-25AEEE445E6B}">
  <sheetPr>
    <tabColor rgb="FF00B0F0"/>
  </sheetPr>
  <dimension ref="A1:G43"/>
  <sheetViews>
    <sheetView topLeftCell="A22" workbookViewId="0">
      <selection activeCell="E37" sqref="E37"/>
    </sheetView>
  </sheetViews>
  <sheetFormatPr baseColWidth="10" defaultRowHeight="15" x14ac:dyDescent="0.25"/>
  <cols>
    <col min="1" max="1" width="12" bestFit="1" customWidth="1"/>
    <col min="3" max="3" width="12" bestFit="1" customWidth="1"/>
  </cols>
  <sheetData>
    <row r="1" spans="1:5" x14ac:dyDescent="0.25">
      <c r="A1" s="6" t="s">
        <v>17</v>
      </c>
      <c r="B1" s="10"/>
      <c r="C1" s="10"/>
      <c r="D1" s="10"/>
    </row>
    <row r="2" spans="1:5" x14ac:dyDescent="0.25">
      <c r="A2" s="5"/>
      <c r="B2" s="10"/>
      <c r="C2" s="10"/>
      <c r="D2" s="10"/>
    </row>
    <row r="3" spans="1:5" x14ac:dyDescent="0.25">
      <c r="A3" s="2" t="s">
        <v>18</v>
      </c>
      <c r="B3" s="10"/>
      <c r="C3" s="10"/>
      <c r="D3" s="10"/>
    </row>
    <row r="4" spans="1:5" x14ac:dyDescent="0.25">
      <c r="A4" s="5"/>
      <c r="B4" s="10"/>
      <c r="C4" s="10"/>
      <c r="D4" s="10"/>
    </row>
    <row r="5" spans="1:5" x14ac:dyDescent="0.25">
      <c r="A5" s="5" t="s">
        <v>19</v>
      </c>
      <c r="B5" s="10"/>
      <c r="C5" s="10"/>
      <c r="D5" s="10"/>
    </row>
    <row r="6" spans="1:5" ht="15.75" thickBot="1" x14ac:dyDescent="0.3">
      <c r="A6" s="5"/>
      <c r="B6" s="10"/>
      <c r="C6" s="10"/>
      <c r="D6" s="10"/>
    </row>
    <row r="7" spans="1:5" ht="30" x14ac:dyDescent="0.25">
      <c r="A7" s="11"/>
      <c r="B7" s="11"/>
      <c r="C7" s="12" t="s">
        <v>20</v>
      </c>
      <c r="D7" s="11"/>
    </row>
    <row r="8" spans="1:5" ht="60.75" thickBot="1" x14ac:dyDescent="0.3">
      <c r="A8" s="13" t="s">
        <v>21</v>
      </c>
      <c r="B8" s="13" t="s">
        <v>22</v>
      </c>
      <c r="C8" s="13" t="s">
        <v>23</v>
      </c>
      <c r="D8" s="13" t="s">
        <v>24</v>
      </c>
    </row>
    <row r="9" spans="1:5" x14ac:dyDescent="0.25">
      <c r="A9" s="14" t="s">
        <v>25</v>
      </c>
      <c r="B9" s="8">
        <v>250</v>
      </c>
      <c r="C9" s="8">
        <v>250</v>
      </c>
      <c r="D9" s="8">
        <v>500</v>
      </c>
    </row>
    <row r="10" spans="1:5" x14ac:dyDescent="0.25">
      <c r="A10" s="14" t="s">
        <v>26</v>
      </c>
      <c r="B10" s="8">
        <v>350</v>
      </c>
      <c r="C10" s="8">
        <v>150</v>
      </c>
      <c r="D10" s="8">
        <v>500</v>
      </c>
    </row>
    <row r="11" spans="1:5" ht="15.75" thickBot="1" x14ac:dyDescent="0.3">
      <c r="A11" s="15" t="s">
        <v>24</v>
      </c>
      <c r="B11" s="9">
        <v>600</v>
      </c>
      <c r="C11" s="9">
        <v>400</v>
      </c>
      <c r="D11" s="9">
        <v>1000</v>
      </c>
    </row>
    <row r="12" spans="1:5" x14ac:dyDescent="0.25">
      <c r="A12" s="5"/>
      <c r="B12" s="10"/>
      <c r="C12" s="10"/>
      <c r="D12" s="10"/>
    </row>
    <row r="13" spans="1:5" x14ac:dyDescent="0.25">
      <c r="A13" s="5"/>
      <c r="B13" s="10"/>
      <c r="C13" s="10"/>
      <c r="D13" s="10"/>
    </row>
    <row r="14" spans="1:5" x14ac:dyDescent="0.25">
      <c r="A14" s="1" t="s">
        <v>27</v>
      </c>
    </row>
    <row r="16" spans="1:5" x14ac:dyDescent="0.25">
      <c r="A16" s="28" t="s">
        <v>73</v>
      </c>
      <c r="B16" t="s">
        <v>70</v>
      </c>
      <c r="D16" t="s">
        <v>77</v>
      </c>
      <c r="E16">
        <f>+B9/D9</f>
        <v>0.5</v>
      </c>
    </row>
    <row r="17" spans="1:7" x14ac:dyDescent="0.25">
      <c r="A17" s="28" t="s">
        <v>71</v>
      </c>
      <c r="B17" t="s">
        <v>72</v>
      </c>
      <c r="D17" t="s">
        <v>78</v>
      </c>
      <c r="E17">
        <f>+B10/D10</f>
        <v>0.7</v>
      </c>
    </row>
    <row r="19" spans="1:7" x14ac:dyDescent="0.25">
      <c r="A19" t="s">
        <v>76</v>
      </c>
      <c r="B19">
        <v>0.05</v>
      </c>
      <c r="D19" t="s">
        <v>79</v>
      </c>
      <c r="E19">
        <f>+(E16*D9+E17*D10)/(D11)</f>
        <v>0.6</v>
      </c>
    </row>
    <row r="20" spans="1:7" x14ac:dyDescent="0.25">
      <c r="D20" t="s">
        <v>80</v>
      </c>
      <c r="E20">
        <f>1-E19</f>
        <v>0.4</v>
      </c>
    </row>
    <row r="21" spans="1:7" x14ac:dyDescent="0.25">
      <c r="A21" t="s">
        <v>74</v>
      </c>
    </row>
    <row r="22" spans="1:7" x14ac:dyDescent="0.25">
      <c r="A22" t="s">
        <v>75</v>
      </c>
      <c r="C22">
        <f>+_xlfn.NORM.S.INV(1-B19/2)</f>
        <v>1.9599639845400536</v>
      </c>
    </row>
    <row r="24" spans="1:7" x14ac:dyDescent="0.25">
      <c r="A24" t="s">
        <v>81</v>
      </c>
    </row>
    <row r="25" spans="1:7" x14ac:dyDescent="0.25">
      <c r="A25" s="29">
        <f>+E16-E17-0</f>
        <v>-0.19999999999999996</v>
      </c>
      <c r="B25" t="s">
        <v>82</v>
      </c>
      <c r="C25">
        <f>+A25/A26</f>
        <v>-6.3245553203367573</v>
      </c>
    </row>
    <row r="26" spans="1:7" x14ac:dyDescent="0.25">
      <c r="A26">
        <f>+SQRT(E19*E20*(1/B11+1/C11))</f>
        <v>3.1622776601683791E-2</v>
      </c>
    </row>
    <row r="27" spans="1:7" x14ac:dyDescent="0.25">
      <c r="E27" s="30" t="s">
        <v>83</v>
      </c>
      <c r="F27" s="30"/>
      <c r="G27" s="31"/>
    </row>
    <row r="28" spans="1:7" x14ac:dyDescent="0.25">
      <c r="D28" s="31" t="s">
        <v>84</v>
      </c>
      <c r="E28" s="30"/>
      <c r="F28" s="30"/>
      <c r="G28" s="31" t="s">
        <v>84</v>
      </c>
    </row>
    <row r="29" spans="1:7" x14ac:dyDescent="0.25">
      <c r="D29" s="31"/>
      <c r="E29" s="30"/>
      <c r="F29" s="30"/>
      <c r="G29" s="31"/>
    </row>
    <row r="30" spans="1:7" x14ac:dyDescent="0.25">
      <c r="D30" s="32">
        <f>+C22</f>
        <v>1.9599639845400536</v>
      </c>
      <c r="E30" s="30"/>
      <c r="F30" s="30">
        <v>1.96</v>
      </c>
      <c r="G30" s="31"/>
    </row>
    <row r="31" spans="1:7" x14ac:dyDescent="0.25">
      <c r="A31" t="s">
        <v>85</v>
      </c>
    </row>
    <row r="32" spans="1:7" x14ac:dyDescent="0.25">
      <c r="A32" t="s">
        <v>86</v>
      </c>
    </row>
    <row r="34" spans="1:5" x14ac:dyDescent="0.25">
      <c r="A34" t="s">
        <v>123</v>
      </c>
    </row>
    <row r="35" spans="1:5" x14ac:dyDescent="0.25">
      <c r="A35" t="s">
        <v>124</v>
      </c>
      <c r="B35" t="s">
        <v>125</v>
      </c>
    </row>
    <row r="36" spans="1:5" x14ac:dyDescent="0.25">
      <c r="B36" t="s">
        <v>126</v>
      </c>
    </row>
    <row r="37" spans="1:5" x14ac:dyDescent="0.25">
      <c r="B37" t="s">
        <v>127</v>
      </c>
    </row>
    <row r="39" spans="1:5" x14ac:dyDescent="0.25">
      <c r="A39">
        <f>_xlfn.NORM.S.DIST(C25,TRUE)</f>
        <v>1.269814294735441E-10</v>
      </c>
      <c r="B39" t="s">
        <v>128</v>
      </c>
      <c r="C39">
        <f>1-_xlfn.NORM.S.DIST(-1*C25,TRUE)</f>
        <v>1.2698142537459489E-10</v>
      </c>
    </row>
    <row r="41" spans="1:5" x14ac:dyDescent="0.25">
      <c r="A41" t="s">
        <v>124</v>
      </c>
      <c r="B41">
        <f>+A39+C39</f>
        <v>2.5396285484813897E-10</v>
      </c>
    </row>
    <row r="43" spans="1:5" x14ac:dyDescent="0.25">
      <c r="B43">
        <v>2.5289999999999997E-10</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E732-2A32-4E4B-AF5B-4A532E1FF845}">
  <dimension ref="A1:I23"/>
  <sheetViews>
    <sheetView topLeftCell="A8" workbookViewId="0">
      <selection activeCell="G23" sqref="G23"/>
    </sheetView>
  </sheetViews>
  <sheetFormatPr baseColWidth="10" defaultRowHeight="15" x14ac:dyDescent="0.25"/>
  <sheetData>
    <row r="1" spans="1:9" x14ac:dyDescent="0.25">
      <c r="A1" s="6" t="s">
        <v>17</v>
      </c>
      <c r="B1" s="10"/>
      <c r="C1" s="10"/>
      <c r="D1" s="10"/>
    </row>
    <row r="2" spans="1:9" x14ac:dyDescent="0.25">
      <c r="A2" s="5"/>
      <c r="B2" s="10"/>
      <c r="C2" s="10"/>
      <c r="D2" s="10"/>
    </row>
    <row r="3" spans="1:9" x14ac:dyDescent="0.25">
      <c r="A3" s="2" t="s">
        <v>18</v>
      </c>
      <c r="B3" s="10"/>
      <c r="C3" s="10"/>
      <c r="D3" s="10"/>
    </row>
    <row r="4" spans="1:9" x14ac:dyDescent="0.25">
      <c r="A4" s="5"/>
      <c r="B4" s="10"/>
      <c r="C4" s="10"/>
      <c r="D4" s="10"/>
    </row>
    <row r="5" spans="1:9" x14ac:dyDescent="0.25">
      <c r="A5" s="5" t="s">
        <v>19</v>
      </c>
      <c r="B5" s="10"/>
      <c r="C5" s="10"/>
      <c r="D5" s="10"/>
    </row>
    <row r="6" spans="1:9" ht="15.75" thickBot="1" x14ac:dyDescent="0.3">
      <c r="A6" s="5"/>
      <c r="B6" s="10"/>
      <c r="C6" s="10"/>
      <c r="D6" s="10"/>
    </row>
    <row r="7" spans="1:9" ht="30" x14ac:dyDescent="0.25">
      <c r="A7" s="11"/>
      <c r="B7" s="11"/>
      <c r="C7" s="12" t="s">
        <v>20</v>
      </c>
      <c r="D7" s="11"/>
    </row>
    <row r="8" spans="1:9" ht="60.75" thickBot="1" x14ac:dyDescent="0.3">
      <c r="A8" s="13" t="s">
        <v>21</v>
      </c>
      <c r="B8" s="13" t="s">
        <v>22</v>
      </c>
      <c r="C8" s="13" t="s">
        <v>23</v>
      </c>
      <c r="D8" s="13" t="s">
        <v>24</v>
      </c>
    </row>
    <row r="9" spans="1:9" x14ac:dyDescent="0.25">
      <c r="A9" s="14" t="s">
        <v>25</v>
      </c>
      <c r="B9" s="8">
        <v>250</v>
      </c>
      <c r="C9" s="8">
        <v>250</v>
      </c>
      <c r="D9" s="8">
        <v>500</v>
      </c>
    </row>
    <row r="10" spans="1:9" x14ac:dyDescent="0.25">
      <c r="A10" s="14" t="s">
        <v>26</v>
      </c>
      <c r="B10" s="8">
        <v>350</v>
      </c>
      <c r="C10" s="8">
        <v>150</v>
      </c>
      <c r="D10" s="8">
        <v>500</v>
      </c>
    </row>
    <row r="11" spans="1:9" ht="15.75" thickBot="1" x14ac:dyDescent="0.3">
      <c r="A11" s="15" t="s">
        <v>24</v>
      </c>
      <c r="B11" s="9">
        <v>600</v>
      </c>
      <c r="C11" s="9">
        <v>400</v>
      </c>
      <c r="D11" s="9">
        <v>1000</v>
      </c>
    </row>
    <row r="12" spans="1:9" x14ac:dyDescent="0.25">
      <c r="A12" s="5"/>
      <c r="B12" s="10"/>
      <c r="C12" s="10"/>
      <c r="D12" s="10"/>
    </row>
    <row r="13" spans="1:9" x14ac:dyDescent="0.25">
      <c r="A13" s="5"/>
      <c r="B13" s="10"/>
      <c r="C13" s="10"/>
      <c r="D13" s="10"/>
    </row>
    <row r="14" spans="1:9" x14ac:dyDescent="0.25">
      <c r="A14" s="16" t="s">
        <v>28</v>
      </c>
    </row>
    <row r="15" spans="1:9" x14ac:dyDescent="0.25">
      <c r="H15" t="s">
        <v>129</v>
      </c>
    </row>
    <row r="16" spans="1:9" x14ac:dyDescent="0.25">
      <c r="H16" t="s">
        <v>130</v>
      </c>
    </row>
    <row r="17" spans="6:8" x14ac:dyDescent="0.25">
      <c r="H17">
        <v>2.5289999999999997E-10</v>
      </c>
    </row>
    <row r="18" spans="6:8" x14ac:dyDescent="0.25">
      <c r="H18">
        <v>1.4019999999999999E-10</v>
      </c>
    </row>
    <row r="20" spans="6:8" x14ac:dyDescent="0.25">
      <c r="H20">
        <f>+H17-H18</f>
        <v>1.1269999999999998E-10</v>
      </c>
    </row>
    <row r="21" spans="6:8" x14ac:dyDescent="0.25">
      <c r="F21" t="s">
        <v>131</v>
      </c>
    </row>
    <row r="22" spans="6:8" x14ac:dyDescent="0.25">
      <c r="G22" t="s">
        <v>86</v>
      </c>
    </row>
    <row r="23" spans="6:8" x14ac:dyDescent="0.25"/>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A4A10-E532-49EE-8D25-B91990D167EA}">
  <sheetPr>
    <tabColor rgb="FF002060"/>
  </sheetPr>
  <dimension ref="A1:B17"/>
  <sheetViews>
    <sheetView workbookViewId="0">
      <selection activeCell="B22" sqref="B22"/>
    </sheetView>
  </sheetViews>
  <sheetFormatPr baseColWidth="10" defaultRowHeight="15" x14ac:dyDescent="0.25"/>
  <cols>
    <col min="1" max="1" width="18.28515625" customWidth="1"/>
    <col min="2" max="2" width="54.42578125" customWidth="1"/>
  </cols>
  <sheetData>
    <row r="1" spans="1:2" x14ac:dyDescent="0.25">
      <c r="A1" s="5" t="s">
        <v>29</v>
      </c>
      <c r="B1" s="10"/>
    </row>
    <row r="2" spans="1:2" ht="15.75" thickBot="1" x14ac:dyDescent="0.3">
      <c r="A2" s="5"/>
      <c r="B2" s="10"/>
    </row>
    <row r="3" spans="1:2" ht="15.75" thickBot="1" x14ac:dyDescent="0.3">
      <c r="A3" s="17" t="s">
        <v>30</v>
      </c>
      <c r="B3" s="18" t="s">
        <v>31</v>
      </c>
    </row>
    <row r="4" spans="1:2" ht="15.75" thickBot="1" x14ac:dyDescent="0.3">
      <c r="A4" s="19" t="s">
        <v>32</v>
      </c>
      <c r="B4" s="20" t="s">
        <v>33</v>
      </c>
    </row>
    <row r="5" spans="1:2" ht="15.75" thickBot="1" x14ac:dyDescent="0.3">
      <c r="A5" s="19" t="s">
        <v>34</v>
      </c>
      <c r="B5" s="20" t="s">
        <v>35</v>
      </c>
    </row>
    <row r="6" spans="1:2" ht="15.75" thickBot="1" x14ac:dyDescent="0.3">
      <c r="A6" s="19" t="s">
        <v>36</v>
      </c>
      <c r="B6" s="20" t="s">
        <v>37</v>
      </c>
    </row>
    <row r="7" spans="1:2" ht="15.75" thickBot="1" x14ac:dyDescent="0.3">
      <c r="A7" s="19" t="s">
        <v>38</v>
      </c>
      <c r="B7" s="20" t="s">
        <v>39</v>
      </c>
    </row>
    <row r="8" spans="1:2" ht="15.75" thickBot="1" x14ac:dyDescent="0.3">
      <c r="A8" s="19" t="s">
        <v>40</v>
      </c>
      <c r="B8" s="20" t="s">
        <v>41</v>
      </c>
    </row>
    <row r="9" spans="1:2" ht="15.75" thickBot="1" x14ac:dyDescent="0.3">
      <c r="A9" s="19" t="s">
        <v>42</v>
      </c>
      <c r="B9" s="20" t="s">
        <v>43</v>
      </c>
    </row>
    <row r="10" spans="1:2" ht="15.75" thickBot="1" x14ac:dyDescent="0.3">
      <c r="A10" s="19" t="s">
        <v>44</v>
      </c>
      <c r="B10" s="20" t="s">
        <v>45</v>
      </c>
    </row>
    <row r="11" spans="1:2" ht="15.75" thickBot="1" x14ac:dyDescent="0.3">
      <c r="A11" s="19" t="s">
        <v>46</v>
      </c>
      <c r="B11" s="20" t="s">
        <v>47</v>
      </c>
    </row>
    <row r="12" spans="1:2" ht="30.75" thickBot="1" x14ac:dyDescent="0.3">
      <c r="A12" s="19" t="s">
        <v>48</v>
      </c>
      <c r="B12" s="20" t="s">
        <v>49</v>
      </c>
    </row>
    <row r="13" spans="1:2" ht="30.75" thickBot="1" x14ac:dyDescent="0.3">
      <c r="A13" s="19" t="s">
        <v>50</v>
      </c>
      <c r="B13" s="20" t="s">
        <v>51</v>
      </c>
    </row>
    <row r="14" spans="1:2" x14ac:dyDescent="0.25">
      <c r="A14" s="5"/>
      <c r="B14" s="10"/>
    </row>
    <row r="15" spans="1:2" x14ac:dyDescent="0.25">
      <c r="A15" s="5" t="s">
        <v>52</v>
      </c>
      <c r="B15" s="10"/>
    </row>
    <row r="16" spans="1:2" x14ac:dyDescent="0.25">
      <c r="A16" s="5"/>
      <c r="B16" s="10"/>
    </row>
    <row r="17" spans="1:2" x14ac:dyDescent="0.25">
      <c r="A17" s="5" t="s">
        <v>53</v>
      </c>
      <c r="B17"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1B90-5D2A-4BB9-9FBB-E045BB745391}">
  <sheetPr>
    <tabColor rgb="FF00B0F0"/>
  </sheetPr>
  <dimension ref="A1:E17"/>
  <sheetViews>
    <sheetView zoomScale="110" zoomScaleNormal="110" workbookViewId="0">
      <selection activeCell="E17" sqref="E17"/>
    </sheetView>
  </sheetViews>
  <sheetFormatPr baseColWidth="10" defaultRowHeight="15" x14ac:dyDescent="0.25"/>
  <sheetData>
    <row r="1" spans="1:1" x14ac:dyDescent="0.25">
      <c r="A1" t="s">
        <v>54</v>
      </c>
    </row>
    <row r="15" spans="1:1" x14ac:dyDescent="0.25">
      <c r="A15" s="5" t="s">
        <v>55</v>
      </c>
    </row>
    <row r="16" spans="1:1" x14ac:dyDescent="0.25">
      <c r="A16" t="s">
        <v>110</v>
      </c>
    </row>
    <row r="17" spans="5:5" x14ac:dyDescent="0.25"/>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3FE-5932-4673-8C32-B7FD2315B8B2}">
  <sheetPr>
    <tabColor rgb="FF00B0F0"/>
  </sheetPr>
  <dimension ref="A2:K13"/>
  <sheetViews>
    <sheetView workbookViewId="0">
      <selection activeCell="D6" sqref="D6"/>
    </sheetView>
  </sheetViews>
  <sheetFormatPr baseColWidth="10" defaultRowHeight="15" x14ac:dyDescent="0.25"/>
  <sheetData>
    <row r="2" spans="1:11" x14ac:dyDescent="0.25">
      <c r="A2" s="5" t="s">
        <v>56</v>
      </c>
    </row>
    <row r="3" spans="1:11" x14ac:dyDescent="0.25">
      <c r="A3" t="s">
        <v>87</v>
      </c>
      <c r="C3" t="s">
        <v>92</v>
      </c>
      <c r="D3" t="s">
        <v>93</v>
      </c>
    </row>
    <row r="4" spans="1:11" x14ac:dyDescent="0.25">
      <c r="A4" t="s">
        <v>89</v>
      </c>
    </row>
    <row r="6" spans="1:11" x14ac:dyDescent="0.25">
      <c r="A6" t="s">
        <v>88</v>
      </c>
    </row>
    <row r="7" spans="1:11" x14ac:dyDescent="0.25">
      <c r="A7" t="s">
        <v>90</v>
      </c>
    </row>
    <row r="13" spans="1:11" x14ac:dyDescent="0.25">
      <c r="A13" s="42"/>
      <c r="B13" s="42"/>
      <c r="C13" s="42"/>
      <c r="D13" s="42"/>
      <c r="E13" s="42"/>
      <c r="F13" s="42"/>
      <c r="G13" s="42"/>
      <c r="H13" s="42"/>
      <c r="I13" s="42"/>
      <c r="J13" s="42"/>
      <c r="K13" s="42"/>
    </row>
  </sheetData>
  <mergeCells count="1">
    <mergeCell ref="A13:K1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DE8D2-579D-4F51-A341-86183498F69B}">
  <sheetPr>
    <tabColor rgb="FF00B0F0"/>
  </sheetPr>
  <dimension ref="A2:H24"/>
  <sheetViews>
    <sheetView topLeftCell="A4" workbookViewId="0">
      <selection activeCell="H22" sqref="H22"/>
    </sheetView>
  </sheetViews>
  <sheetFormatPr baseColWidth="10" defaultRowHeight="15" x14ac:dyDescent="0.25"/>
  <sheetData>
    <row r="2" spans="1:1" x14ac:dyDescent="0.25">
      <c r="A2" s="5" t="s">
        <v>57</v>
      </c>
    </row>
    <row r="22" spans="1:8" x14ac:dyDescent="0.25"/>
    <row r="24" spans="1:8" x14ac:dyDescent="0.25">
      <c r="A24" t="s">
        <v>91</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564FD-B398-4532-B61E-7378F204B4E3}">
  <sheetPr>
    <tabColor rgb="FF00B0F0"/>
  </sheetPr>
  <dimension ref="A2:F5"/>
  <sheetViews>
    <sheetView workbookViewId="0">
      <selection activeCell="F4" sqref="F4"/>
    </sheetView>
  </sheetViews>
  <sheetFormatPr baseColWidth="10" defaultRowHeight="15" x14ac:dyDescent="0.25"/>
  <sheetData>
    <row r="2" spans="1:6" x14ac:dyDescent="0.25">
      <c r="A2" s="5" t="s">
        <v>58</v>
      </c>
    </row>
    <row r="3" spans="1:6" x14ac:dyDescent="0.25">
      <c r="A3" t="s">
        <v>94</v>
      </c>
    </row>
    <row r="4" spans="1:6" x14ac:dyDescent="0.25"/>
    <row r="5" spans="1:6" x14ac:dyDescent="0.25">
      <c r="A5" t="s">
        <v>122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Instrucciones</vt:lpstr>
      <vt:lpstr>Parte I</vt:lpstr>
      <vt:lpstr>P2 Preg1a</vt:lpstr>
      <vt:lpstr>P2 Preg1b</vt:lpstr>
      <vt:lpstr>Instrucc Preg2</vt:lpstr>
      <vt:lpstr>P2 Preg2a</vt:lpstr>
      <vt:lpstr>P2 Preg2b</vt:lpstr>
      <vt:lpstr>P2 Preg2c</vt:lpstr>
      <vt:lpstr>P2 Preg2d</vt:lpstr>
      <vt:lpstr>P2 Preg3a</vt:lpstr>
      <vt:lpstr>P2 Preg3b</vt:lpstr>
      <vt:lpstr>P2 Preg3c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Gilbert BC</dc:creator>
  <cp:lastModifiedBy>Gilbert BC</cp:lastModifiedBy>
  <dcterms:created xsi:type="dcterms:W3CDTF">2022-07-12T16:32:09Z</dcterms:created>
  <dcterms:modified xsi:type="dcterms:W3CDTF">2022-07-21T16:01:11Z</dcterms:modified>
</cp:coreProperties>
</file>