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x2" sheetId="1" r:id="rId4"/>
    <sheet state="visible" name="g2" sheetId="2" r:id="rId5"/>
    <sheet state="visible" name="Shapiro" sheetId="3" r:id="rId6"/>
    <sheet state="visible" name="K-S" sheetId="4" r:id="rId7"/>
    <sheet state="visible" name="exp" sheetId="5" r:id="rId8"/>
    <sheet state="visible" name="Z var conocida" sheetId="6" r:id="rId9"/>
    <sheet state="visible" name="Z var desconocida" sheetId="7" r:id="rId10"/>
    <sheet state="visible" name="var des n&lt;=30" sheetId="8" r:id="rId11"/>
    <sheet state="visible" name="mediana" sheetId="9" r:id="rId12"/>
    <sheet state="visible" name="Proporcion n&gt;100" sheetId="10" r:id="rId13"/>
    <sheet state="visible" name="Exacta binomial" sheetId="11" r:id="rId14"/>
    <sheet state="visible" name="potencia de la prueba" sheetId="12" r:id="rId15"/>
    <sheet state="visible" name="Hoja1" sheetId="13" r:id="rId16"/>
  </sheets>
  <definedNames/>
  <calcPr/>
  <extLst>
    <ext uri="GoogleSheetsCustomDataVersion1">
      <go:sheetsCustomData xmlns:go="http://customooxmlschemas.google.com/" r:id="rId17" roundtripDataSignature="AMtx7mhSTs5Ooo8SkoB8RhSf5vIDSqcv7w=="/>
    </ext>
  </extLst>
</workbook>
</file>

<file path=xl/sharedStrings.xml><?xml version="1.0" encoding="utf-8"?>
<sst xmlns="http://schemas.openxmlformats.org/spreadsheetml/2006/main" count="2259" uniqueCount="342">
  <si>
    <r>
      <rPr>
        <rFont val="Calibri"/>
        <color theme="1"/>
      </rPr>
      <t>prueba chi cuadrado (x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</si>
  <si>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t>requisitos</t>
  </si>
  <si>
    <t>MUESTA ALEATORIA( SUPONE SIMPLE AL AZAR)</t>
  </si>
  <si>
    <t>MUESTRA DE MEDIANA A GRANDE (MÁS DEL 75% DE LOS VALORES ESPERADOS MAYORES A 5)</t>
  </si>
  <si>
    <t>LA PRUEBA ES DE UNA SOLA COLA</t>
  </si>
  <si>
    <t>Planteo las hipotesis</t>
  </si>
  <si>
    <t>H0:……… proviene de una distribución de poisson con mu=</t>
  </si>
  <si>
    <t>La zona de rechazo se encuentra al lado derecho</t>
  </si>
  <si>
    <t>H1:………NO proviene de una distribución de poisson con mu=</t>
  </si>
  <si>
    <t>n=</t>
  </si>
  <si>
    <t>k=</t>
  </si>
  <si>
    <t>mu=</t>
  </si>
  <si>
    <t>parametros=</t>
  </si>
  <si>
    <t>alfa=</t>
  </si>
  <si>
    <t>huecos en las calles</t>
  </si>
  <si>
    <t>fi</t>
  </si>
  <si>
    <r>
      <rPr>
        <rFont val="Calibri"/>
        <color theme="1"/>
        <sz val="11.0"/>
      </rPr>
      <t>P(X</t>
    </r>
    <r>
      <rPr>
        <rFont val="Calibri"/>
        <color theme="1"/>
        <sz val="11.0"/>
      </rPr>
      <t>≤x)</t>
    </r>
  </si>
  <si>
    <t>P(X=x)</t>
  </si>
  <si>
    <t>Fi=n*P(X=x)</t>
  </si>
  <si>
    <r>
      <rPr>
        <rFont val="Calibri"/>
        <color theme="1"/>
        <sz val="11.0"/>
      </rPr>
      <t>X</t>
    </r>
    <r>
      <rPr>
        <rFont val="Calibri"/>
        <color theme="1"/>
        <sz val="11.0"/>
        <vertAlign val="superscript"/>
      </rPr>
      <t>2</t>
    </r>
  </si>
  <si>
    <t>total</t>
  </si>
  <si>
    <t>Como recordatorio la ultima clase de la probabilidad acumulada es 1</t>
  </si>
  <si>
    <t>Para calcular el límite de la zona de rechazo/ no rechazo sería:</t>
  </si>
  <si>
    <t>gl= k-p-1=</t>
  </si>
  <si>
    <t>chi-cuad(2gl, 1-alfa)=</t>
  </si>
  <si>
    <t>1-alfa=</t>
  </si>
  <si>
    <t>Conclusión</t>
  </si>
  <si>
    <t>Como</t>
  </si>
  <si>
    <t>&gt;</t>
  </si>
  <si>
    <t xml:space="preserve">SI INV.CHI MAYOR A X2 </t>
  </si>
  <si>
    <t>No hay suficiente evidencia estadistica para rechazar H0 de que ……………. Provienen de una población con distribución poisson con mu=…… y un alfa=…..</t>
  </si>
  <si>
    <t xml:space="preserve">SI INV.CHI MenoR A X2 </t>
  </si>
  <si>
    <t>&lt;</t>
  </si>
  <si>
    <t>Hay suficiente evidencia estadistica para rechazar H0 de que ……………. Provienen de una población con distribución poisson con mu=…… y un alfa=…..</t>
  </si>
  <si>
    <r>
      <rPr>
        <rFont val="Calibri"/>
        <color theme="1"/>
        <sz val="11.0"/>
      </rPr>
      <t>P(X</t>
    </r>
    <r>
      <rPr>
        <rFont val="Calibri"/>
        <color theme="1"/>
        <sz val="11.0"/>
      </rPr>
      <t>≤x)</t>
    </r>
  </si>
  <si>
    <r>
      <rPr>
        <rFont val="Calibri"/>
        <color theme="1"/>
        <sz val="11.0"/>
      </rPr>
      <t>X</t>
    </r>
    <r>
      <rPr>
        <rFont val="Calibri"/>
        <color theme="1"/>
        <sz val="11.0"/>
        <vertAlign val="superscript"/>
      </rPr>
      <t>2</t>
    </r>
  </si>
  <si>
    <t>chi-cuad(3gl, 1-alfa)=</t>
  </si>
  <si>
    <r>
      <rPr>
        <rFont val="Calibri"/>
        <color theme="1"/>
        <sz val="11.0"/>
      </rPr>
      <t>P(X</t>
    </r>
    <r>
      <rPr>
        <rFont val="Calibri"/>
        <color theme="1"/>
        <sz val="11.0"/>
      </rPr>
      <t>≤x)</t>
    </r>
  </si>
  <si>
    <r>
      <rPr>
        <rFont val="Calibri"/>
        <color theme="1"/>
        <sz val="11.0"/>
      </rPr>
      <t>X</t>
    </r>
    <r>
      <rPr>
        <rFont val="Calibri"/>
        <color theme="1"/>
        <sz val="11.0"/>
        <vertAlign val="superscript"/>
      </rPr>
      <t>2</t>
    </r>
  </si>
  <si>
    <t>chi-cuad(4gl, 1-alfa)=</t>
  </si>
  <si>
    <r>
      <rPr>
        <rFont val="Calibri"/>
        <color theme="1"/>
        <sz val="11.0"/>
      </rPr>
      <t>P(X</t>
    </r>
    <r>
      <rPr>
        <rFont val="Calibri"/>
        <color theme="1"/>
        <sz val="11.0"/>
      </rPr>
      <t>≤x)</t>
    </r>
  </si>
  <si>
    <r>
      <rPr>
        <rFont val="Calibri"/>
        <color theme="1"/>
        <sz val="11.0"/>
      </rPr>
      <t>X</t>
    </r>
    <r>
      <rPr>
        <rFont val="Calibri"/>
        <color theme="1"/>
        <sz val="11.0"/>
        <vertAlign val="superscript"/>
      </rPr>
      <t>2</t>
    </r>
  </si>
  <si>
    <t>chi-cuad(5gl, 1-alfa)=</t>
  </si>
  <si>
    <r>
      <rPr>
        <rFont val="Calibri"/>
        <color theme="1"/>
        <sz val="11.0"/>
      </rPr>
      <t>P(X</t>
    </r>
    <r>
      <rPr>
        <rFont val="Calibri"/>
        <color theme="1"/>
        <sz val="11.0"/>
      </rPr>
      <t>≤x)</t>
    </r>
  </si>
  <si>
    <r>
      <rPr>
        <rFont val="Calibri"/>
        <color theme="1"/>
        <sz val="11.0"/>
      </rPr>
      <t>X</t>
    </r>
    <r>
      <rPr>
        <rFont val="Calibri"/>
        <color theme="1"/>
        <sz val="11.0"/>
        <vertAlign val="superscript"/>
      </rPr>
      <t>2</t>
    </r>
  </si>
  <si>
    <t>chi-cuad(6gl, 1-alfa)=</t>
  </si>
  <si>
    <t>metodo del p value</t>
  </si>
  <si>
    <t>Se rechaza si p value &lt; alfa</t>
  </si>
  <si>
    <r>
      <rPr>
        <rFont val="Calibri"/>
        <color theme="1"/>
      </rPr>
      <t>PRUEBA (G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</si>
  <si>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t>MUESTA RAZONABLEMENTE GRANDE MAS QUE 100</t>
  </si>
  <si>
    <t>EL 75% DE LOS Fi ESPERADOS MAYORES A 5</t>
  </si>
  <si>
    <r>
      <rPr>
        <rFont val="Calibri"/>
        <color theme="1"/>
        <sz val="11.0"/>
      </rPr>
      <t>P(X</t>
    </r>
    <r>
      <rPr>
        <rFont val="Calibri"/>
        <color theme="1"/>
        <sz val="11.0"/>
      </rPr>
      <t>≤x)</t>
    </r>
  </si>
  <si>
    <r>
      <rPr>
        <rFont val="Calibri"/>
        <color theme="1"/>
        <sz val="11.0"/>
      </rPr>
      <t>g</t>
    </r>
    <r>
      <rPr>
        <rFont val="Calibri"/>
        <color theme="1"/>
        <sz val="11.0"/>
        <vertAlign val="superscript"/>
      </rPr>
      <t>2</t>
    </r>
  </si>
  <si>
    <r>
      <rPr>
        <rFont val="Calibri"/>
        <color theme="1"/>
        <sz val="11.0"/>
      </rPr>
      <t>P(X</t>
    </r>
    <r>
      <rPr>
        <rFont val="Calibri"/>
        <color theme="1"/>
        <sz val="11.0"/>
      </rPr>
      <t>≤x)</t>
    </r>
  </si>
  <si>
    <r>
      <rPr>
        <rFont val="Calibri"/>
        <color theme="1"/>
        <sz val="11.0"/>
      </rPr>
      <t>g</t>
    </r>
    <r>
      <rPr>
        <rFont val="Calibri"/>
        <color theme="1"/>
        <sz val="11.0"/>
        <vertAlign val="superscript"/>
      </rPr>
      <t>2</t>
    </r>
  </si>
  <si>
    <r>
      <rPr>
        <rFont val="Calibri"/>
        <color theme="1"/>
        <sz val="11.0"/>
      </rPr>
      <t>P(X</t>
    </r>
    <r>
      <rPr>
        <rFont val="Calibri"/>
        <color theme="1"/>
        <sz val="11.0"/>
      </rPr>
      <t>≤x)</t>
    </r>
  </si>
  <si>
    <r>
      <rPr>
        <rFont val="Calibri"/>
        <color theme="1"/>
        <sz val="11.0"/>
      </rPr>
      <t>g</t>
    </r>
    <r>
      <rPr>
        <rFont val="Calibri"/>
        <color theme="1"/>
        <sz val="11.0"/>
        <vertAlign val="superscript"/>
      </rPr>
      <t>2</t>
    </r>
  </si>
  <si>
    <r>
      <rPr>
        <rFont val="Calibri"/>
        <color theme="1"/>
        <sz val="11.0"/>
      </rPr>
      <t>P(X</t>
    </r>
    <r>
      <rPr>
        <rFont val="Calibri"/>
        <color theme="1"/>
        <sz val="11.0"/>
      </rPr>
      <t>≤x)</t>
    </r>
  </si>
  <si>
    <r>
      <rPr>
        <rFont val="Calibri"/>
        <color theme="1"/>
        <sz val="11.0"/>
      </rPr>
      <t>g</t>
    </r>
    <r>
      <rPr>
        <rFont val="Calibri"/>
        <color theme="1"/>
        <sz val="11.0"/>
        <vertAlign val="superscript"/>
      </rPr>
      <t>2</t>
    </r>
  </si>
  <si>
    <r>
      <rPr>
        <rFont val="Calibri"/>
        <color theme="1"/>
        <sz val="11.0"/>
      </rPr>
      <t>P(X</t>
    </r>
    <r>
      <rPr>
        <rFont val="Calibri"/>
        <color theme="1"/>
        <sz val="11.0"/>
      </rPr>
      <t>≤x)</t>
    </r>
  </si>
  <si>
    <r>
      <rPr>
        <rFont val="Calibri"/>
        <color theme="1"/>
        <sz val="11.0"/>
      </rPr>
      <t>g</t>
    </r>
    <r>
      <rPr>
        <rFont val="Calibri"/>
        <color theme="1"/>
        <sz val="11.0"/>
        <vertAlign val="superscript"/>
      </rPr>
      <t>2</t>
    </r>
  </si>
  <si>
    <t>PRUEBA DE SHAPIRO</t>
  </si>
  <si>
    <t>se usa para contrastar si una muestra particular proviene de una distribución normal</t>
  </si>
  <si>
    <t>Muestras relativamente pequeñas (menor a 1000).</t>
  </si>
  <si>
    <t>Se plantea las hipotesis</t>
  </si>
  <si>
    <t>H0: ………. Provienen de una poblacion con distribucion normal</t>
  </si>
  <si>
    <t>H1: ………. NO provienen de una poblacion con distribucion normal</t>
  </si>
  <si>
    <t>Los datos se ordenan de mayor a menor</t>
  </si>
  <si>
    <t>an corresponde a los valores en las tabla</t>
  </si>
  <si>
    <t>numerador</t>
  </si>
  <si>
    <t>denomindor</t>
  </si>
  <si>
    <t>y</t>
  </si>
  <si>
    <t>(yn-i+1)-yi</t>
  </si>
  <si>
    <t>an</t>
  </si>
  <si>
    <t>an*[(yn-i+1)-yi]</t>
  </si>
  <si>
    <t>(yi-ybarra)</t>
  </si>
  <si>
    <t>(yi-ybarra)^2</t>
  </si>
  <si>
    <t>suma=</t>
  </si>
  <si>
    <t>promedio=</t>
  </si>
  <si>
    <t>varianza=</t>
  </si>
  <si>
    <t>desv est=</t>
  </si>
  <si>
    <r>
      <rPr>
        <rFont val="Calibri"/>
        <color theme="1"/>
        <sz val="11.0"/>
      </rPr>
      <t>w</t>
    </r>
    <r>
      <rPr>
        <rFont val="Calibri"/>
        <color theme="1"/>
        <sz val="11.0"/>
        <vertAlign val="subscript"/>
      </rPr>
      <t>c</t>
    </r>
    <r>
      <rPr>
        <rFont val="Calibri"/>
        <color theme="1"/>
        <sz val="11.0"/>
      </rPr>
      <t>=</t>
    </r>
  </si>
  <si>
    <t>(b^2)/Scy</t>
  </si>
  <si>
    <r>
      <rPr>
        <rFont val="Calibri"/>
        <color theme="1"/>
        <sz val="11.0"/>
      </rPr>
      <t>w</t>
    </r>
    <r>
      <rPr>
        <rFont val="Calibri"/>
        <color theme="1"/>
        <sz val="11.0"/>
        <vertAlign val="subscript"/>
      </rPr>
      <t>c</t>
    </r>
    <r>
      <rPr>
        <rFont val="Calibri"/>
        <color theme="1"/>
        <sz val="11.0"/>
      </rPr>
      <t>=</t>
    </r>
  </si>
  <si>
    <t>b=</t>
  </si>
  <si>
    <t>Scy=</t>
  </si>
  <si>
    <r>
      <rPr>
        <rFont val="Calibri"/>
        <color theme="1"/>
        <sz val="11.0"/>
      </rPr>
      <t>w</t>
    </r>
    <r>
      <rPr>
        <rFont val="Calibri"/>
        <color theme="1"/>
        <sz val="11.0"/>
        <vertAlign val="subscript"/>
      </rPr>
      <t>c</t>
    </r>
    <r>
      <rPr>
        <rFont val="Calibri"/>
        <color theme="1"/>
        <sz val="11.0"/>
      </rPr>
      <t>=</t>
    </r>
  </si>
  <si>
    <t>Segun la tabla el w tabular de una muestra de ….. Y un alfa de … corresponde a:</t>
  </si>
  <si>
    <t>conclucion</t>
  </si>
  <si>
    <t>SI W CALCULADO ES MAYOR A W TABULAR</t>
  </si>
  <si>
    <t xml:space="preserve">No hay suficiente evidencia estadistica para rechazar la hipotesis nula de que……. proviene de una poblacion con distribucion normal con una significancia del …..% </t>
  </si>
  <si>
    <t>SI W CALCULADO ES MENOR A W TABULAR</t>
  </si>
  <si>
    <t xml:space="preserve">Hay suficiente evidencia estadistica para rechazar la hipotesis nula de que……. proviene de una poblacion con distribucion normal con una significancia del …..% </t>
  </si>
  <si>
    <t>En esta prueba la zona de rechazo se encuentra al lado izquierdo</t>
  </si>
  <si>
    <r>
      <rPr>
        <rFont val="Calibri"/>
        <color theme="1"/>
        <sz val="11.0"/>
      </rPr>
      <t>w</t>
    </r>
    <r>
      <rPr>
        <rFont val="Calibri"/>
        <color theme="1"/>
        <sz val="11.0"/>
        <vertAlign val="subscript"/>
      </rPr>
      <t>c</t>
    </r>
    <r>
      <rPr>
        <rFont val="Calibri"/>
        <color theme="1"/>
        <sz val="11.0"/>
      </rPr>
      <t>=</t>
    </r>
  </si>
  <si>
    <r>
      <rPr>
        <rFont val="Calibri"/>
        <color theme="1"/>
        <sz val="11.0"/>
      </rPr>
      <t>w</t>
    </r>
    <r>
      <rPr>
        <rFont val="Calibri"/>
        <color theme="1"/>
        <sz val="11.0"/>
        <vertAlign val="subscript"/>
      </rPr>
      <t>c</t>
    </r>
    <r>
      <rPr>
        <rFont val="Calibri"/>
        <color theme="1"/>
        <sz val="11.0"/>
      </rPr>
      <t>=</t>
    </r>
  </si>
  <si>
    <r>
      <rPr>
        <rFont val="Calibri"/>
        <color theme="1"/>
        <sz val="11.0"/>
      </rPr>
      <t>w</t>
    </r>
    <r>
      <rPr>
        <rFont val="Calibri"/>
        <color theme="1"/>
        <sz val="11.0"/>
        <vertAlign val="subscript"/>
      </rPr>
      <t>c</t>
    </r>
    <r>
      <rPr>
        <rFont val="Calibri"/>
        <color theme="1"/>
        <sz val="11.0"/>
      </rPr>
      <t>=</t>
    </r>
  </si>
  <si>
    <r>
      <rPr>
        <rFont val="Calibri"/>
        <color theme="1"/>
        <sz val="11.0"/>
      </rPr>
      <t>w</t>
    </r>
    <r>
      <rPr>
        <rFont val="Calibri"/>
        <color theme="1"/>
        <sz val="11.0"/>
        <vertAlign val="subscript"/>
      </rPr>
      <t>c</t>
    </r>
    <r>
      <rPr>
        <rFont val="Calibri"/>
        <color theme="1"/>
        <sz val="11.0"/>
      </rPr>
      <t>=</t>
    </r>
  </si>
  <si>
    <r>
      <rPr>
        <rFont val="Calibri"/>
        <color theme="1"/>
        <sz val="11.0"/>
      </rPr>
      <t>w</t>
    </r>
    <r>
      <rPr>
        <rFont val="Calibri"/>
        <color theme="1"/>
        <sz val="11.0"/>
        <vertAlign val="subscript"/>
      </rPr>
      <t>c</t>
    </r>
    <r>
      <rPr>
        <rFont val="Calibri"/>
        <color theme="1"/>
        <sz val="11.0"/>
      </rPr>
      <t>=</t>
    </r>
  </si>
  <si>
    <r>
      <rPr>
        <rFont val="Calibri"/>
        <color theme="1"/>
        <sz val="11.0"/>
      </rPr>
      <t>w</t>
    </r>
    <r>
      <rPr>
        <rFont val="Calibri"/>
        <color theme="1"/>
        <sz val="11.0"/>
        <vertAlign val="subscript"/>
      </rPr>
      <t>c</t>
    </r>
    <r>
      <rPr>
        <rFont val="Calibri"/>
        <color theme="1"/>
        <sz val="11.0"/>
      </rPr>
      <t>=</t>
    </r>
  </si>
  <si>
    <r>
      <rPr>
        <rFont val="Calibri"/>
        <color theme="1"/>
        <sz val="11.0"/>
      </rPr>
      <t>w</t>
    </r>
    <r>
      <rPr>
        <rFont val="Calibri"/>
        <color theme="1"/>
        <sz val="11.0"/>
        <vertAlign val="subscript"/>
      </rPr>
      <t>c</t>
    </r>
    <r>
      <rPr>
        <rFont val="Calibri"/>
        <color theme="1"/>
        <sz val="11.0"/>
      </rPr>
      <t>=</t>
    </r>
  </si>
  <si>
    <r>
      <rPr>
        <rFont val="Calibri"/>
        <color theme="1"/>
        <sz val="11.0"/>
      </rPr>
      <t>w</t>
    </r>
    <r>
      <rPr>
        <rFont val="Calibri"/>
        <color theme="1"/>
        <sz val="11.0"/>
        <vertAlign val="subscript"/>
      </rPr>
      <t>c</t>
    </r>
    <r>
      <rPr>
        <rFont val="Calibri"/>
        <color theme="1"/>
        <sz val="11.0"/>
      </rPr>
      <t>=</t>
    </r>
  </si>
  <si>
    <r>
      <rPr>
        <rFont val="Calibri"/>
        <color theme="1"/>
        <sz val="11.0"/>
      </rPr>
      <t>w</t>
    </r>
    <r>
      <rPr>
        <rFont val="Calibri"/>
        <color theme="1"/>
        <sz val="11.0"/>
        <vertAlign val="subscript"/>
      </rPr>
      <t>c</t>
    </r>
    <r>
      <rPr>
        <rFont val="Calibri"/>
        <color theme="1"/>
        <sz val="11.0"/>
      </rPr>
      <t>=</t>
    </r>
  </si>
  <si>
    <r>
      <rPr>
        <rFont val="Calibri"/>
        <color theme="1"/>
        <sz val="11.0"/>
      </rPr>
      <t>w</t>
    </r>
    <r>
      <rPr>
        <rFont val="Calibri"/>
        <color theme="1"/>
        <sz val="11.0"/>
        <vertAlign val="subscript"/>
      </rPr>
      <t>c</t>
    </r>
    <r>
      <rPr>
        <rFont val="Calibri"/>
        <color theme="1"/>
        <sz val="11.0"/>
      </rPr>
      <t>=</t>
    </r>
  </si>
  <si>
    <r>
      <rPr>
        <rFont val="Calibri"/>
        <color theme="1"/>
        <sz val="11.0"/>
      </rPr>
      <t>w</t>
    </r>
    <r>
      <rPr>
        <rFont val="Calibri"/>
        <color theme="1"/>
        <sz val="11.0"/>
        <vertAlign val="subscript"/>
      </rPr>
      <t>c</t>
    </r>
    <r>
      <rPr>
        <rFont val="Calibri"/>
        <color theme="1"/>
        <sz val="11.0"/>
      </rPr>
      <t>=</t>
    </r>
  </si>
  <si>
    <r>
      <rPr>
        <rFont val="Calibri"/>
        <color theme="1"/>
        <sz val="11.0"/>
      </rPr>
      <t>w</t>
    </r>
    <r>
      <rPr>
        <rFont val="Calibri"/>
        <color theme="1"/>
        <sz val="11.0"/>
        <vertAlign val="subscript"/>
      </rPr>
      <t>c</t>
    </r>
    <r>
      <rPr>
        <rFont val="Calibri"/>
        <color theme="1"/>
        <sz val="11.0"/>
      </rPr>
      <t>=</t>
    </r>
  </si>
  <si>
    <r>
      <rPr>
        <rFont val="Calibri"/>
        <color theme="1"/>
        <sz val="11.0"/>
      </rPr>
      <t>w</t>
    </r>
    <r>
      <rPr>
        <rFont val="Calibri"/>
        <color theme="1"/>
        <sz val="11.0"/>
        <vertAlign val="subscript"/>
      </rPr>
      <t>c</t>
    </r>
    <r>
      <rPr>
        <rFont val="Calibri"/>
        <color theme="1"/>
        <sz val="11.0"/>
      </rPr>
      <t>=</t>
    </r>
  </si>
  <si>
    <r>
      <rPr>
        <rFont val="Calibri"/>
        <color theme="1"/>
        <sz val="11.0"/>
      </rPr>
      <t>w</t>
    </r>
    <r>
      <rPr>
        <rFont val="Calibri"/>
        <color theme="1"/>
        <sz val="11.0"/>
        <vertAlign val="subscript"/>
      </rPr>
      <t>c</t>
    </r>
    <r>
      <rPr>
        <rFont val="Calibri"/>
        <color theme="1"/>
        <sz val="11.0"/>
      </rPr>
      <t>=</t>
    </r>
  </si>
  <si>
    <r>
      <rPr>
        <rFont val="Calibri"/>
        <color theme="1"/>
        <sz val="11.0"/>
      </rPr>
      <t>w</t>
    </r>
    <r>
      <rPr>
        <rFont val="Calibri"/>
        <color theme="1"/>
        <sz val="11.0"/>
        <vertAlign val="subscript"/>
      </rPr>
      <t>c</t>
    </r>
    <r>
      <rPr>
        <rFont val="Calibri"/>
        <color theme="1"/>
        <sz val="11.0"/>
      </rPr>
      <t>=</t>
    </r>
  </si>
  <si>
    <r>
      <rPr>
        <rFont val="Calibri"/>
        <color theme="1"/>
        <sz val="11.0"/>
      </rPr>
      <t>w</t>
    </r>
    <r>
      <rPr>
        <rFont val="Calibri"/>
        <color theme="1"/>
        <sz val="11.0"/>
        <vertAlign val="subscript"/>
      </rPr>
      <t>c</t>
    </r>
    <r>
      <rPr>
        <rFont val="Calibri"/>
        <color theme="1"/>
        <sz val="11.0"/>
      </rPr>
      <t>=</t>
    </r>
  </si>
  <si>
    <r>
      <rPr>
        <rFont val="Calibri"/>
        <color theme="1"/>
        <sz val="11.0"/>
      </rPr>
      <t>w</t>
    </r>
    <r>
      <rPr>
        <rFont val="Calibri"/>
        <color theme="1"/>
        <sz val="11.0"/>
        <vertAlign val="subscript"/>
      </rPr>
      <t>c</t>
    </r>
    <r>
      <rPr>
        <rFont val="Calibri"/>
        <color theme="1"/>
        <sz val="11.0"/>
      </rPr>
      <t>=</t>
    </r>
  </si>
  <si>
    <r>
      <rPr>
        <rFont val="Calibri"/>
        <color theme="1"/>
        <sz val="11.0"/>
      </rPr>
      <t>w</t>
    </r>
    <r>
      <rPr>
        <rFont val="Calibri"/>
        <color theme="1"/>
        <sz val="11.0"/>
        <vertAlign val="subscript"/>
      </rPr>
      <t>c</t>
    </r>
    <r>
      <rPr>
        <rFont val="Calibri"/>
        <color theme="1"/>
        <sz val="11.0"/>
      </rPr>
      <t>=</t>
    </r>
  </si>
  <si>
    <r>
      <rPr>
        <rFont val="Calibri"/>
        <color theme="1"/>
        <sz val="11.0"/>
      </rPr>
      <t>w</t>
    </r>
    <r>
      <rPr>
        <rFont val="Calibri"/>
        <color theme="1"/>
        <sz val="11.0"/>
        <vertAlign val="subscript"/>
      </rPr>
      <t>c</t>
    </r>
    <r>
      <rPr>
        <rFont val="Calibri"/>
        <color theme="1"/>
        <sz val="11.0"/>
      </rPr>
      <t>=</t>
    </r>
  </si>
  <si>
    <r>
      <rPr>
        <rFont val="Calibri"/>
        <color theme="1"/>
        <sz val="11.0"/>
      </rPr>
      <t>w</t>
    </r>
    <r>
      <rPr>
        <rFont val="Calibri"/>
        <color theme="1"/>
        <sz val="11.0"/>
        <vertAlign val="subscript"/>
      </rPr>
      <t>c</t>
    </r>
    <r>
      <rPr>
        <rFont val="Calibri"/>
        <color theme="1"/>
        <sz val="11.0"/>
      </rPr>
      <t>=</t>
    </r>
  </si>
  <si>
    <r>
      <rPr>
        <rFont val="Calibri"/>
        <color theme="1"/>
        <sz val="11.0"/>
      </rPr>
      <t>w</t>
    </r>
    <r>
      <rPr>
        <rFont val="Calibri"/>
        <color theme="1"/>
        <sz val="11.0"/>
        <vertAlign val="subscript"/>
      </rPr>
      <t>c</t>
    </r>
    <r>
      <rPr>
        <rFont val="Calibri"/>
        <color theme="1"/>
        <sz val="11.0"/>
      </rPr>
      <t>=</t>
    </r>
  </si>
  <si>
    <r>
      <rPr>
        <rFont val="Calibri"/>
        <color theme="1"/>
        <sz val="11.0"/>
      </rPr>
      <t>w</t>
    </r>
    <r>
      <rPr>
        <rFont val="Calibri"/>
        <color theme="1"/>
        <sz val="11.0"/>
        <vertAlign val="subscript"/>
      </rPr>
      <t>c</t>
    </r>
    <r>
      <rPr>
        <rFont val="Calibri"/>
        <color theme="1"/>
        <sz val="11.0"/>
      </rPr>
      <t>=</t>
    </r>
  </si>
  <si>
    <r>
      <rPr>
        <rFont val="Calibri"/>
        <color theme="1"/>
        <sz val="11.0"/>
      </rPr>
      <t>w</t>
    </r>
    <r>
      <rPr>
        <rFont val="Calibri"/>
        <color theme="1"/>
        <sz val="11.0"/>
        <vertAlign val="subscript"/>
      </rPr>
      <t>c</t>
    </r>
    <r>
      <rPr>
        <rFont val="Calibri"/>
        <color theme="1"/>
        <sz val="11.0"/>
      </rPr>
      <t>=</t>
    </r>
  </si>
  <si>
    <r>
      <rPr>
        <rFont val="Calibri"/>
        <color theme="1"/>
        <sz val="11.0"/>
      </rPr>
      <t>w</t>
    </r>
    <r>
      <rPr>
        <rFont val="Calibri"/>
        <color theme="1"/>
        <sz val="11.0"/>
        <vertAlign val="subscript"/>
      </rPr>
      <t>c</t>
    </r>
    <r>
      <rPr>
        <rFont val="Calibri"/>
        <color theme="1"/>
        <sz val="11.0"/>
      </rPr>
      <t>=</t>
    </r>
  </si>
  <si>
    <t>la prueba de KS funciona solo para funciones continuas</t>
  </si>
  <si>
    <t>contraste no paramétrico frecuentemente usado para analizar bondad de ajuste.</t>
  </si>
  <si>
    <t>La bondad de ajuste de un modelo estadístico describe lo bien que se ajusta un conjunto de observaciones. </t>
  </si>
  <si>
    <t>se plantean las hipotesis</t>
  </si>
  <si>
    <t>H0: …….provienen de una poblacion con distribibución normal con media = ….. Y desviación estándar = …</t>
  </si>
  <si>
    <t>H1: ……. NO provienen de una poblacion con distribibución normal con media = ….. Y desviación estándar = …</t>
  </si>
  <si>
    <t>media=</t>
  </si>
  <si>
    <t>orden</t>
  </si>
  <si>
    <t>Fo</t>
  </si>
  <si>
    <t>z</t>
  </si>
  <si>
    <t>Fh</t>
  </si>
  <si>
    <t>Delta</t>
  </si>
  <si>
    <t>Omega</t>
  </si>
  <si>
    <t>siempre va 1 en la última clase</t>
  </si>
  <si>
    <t>d=</t>
  </si>
  <si>
    <t>dmax</t>
  </si>
  <si>
    <t>dt=d[alfa,n]=</t>
  </si>
  <si>
    <t>tabular</t>
  </si>
  <si>
    <t>conclusion</t>
  </si>
  <si>
    <t>SI DMAX &gt; DTABULAR</t>
  </si>
  <si>
    <t>Hay suficiente evidencia estadistica para rechazar la hipotesis nula de que…. Proviene de una poblacion con distribucion normal con media=…. , desviacion estandar=…. Y alfa=….</t>
  </si>
  <si>
    <t>SI DMAX &lt; DTABULAR</t>
  </si>
  <si>
    <t>No hay suficiente evidencia estadistica para rechazar la hipotesis nula de que…. Proviene de una poblacion con distribucion normal con media=…. , desviacion estandar=…. Y alfa=….</t>
  </si>
  <si>
    <t>PRUEBA PARAMETRICA DE HIPOTESIS PARA UNA O DOS POBLACIONES</t>
  </si>
  <si>
    <t>METODO DE LOS CUANTILOS</t>
  </si>
  <si>
    <t>prueba de hipotesis para una media</t>
  </si>
  <si>
    <t>COLA DERECHA</t>
  </si>
  <si>
    <t>1. Planteamiento de las hipotesis</t>
  </si>
  <si>
    <t>3. Se estandariza el promedio muestral (x barra), o sea, se calcula z calculado</t>
  </si>
  <si>
    <t xml:space="preserve">H0: MU= </t>
  </si>
  <si>
    <t>H0: MU&gt;</t>
  </si>
  <si>
    <t xml:space="preserve"> = </t>
  </si>
  <si>
    <t>x barra=</t>
  </si>
  <si>
    <t>ds poblacional=</t>
  </si>
  <si>
    <t>4. Se analiza la pocicion en la que cae el z calculado</t>
  </si>
  <si>
    <t>como</t>
  </si>
  <si>
    <t>hay suficiente evidencia estadistica para rechazar la hipotesis nula que la media del …. igual a …..ho con un alfa de ….</t>
  </si>
  <si>
    <t>2. Se calcula el z tabular</t>
  </si>
  <si>
    <t>z-tabular=</t>
  </si>
  <si>
    <t xml:space="preserve"> +</t>
  </si>
  <si>
    <t>z[1-alfa]</t>
  </si>
  <si>
    <t>z[1-0,05]</t>
  </si>
  <si>
    <t>No hay suficiente evidencia estadistica para rechazar la hipotesis nula que la media del …. igual a …..ho con un alfa de ….</t>
  </si>
  <si>
    <t>COLA IZQUIERDA</t>
  </si>
  <si>
    <r>
      <rPr>
        <rFont val="Calibri"/>
        <color theme="1"/>
      </rPr>
      <t>H0: MU</t>
    </r>
    <r>
      <rPr>
        <rFont val="Calibri"/>
        <color theme="1"/>
        <sz val="11.0"/>
      </rPr>
      <t>&lt;</t>
    </r>
  </si>
  <si>
    <t xml:space="preserve"> -</t>
  </si>
  <si>
    <t>DOS COLAS</t>
  </si>
  <si>
    <r>
      <rPr>
        <rFont val="Calibri"/>
        <color theme="1"/>
      </rPr>
      <t>H0: MU</t>
    </r>
    <r>
      <rPr>
        <rFont val="Calibri"/>
        <color theme="1"/>
        <sz val="11.0"/>
      </rPr>
      <t>≠</t>
    </r>
    <r>
      <rPr>
        <rFont val="Calibri"/>
        <color theme="1"/>
        <sz val="11.0"/>
      </rPr>
      <t xml:space="preserve"> </t>
    </r>
  </si>
  <si>
    <r>
      <rPr>
        <rFont val="Calibri"/>
        <color theme="1"/>
      </rPr>
      <t xml:space="preserve"> </t>
    </r>
    <r>
      <rPr>
        <rFont val="Calibri"/>
        <color theme="1"/>
        <sz val="11.0"/>
      </rPr>
      <t>±</t>
    </r>
  </si>
  <si>
    <r>
      <rPr>
        <rFont val="Calibri"/>
        <color theme="1"/>
      </rPr>
      <t xml:space="preserve"> </t>
    </r>
    <r>
      <rPr>
        <rFont val="Calibri"/>
        <color theme="1"/>
        <sz val="11.0"/>
      </rPr>
      <t>±</t>
    </r>
  </si>
  <si>
    <t>METODO CON LAS UNIDADES DE MEDICION</t>
  </si>
  <si>
    <t>3. Se calcula el x barra tabular</t>
  </si>
  <si>
    <t xml:space="preserve"> =</t>
  </si>
  <si>
    <r>
      <rPr>
        <rFont val="Calibri"/>
        <color theme="1"/>
      </rPr>
      <t>H0: MU</t>
    </r>
    <r>
      <rPr>
        <rFont val="Calibri"/>
        <color theme="1"/>
        <sz val="11.0"/>
      </rPr>
      <t>&lt;</t>
    </r>
  </si>
  <si>
    <r>
      <rPr>
        <rFont val="Calibri"/>
        <color theme="1"/>
      </rPr>
      <t>H0: MU</t>
    </r>
    <r>
      <rPr>
        <rFont val="Calibri"/>
        <color theme="1"/>
        <sz val="11.0"/>
      </rPr>
      <t>≠</t>
    </r>
    <r>
      <rPr>
        <rFont val="Calibri"/>
        <color theme="1"/>
        <sz val="11.0"/>
      </rPr>
      <t xml:space="preserve"> </t>
    </r>
  </si>
  <si>
    <r>
      <rPr>
        <rFont val="Calibri"/>
        <color theme="1"/>
      </rPr>
      <t xml:space="preserve"> </t>
    </r>
    <r>
      <rPr>
        <rFont val="Calibri"/>
        <color theme="1"/>
        <sz val="11.0"/>
      </rPr>
      <t>±</t>
    </r>
  </si>
  <si>
    <r>
      <rPr>
        <rFont val="Calibri"/>
        <color theme="1"/>
      </rPr>
      <t xml:space="preserve"> </t>
    </r>
    <r>
      <rPr>
        <rFont val="Calibri"/>
        <color theme="1"/>
        <sz val="11.0"/>
      </rPr>
      <t>±</t>
    </r>
  </si>
  <si>
    <t>METODO DEL P VALUE</t>
  </si>
  <si>
    <t>P VALUE=</t>
  </si>
  <si>
    <r>
      <rPr>
        <rFont val="Calibri"/>
        <color theme="1"/>
      </rPr>
      <t>P(</t>
    </r>
    <r>
      <rPr>
        <rFont val="MS Reference Sans Serif"/>
        <color theme="1"/>
        <sz val="11.0"/>
      </rPr>
      <t>|</t>
    </r>
    <r>
      <rPr>
        <rFont val="Calibri"/>
        <color theme="1"/>
        <sz val="11.0"/>
      </rPr>
      <t>μ)</t>
    </r>
  </si>
  <si>
    <t>P(z&gt; zc)</t>
  </si>
  <si>
    <t xml:space="preserve">P(z&gt; </t>
  </si>
  <si>
    <t>)</t>
  </si>
  <si>
    <t xml:space="preserve"> - P(z&gt; </t>
  </si>
  <si>
    <t>p value &lt; alfa se rechaza</t>
  </si>
  <si>
    <t>p value &gt;alfa no se rechaza</t>
  </si>
  <si>
    <t>H0: MU&lt;</t>
  </si>
  <si>
    <r>
      <rPr>
        <rFont val="Calibri"/>
        <color theme="1"/>
      </rPr>
      <t>P(</t>
    </r>
    <r>
      <rPr>
        <rFont val="MS Reference Sans Serif"/>
        <color theme="1"/>
        <sz val="11.0"/>
      </rPr>
      <t>|</t>
    </r>
    <r>
      <rPr>
        <rFont val="Calibri"/>
        <color theme="1"/>
        <sz val="11.0"/>
      </rPr>
      <t>μ)</t>
    </r>
  </si>
  <si>
    <t xml:space="preserve"> P(z&gt; </t>
  </si>
  <si>
    <r>
      <rPr>
        <rFont val="Calibri"/>
        <color theme="1"/>
        <sz val="11.0"/>
      </rPr>
      <t>P(</t>
    </r>
    <r>
      <rPr>
        <rFont val="MS Reference Sans Serif"/>
        <color theme="1"/>
        <sz val="11.0"/>
      </rPr>
      <t>|</t>
    </r>
    <r>
      <rPr>
        <rFont val="Calibri"/>
        <color theme="1"/>
        <sz val="11.0"/>
      </rPr>
      <t>μ)</t>
    </r>
  </si>
  <si>
    <t>ds muestral=</t>
  </si>
  <si>
    <r>
      <rPr>
        <rFont val="Calibri"/>
        <color theme="1"/>
      </rPr>
      <t>H0: MU</t>
    </r>
    <r>
      <rPr>
        <rFont val="Calibri"/>
        <color theme="1"/>
        <sz val="11.0"/>
      </rPr>
      <t>&lt;</t>
    </r>
  </si>
  <si>
    <r>
      <rPr>
        <rFont val="Calibri"/>
        <color theme="1"/>
      </rPr>
      <t>H0: MU</t>
    </r>
    <r>
      <rPr>
        <rFont val="Calibri"/>
        <color theme="1"/>
        <sz val="11.0"/>
      </rPr>
      <t>≠</t>
    </r>
    <r>
      <rPr>
        <rFont val="Calibri"/>
        <color theme="1"/>
        <sz val="11.0"/>
      </rPr>
      <t xml:space="preserve"> </t>
    </r>
  </si>
  <si>
    <r>
      <rPr>
        <rFont val="Calibri"/>
        <color theme="1"/>
      </rPr>
      <t xml:space="preserve"> </t>
    </r>
    <r>
      <rPr>
        <rFont val="Calibri"/>
        <color theme="1"/>
        <sz val="11.0"/>
      </rPr>
      <t>±</t>
    </r>
  </si>
  <si>
    <r>
      <rPr>
        <rFont val="Calibri"/>
        <color theme="1"/>
      </rPr>
      <t xml:space="preserve"> </t>
    </r>
    <r>
      <rPr>
        <rFont val="Calibri"/>
        <color theme="1"/>
        <sz val="11.0"/>
      </rPr>
      <t>±</t>
    </r>
  </si>
  <si>
    <t>calculado</t>
  </si>
  <si>
    <r>
      <rPr>
        <rFont val="Calibri"/>
        <color theme="1"/>
      </rPr>
      <t>H0: MU</t>
    </r>
    <r>
      <rPr>
        <rFont val="Calibri"/>
        <color theme="1"/>
        <sz val="11.0"/>
      </rPr>
      <t>&lt;</t>
    </r>
  </si>
  <si>
    <r>
      <rPr>
        <rFont val="Calibri"/>
        <color theme="1"/>
      </rPr>
      <t>H0: MU</t>
    </r>
    <r>
      <rPr>
        <rFont val="Calibri"/>
        <color theme="1"/>
        <sz val="11.0"/>
      </rPr>
      <t>≠</t>
    </r>
    <r>
      <rPr>
        <rFont val="Calibri"/>
        <color theme="1"/>
        <sz val="11.0"/>
      </rPr>
      <t xml:space="preserve"> </t>
    </r>
  </si>
  <si>
    <r>
      <rPr>
        <rFont val="Calibri"/>
        <color theme="1"/>
      </rPr>
      <t xml:space="preserve"> </t>
    </r>
    <r>
      <rPr>
        <rFont val="Calibri"/>
        <color theme="1"/>
        <sz val="11.0"/>
      </rPr>
      <t>±</t>
    </r>
  </si>
  <si>
    <r>
      <rPr>
        <rFont val="Calibri"/>
        <color theme="1"/>
      </rPr>
      <t xml:space="preserve"> </t>
    </r>
    <r>
      <rPr>
        <rFont val="Calibri"/>
        <color theme="1"/>
        <sz val="11.0"/>
      </rPr>
      <t>±</t>
    </r>
  </si>
  <si>
    <r>
      <rPr>
        <rFont val="Calibri"/>
        <color theme="1"/>
      </rPr>
      <t>P(</t>
    </r>
    <r>
      <rPr>
        <rFont val="MS Reference Sans Serif"/>
        <color theme="1"/>
        <sz val="11.0"/>
      </rPr>
      <t>|</t>
    </r>
    <r>
      <rPr>
        <rFont val="Calibri"/>
        <color theme="1"/>
        <sz val="11.0"/>
      </rPr>
      <t>μ)</t>
    </r>
  </si>
  <si>
    <r>
      <rPr>
        <rFont val="Calibri"/>
        <color theme="1"/>
      </rPr>
      <t>P(</t>
    </r>
    <r>
      <rPr>
        <rFont val="MS Reference Sans Serif"/>
        <color theme="1"/>
        <sz val="11.0"/>
      </rPr>
      <t>|</t>
    </r>
    <r>
      <rPr>
        <rFont val="Calibri"/>
        <color theme="1"/>
        <sz val="11.0"/>
      </rPr>
      <t>μ)</t>
    </r>
  </si>
  <si>
    <r>
      <rPr>
        <rFont val="Calibri"/>
        <color theme="1"/>
        <sz val="11.0"/>
      </rPr>
      <t>P(</t>
    </r>
    <r>
      <rPr>
        <rFont val="MS Reference Sans Serif"/>
        <color theme="1"/>
        <sz val="11.0"/>
      </rPr>
      <t>|</t>
    </r>
    <r>
      <rPr>
        <rFont val="Calibri"/>
        <color theme="1"/>
        <sz val="11.0"/>
      </rPr>
      <t>μ)</t>
    </r>
  </si>
  <si>
    <t>Suponiendo que no se conoce la variancia poblacional y n es pequeña (n≤30).  Se requiere suponer que la variable original proviene de una distribución normal.</t>
  </si>
  <si>
    <t>PRUEVA T</t>
  </si>
  <si>
    <t>DATOS</t>
  </si>
  <si>
    <t>2. Se calcula el t tabular</t>
  </si>
  <si>
    <t>t-tabular=</t>
  </si>
  <si>
    <r>
      <rPr>
        <rFont val="Calibri"/>
        <color theme="1"/>
      </rPr>
      <t xml:space="preserve"> </t>
    </r>
    <r>
      <rPr>
        <rFont val="Calibri"/>
        <color theme="1"/>
        <sz val="11.0"/>
      </rPr>
      <t>±</t>
    </r>
  </si>
  <si>
    <t>t[1-alfa,n-1gl]</t>
  </si>
  <si>
    <r>
      <rPr>
        <rFont val="Calibri"/>
        <color theme="1"/>
      </rPr>
      <t>H0: MU</t>
    </r>
    <r>
      <rPr>
        <rFont val="Calibri"/>
        <color theme="1"/>
        <sz val="11.0"/>
      </rPr>
      <t>≥</t>
    </r>
  </si>
  <si>
    <t>alfa/2=</t>
  </si>
  <si>
    <r>
      <rPr>
        <rFont val="Calibri"/>
        <color theme="1"/>
      </rPr>
      <t xml:space="preserve"> </t>
    </r>
    <r>
      <rPr>
        <rFont val="Calibri"/>
        <color theme="1"/>
        <sz val="11.0"/>
      </rPr>
      <t>±</t>
    </r>
  </si>
  <si>
    <r>
      <rPr>
        <rFont val="Calibri"/>
        <color theme="1"/>
      </rPr>
      <t>H0: MU</t>
    </r>
    <r>
      <rPr>
        <rFont val="Calibri"/>
        <color theme="1"/>
        <sz val="11.0"/>
      </rPr>
      <t>≠</t>
    </r>
    <r>
      <rPr>
        <rFont val="Calibri"/>
        <color theme="1"/>
        <sz val="11.0"/>
      </rPr>
      <t xml:space="preserve"> </t>
    </r>
  </si>
  <si>
    <r>
      <rPr>
        <rFont val="Calibri"/>
        <color theme="1"/>
      </rPr>
      <t xml:space="preserve"> </t>
    </r>
    <r>
      <rPr>
        <rFont val="Calibri"/>
        <color theme="1"/>
        <sz val="11.0"/>
      </rPr>
      <t>±</t>
    </r>
  </si>
  <si>
    <t>t[1-alfa/2,n-1gl]</t>
  </si>
  <si>
    <r>
      <rPr>
        <rFont val="Calibri"/>
        <color theme="1"/>
      </rPr>
      <t>H0: MU</t>
    </r>
    <r>
      <rPr>
        <rFont val="Calibri"/>
        <color theme="1"/>
        <sz val="11.0"/>
      </rPr>
      <t>&lt;</t>
    </r>
  </si>
  <si>
    <r>
      <rPr>
        <rFont val="Calibri"/>
        <color theme="1"/>
      </rPr>
      <t>H0: MU</t>
    </r>
    <r>
      <rPr>
        <rFont val="Calibri"/>
        <color theme="1"/>
        <sz val="11.0"/>
      </rPr>
      <t>≠</t>
    </r>
    <r>
      <rPr>
        <rFont val="Calibri"/>
        <color theme="1"/>
        <sz val="11.0"/>
      </rPr>
      <t xml:space="preserve"> </t>
    </r>
  </si>
  <si>
    <r>
      <rPr>
        <rFont val="Calibri"/>
        <color theme="1"/>
      </rPr>
      <t xml:space="preserve"> </t>
    </r>
    <r>
      <rPr>
        <rFont val="Calibri"/>
        <color theme="1"/>
        <sz val="11.0"/>
      </rPr>
      <t>±</t>
    </r>
  </si>
  <si>
    <r>
      <rPr>
        <rFont val="Calibri"/>
        <color theme="1"/>
      </rPr>
      <t xml:space="preserve"> </t>
    </r>
    <r>
      <rPr>
        <rFont val="Calibri"/>
        <color theme="1"/>
        <sz val="11.0"/>
      </rPr>
      <t>±</t>
    </r>
  </si>
  <si>
    <r>
      <rPr>
        <rFont val="Calibri"/>
        <color theme="1"/>
      </rPr>
      <t>P(</t>
    </r>
    <r>
      <rPr>
        <rFont val="MS Reference Sans Serif"/>
        <color theme="1"/>
        <sz val="11.0"/>
      </rPr>
      <t>|</t>
    </r>
    <r>
      <rPr>
        <rFont val="Calibri"/>
        <color theme="1"/>
        <sz val="11.0"/>
      </rPr>
      <t>μ)</t>
    </r>
  </si>
  <si>
    <r>
      <rPr>
        <rFont val="Calibri"/>
        <color theme="1"/>
      </rPr>
      <t>P(</t>
    </r>
    <r>
      <rPr>
        <rFont val="MS Reference Sans Serif"/>
        <color theme="1"/>
        <sz val="11.0"/>
      </rPr>
      <t>|</t>
    </r>
    <r>
      <rPr>
        <rFont val="Calibri"/>
        <color theme="1"/>
        <sz val="11.0"/>
      </rPr>
      <t>μ)</t>
    </r>
  </si>
  <si>
    <r>
      <rPr>
        <rFont val="Calibri"/>
        <color theme="1"/>
        <sz val="11.0"/>
      </rPr>
      <t>P(</t>
    </r>
    <r>
      <rPr>
        <rFont val="MS Reference Sans Serif"/>
        <color theme="1"/>
        <sz val="11.0"/>
      </rPr>
      <t>|</t>
    </r>
    <r>
      <rPr>
        <rFont val="Calibri"/>
        <color theme="1"/>
        <sz val="11.0"/>
      </rPr>
      <t>μ)</t>
    </r>
  </si>
  <si>
    <t>PRUEBA NO PARAMETRICA</t>
  </si>
  <si>
    <t>SE USA CUANDO NO SUPONEMOS NORMALIDAD EN UNA PRUBA T Y n&lt;= 30</t>
  </si>
  <si>
    <t>1. Se plantea la hipotesis</t>
  </si>
  <si>
    <t>4. se calcula el p value</t>
  </si>
  <si>
    <t>H0: μ_ ed=</t>
  </si>
  <si>
    <t>p value=</t>
  </si>
  <si>
    <r>
      <rPr>
        <rFont val="Calibri"/>
        <color theme="1"/>
      </rPr>
      <t>2*P(Y</t>
    </r>
    <r>
      <rPr>
        <rFont val="Calibri"/>
        <color theme="1"/>
        <sz val="11.0"/>
      </rPr>
      <t>≤ min(y-,y+)|n*,p=0,5)</t>
    </r>
  </si>
  <si>
    <r>
      <rPr>
        <rFont val="Calibri"/>
        <color theme="1"/>
      </rPr>
      <t>H1</t>
    </r>
    <r>
      <rPr>
        <rFont val="Calibri"/>
        <color theme="1"/>
        <sz val="11.0"/>
      </rPr>
      <t>≠</t>
    </r>
    <r>
      <rPr>
        <rFont val="Calibri"/>
        <color theme="1"/>
        <sz val="11.0"/>
      </rPr>
      <t>μ_ ed=</t>
    </r>
  </si>
  <si>
    <r>
      <rPr>
        <rFont val="Calibri"/>
        <color theme="1"/>
      </rPr>
      <t>2*P(Y</t>
    </r>
    <r>
      <rPr>
        <rFont val="Calibri"/>
        <color theme="1"/>
        <sz val="11.0"/>
      </rPr>
      <t xml:space="preserve">≤ </t>
    </r>
    <r>
      <rPr>
        <rFont val="Calibri"/>
        <b/>
        <i/>
        <color rgb="FFFF0000"/>
        <sz val="11.0"/>
        <u/>
      </rPr>
      <t>2</t>
    </r>
    <r>
      <rPr>
        <rFont val="Calibri"/>
        <color theme="1"/>
        <sz val="11.0"/>
      </rPr>
      <t>|n*,p=0,05)</t>
    </r>
  </si>
  <si>
    <t>valor minimo entre y- y y+</t>
  </si>
  <si>
    <t>2. Se ordenan los datos de menor a mayor:</t>
  </si>
  <si>
    <t>5. conclusion</t>
  </si>
  <si>
    <t>p value&lt; alfa se rechaza</t>
  </si>
  <si>
    <t>redactar conclucion</t>
  </si>
  <si>
    <t>p value&gt; alfa no se rechaza</t>
  </si>
  <si>
    <t>3. Se cuentan los valores mayores y menores a la media.</t>
  </si>
  <si>
    <t>valor de la mediana planteada en H0=</t>
  </si>
  <si>
    <t>y-= cantidad de valores menores a la mediana</t>
  </si>
  <si>
    <t>y+= cantidad de valores mayores a la mediana</t>
  </si>
  <si>
    <t>n*= cantidad de valores excluyendo los iguales a la mediana</t>
  </si>
  <si>
    <t>COLA derecha</t>
  </si>
  <si>
    <r>
      <rPr>
        <rFont val="Calibri"/>
        <color theme="1"/>
      </rPr>
      <t>H0</t>
    </r>
    <r>
      <rPr>
        <rFont val="Calibri"/>
        <color theme="1"/>
        <sz val="11.0"/>
      </rPr>
      <t>≤</t>
    </r>
    <r>
      <rPr>
        <rFont val="Calibri"/>
        <color theme="1"/>
        <sz val="11.0"/>
      </rPr>
      <t xml:space="preserve"> μ_ ed=</t>
    </r>
  </si>
  <si>
    <r>
      <rPr>
        <rFont val="Calibri"/>
        <color theme="1"/>
      </rPr>
      <t>P(Y</t>
    </r>
    <r>
      <rPr>
        <rFont val="Calibri"/>
        <color theme="1"/>
        <sz val="11.0"/>
      </rPr>
      <t>≥ min(y-,y+)|n*,p=0,5)</t>
    </r>
  </si>
  <si>
    <t>H1&gt;μ_ ed=</t>
  </si>
  <si>
    <r>
      <rPr>
        <rFont val="Calibri"/>
        <color theme="1"/>
      </rPr>
      <t>P(Y</t>
    </r>
    <r>
      <rPr>
        <rFont val="Calibri"/>
        <color theme="1"/>
        <sz val="11.0"/>
      </rPr>
      <t xml:space="preserve">≥ </t>
    </r>
    <r>
      <rPr>
        <rFont val="Calibri"/>
        <b/>
        <i/>
        <color rgb="FFFF0000"/>
        <sz val="11.0"/>
        <u/>
      </rPr>
      <t>2</t>
    </r>
    <r>
      <rPr>
        <rFont val="Calibri"/>
        <color theme="1"/>
        <sz val="11.0"/>
      </rPr>
      <t>|n*,p=0,05)</t>
    </r>
  </si>
  <si>
    <t>COLA izquierda</t>
  </si>
  <si>
    <r>
      <rPr>
        <rFont val="Calibri"/>
        <color theme="1"/>
      </rPr>
      <t>P(Y</t>
    </r>
    <r>
      <rPr>
        <rFont val="Calibri"/>
        <color theme="1"/>
        <sz val="11.0"/>
      </rPr>
      <t>≤ min(y-,y+)|n*,p=0,5)</t>
    </r>
  </si>
  <si>
    <t>H1&lt;μ_ ed=</t>
  </si>
  <si>
    <r>
      <rPr>
        <rFont val="Calibri"/>
        <color theme="1"/>
      </rPr>
      <t>P(Y≤</t>
    </r>
    <r>
      <rPr>
        <rFont val="Calibri"/>
        <color theme="1"/>
        <sz val="11.0"/>
      </rPr>
      <t xml:space="preserve"> </t>
    </r>
    <r>
      <rPr>
        <rFont val="Calibri"/>
        <b/>
        <i/>
        <color rgb="FFFF0000"/>
        <sz val="11.0"/>
        <u/>
      </rPr>
      <t>2</t>
    </r>
    <r>
      <rPr>
        <rFont val="Calibri"/>
        <color theme="1"/>
        <sz val="11.0"/>
      </rPr>
      <t>|n*,p=0,05)</t>
    </r>
  </si>
  <si>
    <t xml:space="preserve">PRUEBA Z  </t>
  </si>
  <si>
    <t>UNIDADES DE MEDICION</t>
  </si>
  <si>
    <t>1.Se platean las hipotesis</t>
  </si>
  <si>
    <t>H0: p=</t>
  </si>
  <si>
    <r>
      <rPr>
        <rFont val="Calibri"/>
        <color theme="1"/>
      </rPr>
      <t>H1: p</t>
    </r>
    <r>
      <rPr>
        <rFont val="Calibri"/>
        <color theme="1"/>
        <sz val="11.0"/>
      </rPr>
      <t>≠</t>
    </r>
  </si>
  <si>
    <t>x=</t>
  </si>
  <si>
    <t>Se calcula el p techo calculado y el p tabular</t>
  </si>
  <si>
    <t>p techo=</t>
  </si>
  <si>
    <t>x/n =</t>
  </si>
  <si>
    <t>se calcula el z tabular</t>
  </si>
  <si>
    <t>p tablular de dos colas=</t>
  </si>
  <si>
    <t>Conclusion</t>
  </si>
  <si>
    <r>
      <rPr>
        <rFont val="Calibri"/>
        <color theme="1"/>
      </rPr>
      <t>pt</t>
    </r>
    <r>
      <rPr>
        <rFont val="Calibri"/>
        <color theme="1"/>
        <sz val="11.0"/>
        <vertAlign val="subscript"/>
      </rPr>
      <t>1</t>
    </r>
    <r>
      <rPr>
        <rFont val="Calibri"/>
        <color theme="1"/>
        <sz val="11.0"/>
      </rPr>
      <t>≤ p techo ≤ pt</t>
    </r>
    <r>
      <rPr>
        <rFont val="Calibri"/>
        <color theme="1"/>
        <sz val="11.0"/>
        <vertAlign val="subscript"/>
      </rPr>
      <t xml:space="preserve">2  no sr rechaza </t>
    </r>
  </si>
  <si>
    <t>en caso contrario rechazar</t>
  </si>
  <si>
    <t>der</t>
  </si>
  <si>
    <t>H1: p&gt;</t>
  </si>
  <si>
    <t>izq</t>
  </si>
  <si>
    <t>H1: p&lt;</t>
  </si>
  <si>
    <t>3. Se calcula el z calculado=</t>
  </si>
  <si>
    <r>
      <rPr>
        <rFont val="Calibri"/>
        <color theme="1"/>
      </rPr>
      <t>H1: p</t>
    </r>
    <r>
      <rPr>
        <rFont val="Calibri"/>
        <color theme="1"/>
        <sz val="11.0"/>
      </rPr>
      <t>≠</t>
    </r>
  </si>
  <si>
    <t>5. conclucion</t>
  </si>
  <si>
    <t>derecha</t>
  </si>
  <si>
    <t>izquierda</t>
  </si>
  <si>
    <r>
      <rPr>
        <rFont val="Calibri"/>
        <color theme="1"/>
      </rPr>
      <t>H1: p</t>
    </r>
    <r>
      <rPr>
        <rFont val="Calibri"/>
        <color theme="1"/>
        <sz val="11.0"/>
      </rPr>
      <t>≠</t>
    </r>
  </si>
  <si>
    <t xml:space="preserve"> Se calcula el p value</t>
  </si>
  <si>
    <r>
      <rPr>
        <rFont val="Calibri"/>
        <color theme="1"/>
      </rPr>
      <t>2*P(z</t>
    </r>
    <r>
      <rPr>
        <rFont val="Calibri"/>
        <color theme="1"/>
        <sz val="11.0"/>
      </rPr>
      <t>≤-|zc|)</t>
    </r>
  </si>
  <si>
    <r>
      <rPr>
        <rFont val="Calibri"/>
        <color theme="1"/>
      </rPr>
      <t>2*P(z</t>
    </r>
    <r>
      <rPr>
        <rFont val="Calibri"/>
        <color theme="1"/>
        <sz val="11.0"/>
      </rPr>
      <t>≤</t>
    </r>
  </si>
  <si>
    <t xml:space="preserve">p value &lt; alfa se rechaza </t>
  </si>
  <si>
    <r>
      <rPr>
        <rFont val="Calibri"/>
        <color theme="1"/>
      </rPr>
      <t>P(z</t>
    </r>
    <r>
      <rPr>
        <rFont val="Calibri"/>
        <color theme="1"/>
        <sz val="11.0"/>
      </rPr>
      <t>≤-|zc|)</t>
    </r>
  </si>
  <si>
    <r>
      <rPr>
        <rFont val="Calibri"/>
        <color theme="1"/>
      </rPr>
      <t>P(z</t>
    </r>
    <r>
      <rPr>
        <rFont val="Calibri"/>
        <color theme="1"/>
        <sz val="11.0"/>
      </rPr>
      <t>≤</t>
    </r>
  </si>
  <si>
    <r>
      <rPr>
        <rFont val="Calibri"/>
        <color theme="1"/>
      </rPr>
      <t>P(z</t>
    </r>
    <r>
      <rPr>
        <rFont val="Calibri"/>
        <color theme="1"/>
        <sz val="11.0"/>
      </rPr>
      <t>≥+|zc|)</t>
    </r>
  </si>
  <si>
    <t>P(≥</t>
  </si>
  <si>
    <t>P VALUE</t>
  </si>
  <si>
    <t>1. Se plantean las hipotesis</t>
  </si>
  <si>
    <t>H0: P=</t>
  </si>
  <si>
    <t>H1: P&lt;</t>
  </si>
  <si>
    <t>alfa =</t>
  </si>
  <si>
    <t>2. Se  calcula el p value</t>
  </si>
  <si>
    <t>p value =</t>
  </si>
  <si>
    <t>3.coclucion</t>
  </si>
  <si>
    <t>H1: P&gt;</t>
  </si>
  <si>
    <t>dos colas</t>
  </si>
  <si>
    <r>
      <rPr>
        <rFont val="Calibri"/>
        <color theme="1"/>
      </rPr>
      <t>H1: P</t>
    </r>
    <r>
      <rPr>
        <rFont val="Calibri"/>
        <color theme="1"/>
        <sz val="11.0"/>
      </rPr>
      <t>≠</t>
    </r>
  </si>
  <si>
    <t>calcular la potencia</t>
  </si>
  <si>
    <r>
      <rPr>
        <rFont val="Calibri"/>
        <color theme="1"/>
        <sz val="11.0"/>
      </rPr>
      <t>p(X</t>
    </r>
    <r>
      <rPr>
        <rFont val="Calibri"/>
        <color theme="1"/>
        <sz val="11.0"/>
      </rPr>
      <t>≤x)</t>
    </r>
  </si>
  <si>
    <t>h1*=</t>
  </si>
  <si>
    <t>RECHAZO</t>
  </si>
  <si>
    <t>NO RECHAZO</t>
  </si>
  <si>
    <t>n de la zona de no rechazo=</t>
  </si>
  <si>
    <t>4. Se calcula la probabilidad de beta dado H1*</t>
  </si>
  <si>
    <r>
      <rPr>
        <rFont val="Calibri"/>
        <color theme="1"/>
      </rPr>
      <t>P(</t>
    </r>
    <r>
      <rPr>
        <rFont val="MS Reference Sans Serif"/>
        <color theme="1"/>
        <sz val="11.0"/>
      </rPr>
      <t>&lt;n de la zona de no rechazo</t>
    </r>
    <r>
      <rPr>
        <rFont val="Calibri"/>
        <color theme="1"/>
        <sz val="11.0"/>
        <vertAlign val="subscript"/>
      </rPr>
      <t xml:space="preserve"> |H1*, n)</t>
    </r>
  </si>
  <si>
    <t>p(beta)</t>
  </si>
  <si>
    <t xml:space="preserve">    =</t>
  </si>
  <si>
    <t>dado que x=5 y menor a alfa, cae en la zona de rechazo… se rechaza</t>
  </si>
  <si>
    <t>5. Se calcula la potencia de la prueba</t>
  </si>
  <si>
    <r>
      <rPr>
        <rFont val="Calibri"/>
        <color theme="1"/>
        <sz val="11.0"/>
      </rPr>
      <t>1-</t>
    </r>
    <r>
      <rPr>
        <rFont val="MS Reference Sans Serif"/>
        <color theme="1"/>
        <sz val="11.0"/>
      </rPr>
      <t>ß</t>
    </r>
    <r>
      <rPr>
        <rFont val="Calibri"/>
        <color theme="1"/>
        <sz val="11.0"/>
      </rPr>
      <t xml:space="preserve"> =</t>
    </r>
  </si>
  <si>
    <t>la prueba con  tamaño de muestra de 1000…. tiene una potencia de la prueba de 0,7663</t>
  </si>
  <si>
    <r>
      <rPr>
        <rFont val="Calibri"/>
        <color theme="1"/>
        <sz val="11.0"/>
      </rPr>
      <t>p(X</t>
    </r>
    <r>
      <rPr>
        <rFont val="Calibri"/>
        <color theme="1"/>
        <sz val="11.0"/>
      </rPr>
      <t>≤x)</t>
    </r>
  </si>
  <si>
    <r>
      <rPr>
        <rFont val="Calibri"/>
        <color theme="1"/>
      </rPr>
      <t>P(</t>
    </r>
    <r>
      <rPr>
        <rFont val="MS Reference Sans Serif"/>
        <color theme="1"/>
        <sz val="11.0"/>
      </rPr>
      <t>&lt;n de la zona de no rechazo</t>
    </r>
    <r>
      <rPr>
        <rFont val="Calibri"/>
        <color theme="1"/>
        <sz val="11.0"/>
        <vertAlign val="subscript"/>
      </rPr>
      <t xml:space="preserve"> |H1*, n)</t>
    </r>
  </si>
  <si>
    <t>dado que x=11 y menor a alfa, cae en la zona de rechazo… se rechaza</t>
  </si>
  <si>
    <r>
      <rPr>
        <rFont val="Calibri"/>
        <color theme="1"/>
        <sz val="11.0"/>
      </rPr>
      <t>1-</t>
    </r>
    <r>
      <rPr>
        <rFont val="MS Reference Sans Serif"/>
        <color theme="1"/>
        <sz val="11.0"/>
      </rPr>
      <t>ß</t>
    </r>
    <r>
      <rPr>
        <rFont val="Calibri"/>
        <color theme="1"/>
        <sz val="11.0"/>
      </rPr>
      <t xml:space="preserve"> =</t>
    </r>
  </si>
  <si>
    <r>
      <rPr>
        <rFont val="Calibri"/>
        <color theme="1"/>
        <sz val="11.0"/>
      </rPr>
      <t>p(X</t>
    </r>
    <r>
      <rPr>
        <rFont val="Calibri"/>
        <color theme="1"/>
        <sz val="11.0"/>
      </rPr>
      <t>≤x)</t>
    </r>
  </si>
  <si>
    <r>
      <rPr>
        <rFont val="Calibri"/>
        <color theme="1"/>
      </rPr>
      <t>H1: P</t>
    </r>
    <r>
      <rPr>
        <rFont val="Calibri"/>
        <color theme="1"/>
        <sz val="11.0"/>
      </rPr>
      <t>≠</t>
    </r>
  </si>
  <si>
    <r>
      <rPr>
        <rFont val="Calibri"/>
        <color theme="1"/>
      </rPr>
      <t>P(</t>
    </r>
    <r>
      <rPr>
        <rFont val="MS Reference Sans Serif"/>
        <color theme="1"/>
        <sz val="11.0"/>
      </rPr>
      <t>&lt;n de la zona de no rechazo</t>
    </r>
    <r>
      <rPr>
        <rFont val="Calibri"/>
        <color theme="1"/>
        <sz val="11.0"/>
        <vertAlign val="subscript"/>
      </rPr>
      <t xml:space="preserve"> |H1*, n)</t>
    </r>
  </si>
  <si>
    <t>1-alfa/2=</t>
  </si>
  <si>
    <t>dado que x=5 es mayor a alfa/2 y menor a 1-alfa/2, cae en la zona de no rechazo… no se rechaza</t>
  </si>
  <si>
    <r>
      <rPr>
        <rFont val="Calibri"/>
        <color theme="1"/>
        <sz val="11.0"/>
      </rPr>
      <t>1-</t>
    </r>
    <r>
      <rPr>
        <rFont val="MS Reference Sans Serif"/>
        <color theme="1"/>
        <sz val="11.0"/>
      </rPr>
      <t>ß</t>
    </r>
    <r>
      <rPr>
        <rFont val="Calibri"/>
        <color theme="1"/>
        <sz val="11.0"/>
      </rPr>
      <t xml:space="preserve"> =</t>
    </r>
  </si>
  <si>
    <r>
      <rPr>
        <rFont val="Calibri"/>
        <color theme="1"/>
        <sz val="11.0"/>
      </rPr>
      <t>p(X</t>
    </r>
    <r>
      <rPr>
        <rFont val="Calibri"/>
        <color theme="1"/>
        <sz val="11.0"/>
      </rPr>
      <t>≤x)</t>
    </r>
  </si>
  <si>
    <t>H1*: P=</t>
  </si>
  <si>
    <t>1-alfa</t>
  </si>
  <si>
    <t>VARIANZA POBLACIONAL CONOCIDA E HIPOTESIS DE UNA COLA</t>
  </si>
  <si>
    <t>3. Se calcula el x barra critico</t>
  </si>
  <si>
    <t>H1: MU&gt;</t>
  </si>
  <si>
    <t>H1*: MU=</t>
  </si>
  <si>
    <r>
      <rPr>
        <rFont val="Calibri"/>
        <color theme="1"/>
      </rPr>
      <t>P(</t>
    </r>
    <r>
      <rPr>
        <rFont val="MS Reference Sans Serif"/>
        <color theme="1"/>
        <sz val="11.0"/>
      </rPr>
      <t>&lt;</t>
    </r>
    <r>
      <rPr>
        <rFont val="MS Reference Sans Serif"/>
        <color theme="1"/>
        <sz val="11.0"/>
        <vertAlign val="subscript"/>
      </rPr>
      <t>t</t>
    </r>
    <r>
      <rPr>
        <rFont val="Calibri"/>
        <color theme="1"/>
        <sz val="11.0"/>
        <vertAlign val="subscript"/>
      </rPr>
      <t xml:space="preserve"> </t>
    </r>
    <r>
      <rPr>
        <rFont val="Calibri"/>
        <color theme="1"/>
        <sz val="11.0"/>
      </rPr>
      <t>/mu = mu</t>
    </r>
    <r>
      <rPr>
        <rFont val="Calibri"/>
        <color theme="1"/>
        <sz val="11.0"/>
        <vertAlign val="subscript"/>
      </rPr>
      <t>2)</t>
    </r>
  </si>
  <si>
    <r>
      <rPr>
        <rFont val="Calibri"/>
        <color theme="1"/>
        <sz val="11.0"/>
      </rPr>
      <t>P(</t>
    </r>
    <r>
      <rPr>
        <rFont val="MS Reference Sans Serif"/>
        <color theme="1"/>
        <sz val="11.0"/>
      </rPr>
      <t>&lt;</t>
    </r>
  </si>
  <si>
    <t>)     =</t>
  </si>
  <si>
    <r>
      <rPr>
        <rFont val="Calibri"/>
        <color theme="1"/>
        <sz val="11.0"/>
      </rPr>
      <t>1-</t>
    </r>
    <r>
      <rPr>
        <rFont val="MS Reference Sans Serif"/>
        <color theme="1"/>
        <sz val="11.0"/>
      </rPr>
      <t>ß</t>
    </r>
    <r>
      <rPr>
        <rFont val="Calibri"/>
        <color theme="1"/>
        <sz val="11.0"/>
      </rPr>
      <t xml:space="preserve"> =</t>
    </r>
  </si>
  <si>
    <t>la pureba con  tamaño de muestra de 1000…. tiene una potencia de la prueba de 0,7663</t>
  </si>
  <si>
    <r>
      <rPr>
        <rFont val="Calibri"/>
        <color theme="1"/>
      </rPr>
      <t>H0: MU</t>
    </r>
    <r>
      <rPr>
        <rFont val="Calibri"/>
        <color theme="1"/>
        <sz val="11.0"/>
      </rPr>
      <t>&lt;</t>
    </r>
  </si>
  <si>
    <r>
      <rPr>
        <rFont val="Calibri"/>
        <color theme="1"/>
      </rPr>
      <t>P(</t>
    </r>
    <r>
      <rPr>
        <rFont val="MS Reference Sans Serif"/>
        <color theme="1"/>
        <sz val="11.0"/>
      </rPr>
      <t>&lt;</t>
    </r>
    <r>
      <rPr>
        <rFont val="MS Reference Sans Serif"/>
        <color theme="1"/>
        <sz val="11.0"/>
        <vertAlign val="subscript"/>
      </rPr>
      <t>t</t>
    </r>
    <r>
      <rPr>
        <rFont val="Calibri"/>
        <color theme="1"/>
        <sz val="11.0"/>
        <vertAlign val="subscript"/>
      </rPr>
      <t xml:space="preserve"> </t>
    </r>
    <r>
      <rPr>
        <rFont val="Calibri"/>
        <color theme="1"/>
        <sz val="11.0"/>
      </rPr>
      <t>/mu = mu</t>
    </r>
    <r>
      <rPr>
        <rFont val="Calibri"/>
        <color theme="1"/>
        <sz val="11.0"/>
        <vertAlign val="subscript"/>
      </rPr>
      <t>2)</t>
    </r>
  </si>
  <si>
    <r>
      <rPr>
        <rFont val="Calibri"/>
        <color theme="1"/>
        <sz val="11.0"/>
      </rPr>
      <t>P(</t>
    </r>
    <r>
      <rPr>
        <rFont val="MS Reference Sans Serif"/>
        <color theme="1"/>
        <sz val="11.0"/>
      </rPr>
      <t>&lt;</t>
    </r>
  </si>
  <si>
    <r>
      <rPr>
        <rFont val="Calibri"/>
        <color theme="1"/>
        <sz val="11.0"/>
      </rPr>
      <t>1-</t>
    </r>
    <r>
      <rPr>
        <rFont val="MS Reference Sans Serif"/>
        <color theme="1"/>
        <sz val="11.0"/>
      </rPr>
      <t>ß</t>
    </r>
    <r>
      <rPr>
        <rFont val="Calibri"/>
        <color theme="1"/>
        <sz val="11.0"/>
      </rPr>
      <t xml:space="preserve"> =</t>
    </r>
  </si>
  <si>
    <r>
      <rPr>
        <rFont val="Calibri"/>
        <color theme="1"/>
      </rPr>
      <t>H0: MU</t>
    </r>
    <r>
      <rPr>
        <rFont val="Calibri"/>
        <color theme="1"/>
        <sz val="11.0"/>
      </rPr>
      <t>≠</t>
    </r>
    <r>
      <rPr>
        <rFont val="Calibri"/>
        <color theme="1"/>
        <sz val="11.0"/>
      </rPr>
      <t xml:space="preserve"> </t>
    </r>
  </si>
  <si>
    <r>
      <rPr>
        <rFont val="Calibri"/>
        <color theme="1"/>
      </rPr>
      <t>P(</t>
    </r>
    <r>
      <rPr>
        <rFont val="MS Reference Sans Serif"/>
        <color theme="1"/>
        <sz val="11.0"/>
      </rPr>
      <t>&lt;</t>
    </r>
    <r>
      <rPr>
        <rFont val="MS Reference Sans Serif"/>
        <color theme="1"/>
        <sz val="11.0"/>
        <vertAlign val="subscript"/>
      </rPr>
      <t>t</t>
    </r>
    <r>
      <rPr>
        <rFont val="Calibri"/>
        <color theme="1"/>
        <sz val="11.0"/>
        <vertAlign val="subscript"/>
      </rPr>
      <t xml:space="preserve"> </t>
    </r>
    <r>
      <rPr>
        <rFont val="Calibri"/>
        <color theme="1"/>
        <sz val="11.0"/>
      </rPr>
      <t>/mu = mu</t>
    </r>
    <r>
      <rPr>
        <rFont val="Calibri"/>
        <color theme="1"/>
        <sz val="11.0"/>
        <vertAlign val="subscript"/>
      </rPr>
      <t>2)</t>
    </r>
  </si>
  <si>
    <r>
      <rPr>
        <rFont val="Calibri"/>
        <color theme="1"/>
        <sz val="11.0"/>
      </rPr>
      <t>P(</t>
    </r>
    <r>
      <rPr>
        <rFont val="MS Reference Sans Serif"/>
        <color theme="1"/>
        <sz val="11.0"/>
      </rPr>
      <t>&lt;</t>
    </r>
  </si>
  <si>
    <r>
      <rPr>
        <rFont val="Calibri"/>
        <color theme="1"/>
        <sz val="11.0"/>
      </rPr>
      <t>P(</t>
    </r>
    <r>
      <rPr>
        <rFont val="MS Reference Sans Serif"/>
        <color theme="1"/>
        <sz val="11.0"/>
      </rPr>
      <t>&lt;</t>
    </r>
  </si>
  <si>
    <t>ß=</t>
  </si>
  <si>
    <r>
      <rPr>
        <rFont val="Calibri"/>
        <color theme="1"/>
      </rPr>
      <t xml:space="preserve"> </t>
    </r>
    <r>
      <rPr>
        <rFont val="Calibri"/>
        <color theme="1"/>
        <sz val="11.0"/>
      </rPr>
      <t>±</t>
    </r>
  </si>
  <si>
    <r>
      <rPr>
        <rFont val="Calibri"/>
        <color theme="1"/>
      </rPr>
      <t xml:space="preserve"> </t>
    </r>
    <r>
      <rPr>
        <rFont val="Calibri"/>
        <color theme="1"/>
        <sz val="11.0"/>
      </rPr>
      <t>±</t>
    </r>
  </si>
  <si>
    <r>
      <rPr>
        <rFont val="Calibri"/>
        <color theme="1"/>
        <sz val="11.0"/>
      </rPr>
      <t>1-</t>
    </r>
    <r>
      <rPr>
        <rFont val="MS Reference Sans Serif"/>
        <color theme="1"/>
        <sz val="11.0"/>
      </rPr>
      <t>ß</t>
    </r>
    <r>
      <rPr>
        <rFont val="Calibri"/>
        <color theme="1"/>
        <sz val="11.0"/>
      </rPr>
      <t xml:space="preserve"> =</t>
    </r>
  </si>
  <si>
    <t>la pureba con  tamaño de muestra de 1000…. tiene una potencia de la prueba de 0,6597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</si>
</sst>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"/>
    <numFmt numFmtId="166" formatCode="0.00000"/>
  </numFmts>
  <fonts count="15">
    <font>
      <sz val="11.0"/>
      <color theme="1"/>
      <name val="Calibri"/>
      <scheme val="minor"/>
    </font>
    <font>
      <color theme="1"/>
      <name val="Calibri"/>
      <scheme val="minor"/>
    </font>
    <font>
      <i/>
      <sz val="11.0"/>
      <color theme="1"/>
      <name val="Calibri"/>
    </font>
    <font>
      <sz val="11.0"/>
      <color theme="1"/>
      <name val="Calibri"/>
    </font>
    <font/>
    <font>
      <b/>
      <sz val="11.0"/>
      <color theme="1"/>
      <name val="Calibri"/>
    </font>
    <font>
      <sz val="11.0"/>
      <color rgb="FFFF0000"/>
      <name val="Calibri"/>
    </font>
    <font>
      <vertAlign val="superscript"/>
      <sz val="11.0"/>
      <color theme="1"/>
      <name val="Calibri"/>
    </font>
    <font>
      <b/>
      <i/>
      <sz val="11.0"/>
      <color theme="1"/>
      <name val="Calibri"/>
    </font>
    <font>
      <u/>
      <color rgb="FF0000FF"/>
    </font>
    <font>
      <i/>
      <sz val="9.0"/>
      <color theme="1"/>
      <name val="Calibri"/>
    </font>
    <font>
      <b/>
      <i/>
      <sz val="14.0"/>
      <color theme="1"/>
      <name val="Calibri"/>
    </font>
    <font>
      <b/>
      <sz val="12.0"/>
      <color theme="1"/>
      <name val="Calibri"/>
    </font>
    <font>
      <b/>
      <i/>
      <sz val="12.0"/>
      <color theme="1"/>
      <name val="Calibri"/>
    </font>
    <font>
      <sz val="11.0"/>
      <color theme="1"/>
      <name val="Arimo"/>
    </font>
  </fonts>
  <fills count="15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BE4D5"/>
        <bgColor rgb="FFFBE4D5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D0CECE"/>
        <bgColor rgb="FFD0CECE"/>
      </patternFill>
    </fill>
    <fill>
      <patternFill patternType="solid">
        <fgColor rgb="FF00B050"/>
        <bgColor rgb="FF00B050"/>
      </patternFill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FE7272"/>
        <bgColor rgb="FFFE7272"/>
      </patternFill>
    </fill>
    <fill>
      <patternFill patternType="solid">
        <fgColor rgb="FFFFFF00"/>
        <bgColor rgb="FFFFFF00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</fills>
  <borders count="20">
    <border/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/>
      <top/>
      <bottom/>
    </border>
    <border>
      <right/>
      <top/>
      <bottom/>
    </border>
    <border>
      <top/>
      <bottom/>
    </border>
    <border>
      <left/>
    </border>
    <border>
      <right/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 vertical="center"/>
    </xf>
    <xf borderId="2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0" fillId="0" fontId="3" numFmtId="0" xfId="0" applyAlignment="1" applyFont="1">
      <alignment horizontal="right"/>
    </xf>
    <xf borderId="0" fillId="0" fontId="3" numFmtId="0" xfId="0" applyAlignment="1" applyFont="1">
      <alignment horizontal="left"/>
    </xf>
    <xf borderId="7" fillId="3" fontId="3" numFmtId="0" xfId="0" applyAlignment="1" applyBorder="1" applyFill="1" applyFont="1">
      <alignment horizontal="right"/>
    </xf>
    <xf borderId="7" fillId="3" fontId="3" numFmtId="0" xfId="0" applyAlignment="1" applyBorder="1" applyFont="1">
      <alignment horizontal="left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0" fontId="3" numFmtId="164" xfId="0" applyFont="1" applyNumberFormat="1"/>
    <xf borderId="7" fillId="3" fontId="3" numFmtId="0" xfId="0" applyBorder="1" applyFont="1"/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left"/>
    </xf>
    <xf borderId="0" fillId="0" fontId="5" numFmtId="0" xfId="0" applyFont="1"/>
    <xf borderId="0" fillId="0" fontId="3" numFmtId="0" xfId="0" applyAlignment="1" applyFont="1">
      <alignment horizontal="center" shrinkToFit="0" wrapText="1"/>
    </xf>
    <xf borderId="7" fillId="4" fontId="6" numFmtId="0" xfId="0" applyBorder="1" applyFill="1" applyFont="1"/>
    <xf borderId="7" fillId="4" fontId="3" numFmtId="0" xfId="0" applyBorder="1" applyFont="1"/>
    <xf borderId="0" fillId="0" fontId="3" numFmtId="165" xfId="0" applyAlignment="1" applyFont="1" applyNumberFormat="1">
      <alignment horizontal="center" vertical="center"/>
    </xf>
    <xf borderId="0" fillId="0" fontId="3" numFmtId="165" xfId="0" applyFont="1" applyNumberFormat="1"/>
    <xf borderId="0" fillId="0" fontId="7" numFmtId="0" xfId="0" applyAlignment="1" applyFont="1">
      <alignment horizontal="center" vertical="center"/>
    </xf>
    <xf borderId="0" fillId="0" fontId="3" numFmtId="0" xfId="0" applyFont="1"/>
    <xf borderId="7" fillId="5" fontId="3" numFmtId="0" xfId="0" applyBorder="1" applyFill="1" applyFont="1"/>
    <xf borderId="8" fillId="0" fontId="3" numFmtId="0" xfId="0" applyBorder="1" applyFont="1"/>
    <xf borderId="9" fillId="0" fontId="3" numFmtId="0" xfId="0" applyAlignment="1" applyBorder="1" applyFont="1">
      <alignment horizontal="center"/>
    </xf>
    <xf borderId="10" fillId="0" fontId="4" numFmtId="0" xfId="0" applyBorder="1" applyFont="1"/>
    <xf borderId="11" fillId="0" fontId="4" numFmtId="0" xfId="0" applyBorder="1" applyFont="1"/>
    <xf borderId="8" fillId="0" fontId="3" numFmtId="0" xfId="0" applyAlignment="1" applyBorder="1" applyFont="1">
      <alignment horizontal="center"/>
    </xf>
    <xf borderId="12" fillId="5" fontId="3" numFmtId="0" xfId="0" applyBorder="1" applyFont="1"/>
    <xf borderId="13" fillId="0" fontId="3" numFmtId="0" xfId="0" applyBorder="1" applyFont="1"/>
    <xf borderId="13" fillId="0" fontId="3" numFmtId="164" xfId="0" applyBorder="1" applyFont="1" applyNumberFormat="1"/>
    <xf borderId="0" fillId="0" fontId="2" numFmtId="0" xfId="0" applyAlignment="1" applyFont="1">
      <alignment horizontal="center"/>
    </xf>
    <xf borderId="7" fillId="5" fontId="3" numFmtId="0" xfId="0" applyAlignment="1" applyBorder="1" applyFont="1">
      <alignment horizontal="left"/>
    </xf>
    <xf borderId="0" fillId="0" fontId="3" numFmtId="0" xfId="0" applyAlignment="1" applyFont="1">
      <alignment shrinkToFit="0" vertical="center" wrapText="1"/>
    </xf>
    <xf borderId="0" fillId="0" fontId="8" numFmtId="0" xfId="0" applyFont="1"/>
    <xf borderId="7" fillId="6" fontId="3" numFmtId="0" xfId="0" applyBorder="1" applyFill="1" applyFont="1"/>
    <xf borderId="12" fillId="6" fontId="3" numFmtId="0" xfId="0" applyBorder="1" applyFont="1"/>
    <xf borderId="7" fillId="6" fontId="3" numFmtId="0" xfId="0" applyAlignment="1" applyBorder="1" applyFont="1">
      <alignment horizontal="left"/>
    </xf>
    <xf borderId="14" fillId="0" fontId="3" numFmtId="164" xfId="0" applyBorder="1" applyFont="1" applyNumberFormat="1"/>
    <xf borderId="0" fillId="0" fontId="9" numFmtId="0" xfId="0" applyFont="1"/>
    <xf borderId="7" fillId="6" fontId="3" numFmtId="0" xfId="0" applyAlignment="1" applyBorder="1" applyFont="1">
      <alignment horizontal="center"/>
    </xf>
    <xf borderId="0" fillId="0" fontId="3" numFmtId="164" xfId="0" applyAlignment="1" applyFont="1" applyNumberFormat="1">
      <alignment horizontal="center"/>
    </xf>
    <xf borderId="13" fillId="0" fontId="3" numFmtId="0" xfId="0" applyAlignment="1" applyBorder="1" applyFont="1">
      <alignment horizontal="center"/>
    </xf>
    <xf borderId="12" fillId="6" fontId="3" numFmtId="0" xfId="0" applyAlignment="1" applyBorder="1" applyFont="1">
      <alignment horizontal="center"/>
    </xf>
    <xf borderId="13" fillId="0" fontId="3" numFmtId="164" xfId="0" applyAlignment="1" applyBorder="1" applyFont="1" applyNumberFormat="1">
      <alignment horizontal="center"/>
    </xf>
    <xf borderId="0" fillId="0" fontId="10" numFmtId="0" xfId="0" applyAlignment="1" applyFont="1">
      <alignment horizontal="center" shrinkToFit="0" wrapText="1"/>
    </xf>
    <xf borderId="14" fillId="0" fontId="10" numFmtId="0" xfId="0" applyAlignment="1" applyBorder="1" applyFont="1">
      <alignment horizontal="center" shrinkToFit="0" wrapText="1"/>
    </xf>
    <xf borderId="7" fillId="7" fontId="11" numFmtId="0" xfId="0" applyBorder="1" applyFill="1" applyFont="1"/>
    <xf borderId="7" fillId="7" fontId="3" numFmtId="0" xfId="0" applyBorder="1" applyFont="1"/>
    <xf borderId="15" fillId="8" fontId="12" numFmtId="0" xfId="0" applyAlignment="1" applyBorder="1" applyFill="1" applyFont="1">
      <alignment horizontal="center"/>
    </xf>
    <xf borderId="16" fillId="0" fontId="4" numFmtId="0" xfId="0" applyBorder="1" applyFont="1"/>
    <xf borderId="0" fillId="0" fontId="3" numFmtId="0" xfId="0" applyAlignment="1" applyFont="1">
      <alignment shrinkToFit="0" wrapText="1"/>
    </xf>
    <xf borderId="0" fillId="0" fontId="3" numFmtId="165" xfId="0" applyAlignment="1" applyFont="1" applyNumberFormat="1">
      <alignment horizontal="left"/>
    </xf>
    <xf borderId="15" fillId="9" fontId="12" numFmtId="0" xfId="0" applyAlignment="1" applyBorder="1" applyFill="1" applyFont="1">
      <alignment horizontal="center"/>
    </xf>
    <xf borderId="15" fillId="10" fontId="12" numFmtId="0" xfId="0" applyAlignment="1" applyBorder="1" applyFill="1" applyFont="1">
      <alignment horizontal="center"/>
    </xf>
    <xf borderId="7" fillId="11" fontId="3" numFmtId="0" xfId="0" applyBorder="1" applyFill="1" applyFont="1"/>
    <xf borderId="7" fillId="11" fontId="3" numFmtId="165" xfId="0" applyBorder="1" applyFont="1" applyNumberFormat="1"/>
    <xf borderId="7" fillId="11" fontId="3" numFmtId="0" xfId="0" applyAlignment="1" applyBorder="1" applyFont="1">
      <alignment horizontal="center"/>
    </xf>
    <xf borderId="7" fillId="11" fontId="3" numFmtId="164" xfId="0" applyBorder="1" applyFont="1" applyNumberFormat="1"/>
    <xf borderId="15" fillId="7" fontId="11" numFmtId="0" xfId="0" applyAlignment="1" applyBorder="1" applyFont="1">
      <alignment horizontal="center"/>
    </xf>
    <xf borderId="17" fillId="0" fontId="4" numFmtId="0" xfId="0" applyBorder="1" applyFont="1"/>
    <xf borderId="1" fillId="11" fontId="3" numFmtId="0" xfId="0" applyAlignment="1" applyBorder="1" applyFont="1">
      <alignment horizontal="center" shrinkToFit="0" wrapText="1"/>
    </xf>
    <xf borderId="7" fillId="11" fontId="3" numFmtId="164" xfId="0" applyAlignment="1" applyBorder="1" applyFont="1" applyNumberFormat="1">
      <alignment horizontal="center"/>
    </xf>
    <xf borderId="0" fillId="0" fontId="3" numFmtId="1" xfId="0" applyAlignment="1" applyFont="1" applyNumberFormat="1">
      <alignment horizontal="right"/>
    </xf>
    <xf borderId="0" fillId="0" fontId="3" numFmtId="2" xfId="0" applyFont="1" applyNumberFormat="1"/>
    <xf borderId="0" fillId="0" fontId="3" numFmtId="2" xfId="0" applyAlignment="1" applyFont="1" applyNumberFormat="1">
      <alignment horizontal="right"/>
    </xf>
    <xf borderId="15" fillId="8" fontId="11" numFmtId="0" xfId="0" applyAlignment="1" applyBorder="1" applyFont="1">
      <alignment horizontal="center"/>
    </xf>
    <xf borderId="7" fillId="12" fontId="3" numFmtId="0" xfId="0" applyBorder="1" applyFill="1" applyFont="1"/>
    <xf borderId="15" fillId="13" fontId="11" numFmtId="0" xfId="0" applyAlignment="1" applyBorder="1" applyFill="1" applyFont="1">
      <alignment horizontal="center"/>
    </xf>
    <xf borderId="15" fillId="9" fontId="11" numFmtId="0" xfId="0" applyAlignment="1" applyBorder="1" applyFont="1">
      <alignment horizontal="center"/>
    </xf>
    <xf borderId="15" fillId="11" fontId="11" numFmtId="0" xfId="0" applyAlignment="1" applyBorder="1" applyFont="1">
      <alignment horizontal="center"/>
    </xf>
    <xf borderId="7" fillId="12" fontId="3" numFmtId="165" xfId="0" applyBorder="1" applyFont="1" applyNumberFormat="1"/>
    <xf borderId="15" fillId="14" fontId="13" numFmtId="0" xfId="0" applyAlignment="1" applyBorder="1" applyFill="1" applyFont="1">
      <alignment horizontal="center"/>
    </xf>
    <xf borderId="0" fillId="0" fontId="3" numFmtId="166" xfId="0" applyFont="1" applyNumberFormat="1"/>
    <xf borderId="0" fillId="0" fontId="3" numFmtId="0" xfId="0" applyAlignment="1" applyFont="1">
      <alignment horizontal="right" shrinkToFit="0" wrapText="1"/>
    </xf>
    <xf borderId="0" fillId="0" fontId="3" numFmtId="166" xfId="0" applyAlignment="1" applyFont="1" applyNumberFormat="1">
      <alignment shrinkToFit="0" wrapText="1"/>
    </xf>
    <xf borderId="18" fillId="0" fontId="4" numFmtId="0" xfId="0" applyBorder="1" applyFont="1"/>
    <xf borderId="19" fillId="0" fontId="4" numFmtId="0" xfId="0" applyBorder="1" applyFont="1"/>
    <xf borderId="0" fillId="0" fontId="14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2.png"/><Relationship Id="rId3" Type="http://schemas.openxmlformats.org/officeDocument/2006/relationships/image" Target="../media/image11.png"/><Relationship Id="rId4" Type="http://schemas.openxmlformats.org/officeDocument/2006/relationships/image" Target="../media/image15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4.png"/><Relationship Id="rId2" Type="http://schemas.openxmlformats.org/officeDocument/2006/relationships/image" Target="../media/image7.png"/><Relationship Id="rId3" Type="http://schemas.openxmlformats.org/officeDocument/2006/relationships/image" Target="../media/image8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4.png"/><Relationship Id="rId3" Type="http://schemas.openxmlformats.org/officeDocument/2006/relationships/image" Target="../media/image7.png"/><Relationship Id="rId4" Type="http://schemas.openxmlformats.org/officeDocument/2006/relationships/image" Target="../media/image8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6.png"/><Relationship Id="rId3" Type="http://schemas.openxmlformats.org/officeDocument/2006/relationships/image" Target="../media/image5.png"/><Relationship Id="rId4" Type="http://schemas.openxmlformats.org/officeDocument/2006/relationships/image" Target="../media/image9.png"/><Relationship Id="rId5" Type="http://schemas.openxmlformats.org/officeDocument/2006/relationships/image" Target="../media/image4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5.png"/><Relationship Id="rId3" Type="http://schemas.openxmlformats.org/officeDocument/2006/relationships/image" Target="../media/image9.png"/><Relationship Id="rId4" Type="http://schemas.openxmlformats.org/officeDocument/2006/relationships/image" Target="../media/image4.png"/><Relationship Id="rId5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66675</xdr:colOff>
      <xdr:row>15</xdr:row>
      <xdr:rowOff>142875</xdr:rowOff>
    </xdr:from>
    <xdr:ext cx="1666875" cy="8286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</xdr:colOff>
      <xdr:row>60</xdr:row>
      <xdr:rowOff>57150</xdr:rowOff>
    </xdr:from>
    <xdr:ext cx="1828800" cy="8286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</xdr:colOff>
      <xdr:row>101</xdr:row>
      <xdr:rowOff>28575</xdr:rowOff>
    </xdr:from>
    <xdr:ext cx="1828800" cy="8286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</xdr:colOff>
      <xdr:row>144</xdr:row>
      <xdr:rowOff>38100</xdr:rowOff>
    </xdr:from>
    <xdr:ext cx="1828800" cy="8286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</xdr:colOff>
      <xdr:row>190</xdr:row>
      <xdr:rowOff>38100</xdr:rowOff>
    </xdr:from>
    <xdr:ext cx="1828800" cy="8286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20</xdr:row>
      <xdr:rowOff>104775</xdr:rowOff>
    </xdr:from>
    <xdr:ext cx="1390650" cy="314325"/>
    <xdr:pic>
      <xdr:nvPicPr>
        <xdr:cNvPr id="0" name="image10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</xdr:colOff>
      <xdr:row>49</xdr:row>
      <xdr:rowOff>47625</xdr:rowOff>
    </xdr:from>
    <xdr:ext cx="1352550" cy="323850"/>
    <xdr:pic>
      <xdr:nvPicPr>
        <xdr:cNvPr id="0" name="image1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78</xdr:row>
      <xdr:rowOff>95250</xdr:rowOff>
    </xdr:from>
    <xdr:ext cx="1400175" cy="361950"/>
    <xdr:pic>
      <xdr:nvPicPr>
        <xdr:cNvPr id="0" name="image1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152400</xdr:colOff>
      <xdr:row>91</xdr:row>
      <xdr:rowOff>0</xdr:rowOff>
    </xdr:from>
    <xdr:ext cx="1028700" cy="542925"/>
    <xdr:pic>
      <xdr:nvPicPr>
        <xdr:cNvPr id="0" name="image1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152400</xdr:colOff>
      <xdr:row>109</xdr:row>
      <xdr:rowOff>0</xdr:rowOff>
    </xdr:from>
    <xdr:ext cx="1104900" cy="533400"/>
    <xdr:pic>
      <xdr:nvPicPr>
        <xdr:cNvPr id="0" name="image1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152400</xdr:colOff>
      <xdr:row>128</xdr:row>
      <xdr:rowOff>0</xdr:rowOff>
    </xdr:from>
    <xdr:ext cx="1104900" cy="533400"/>
    <xdr:pic>
      <xdr:nvPicPr>
        <xdr:cNvPr id="0" name="image1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152400</xdr:colOff>
      <xdr:row>147</xdr:row>
      <xdr:rowOff>0</xdr:rowOff>
    </xdr:from>
    <xdr:ext cx="1104900" cy="533400"/>
    <xdr:pic>
      <xdr:nvPicPr>
        <xdr:cNvPr id="0" name="image1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152400</xdr:colOff>
      <xdr:row>166</xdr:row>
      <xdr:rowOff>0</xdr:rowOff>
    </xdr:from>
    <xdr:ext cx="1104900" cy="533400"/>
    <xdr:pic>
      <xdr:nvPicPr>
        <xdr:cNvPr id="0" name="image1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152400</xdr:colOff>
      <xdr:row>186</xdr:row>
      <xdr:rowOff>0</xdr:rowOff>
    </xdr:from>
    <xdr:ext cx="1104900" cy="533400"/>
    <xdr:pic>
      <xdr:nvPicPr>
        <xdr:cNvPr id="0" name="image1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139</xdr:row>
      <xdr:rowOff>9525</xdr:rowOff>
    </xdr:from>
    <xdr:ext cx="2495550" cy="466725"/>
    <xdr:pic>
      <xdr:nvPicPr>
        <xdr:cNvPr id="0" name="image1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4</xdr:row>
      <xdr:rowOff>114300</xdr:rowOff>
    </xdr:from>
    <xdr:ext cx="1524000" cy="361950"/>
    <xdr:pic>
      <xdr:nvPicPr>
        <xdr:cNvPr id="0" name="image1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38100</xdr:colOff>
      <xdr:row>25</xdr:row>
      <xdr:rowOff>38100</xdr:rowOff>
    </xdr:from>
    <xdr:ext cx="1533525" cy="381000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38100</xdr:colOff>
      <xdr:row>45</xdr:row>
      <xdr:rowOff>76200</xdr:rowOff>
    </xdr:from>
    <xdr:ext cx="1762125" cy="381000"/>
    <xdr:pic>
      <xdr:nvPicPr>
        <xdr:cNvPr id="0" name="image8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85725</xdr:colOff>
      <xdr:row>16</xdr:row>
      <xdr:rowOff>85725</xdr:rowOff>
    </xdr:from>
    <xdr:ext cx="2219325" cy="8286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19050</xdr:colOff>
      <xdr:row>60</xdr:row>
      <xdr:rowOff>57150</xdr:rowOff>
    </xdr:from>
    <xdr:ext cx="2219325" cy="8191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19050</xdr:colOff>
      <xdr:row>101</xdr:row>
      <xdr:rowOff>47625</xdr:rowOff>
    </xdr:from>
    <xdr:ext cx="2219325" cy="8191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19050</xdr:colOff>
      <xdr:row>144</xdr:row>
      <xdr:rowOff>57150</xdr:rowOff>
    </xdr:from>
    <xdr:ext cx="2219325" cy="8191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</xdr:colOff>
      <xdr:row>190</xdr:row>
      <xdr:rowOff>47625</xdr:rowOff>
    </xdr:from>
    <xdr:ext cx="2219325" cy="8191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400050</xdr:colOff>
      <xdr:row>5</xdr:row>
      <xdr:rowOff>95250</xdr:rowOff>
    </xdr:from>
    <xdr:ext cx="885825" cy="7239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400050</xdr:colOff>
      <xdr:row>26</xdr:row>
      <xdr:rowOff>95250</xdr:rowOff>
    </xdr:from>
    <xdr:ext cx="962025" cy="7239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400050</xdr:colOff>
      <xdr:row>46</xdr:row>
      <xdr:rowOff>95250</xdr:rowOff>
    </xdr:from>
    <xdr:ext cx="962025" cy="7239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70</xdr:row>
      <xdr:rowOff>114300</xdr:rowOff>
    </xdr:from>
    <xdr:ext cx="1581150" cy="361950"/>
    <xdr:pic>
      <xdr:nvPicPr>
        <xdr:cNvPr id="0" name="image1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38100</xdr:colOff>
      <xdr:row>91</xdr:row>
      <xdr:rowOff>38100</xdr:rowOff>
    </xdr:from>
    <xdr:ext cx="1590675" cy="381000"/>
    <xdr:pic>
      <xdr:nvPicPr>
        <xdr:cNvPr id="0" name="image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38100</xdr:colOff>
      <xdr:row>111</xdr:row>
      <xdr:rowOff>76200</xdr:rowOff>
    </xdr:from>
    <xdr:ext cx="1819275" cy="381000"/>
    <xdr:pic>
      <xdr:nvPicPr>
        <xdr:cNvPr id="0" name="image8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247650</xdr:colOff>
      <xdr:row>142</xdr:row>
      <xdr:rowOff>57150</xdr:rowOff>
    </xdr:from>
    <xdr:ext cx="962025" cy="7239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247650</xdr:colOff>
      <xdr:row>162</xdr:row>
      <xdr:rowOff>57150</xdr:rowOff>
    </xdr:from>
    <xdr:ext cx="962025" cy="7239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247650</xdr:colOff>
      <xdr:row>182</xdr:row>
      <xdr:rowOff>57150</xdr:rowOff>
    </xdr:from>
    <xdr:ext cx="962025" cy="7239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247650</xdr:colOff>
      <xdr:row>142</xdr:row>
      <xdr:rowOff>57150</xdr:rowOff>
    </xdr:from>
    <xdr:ext cx="962025" cy="7239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247650</xdr:colOff>
      <xdr:row>162</xdr:row>
      <xdr:rowOff>57150</xdr:rowOff>
    </xdr:from>
    <xdr:ext cx="962025" cy="7239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247650</xdr:colOff>
      <xdr:row>182</xdr:row>
      <xdr:rowOff>57150</xdr:rowOff>
    </xdr:from>
    <xdr:ext cx="962025" cy="7239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209550</xdr:colOff>
      <xdr:row>5</xdr:row>
      <xdr:rowOff>9525</xdr:rowOff>
    </xdr:from>
    <xdr:ext cx="876300" cy="781050"/>
    <xdr:pic>
      <xdr:nvPicPr>
        <xdr:cNvPr id="0" name="image1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190500</xdr:colOff>
      <xdr:row>26</xdr:row>
      <xdr:rowOff>95250</xdr:rowOff>
    </xdr:from>
    <xdr:ext cx="876300" cy="781050"/>
    <xdr:pic>
      <xdr:nvPicPr>
        <xdr:cNvPr id="0" name="image1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447675</xdr:colOff>
      <xdr:row>46</xdr:row>
      <xdr:rowOff>28575</xdr:rowOff>
    </xdr:from>
    <xdr:ext cx="876300" cy="781050"/>
    <xdr:pic>
      <xdr:nvPicPr>
        <xdr:cNvPr id="0" name="image1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28575</xdr:colOff>
      <xdr:row>70</xdr:row>
      <xdr:rowOff>47625</xdr:rowOff>
    </xdr:from>
    <xdr:ext cx="1685925" cy="438150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91</xdr:row>
      <xdr:rowOff>19050</xdr:rowOff>
    </xdr:from>
    <xdr:ext cx="1809750" cy="428625"/>
    <xdr:pic>
      <xdr:nvPicPr>
        <xdr:cNvPr id="0" name="image9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111</xdr:row>
      <xdr:rowOff>38100</xdr:rowOff>
    </xdr:from>
    <xdr:ext cx="1914525" cy="381000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247650</xdr:colOff>
      <xdr:row>146</xdr:row>
      <xdr:rowOff>57150</xdr:rowOff>
    </xdr:from>
    <xdr:ext cx="962025" cy="7239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247650</xdr:colOff>
      <xdr:row>166</xdr:row>
      <xdr:rowOff>57150</xdr:rowOff>
    </xdr:from>
    <xdr:ext cx="962025" cy="7239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247650</xdr:colOff>
      <xdr:row>186</xdr:row>
      <xdr:rowOff>57150</xdr:rowOff>
    </xdr:from>
    <xdr:ext cx="962025" cy="7239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28575</xdr:colOff>
      <xdr:row>74</xdr:row>
      <xdr:rowOff>47625</xdr:rowOff>
    </xdr:from>
    <xdr:ext cx="1628775" cy="438150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95</xdr:row>
      <xdr:rowOff>19050</xdr:rowOff>
    </xdr:from>
    <xdr:ext cx="1752600" cy="428625"/>
    <xdr:pic>
      <xdr:nvPicPr>
        <xdr:cNvPr id="0" name="image9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115</xdr:row>
      <xdr:rowOff>38100</xdr:rowOff>
    </xdr:from>
    <xdr:ext cx="1857375" cy="381000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209550</xdr:colOff>
      <xdr:row>50</xdr:row>
      <xdr:rowOff>85725</xdr:rowOff>
    </xdr:from>
    <xdr:ext cx="1162050" cy="819150"/>
    <xdr:pic>
      <xdr:nvPicPr>
        <xdr:cNvPr id="0" name="image6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123825</xdr:colOff>
      <xdr:row>30</xdr:row>
      <xdr:rowOff>104775</xdr:rowOff>
    </xdr:from>
    <xdr:ext cx="1162050" cy="819150"/>
    <xdr:pic>
      <xdr:nvPicPr>
        <xdr:cNvPr id="0" name="image6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276225</xdr:colOff>
      <xdr:row>9</xdr:row>
      <xdr:rowOff>76200</xdr:rowOff>
    </xdr:from>
    <xdr:ext cx="1162050" cy="809625"/>
    <xdr:pic>
      <xdr:nvPicPr>
        <xdr:cNvPr id="0" name="image6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Modelo_estad%C3%ADstico" TargetMode="External"/><Relationship Id="rId2" Type="http://schemas.openxmlformats.org/officeDocument/2006/relationships/hyperlink" Target="https://es.wikipedia.org/wiki/Modelo_estad%C3%ADstico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kipedia.org/wiki/Modelo_estad%C3%ADstico" TargetMode="External"/><Relationship Id="rId2" Type="http://schemas.openxmlformats.org/officeDocument/2006/relationships/hyperlink" Target="https://es.wikipedia.org/wiki/Modelo_estad%C3%ADstico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0.71"/>
    <col customWidth="1" min="5" max="5" width="12.0"/>
    <col customWidth="1" min="6" max="26" width="10.71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>
      <c r="A3" s="1" t="s">
        <v>2</v>
      </c>
    </row>
    <row r="4" ht="14.25" customHeight="1">
      <c r="A4" s="1" t="s">
        <v>3</v>
      </c>
    </row>
    <row r="5" ht="14.25" customHeight="1">
      <c r="A5" s="1" t="s">
        <v>4</v>
      </c>
    </row>
    <row r="6" ht="14.25" customHeight="1"/>
    <row r="7" ht="14.25" customHeight="1"/>
    <row r="8" ht="14.25" customHeight="1"/>
    <row r="9" ht="14.25" customHeight="1">
      <c r="A9" s="2" t="s">
        <v>5</v>
      </c>
      <c r="B9" s="2"/>
    </row>
    <row r="10" ht="14.25" customHeight="1">
      <c r="A10" s="1" t="s">
        <v>6</v>
      </c>
      <c r="F10" s="3" t="s">
        <v>7</v>
      </c>
      <c r="G10" s="4"/>
      <c r="H10" s="4"/>
      <c r="I10" s="5"/>
    </row>
    <row r="11" ht="14.25" customHeight="1">
      <c r="A11" s="1" t="s">
        <v>8</v>
      </c>
      <c r="F11" s="6"/>
      <c r="G11" s="7"/>
      <c r="H11" s="7"/>
      <c r="I11" s="8"/>
    </row>
    <row r="12" ht="14.25" customHeight="1">
      <c r="A12" s="9"/>
      <c r="B12" s="10"/>
    </row>
    <row r="13" ht="14.25" customHeight="1">
      <c r="A13" s="11" t="s">
        <v>9</v>
      </c>
      <c r="B13" s="12">
        <f>+B23</f>
        <v>200</v>
      </c>
      <c r="C13" s="11" t="s">
        <v>10</v>
      </c>
      <c r="D13" s="12">
        <v>4.0</v>
      </c>
    </row>
    <row r="14" ht="14.25" customHeight="1">
      <c r="A14" s="11" t="s">
        <v>11</v>
      </c>
      <c r="B14" s="12">
        <v>2.0</v>
      </c>
      <c r="C14" s="11" t="s">
        <v>12</v>
      </c>
      <c r="D14" s="12">
        <v>1.0</v>
      </c>
    </row>
    <row r="15" ht="14.25" customHeight="1">
      <c r="A15" s="11" t="s">
        <v>13</v>
      </c>
      <c r="B15" s="12">
        <v>0.05</v>
      </c>
      <c r="C15" s="9"/>
      <c r="D15" s="10"/>
    </row>
    <row r="16" ht="14.25" customHeight="1">
      <c r="B16" s="10"/>
      <c r="C16" s="9"/>
    </row>
    <row r="17" ht="14.25" customHeight="1">
      <c r="A17" s="13" t="s">
        <v>14</v>
      </c>
      <c r="B17" s="14" t="s">
        <v>15</v>
      </c>
      <c r="C17" s="14" t="s">
        <v>16</v>
      </c>
      <c r="D17" s="14" t="s">
        <v>17</v>
      </c>
      <c r="E17" s="14" t="s">
        <v>18</v>
      </c>
      <c r="F17" s="14" t="s">
        <v>19</v>
      </c>
    </row>
    <row r="18" ht="14.25" customHeight="1"/>
    <row r="19" ht="14.25" customHeight="1">
      <c r="A19" s="14">
        <v>0.0</v>
      </c>
      <c r="B19" s="14">
        <v>50.0</v>
      </c>
      <c r="C19" s="15">
        <f t="shared" ref="C19:C21" si="1">+POISSON(A19,$B$14,TRUE)</f>
        <v>0.1353352832</v>
      </c>
      <c r="D19" s="15">
        <f>+POISSON(A19,B14,FALSE)</f>
        <v>0.1353352832</v>
      </c>
      <c r="E19" s="15">
        <f>+B13*D19</f>
        <v>27.06705665</v>
      </c>
      <c r="F19" s="15">
        <f t="shared" ref="F19:F22" si="2">+((B19-E19)^2)/E19</f>
        <v>19.43025788</v>
      </c>
      <c r="G19" s="16"/>
    </row>
    <row r="20" ht="14.25" customHeight="1">
      <c r="A20" s="14">
        <v>1.0</v>
      </c>
      <c r="B20" s="14">
        <v>60.0</v>
      </c>
      <c r="C20" s="15">
        <f t="shared" si="1"/>
        <v>0.4060058497</v>
      </c>
      <c r="D20" s="15">
        <f>+POISSON(A20,B14,FALSE)</f>
        <v>0.2706705665</v>
      </c>
      <c r="E20" s="15">
        <f>+B13*D20</f>
        <v>54.13411329</v>
      </c>
      <c r="F20" s="15">
        <f t="shared" si="2"/>
        <v>0.635618185</v>
      </c>
      <c r="G20" s="16"/>
    </row>
    <row r="21" ht="14.25" customHeight="1">
      <c r="A21" s="14">
        <v>2.0</v>
      </c>
      <c r="B21" s="14">
        <v>60.0</v>
      </c>
      <c r="C21" s="15">
        <f t="shared" si="1"/>
        <v>0.6766764162</v>
      </c>
      <c r="D21" s="15">
        <f>+POISSON(A21,B14,FALSE)</f>
        <v>0.2706705665</v>
      </c>
      <c r="E21" s="15">
        <f>+B13*D21</f>
        <v>54.13411329</v>
      </c>
      <c r="F21" s="15">
        <f t="shared" si="2"/>
        <v>0.635618185</v>
      </c>
      <c r="G21" s="16"/>
    </row>
    <row r="22" ht="14.25" customHeight="1">
      <c r="A22" s="14">
        <v>3.0</v>
      </c>
      <c r="B22" s="14">
        <v>30.0</v>
      </c>
      <c r="C22" s="15">
        <v>1.0</v>
      </c>
      <c r="D22" s="15">
        <f>+C22-C21</f>
        <v>0.3233235838</v>
      </c>
      <c r="E22" s="15">
        <f>+B13*D22</f>
        <v>64.66471676</v>
      </c>
      <c r="F22" s="15">
        <f t="shared" si="2"/>
        <v>18.58266221</v>
      </c>
      <c r="G22" s="16"/>
    </row>
    <row r="23" ht="14.25" customHeight="1">
      <c r="A23" s="14" t="s">
        <v>20</v>
      </c>
      <c r="B23" s="14">
        <f>SUM(B19:B22)</f>
        <v>200</v>
      </c>
      <c r="C23" s="15"/>
      <c r="D23" s="15"/>
      <c r="E23" s="15"/>
      <c r="F23" s="15">
        <f>SUM(F19:F22)</f>
        <v>39.28415646</v>
      </c>
      <c r="G23" s="16"/>
    </row>
    <row r="24" ht="14.25" customHeight="1">
      <c r="C24" s="16"/>
      <c r="D24" s="16"/>
      <c r="E24" s="16"/>
      <c r="F24" s="16"/>
      <c r="G24" s="16"/>
    </row>
    <row r="25" ht="14.25" customHeight="1">
      <c r="A25" s="2" t="s">
        <v>21</v>
      </c>
    </row>
    <row r="26" ht="14.25" customHeight="1"/>
    <row r="27" ht="14.25" customHeight="1">
      <c r="A27" s="2" t="s">
        <v>22</v>
      </c>
    </row>
    <row r="28" ht="14.25" customHeight="1">
      <c r="A28" s="1" t="s">
        <v>23</v>
      </c>
      <c r="B28" s="17">
        <f>+D13-D14-1</f>
        <v>2</v>
      </c>
    </row>
    <row r="29" ht="14.25" customHeight="1">
      <c r="A29" s="1" t="s">
        <v>24</v>
      </c>
      <c r="C29" s="16" t="str">
        <f>+INV.CHCUAD(B30,B28)</f>
        <v>#NAME?</v>
      </c>
    </row>
    <row r="30" ht="14.25" customHeight="1">
      <c r="A30" s="1" t="s">
        <v>25</v>
      </c>
      <c r="B30" s="1">
        <f>1-B15</f>
        <v>0.95</v>
      </c>
    </row>
    <row r="31" ht="14.25" customHeight="1"/>
    <row r="32" ht="14.25" customHeight="1">
      <c r="A32" s="2" t="s">
        <v>26</v>
      </c>
    </row>
    <row r="33" ht="14.25" customHeight="1">
      <c r="A33" s="1" t="s">
        <v>27</v>
      </c>
      <c r="B33" s="16" t="str">
        <f>+C29</f>
        <v>#NAME?</v>
      </c>
      <c r="C33" s="18" t="s">
        <v>28</v>
      </c>
      <c r="D33" s="19">
        <f>+F23</f>
        <v>39.28415646</v>
      </c>
    </row>
    <row r="34" ht="14.25" customHeight="1">
      <c r="A34" s="20" t="s">
        <v>29</v>
      </c>
    </row>
    <row r="35" ht="14.25" customHeight="1">
      <c r="A35" s="21" t="s">
        <v>30</v>
      </c>
    </row>
    <row r="36" ht="14.25" customHeight="1"/>
    <row r="37" ht="14.25" customHeight="1"/>
    <row r="38" ht="14.25" customHeight="1"/>
    <row r="39" ht="14.25" customHeight="1">
      <c r="A39" s="20" t="s">
        <v>31</v>
      </c>
    </row>
    <row r="40" ht="14.25" customHeight="1">
      <c r="A40" s="1" t="s">
        <v>27</v>
      </c>
      <c r="B40" s="16" t="str">
        <f>+C29</f>
        <v>#NAME?</v>
      </c>
      <c r="C40" s="18" t="s">
        <v>32</v>
      </c>
      <c r="D40" s="19">
        <f>+F23</f>
        <v>39.28415646</v>
      </c>
    </row>
    <row r="41" ht="14.25" customHeight="1">
      <c r="A41" s="21" t="s">
        <v>33</v>
      </c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>
      <c r="A47" s="22"/>
      <c r="B47" s="22"/>
      <c r="C47" s="22"/>
      <c r="D47" s="22"/>
      <c r="E47" s="22"/>
      <c r="F47" s="22"/>
      <c r="G47" s="22"/>
      <c r="H47" s="22"/>
      <c r="I47" s="22"/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>
      <c r="A53" s="2" t="s">
        <v>5</v>
      </c>
      <c r="B53" s="2"/>
    </row>
    <row r="54" ht="14.25" customHeight="1">
      <c r="A54" s="1" t="s">
        <v>6</v>
      </c>
    </row>
    <row r="55" ht="14.25" customHeight="1">
      <c r="A55" s="1" t="s">
        <v>8</v>
      </c>
    </row>
    <row r="56" ht="14.25" customHeight="1"/>
    <row r="57" ht="14.25" customHeight="1">
      <c r="A57" s="11" t="s">
        <v>9</v>
      </c>
      <c r="B57" s="12">
        <f>+B68</f>
        <v>216</v>
      </c>
      <c r="C57" s="11" t="s">
        <v>10</v>
      </c>
      <c r="D57" s="12">
        <v>5.0</v>
      </c>
    </row>
    <row r="58" ht="14.25" customHeight="1">
      <c r="A58" s="11" t="s">
        <v>11</v>
      </c>
      <c r="B58" s="12">
        <v>2.0</v>
      </c>
      <c r="C58" s="11" t="s">
        <v>12</v>
      </c>
      <c r="D58" s="12">
        <v>1.0</v>
      </c>
    </row>
    <row r="59" ht="14.25" customHeight="1">
      <c r="A59" s="11" t="s">
        <v>13</v>
      </c>
      <c r="B59" s="12">
        <v>0.05</v>
      </c>
    </row>
    <row r="60" ht="14.25" customHeight="1"/>
    <row r="61" ht="14.25" customHeight="1">
      <c r="A61" s="13" t="s">
        <v>14</v>
      </c>
      <c r="B61" s="14" t="s">
        <v>15</v>
      </c>
      <c r="C61" s="14" t="s">
        <v>34</v>
      </c>
      <c r="D61" s="14" t="s">
        <v>17</v>
      </c>
      <c r="E61" s="14" t="s">
        <v>18</v>
      </c>
      <c r="F61" s="14" t="s">
        <v>35</v>
      </c>
    </row>
    <row r="62" ht="14.25" customHeight="1"/>
    <row r="63" ht="14.25" customHeight="1">
      <c r="A63" s="14">
        <v>0.0</v>
      </c>
      <c r="B63" s="14">
        <v>50.0</v>
      </c>
      <c r="C63" s="15">
        <f t="shared" ref="C63:C66" si="3">+POISSON(A63,$B$58,TRUE)</f>
        <v>0.1353352832</v>
      </c>
      <c r="D63" s="15">
        <f t="shared" ref="D63:D66" si="4">+POISSON(A63,$B$14,FALSE)</f>
        <v>0.1353352832</v>
      </c>
      <c r="E63" s="15">
        <f t="shared" ref="E63:E67" si="5">+$B$57*D63</f>
        <v>29.23242118</v>
      </c>
      <c r="F63" s="15">
        <f t="shared" ref="F63:F67" si="6">+((B63-E63)^2)/E63</f>
        <v>14.75390381</v>
      </c>
    </row>
    <row r="64" ht="14.25" customHeight="1">
      <c r="A64" s="14">
        <v>1.0</v>
      </c>
      <c r="B64" s="14">
        <v>60.0</v>
      </c>
      <c r="C64" s="15">
        <f t="shared" si="3"/>
        <v>0.4060058497</v>
      </c>
      <c r="D64" s="15">
        <f t="shared" si="4"/>
        <v>0.2706705665</v>
      </c>
      <c r="E64" s="15">
        <f t="shared" si="5"/>
        <v>58.46484236</v>
      </c>
      <c r="F64" s="15">
        <f t="shared" si="6"/>
        <v>0.04030984931</v>
      </c>
    </row>
    <row r="65" ht="14.25" customHeight="1">
      <c r="A65" s="14">
        <v>2.0</v>
      </c>
      <c r="B65" s="14">
        <v>60.0</v>
      </c>
      <c r="C65" s="15">
        <f t="shared" si="3"/>
        <v>0.6766764162</v>
      </c>
      <c r="D65" s="15">
        <f t="shared" si="4"/>
        <v>0.2706705665</v>
      </c>
      <c r="E65" s="15">
        <f t="shared" si="5"/>
        <v>58.46484236</v>
      </c>
      <c r="F65" s="15">
        <f t="shared" si="6"/>
        <v>0.04030984931</v>
      </c>
    </row>
    <row r="66" ht="14.25" customHeight="1">
      <c r="A66" s="14">
        <v>3.0</v>
      </c>
      <c r="B66" s="14">
        <v>30.0</v>
      </c>
      <c r="C66" s="15">
        <f t="shared" si="3"/>
        <v>0.8571234605</v>
      </c>
      <c r="D66" s="15">
        <f t="shared" si="4"/>
        <v>0.1804470443</v>
      </c>
      <c r="E66" s="15">
        <f t="shared" si="5"/>
        <v>38.97656157</v>
      </c>
      <c r="F66" s="15">
        <f t="shared" si="6"/>
        <v>2.067361881</v>
      </c>
    </row>
    <row r="67" ht="14.25" customHeight="1">
      <c r="A67" s="14">
        <v>4.0</v>
      </c>
      <c r="B67" s="14">
        <v>16.0</v>
      </c>
      <c r="C67" s="15">
        <v>1.0</v>
      </c>
      <c r="D67" s="15">
        <f>+C67-C66</f>
        <v>0.1428765395</v>
      </c>
      <c r="E67" s="15">
        <f t="shared" si="5"/>
        <v>30.86133253</v>
      </c>
      <c r="F67" s="15">
        <f t="shared" si="6"/>
        <v>7.156502539</v>
      </c>
    </row>
    <row r="68" ht="14.25" customHeight="1">
      <c r="A68" s="14" t="s">
        <v>20</v>
      </c>
      <c r="B68" s="14">
        <f>SUM(B63:B67)</f>
        <v>216</v>
      </c>
      <c r="C68" s="15"/>
      <c r="D68" s="15"/>
      <c r="E68" s="15"/>
      <c r="F68" s="15">
        <f>SUM(F63:F67)</f>
        <v>24.05838792</v>
      </c>
    </row>
    <row r="69" ht="14.25" customHeight="1">
      <c r="A69" s="14"/>
      <c r="B69" s="14"/>
      <c r="C69" s="14"/>
      <c r="D69" s="14"/>
      <c r="E69" s="14"/>
      <c r="F69" s="14"/>
    </row>
    <row r="70" ht="14.25" customHeight="1">
      <c r="A70" s="2" t="s">
        <v>21</v>
      </c>
    </row>
    <row r="71" ht="14.25" customHeight="1"/>
    <row r="72" ht="14.25" customHeight="1">
      <c r="A72" s="2" t="s">
        <v>22</v>
      </c>
    </row>
    <row r="73" ht="14.25" customHeight="1">
      <c r="A73" s="1" t="s">
        <v>23</v>
      </c>
      <c r="B73" s="17">
        <f>+D57-D58-1</f>
        <v>3</v>
      </c>
    </row>
    <row r="74" ht="14.25" customHeight="1">
      <c r="A74" s="1" t="s">
        <v>36</v>
      </c>
      <c r="C74" s="16">
        <f>+_xlfn.CHISQ.INV(B75,B73)</f>
        <v>7.814727903</v>
      </c>
    </row>
    <row r="75" ht="14.25" customHeight="1">
      <c r="A75" s="1" t="s">
        <v>25</v>
      </c>
      <c r="B75" s="1">
        <f>1-B59</f>
        <v>0.95</v>
      </c>
    </row>
    <row r="76" ht="14.25" customHeight="1"/>
    <row r="77" ht="14.25" customHeight="1">
      <c r="A77" s="2" t="s">
        <v>26</v>
      </c>
    </row>
    <row r="78" ht="14.25" customHeight="1">
      <c r="A78" s="1" t="s">
        <v>27</v>
      </c>
      <c r="B78" s="16">
        <f>+C74</f>
        <v>7.814727903</v>
      </c>
      <c r="C78" s="18" t="s">
        <v>28</v>
      </c>
      <c r="D78" s="19">
        <f>+F68</f>
        <v>24.05838792</v>
      </c>
    </row>
    <row r="79" ht="14.25" customHeight="1">
      <c r="A79" s="20" t="s">
        <v>29</v>
      </c>
    </row>
    <row r="80" ht="14.25" customHeight="1">
      <c r="A80" s="21" t="s">
        <v>30</v>
      </c>
    </row>
    <row r="81" ht="14.25" customHeight="1"/>
    <row r="82" ht="14.25" customHeight="1"/>
    <row r="83" ht="14.25" customHeight="1"/>
    <row r="84" ht="14.25" customHeight="1">
      <c r="A84" s="20" t="s">
        <v>31</v>
      </c>
    </row>
    <row r="85" ht="14.25" customHeight="1">
      <c r="A85" s="1" t="s">
        <v>27</v>
      </c>
      <c r="B85" s="16">
        <f>+C74</f>
        <v>7.814727903</v>
      </c>
      <c r="C85" s="18" t="s">
        <v>32</v>
      </c>
      <c r="D85" s="19">
        <f>+F68</f>
        <v>24.05838792</v>
      </c>
    </row>
    <row r="86" ht="14.25" customHeight="1">
      <c r="A86" s="21" t="s">
        <v>33</v>
      </c>
    </row>
    <row r="87" ht="14.25" customHeight="1"/>
    <row r="88" ht="14.25" customHeight="1"/>
    <row r="89" ht="14.25" customHeight="1"/>
    <row r="90" ht="14.25" customHeight="1"/>
    <row r="91" ht="14.25" customHeight="1">
      <c r="A91" s="23"/>
      <c r="B91" s="23"/>
      <c r="C91" s="23"/>
      <c r="D91" s="23"/>
      <c r="E91" s="23"/>
      <c r="F91" s="23"/>
      <c r="G91" s="23"/>
      <c r="H91" s="23"/>
      <c r="I91" s="23"/>
    </row>
    <row r="92" ht="14.25" customHeight="1"/>
    <row r="93" ht="14.25" customHeight="1"/>
    <row r="94" ht="14.25" customHeight="1">
      <c r="A94" s="2" t="s">
        <v>5</v>
      </c>
      <c r="B94" s="2"/>
    </row>
    <row r="95" ht="14.25" customHeight="1">
      <c r="A95" s="1" t="s">
        <v>6</v>
      </c>
    </row>
    <row r="96" ht="14.25" customHeight="1">
      <c r="A96" s="1" t="s">
        <v>8</v>
      </c>
    </row>
    <row r="97" ht="14.25" customHeight="1">
      <c r="B97" s="10"/>
    </row>
    <row r="98" ht="14.25" customHeight="1">
      <c r="A98" s="11" t="s">
        <v>9</v>
      </c>
      <c r="B98" s="12">
        <f>+B110</f>
        <v>226</v>
      </c>
      <c r="C98" s="11" t="s">
        <v>10</v>
      </c>
      <c r="D98" s="12">
        <v>6.0</v>
      </c>
    </row>
    <row r="99" ht="14.25" customHeight="1">
      <c r="A99" s="11" t="s">
        <v>11</v>
      </c>
      <c r="B99" s="12">
        <v>2.0</v>
      </c>
      <c r="C99" s="11" t="s">
        <v>12</v>
      </c>
      <c r="D99" s="12">
        <v>1.0</v>
      </c>
    </row>
    <row r="100" ht="14.25" customHeight="1">
      <c r="A100" s="11" t="s">
        <v>13</v>
      </c>
      <c r="B100" s="12">
        <v>0.05</v>
      </c>
    </row>
    <row r="101" ht="14.25" customHeight="1">
      <c r="B101" s="10"/>
    </row>
    <row r="102" ht="14.25" customHeight="1">
      <c r="A102" s="13" t="s">
        <v>14</v>
      </c>
      <c r="B102" s="14" t="s">
        <v>15</v>
      </c>
      <c r="C102" s="14" t="s">
        <v>37</v>
      </c>
      <c r="D102" s="14" t="s">
        <v>17</v>
      </c>
      <c r="E102" s="14" t="s">
        <v>18</v>
      </c>
      <c r="F102" s="14" t="s">
        <v>38</v>
      </c>
    </row>
    <row r="103" ht="14.25" customHeight="1"/>
    <row r="104" ht="14.25" customHeight="1">
      <c r="A104" s="14">
        <v>0.0</v>
      </c>
      <c r="B104" s="14">
        <v>50.0</v>
      </c>
      <c r="C104" s="15">
        <f t="shared" ref="C104:C108" si="7">+POISSON(A104,$B$99,TRUE)</f>
        <v>0.1353352832</v>
      </c>
      <c r="D104" s="15">
        <f t="shared" ref="D104:D108" si="8">+POISSON(A104,$B$99,FALSE)</f>
        <v>0.1353352832</v>
      </c>
      <c r="E104" s="15">
        <f t="shared" ref="E104:E109" si="9">+$B$98*D104</f>
        <v>30.58577401</v>
      </c>
      <c r="F104" s="15">
        <f t="shared" ref="F104:F109" si="10">+((B104-E104)^2)/E104</f>
        <v>12.32312024</v>
      </c>
    </row>
    <row r="105" ht="14.25" customHeight="1">
      <c r="A105" s="14">
        <v>1.0</v>
      </c>
      <c r="B105" s="14">
        <v>60.0</v>
      </c>
      <c r="C105" s="15">
        <f t="shared" si="7"/>
        <v>0.4060058497</v>
      </c>
      <c r="D105" s="15">
        <f t="shared" si="8"/>
        <v>0.2706705665</v>
      </c>
      <c r="E105" s="15">
        <f t="shared" si="9"/>
        <v>61.17154802</v>
      </c>
      <c r="F105" s="15">
        <f t="shared" si="10"/>
        <v>0.02243730647</v>
      </c>
    </row>
    <row r="106" ht="14.25" customHeight="1">
      <c r="A106" s="14">
        <v>2.0</v>
      </c>
      <c r="B106" s="14">
        <v>60.0</v>
      </c>
      <c r="C106" s="15">
        <f t="shared" si="7"/>
        <v>0.6766764162</v>
      </c>
      <c r="D106" s="15">
        <f t="shared" si="8"/>
        <v>0.2706705665</v>
      </c>
      <c r="E106" s="15">
        <f t="shared" si="9"/>
        <v>61.17154802</v>
      </c>
      <c r="F106" s="15">
        <f t="shared" si="10"/>
        <v>0.02243730647</v>
      </c>
    </row>
    <row r="107" ht="14.25" customHeight="1">
      <c r="A107" s="14">
        <v>3.0</v>
      </c>
      <c r="B107" s="14">
        <v>30.0</v>
      </c>
      <c r="C107" s="15">
        <f t="shared" si="7"/>
        <v>0.8571234605</v>
      </c>
      <c r="D107" s="15">
        <f t="shared" si="8"/>
        <v>0.1804470443</v>
      </c>
      <c r="E107" s="15">
        <f t="shared" si="9"/>
        <v>40.78103202</v>
      </c>
      <c r="F107" s="15">
        <f t="shared" si="10"/>
        <v>2.850115497</v>
      </c>
    </row>
    <row r="108" ht="14.25" customHeight="1">
      <c r="A108" s="14">
        <v>4.0</v>
      </c>
      <c r="B108" s="14">
        <v>16.0</v>
      </c>
      <c r="C108" s="15">
        <f t="shared" si="7"/>
        <v>0.9473469827</v>
      </c>
      <c r="D108" s="15">
        <f t="shared" si="8"/>
        <v>0.09022352216</v>
      </c>
      <c r="E108" s="15">
        <f t="shared" si="9"/>
        <v>20.39051601</v>
      </c>
      <c r="F108" s="15">
        <f t="shared" si="10"/>
        <v>0.9453723881</v>
      </c>
    </row>
    <row r="109" ht="14.25" customHeight="1">
      <c r="A109" s="14">
        <v>5.0</v>
      </c>
      <c r="B109" s="14">
        <v>10.0</v>
      </c>
      <c r="C109" s="15">
        <v>1.0</v>
      </c>
      <c r="D109" s="15">
        <f>+C109-C108</f>
        <v>0.05265301734</v>
      </c>
      <c r="E109" s="15">
        <f t="shared" si="9"/>
        <v>11.89958192</v>
      </c>
      <c r="F109" s="15">
        <f t="shared" si="10"/>
        <v>0.3032385082</v>
      </c>
    </row>
    <row r="110" ht="14.25" customHeight="1">
      <c r="A110" s="14" t="s">
        <v>20</v>
      </c>
      <c r="B110" s="14">
        <f>SUM(B104:B109)</f>
        <v>226</v>
      </c>
      <c r="C110" s="15"/>
      <c r="D110" s="15"/>
      <c r="E110" s="15"/>
      <c r="F110" s="15">
        <f>SUM(F104:F109)</f>
        <v>16.46672124</v>
      </c>
    </row>
    <row r="111" ht="14.25" customHeight="1">
      <c r="A111" s="14"/>
      <c r="B111" s="14"/>
      <c r="C111" s="14"/>
      <c r="D111" s="14"/>
      <c r="E111" s="14"/>
      <c r="F111" s="14"/>
    </row>
    <row r="112" ht="14.25" customHeight="1">
      <c r="A112" s="2" t="s">
        <v>21</v>
      </c>
    </row>
    <row r="113" ht="14.25" customHeight="1"/>
    <row r="114" ht="14.25" customHeight="1">
      <c r="A114" s="2" t="s">
        <v>22</v>
      </c>
    </row>
    <row r="115" ht="14.25" customHeight="1">
      <c r="A115" s="1" t="s">
        <v>23</v>
      </c>
      <c r="B115" s="12">
        <f>+D98-D99-1</f>
        <v>4</v>
      </c>
      <c r="C115" s="10"/>
    </row>
    <row r="116" ht="14.25" customHeight="1">
      <c r="A116" s="1" t="s">
        <v>39</v>
      </c>
      <c r="B116" s="10"/>
      <c r="C116" s="19">
        <f>+_xlfn.CHISQ.INV(B117,B115)</f>
        <v>9.487729037</v>
      </c>
    </row>
    <row r="117" ht="14.25" customHeight="1">
      <c r="A117" s="1" t="s">
        <v>25</v>
      </c>
      <c r="B117" s="10">
        <f>1-B100</f>
        <v>0.95</v>
      </c>
      <c r="C117" s="10"/>
    </row>
    <row r="118" ht="14.25" customHeight="1"/>
    <row r="119" ht="14.25" customHeight="1">
      <c r="A119" s="2" t="s">
        <v>26</v>
      </c>
    </row>
    <row r="120" ht="14.25" customHeight="1">
      <c r="A120" s="1" t="s">
        <v>27</v>
      </c>
      <c r="B120" s="16">
        <f>+C116</f>
        <v>9.487729037</v>
      </c>
      <c r="C120" s="18" t="s">
        <v>28</v>
      </c>
      <c r="D120" s="19">
        <f>+F110</f>
        <v>16.46672124</v>
      </c>
    </row>
    <row r="121" ht="14.25" customHeight="1">
      <c r="A121" s="20" t="s">
        <v>29</v>
      </c>
    </row>
    <row r="122" ht="14.25" customHeight="1">
      <c r="A122" s="21" t="s">
        <v>30</v>
      </c>
    </row>
    <row r="123" ht="14.25" customHeight="1"/>
    <row r="124" ht="14.25" customHeight="1"/>
    <row r="125" ht="14.25" customHeight="1"/>
    <row r="126" ht="14.25" customHeight="1">
      <c r="A126" s="20" t="s">
        <v>31</v>
      </c>
    </row>
    <row r="127" ht="14.25" customHeight="1">
      <c r="A127" s="1" t="s">
        <v>27</v>
      </c>
      <c r="B127" s="16">
        <f>+C116</f>
        <v>9.487729037</v>
      </c>
      <c r="C127" s="18" t="s">
        <v>32</v>
      </c>
      <c r="D127" s="19">
        <f>+F110</f>
        <v>16.46672124</v>
      </c>
    </row>
    <row r="128" ht="14.25" customHeight="1">
      <c r="A128" s="21" t="s">
        <v>33</v>
      </c>
    </row>
    <row r="129" ht="14.25" customHeight="1"/>
    <row r="130" ht="14.25" customHeight="1"/>
    <row r="131" ht="14.25" customHeight="1"/>
    <row r="132" ht="14.25" customHeight="1"/>
    <row r="133" ht="14.25" customHeight="1">
      <c r="A133" s="23"/>
      <c r="B133" s="23"/>
      <c r="C133" s="23"/>
      <c r="D133" s="23"/>
      <c r="E133" s="23"/>
      <c r="F133" s="23"/>
      <c r="G133" s="23"/>
      <c r="H133" s="23"/>
      <c r="I133" s="23"/>
    </row>
    <row r="134" ht="14.25" customHeight="1"/>
    <row r="135" ht="14.25" customHeight="1"/>
    <row r="136" ht="14.25" customHeight="1"/>
    <row r="137" ht="14.25" customHeight="1">
      <c r="A137" s="2" t="s">
        <v>5</v>
      </c>
      <c r="B137" s="2"/>
    </row>
    <row r="138" ht="14.25" customHeight="1">
      <c r="A138" s="1" t="s">
        <v>6</v>
      </c>
    </row>
    <row r="139" ht="14.25" customHeight="1">
      <c r="A139" s="1" t="s">
        <v>8</v>
      </c>
    </row>
    <row r="140" ht="14.25" customHeight="1">
      <c r="B140" s="10"/>
    </row>
    <row r="141" ht="14.25" customHeight="1">
      <c r="A141" s="11" t="s">
        <v>9</v>
      </c>
      <c r="B141" s="12">
        <f>+B154</f>
        <v>234</v>
      </c>
      <c r="C141" s="11" t="s">
        <v>10</v>
      </c>
      <c r="D141" s="12">
        <v>7.0</v>
      </c>
    </row>
    <row r="142" ht="14.25" customHeight="1">
      <c r="A142" s="11" t="s">
        <v>11</v>
      </c>
      <c r="B142" s="12">
        <v>2.0</v>
      </c>
      <c r="C142" s="11" t="s">
        <v>12</v>
      </c>
      <c r="D142" s="12">
        <v>1.0</v>
      </c>
    </row>
    <row r="143" ht="14.25" customHeight="1">
      <c r="A143" s="11" t="s">
        <v>13</v>
      </c>
      <c r="B143" s="12">
        <v>0.05</v>
      </c>
    </row>
    <row r="144" ht="14.25" customHeight="1"/>
    <row r="145" ht="14.25" customHeight="1">
      <c r="A145" s="13" t="s">
        <v>14</v>
      </c>
      <c r="B145" s="14" t="s">
        <v>15</v>
      </c>
      <c r="C145" s="14" t="s">
        <v>40</v>
      </c>
      <c r="D145" s="14" t="s">
        <v>17</v>
      </c>
      <c r="E145" s="14" t="s">
        <v>18</v>
      </c>
      <c r="F145" s="14" t="s">
        <v>41</v>
      </c>
    </row>
    <row r="146" ht="14.25" customHeight="1"/>
    <row r="147" ht="14.25" customHeight="1">
      <c r="A147" s="14">
        <v>0.0</v>
      </c>
      <c r="B147" s="14">
        <v>50.0</v>
      </c>
      <c r="C147" s="15">
        <f t="shared" ref="C147:C152" si="11">+POISSON(A147,$B$99,TRUE)</f>
        <v>0.1353352832</v>
      </c>
      <c r="D147" s="15">
        <f t="shared" ref="D147:D152" si="12">+POISSON(A147,$B$142,FALSE)</f>
        <v>0.1353352832</v>
      </c>
      <c r="E147" s="15">
        <f t="shared" ref="E147:E153" si="13">+$B$141*D147</f>
        <v>31.66845628</v>
      </c>
      <c r="F147" s="15">
        <f t="shared" ref="F147:F153" si="14">+((B147-E147)^2)/E147</f>
        <v>10.61136332</v>
      </c>
    </row>
    <row r="148" ht="14.25" customHeight="1">
      <c r="A148" s="14">
        <v>1.0</v>
      </c>
      <c r="B148" s="14">
        <v>60.0</v>
      </c>
      <c r="C148" s="15">
        <f t="shared" si="11"/>
        <v>0.4060058497</v>
      </c>
      <c r="D148" s="15">
        <f t="shared" si="12"/>
        <v>0.2706705665</v>
      </c>
      <c r="E148" s="15">
        <f t="shared" si="13"/>
        <v>63.33691255</v>
      </c>
      <c r="F148" s="15">
        <f t="shared" si="14"/>
        <v>0.1758056234</v>
      </c>
    </row>
    <row r="149" ht="14.25" customHeight="1">
      <c r="A149" s="14">
        <v>2.0</v>
      </c>
      <c r="B149" s="14">
        <v>60.0</v>
      </c>
      <c r="C149" s="15">
        <f t="shared" si="11"/>
        <v>0.6766764162</v>
      </c>
      <c r="D149" s="15">
        <f t="shared" si="12"/>
        <v>0.2706705665</v>
      </c>
      <c r="E149" s="15">
        <f t="shared" si="13"/>
        <v>63.33691255</v>
      </c>
      <c r="F149" s="15">
        <f t="shared" si="14"/>
        <v>0.1758056234</v>
      </c>
    </row>
    <row r="150" ht="14.25" customHeight="1">
      <c r="A150" s="14">
        <v>3.0</v>
      </c>
      <c r="B150" s="14">
        <v>30.0</v>
      </c>
      <c r="C150" s="15">
        <f t="shared" si="11"/>
        <v>0.8571234605</v>
      </c>
      <c r="D150" s="15">
        <f t="shared" si="12"/>
        <v>0.1804470443</v>
      </c>
      <c r="E150" s="15">
        <f t="shared" si="13"/>
        <v>42.22460837</v>
      </c>
      <c r="F150" s="15">
        <f t="shared" si="14"/>
        <v>3.539193271</v>
      </c>
    </row>
    <row r="151" ht="14.25" customHeight="1">
      <c r="A151" s="14">
        <v>4.0</v>
      </c>
      <c r="B151" s="14">
        <v>16.0</v>
      </c>
      <c r="C151" s="15">
        <f t="shared" si="11"/>
        <v>0.9473469827</v>
      </c>
      <c r="D151" s="15">
        <f t="shared" si="12"/>
        <v>0.09022352216</v>
      </c>
      <c r="E151" s="15">
        <f t="shared" si="13"/>
        <v>21.11230418</v>
      </c>
      <c r="F151" s="15">
        <f t="shared" si="14"/>
        <v>1.237934706</v>
      </c>
    </row>
    <row r="152" ht="14.25" customHeight="1">
      <c r="A152" s="14">
        <v>5.0</v>
      </c>
      <c r="B152" s="14">
        <v>10.0</v>
      </c>
      <c r="C152" s="15">
        <f t="shared" si="11"/>
        <v>0.9834363915</v>
      </c>
      <c r="D152" s="15">
        <f t="shared" si="12"/>
        <v>0.03608940886</v>
      </c>
      <c r="E152" s="15">
        <f t="shared" si="13"/>
        <v>8.444921674</v>
      </c>
      <c r="F152" s="15">
        <f t="shared" si="14"/>
        <v>0.2863577299</v>
      </c>
    </row>
    <row r="153" ht="14.25" customHeight="1">
      <c r="A153" s="14">
        <v>6.0</v>
      </c>
      <c r="B153" s="14">
        <v>8.0</v>
      </c>
      <c r="C153" s="15">
        <v>1.0</v>
      </c>
      <c r="D153" s="15">
        <f>+C153-C152</f>
        <v>0.01656360848</v>
      </c>
      <c r="E153" s="15">
        <f t="shared" si="13"/>
        <v>3.875884384</v>
      </c>
      <c r="F153" s="15">
        <f t="shared" si="14"/>
        <v>4.38824483</v>
      </c>
    </row>
    <row r="154" ht="14.25" customHeight="1">
      <c r="A154" s="14" t="s">
        <v>20</v>
      </c>
      <c r="B154" s="14">
        <f>SUM(B147:B153)</f>
        <v>234</v>
      </c>
      <c r="C154" s="15"/>
      <c r="D154" s="15"/>
      <c r="E154" s="15"/>
      <c r="F154" s="15">
        <f>SUM(F147:F153)</f>
        <v>20.4147051</v>
      </c>
    </row>
    <row r="155" ht="14.25" customHeight="1"/>
    <row r="156" ht="14.25" customHeight="1">
      <c r="A156" s="2" t="s">
        <v>21</v>
      </c>
    </row>
    <row r="157" ht="14.25" customHeight="1"/>
    <row r="158" ht="14.25" customHeight="1">
      <c r="A158" s="2" t="s">
        <v>22</v>
      </c>
    </row>
    <row r="159" ht="14.25" customHeight="1">
      <c r="A159" s="1" t="s">
        <v>23</v>
      </c>
      <c r="B159" s="12">
        <f>+D141-D142-1</f>
        <v>5</v>
      </c>
      <c r="C159" s="10"/>
    </row>
    <row r="160" ht="14.25" customHeight="1">
      <c r="A160" s="1" t="s">
        <v>42</v>
      </c>
      <c r="B160" s="10"/>
      <c r="C160" s="19">
        <f>+_xlfn.CHISQ.INV(B161,B159)</f>
        <v>11.07049769</v>
      </c>
    </row>
    <row r="161" ht="14.25" customHeight="1">
      <c r="A161" s="1" t="s">
        <v>25</v>
      </c>
      <c r="B161" s="10">
        <f>1-B143</f>
        <v>0.95</v>
      </c>
      <c r="C161" s="10"/>
    </row>
    <row r="162" ht="14.25" customHeight="1"/>
    <row r="163" ht="14.25" customHeight="1">
      <c r="A163" s="2" t="s">
        <v>26</v>
      </c>
    </row>
    <row r="164" ht="14.25" customHeight="1">
      <c r="A164" s="1" t="s">
        <v>27</v>
      </c>
      <c r="B164" s="16">
        <f>+C160</f>
        <v>11.07049769</v>
      </c>
      <c r="C164" s="18" t="s">
        <v>28</v>
      </c>
      <c r="D164" s="19">
        <f>+F154</f>
        <v>20.4147051</v>
      </c>
    </row>
    <row r="165" ht="14.25" customHeight="1">
      <c r="A165" s="20" t="s">
        <v>29</v>
      </c>
    </row>
    <row r="166" ht="14.25" customHeight="1">
      <c r="A166" s="21" t="s">
        <v>30</v>
      </c>
    </row>
    <row r="167" ht="14.25" customHeight="1"/>
    <row r="168" ht="14.25" customHeight="1"/>
    <row r="169" ht="14.25" customHeight="1"/>
    <row r="170" ht="14.25" customHeight="1">
      <c r="A170" s="20" t="s">
        <v>31</v>
      </c>
    </row>
    <row r="171" ht="14.25" customHeight="1">
      <c r="A171" s="1" t="s">
        <v>27</v>
      </c>
      <c r="B171" s="16">
        <f>+C160</f>
        <v>11.07049769</v>
      </c>
      <c r="C171" s="18" t="s">
        <v>32</v>
      </c>
      <c r="D171" s="19">
        <f>+F154</f>
        <v>20.4147051</v>
      </c>
    </row>
    <row r="172" ht="14.25" customHeight="1">
      <c r="A172" s="21" t="s">
        <v>33</v>
      </c>
    </row>
    <row r="173" ht="14.25" customHeight="1"/>
    <row r="174" ht="14.25" customHeight="1"/>
    <row r="175" ht="14.25" customHeight="1"/>
    <row r="176" ht="14.25" customHeight="1"/>
    <row r="177" ht="14.25" customHeight="1"/>
    <row r="178" ht="15.0" customHeight="1">
      <c r="A178" s="23"/>
      <c r="B178" s="23"/>
      <c r="C178" s="23"/>
      <c r="D178" s="23"/>
      <c r="E178" s="23"/>
      <c r="F178" s="23"/>
      <c r="G178" s="23"/>
      <c r="H178" s="23"/>
      <c r="I178" s="23"/>
    </row>
    <row r="179" ht="14.25" customHeight="1"/>
    <row r="180" ht="14.25" customHeight="1"/>
    <row r="181" ht="14.25" customHeight="1"/>
    <row r="182" ht="14.25" customHeight="1"/>
    <row r="183" ht="14.25" customHeight="1">
      <c r="A183" s="2" t="s">
        <v>5</v>
      </c>
      <c r="B183" s="2"/>
    </row>
    <row r="184" ht="14.25" customHeight="1">
      <c r="A184" s="1" t="s">
        <v>6</v>
      </c>
    </row>
    <row r="185" ht="14.25" customHeight="1">
      <c r="A185" s="1" t="s">
        <v>8</v>
      </c>
    </row>
    <row r="186" ht="14.25" customHeight="1">
      <c r="B186" s="10"/>
    </row>
    <row r="187" ht="14.25" customHeight="1">
      <c r="A187" s="11" t="s">
        <v>9</v>
      </c>
      <c r="B187" s="12">
        <f>+B201</f>
        <v>241</v>
      </c>
      <c r="C187" s="11" t="s">
        <v>10</v>
      </c>
      <c r="D187" s="12">
        <v>8.0</v>
      </c>
    </row>
    <row r="188" ht="14.25" customHeight="1">
      <c r="A188" s="11" t="s">
        <v>11</v>
      </c>
      <c r="B188" s="12">
        <v>2.0</v>
      </c>
      <c r="C188" s="11" t="s">
        <v>12</v>
      </c>
      <c r="D188" s="12">
        <v>1.0</v>
      </c>
    </row>
    <row r="189" ht="14.25" customHeight="1">
      <c r="A189" s="11" t="s">
        <v>13</v>
      </c>
      <c r="B189" s="12">
        <v>0.05</v>
      </c>
    </row>
    <row r="190" ht="14.25" customHeight="1"/>
    <row r="191" ht="14.25" customHeight="1">
      <c r="A191" s="13" t="s">
        <v>14</v>
      </c>
      <c r="B191" s="14" t="s">
        <v>15</v>
      </c>
      <c r="C191" s="14" t="s">
        <v>43</v>
      </c>
      <c r="D191" s="14" t="s">
        <v>17</v>
      </c>
      <c r="E191" s="14" t="s">
        <v>18</v>
      </c>
      <c r="F191" s="14" t="s">
        <v>44</v>
      </c>
    </row>
    <row r="192" ht="14.25" customHeight="1"/>
    <row r="193" ht="14.25" customHeight="1">
      <c r="A193" s="14">
        <v>0.0</v>
      </c>
      <c r="B193" s="14">
        <v>50.0</v>
      </c>
      <c r="C193" s="24">
        <f t="shared" ref="C193:C199" si="15">+POISSON(A193,$B$99,TRUE)</f>
        <v>0.1353352832</v>
      </c>
      <c r="D193" s="24">
        <f t="shared" ref="D193:D199" si="16">+POISSON(A193,$B$188,FALSE)</f>
        <v>0.1353352832</v>
      </c>
      <c r="E193" s="24">
        <f t="shared" ref="E193:E200" si="17">+$B$187*D193</f>
        <v>32.61580326</v>
      </c>
      <c r="F193" s="24">
        <f t="shared" ref="F193:F200" si="18">+((B193-E193)^2)/E193</f>
        <v>9.265762792</v>
      </c>
      <c r="G193" s="25"/>
    </row>
    <row r="194" ht="14.25" customHeight="1">
      <c r="A194" s="14">
        <v>1.0</v>
      </c>
      <c r="B194" s="14">
        <v>60.0</v>
      </c>
      <c r="C194" s="24">
        <f t="shared" si="15"/>
        <v>0.4060058497</v>
      </c>
      <c r="D194" s="24">
        <f t="shared" si="16"/>
        <v>0.2706705665</v>
      </c>
      <c r="E194" s="24">
        <f t="shared" si="17"/>
        <v>65.23160652</v>
      </c>
      <c r="F194" s="24">
        <f t="shared" si="18"/>
        <v>0.4195773834</v>
      </c>
      <c r="G194" s="25"/>
    </row>
    <row r="195" ht="14.25" customHeight="1">
      <c r="A195" s="14">
        <v>2.0</v>
      </c>
      <c r="B195" s="14">
        <v>60.0</v>
      </c>
      <c r="C195" s="24">
        <f t="shared" si="15"/>
        <v>0.6766764162</v>
      </c>
      <c r="D195" s="24">
        <f t="shared" si="16"/>
        <v>0.2706705665</v>
      </c>
      <c r="E195" s="24">
        <f t="shared" si="17"/>
        <v>65.23160652</v>
      </c>
      <c r="F195" s="24">
        <f t="shared" si="18"/>
        <v>0.4195773834</v>
      </c>
      <c r="G195" s="25"/>
    </row>
    <row r="196" ht="14.25" customHeight="1">
      <c r="A196" s="14">
        <v>3.0</v>
      </c>
      <c r="B196" s="14">
        <v>30.0</v>
      </c>
      <c r="C196" s="24">
        <f t="shared" si="15"/>
        <v>0.8571234605</v>
      </c>
      <c r="D196" s="24">
        <f t="shared" si="16"/>
        <v>0.1804470443</v>
      </c>
      <c r="E196" s="24">
        <f t="shared" si="17"/>
        <v>43.48773768</v>
      </c>
      <c r="F196" s="24">
        <f t="shared" si="18"/>
        <v>4.183226754</v>
      </c>
      <c r="G196" s="25"/>
    </row>
    <row r="197" ht="14.25" customHeight="1">
      <c r="A197" s="14">
        <v>4.0</v>
      </c>
      <c r="B197" s="14">
        <v>16.0</v>
      </c>
      <c r="C197" s="24">
        <f t="shared" si="15"/>
        <v>0.9473469827</v>
      </c>
      <c r="D197" s="24">
        <f t="shared" si="16"/>
        <v>0.09022352216</v>
      </c>
      <c r="E197" s="24">
        <f t="shared" si="17"/>
        <v>21.74386884</v>
      </c>
      <c r="F197" s="24">
        <f t="shared" si="18"/>
        <v>1.517302624</v>
      </c>
      <c r="G197" s="25"/>
    </row>
    <row r="198" ht="14.25" customHeight="1">
      <c r="A198" s="14">
        <v>5.0</v>
      </c>
      <c r="B198" s="14">
        <v>10.0</v>
      </c>
      <c r="C198" s="24">
        <f t="shared" si="15"/>
        <v>0.9834363915</v>
      </c>
      <c r="D198" s="24">
        <f t="shared" si="16"/>
        <v>0.03608940886</v>
      </c>
      <c r="E198" s="24">
        <f t="shared" si="17"/>
        <v>8.697547536</v>
      </c>
      <c r="F198" s="24">
        <f t="shared" si="18"/>
        <v>0.1950414659</v>
      </c>
      <c r="G198" s="25"/>
    </row>
    <row r="199" ht="14.25" customHeight="1">
      <c r="A199" s="14">
        <v>6.0</v>
      </c>
      <c r="B199" s="14">
        <v>8.0</v>
      </c>
      <c r="C199" s="24">
        <f t="shared" si="15"/>
        <v>0.9954661945</v>
      </c>
      <c r="D199" s="24">
        <f t="shared" si="16"/>
        <v>0.01202980295</v>
      </c>
      <c r="E199" s="24">
        <f t="shared" si="17"/>
        <v>2.899182512</v>
      </c>
      <c r="F199" s="24">
        <f t="shared" si="18"/>
        <v>8.974370857</v>
      </c>
      <c r="G199" s="25"/>
    </row>
    <row r="200" ht="14.25" customHeight="1">
      <c r="A200" s="14">
        <v>7.0</v>
      </c>
      <c r="B200" s="14">
        <v>7.0</v>
      </c>
      <c r="C200" s="24">
        <v>1.0</v>
      </c>
      <c r="D200" s="24">
        <f>+C200-C199</f>
        <v>0.004533805526</v>
      </c>
      <c r="E200" s="24">
        <f t="shared" si="17"/>
        <v>1.092647132</v>
      </c>
      <c r="F200" s="24">
        <f t="shared" si="18"/>
        <v>31.93786621</v>
      </c>
      <c r="G200" s="25"/>
    </row>
    <row r="201" ht="14.25" customHeight="1">
      <c r="A201" s="14" t="s">
        <v>20</v>
      </c>
      <c r="B201" s="14">
        <f>SUM(B193:B200)</f>
        <v>241</v>
      </c>
      <c r="C201" s="24"/>
      <c r="D201" s="24"/>
      <c r="E201" s="24"/>
      <c r="F201" s="24">
        <f>SUM(F193:F200)</f>
        <v>56.91272547</v>
      </c>
      <c r="G201" s="25"/>
    </row>
    <row r="202" ht="14.25" customHeight="1">
      <c r="A202" s="14"/>
      <c r="B202" s="14"/>
      <c r="C202" s="14"/>
      <c r="D202" s="14"/>
      <c r="E202" s="14"/>
      <c r="F202" s="14"/>
    </row>
    <row r="203" ht="14.25" customHeight="1">
      <c r="A203" s="2" t="s">
        <v>21</v>
      </c>
    </row>
    <row r="204" ht="14.25" customHeight="1"/>
    <row r="205" ht="14.25" customHeight="1">
      <c r="A205" s="2" t="s">
        <v>22</v>
      </c>
    </row>
    <row r="206" ht="14.25" customHeight="1">
      <c r="A206" s="1" t="s">
        <v>23</v>
      </c>
      <c r="B206" s="12">
        <f>+D187-D188-1</f>
        <v>6</v>
      </c>
      <c r="C206" s="10"/>
    </row>
    <row r="207" ht="14.25" customHeight="1">
      <c r="A207" s="1" t="s">
        <v>45</v>
      </c>
      <c r="B207" s="10"/>
      <c r="C207" s="19">
        <f>+_xlfn.CHISQ.INV(B208,B206)</f>
        <v>12.59158724</v>
      </c>
    </row>
    <row r="208" ht="14.25" customHeight="1">
      <c r="A208" s="1" t="s">
        <v>25</v>
      </c>
      <c r="B208" s="10">
        <f>1-B189</f>
        <v>0.95</v>
      </c>
      <c r="C208" s="10"/>
    </row>
    <row r="209" ht="14.25" customHeight="1">
      <c r="B209" s="10"/>
      <c r="C209" s="10"/>
    </row>
    <row r="210" ht="14.25" customHeight="1">
      <c r="A210" s="2" t="s">
        <v>26</v>
      </c>
    </row>
    <row r="211" ht="14.25" customHeight="1">
      <c r="A211" s="1" t="s">
        <v>27</v>
      </c>
      <c r="B211" s="16">
        <f>+C207</f>
        <v>12.59158724</v>
      </c>
      <c r="C211" s="18" t="s">
        <v>28</v>
      </c>
      <c r="D211" s="19">
        <f>+F201</f>
        <v>56.91272547</v>
      </c>
    </row>
    <row r="212" ht="14.25" customHeight="1">
      <c r="A212" s="20" t="s">
        <v>29</v>
      </c>
    </row>
    <row r="213" ht="14.25" customHeight="1">
      <c r="A213" s="21" t="s">
        <v>30</v>
      </c>
    </row>
    <row r="214" ht="14.25" customHeight="1"/>
    <row r="215" ht="14.25" customHeight="1"/>
    <row r="216" ht="14.25" customHeight="1"/>
    <row r="217" ht="14.25" customHeight="1">
      <c r="A217" s="20" t="s">
        <v>31</v>
      </c>
    </row>
    <row r="218" ht="14.25" customHeight="1">
      <c r="A218" s="1" t="s">
        <v>27</v>
      </c>
      <c r="B218" s="16">
        <f>+C207</f>
        <v>12.59158724</v>
      </c>
      <c r="C218" s="18" t="s">
        <v>32</v>
      </c>
      <c r="D218" s="19">
        <f>+F201</f>
        <v>56.91272547</v>
      </c>
    </row>
    <row r="219" ht="14.25" customHeight="1">
      <c r="A219" s="21" t="s">
        <v>33</v>
      </c>
    </row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>
      <c r="A227" s="18" t="s">
        <v>46</v>
      </c>
    </row>
    <row r="228" ht="14.25" customHeight="1">
      <c r="A228" s="1" t="s">
        <v>47</v>
      </c>
    </row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2">
    <mergeCell ref="F10:I11"/>
    <mergeCell ref="A17:A18"/>
    <mergeCell ref="B17:B18"/>
    <mergeCell ref="C17:C18"/>
    <mergeCell ref="D17:D18"/>
    <mergeCell ref="E17:E18"/>
    <mergeCell ref="F17:F18"/>
    <mergeCell ref="A35:H36"/>
    <mergeCell ref="A41:H42"/>
    <mergeCell ref="A61:A62"/>
    <mergeCell ref="B61:B62"/>
    <mergeCell ref="C61:C62"/>
    <mergeCell ref="D61:D62"/>
    <mergeCell ref="E61:E62"/>
    <mergeCell ref="E102:E103"/>
    <mergeCell ref="F102:F103"/>
    <mergeCell ref="F61:F62"/>
    <mergeCell ref="A80:H81"/>
    <mergeCell ref="A86:H87"/>
    <mergeCell ref="A102:A103"/>
    <mergeCell ref="B102:B103"/>
    <mergeCell ref="C102:C103"/>
    <mergeCell ref="D102:D103"/>
    <mergeCell ref="A122:H123"/>
    <mergeCell ref="A128:H129"/>
    <mergeCell ref="A145:A146"/>
    <mergeCell ref="B145:B146"/>
    <mergeCell ref="C145:C146"/>
    <mergeCell ref="D145:D146"/>
    <mergeCell ref="E145:E146"/>
    <mergeCell ref="E191:E192"/>
    <mergeCell ref="F191:F192"/>
    <mergeCell ref="A213:H214"/>
    <mergeCell ref="A219:H220"/>
    <mergeCell ref="A227:C227"/>
    <mergeCell ref="F145:F146"/>
    <mergeCell ref="A166:H167"/>
    <mergeCell ref="A172:H173"/>
    <mergeCell ref="A191:A192"/>
    <mergeCell ref="B191:B192"/>
    <mergeCell ref="C191:C192"/>
    <mergeCell ref="D191:D192"/>
  </mergeCells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  <col customWidth="1" min="7" max="7" width="7.0"/>
    <col customWidth="1" min="8" max="26" width="10.71"/>
  </cols>
  <sheetData>
    <row r="1" ht="14.25" customHeight="1">
      <c r="A1" s="1" t="s">
        <v>250</v>
      </c>
      <c r="C1" s="65" t="s">
        <v>251</v>
      </c>
      <c r="D1" s="66"/>
      <c r="E1" s="56"/>
    </row>
    <row r="2" ht="14.25" customHeight="1">
      <c r="D2" s="75" t="s">
        <v>164</v>
      </c>
      <c r="E2" s="56"/>
    </row>
    <row r="3" ht="14.25" customHeight="1">
      <c r="A3" s="1" t="s">
        <v>252</v>
      </c>
    </row>
    <row r="4" ht="14.25" customHeight="1">
      <c r="A4" s="1" t="s">
        <v>253</v>
      </c>
      <c r="B4" s="10">
        <v>0.55</v>
      </c>
    </row>
    <row r="5" ht="14.25" customHeight="1">
      <c r="A5" s="1" t="s">
        <v>254</v>
      </c>
      <c r="B5" s="10">
        <v>0.55</v>
      </c>
    </row>
    <row r="6" ht="14.25" customHeight="1"/>
    <row r="7" ht="14.25" customHeight="1">
      <c r="A7" s="1" t="s">
        <v>9</v>
      </c>
      <c r="B7" s="1">
        <v>196.0</v>
      </c>
    </row>
    <row r="8" ht="14.25" customHeight="1">
      <c r="A8" s="1" t="s">
        <v>255</v>
      </c>
      <c r="B8" s="1">
        <v>100.0</v>
      </c>
    </row>
    <row r="9" ht="14.25" customHeight="1">
      <c r="A9" s="1" t="s">
        <v>13</v>
      </c>
      <c r="B9" s="1">
        <v>0.05</v>
      </c>
    </row>
    <row r="10" ht="14.25" customHeight="1"/>
    <row r="11" ht="14.25" customHeight="1">
      <c r="A11" s="1" t="s">
        <v>256</v>
      </c>
    </row>
    <row r="12" ht="14.25" customHeight="1"/>
    <row r="13" ht="14.25" customHeight="1">
      <c r="A13" s="1" t="s">
        <v>257</v>
      </c>
      <c r="B13" s="1" t="s">
        <v>258</v>
      </c>
      <c r="C13" s="1">
        <f>+B8/B7</f>
        <v>0.5102040816</v>
      </c>
    </row>
    <row r="14" ht="14.25" customHeight="1"/>
    <row r="15" ht="14.25" customHeight="1">
      <c r="A15" s="1" t="s">
        <v>259</v>
      </c>
    </row>
    <row r="16" ht="14.25" customHeight="1">
      <c r="A16" s="25">
        <f>+NORMSINV(1-B9/2)</f>
        <v>1.959963986</v>
      </c>
    </row>
    <row r="17" ht="14.25" customHeight="1">
      <c r="A17" s="25">
        <f>-NORMSINV(1-B9/2)</f>
        <v>-1.959963986</v>
      </c>
    </row>
    <row r="18" ht="14.25" customHeight="1"/>
    <row r="19" ht="14.25" customHeight="1"/>
    <row r="20" ht="14.25" customHeight="1">
      <c r="A20" s="1" t="s">
        <v>260</v>
      </c>
      <c r="C20" s="1">
        <f>+B4+A16*SQRT((B4*(1-B4))/(B7))</f>
        <v>0.6196478408</v>
      </c>
    </row>
    <row r="21" ht="14.25" customHeight="1">
      <c r="C21" s="1">
        <f>+B4+A17*SQRT((B4*(1-B5))/(B7))</f>
        <v>0.4803521592</v>
      </c>
    </row>
    <row r="22" ht="14.25" customHeight="1"/>
    <row r="23" ht="14.25" customHeight="1"/>
    <row r="24" ht="14.25" customHeight="1"/>
    <row r="25" ht="14.25" customHeight="1">
      <c r="A25" s="1" t="s">
        <v>261</v>
      </c>
    </row>
    <row r="26" ht="14.25" customHeight="1">
      <c r="A26" s="1" t="s">
        <v>262</v>
      </c>
    </row>
    <row r="27" ht="14.25" customHeight="1">
      <c r="A27" s="1" t="s">
        <v>263</v>
      </c>
    </row>
    <row r="28" ht="14.25" customHeight="1"/>
    <row r="29" ht="14.25" customHeight="1"/>
    <row r="30" ht="14.25" customHeight="1"/>
    <row r="31" ht="14.25" customHeight="1">
      <c r="D31" s="76" t="s">
        <v>264</v>
      </c>
      <c r="E31" s="56"/>
    </row>
    <row r="32" ht="14.25" customHeight="1">
      <c r="A32" s="1" t="s">
        <v>252</v>
      </c>
    </row>
    <row r="33" ht="14.25" customHeight="1">
      <c r="A33" s="1" t="s">
        <v>253</v>
      </c>
      <c r="B33" s="10">
        <v>0.55</v>
      </c>
    </row>
    <row r="34" ht="14.25" customHeight="1">
      <c r="A34" s="1" t="s">
        <v>265</v>
      </c>
      <c r="B34" s="10">
        <v>0.55</v>
      </c>
    </row>
    <row r="35" ht="14.25" customHeight="1"/>
    <row r="36" ht="14.25" customHeight="1">
      <c r="A36" s="1" t="s">
        <v>9</v>
      </c>
      <c r="B36" s="1">
        <v>196.0</v>
      </c>
    </row>
    <row r="37" ht="14.25" customHeight="1">
      <c r="A37" s="1" t="s">
        <v>255</v>
      </c>
      <c r="B37" s="1">
        <v>100.0</v>
      </c>
    </row>
    <row r="38" ht="14.25" customHeight="1">
      <c r="A38" s="1" t="s">
        <v>13</v>
      </c>
      <c r="B38" s="1">
        <v>0.05</v>
      </c>
    </row>
    <row r="39" ht="14.25" customHeight="1"/>
    <row r="40" ht="14.25" customHeight="1">
      <c r="A40" s="1" t="s">
        <v>256</v>
      </c>
    </row>
    <row r="41" ht="14.25" customHeight="1"/>
    <row r="42" ht="14.25" customHeight="1">
      <c r="A42" s="1" t="s">
        <v>257</v>
      </c>
      <c r="B42" s="1" t="s">
        <v>258</v>
      </c>
      <c r="C42" s="1">
        <f>+B37/B36</f>
        <v>0.5102040816</v>
      </c>
    </row>
    <row r="43" ht="14.25" customHeight="1"/>
    <row r="44" ht="14.25" customHeight="1">
      <c r="A44" s="73" t="s">
        <v>259</v>
      </c>
      <c r="B44" s="73"/>
    </row>
    <row r="45" ht="14.25" customHeight="1">
      <c r="A45" s="77">
        <f>+NORMSINV(1-B38/2)</f>
        <v>1.959963986</v>
      </c>
      <c r="B45" s="73"/>
    </row>
    <row r="46" ht="14.25" customHeight="1">
      <c r="A46" s="77">
        <f>-NORMSINV(1-B38/2)</f>
        <v>-1.959963986</v>
      </c>
      <c r="B46" s="73"/>
    </row>
    <row r="47" ht="14.25" customHeight="1"/>
    <row r="48" ht="14.25" customHeight="1"/>
    <row r="49" ht="14.25" customHeight="1">
      <c r="A49" s="61" t="s">
        <v>260</v>
      </c>
      <c r="B49" s="61"/>
      <c r="C49" s="1">
        <f>+B33+A45*SQRT((B33*(1-B33))/(B36))</f>
        <v>0.6196478408</v>
      </c>
    </row>
    <row r="50" ht="14.25" customHeight="1"/>
    <row r="51" ht="14.25" customHeight="1"/>
    <row r="52" ht="14.25" customHeight="1"/>
    <row r="53" ht="14.25" customHeight="1"/>
    <row r="54" ht="14.25" customHeight="1">
      <c r="A54" s="1" t="s">
        <v>261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>
      <c r="D60" s="76" t="s">
        <v>266</v>
      </c>
      <c r="E60" s="56"/>
    </row>
    <row r="61" ht="14.25" customHeight="1">
      <c r="A61" s="1" t="s">
        <v>252</v>
      </c>
    </row>
    <row r="62" ht="14.25" customHeight="1">
      <c r="A62" s="1" t="s">
        <v>253</v>
      </c>
      <c r="B62" s="10">
        <v>0.55</v>
      </c>
    </row>
    <row r="63" ht="14.25" customHeight="1">
      <c r="A63" s="1" t="s">
        <v>267</v>
      </c>
      <c r="B63" s="10">
        <v>0.55</v>
      </c>
    </row>
    <row r="64" ht="14.25" customHeight="1"/>
    <row r="65" ht="14.25" customHeight="1">
      <c r="A65" s="1" t="s">
        <v>9</v>
      </c>
      <c r="B65" s="1">
        <v>196.0</v>
      </c>
    </row>
    <row r="66" ht="14.25" customHeight="1">
      <c r="A66" s="1" t="s">
        <v>255</v>
      </c>
      <c r="B66" s="1">
        <v>100.0</v>
      </c>
    </row>
    <row r="67" ht="14.25" customHeight="1">
      <c r="A67" s="1" t="s">
        <v>13</v>
      </c>
      <c r="B67" s="1">
        <v>0.05</v>
      </c>
    </row>
    <row r="68" ht="14.25" customHeight="1"/>
    <row r="69" ht="14.25" customHeight="1">
      <c r="A69" s="1" t="s">
        <v>256</v>
      </c>
    </row>
    <row r="70" ht="14.25" customHeight="1"/>
    <row r="71" ht="14.25" customHeight="1">
      <c r="A71" s="1" t="s">
        <v>257</v>
      </c>
      <c r="B71" s="1" t="s">
        <v>258</v>
      </c>
      <c r="C71" s="1">
        <f>+B66/B65</f>
        <v>0.5102040816</v>
      </c>
    </row>
    <row r="72" ht="14.25" customHeight="1"/>
    <row r="73" ht="14.25" customHeight="1">
      <c r="A73" s="1" t="s">
        <v>259</v>
      </c>
    </row>
    <row r="74" ht="14.25" customHeight="1">
      <c r="A74" s="25">
        <f>+NORMSINV(1-B67/2)</f>
        <v>1.959963986</v>
      </c>
    </row>
    <row r="75" ht="14.25" customHeight="1">
      <c r="A75" s="25">
        <f>-NORMSINV(1-B67/2)</f>
        <v>-1.959963986</v>
      </c>
    </row>
    <row r="76" ht="14.25" customHeight="1"/>
    <row r="77" ht="14.25" customHeight="1"/>
    <row r="78" ht="14.25" customHeight="1">
      <c r="A78" s="61" t="s">
        <v>260</v>
      </c>
      <c r="B78" s="61"/>
      <c r="C78" s="1">
        <f>+B62+A75*SQRT((B62*(1-B63))/(B65))</f>
        <v>0.4803521592</v>
      </c>
    </row>
    <row r="79" ht="14.25" customHeight="1"/>
    <row r="80" ht="14.25" customHeight="1"/>
    <row r="81" ht="14.25" customHeight="1"/>
    <row r="82" ht="14.25" customHeight="1"/>
    <row r="83" ht="14.25" customHeight="1">
      <c r="A83" s="1" t="s">
        <v>261</v>
      </c>
    </row>
    <row r="84" ht="14.25" customHeight="1"/>
    <row r="85" ht="14.25" customHeight="1"/>
    <row r="86" ht="14.25" customHeight="1"/>
    <row r="87" ht="14.25" customHeight="1"/>
    <row r="88" ht="14.25" customHeight="1">
      <c r="D88" s="65" t="s">
        <v>142</v>
      </c>
      <c r="E88" s="66"/>
      <c r="F88" s="56"/>
    </row>
    <row r="89" ht="14.25" customHeight="1">
      <c r="D89" s="75" t="s">
        <v>164</v>
      </c>
      <c r="E89" s="56"/>
    </row>
    <row r="90" ht="14.25" customHeight="1">
      <c r="A90" s="1" t="s">
        <v>252</v>
      </c>
    </row>
    <row r="91" ht="14.25" customHeight="1">
      <c r="A91" s="1" t="s">
        <v>253</v>
      </c>
      <c r="B91" s="10">
        <v>0.55</v>
      </c>
      <c r="D91" s="1" t="s">
        <v>268</v>
      </c>
      <c r="F91" s="19">
        <f>+(C100-B91)/(SQRT((B91*(1-B91))/(B94)))</f>
        <v>-1.11989928</v>
      </c>
    </row>
    <row r="92" ht="14.25" customHeight="1">
      <c r="A92" s="1" t="s">
        <v>269</v>
      </c>
      <c r="B92" s="10">
        <v>0.55</v>
      </c>
    </row>
    <row r="93" ht="14.25" customHeight="1"/>
    <row r="94" ht="14.25" customHeight="1">
      <c r="A94" s="1" t="s">
        <v>9</v>
      </c>
      <c r="B94" s="1">
        <v>196.0</v>
      </c>
    </row>
    <row r="95" ht="14.25" customHeight="1">
      <c r="A95" s="1" t="s">
        <v>255</v>
      </c>
      <c r="B95" s="1">
        <v>100.0</v>
      </c>
    </row>
    <row r="96" ht="14.25" customHeight="1">
      <c r="A96" s="1" t="s">
        <v>13</v>
      </c>
      <c r="B96" s="1">
        <v>0.05</v>
      </c>
      <c r="D96" s="1" t="s">
        <v>270</v>
      </c>
    </row>
    <row r="97" ht="14.25" customHeight="1"/>
    <row r="98" ht="14.25" customHeight="1">
      <c r="A98" s="1" t="s">
        <v>256</v>
      </c>
    </row>
    <row r="99" ht="14.25" customHeight="1"/>
    <row r="100" ht="14.25" customHeight="1">
      <c r="A100" s="1" t="s">
        <v>257</v>
      </c>
      <c r="B100" s="1" t="s">
        <v>258</v>
      </c>
      <c r="C100" s="1">
        <f>+B95/B94</f>
        <v>0.5102040816</v>
      </c>
    </row>
    <row r="101" ht="14.25" customHeight="1"/>
    <row r="102" ht="14.25" customHeight="1">
      <c r="A102" s="1" t="s">
        <v>259</v>
      </c>
    </row>
    <row r="103" ht="14.25" customHeight="1">
      <c r="A103" s="25">
        <f>+NORMSINV(1-B96/2)</f>
        <v>1.959963986</v>
      </c>
    </row>
    <row r="104" ht="14.25" customHeight="1">
      <c r="A104" s="25">
        <f>-NORMSINV(1-B96/2)</f>
        <v>-1.959963986</v>
      </c>
    </row>
    <row r="105" ht="14.25" customHeight="1"/>
    <row r="106" ht="14.25" customHeight="1"/>
    <row r="107" ht="14.25" customHeight="1">
      <c r="D107" s="75" t="s">
        <v>271</v>
      </c>
      <c r="E107" s="56"/>
    </row>
    <row r="108" ht="14.25" customHeight="1">
      <c r="A108" s="1" t="s">
        <v>252</v>
      </c>
    </row>
    <row r="109" ht="14.25" customHeight="1">
      <c r="A109" s="1" t="s">
        <v>253</v>
      </c>
      <c r="B109" s="10">
        <v>0.55</v>
      </c>
      <c r="D109" s="1" t="s">
        <v>268</v>
      </c>
      <c r="F109" s="19">
        <f>+(C118-B109)/(SQRT((B109*(1-B109))/(B112)))</f>
        <v>-1.11989928</v>
      </c>
    </row>
    <row r="110" ht="14.25" customHeight="1">
      <c r="A110" s="1" t="s">
        <v>265</v>
      </c>
      <c r="B110" s="10">
        <v>0.55</v>
      </c>
    </row>
    <row r="111" ht="14.25" customHeight="1"/>
    <row r="112" ht="14.25" customHeight="1">
      <c r="A112" s="1" t="s">
        <v>9</v>
      </c>
      <c r="B112" s="1">
        <v>196.0</v>
      </c>
    </row>
    <row r="113" ht="14.25" customHeight="1">
      <c r="A113" s="1" t="s">
        <v>255</v>
      </c>
      <c r="B113" s="1">
        <v>100.0</v>
      </c>
    </row>
    <row r="114" ht="14.25" customHeight="1">
      <c r="A114" s="1" t="s">
        <v>13</v>
      </c>
      <c r="B114" s="1">
        <v>0.05</v>
      </c>
      <c r="D114" s="1" t="s">
        <v>270</v>
      </c>
    </row>
    <row r="115" ht="14.25" customHeight="1"/>
    <row r="116" ht="14.25" customHeight="1">
      <c r="A116" s="1" t="s">
        <v>256</v>
      </c>
    </row>
    <row r="117" ht="14.25" customHeight="1"/>
    <row r="118" ht="14.25" customHeight="1">
      <c r="A118" s="1" t="s">
        <v>257</v>
      </c>
      <c r="B118" s="1" t="s">
        <v>258</v>
      </c>
      <c r="C118" s="1">
        <f>+B113/B112</f>
        <v>0.5102040816</v>
      </c>
    </row>
    <row r="119" ht="14.25" customHeight="1"/>
    <row r="120" ht="14.25" customHeight="1">
      <c r="A120" s="1" t="s">
        <v>259</v>
      </c>
    </row>
    <row r="121" ht="14.25" customHeight="1">
      <c r="A121" s="25">
        <f>+NORMSINV(1-B114)</f>
        <v>1.644853625</v>
      </c>
    </row>
    <row r="122" ht="14.25" customHeight="1">
      <c r="A122" s="25"/>
    </row>
    <row r="123" ht="14.25" customHeight="1"/>
    <row r="124" ht="14.25" customHeight="1"/>
    <row r="125" ht="14.25" customHeight="1"/>
    <row r="126" ht="14.25" customHeight="1">
      <c r="D126" s="75" t="s">
        <v>272</v>
      </c>
      <c r="E126" s="56"/>
    </row>
    <row r="127" ht="14.25" customHeight="1">
      <c r="A127" s="1" t="s">
        <v>252</v>
      </c>
    </row>
    <row r="128" ht="14.25" customHeight="1">
      <c r="A128" s="1" t="s">
        <v>253</v>
      </c>
      <c r="B128" s="10">
        <v>0.55</v>
      </c>
      <c r="D128" s="1" t="s">
        <v>268</v>
      </c>
      <c r="F128" s="19">
        <f>+(C137-B128)/(SQRT((B128*(1-B128))/(B131)))</f>
        <v>-1.11989928</v>
      </c>
    </row>
    <row r="129" ht="14.25" customHeight="1">
      <c r="A129" s="1" t="s">
        <v>267</v>
      </c>
      <c r="B129" s="10">
        <v>0.55</v>
      </c>
    </row>
    <row r="130" ht="14.25" customHeight="1"/>
    <row r="131" ht="14.25" customHeight="1">
      <c r="A131" s="1" t="s">
        <v>9</v>
      </c>
      <c r="B131" s="1">
        <v>196.0</v>
      </c>
    </row>
    <row r="132" ht="14.25" customHeight="1">
      <c r="A132" s="1" t="s">
        <v>255</v>
      </c>
      <c r="B132" s="1">
        <v>100.0</v>
      </c>
    </row>
    <row r="133" ht="14.25" customHeight="1">
      <c r="A133" s="1" t="s">
        <v>13</v>
      </c>
      <c r="B133" s="1">
        <v>0.05</v>
      </c>
      <c r="D133" s="1" t="s">
        <v>270</v>
      </c>
    </row>
    <row r="134" ht="14.25" customHeight="1"/>
    <row r="135" ht="14.25" customHeight="1">
      <c r="A135" s="1" t="s">
        <v>256</v>
      </c>
    </row>
    <row r="136" ht="14.25" customHeight="1"/>
    <row r="137" ht="14.25" customHeight="1">
      <c r="A137" s="1" t="s">
        <v>257</v>
      </c>
      <c r="B137" s="1" t="s">
        <v>258</v>
      </c>
      <c r="C137" s="1">
        <f>+B132/B131</f>
        <v>0.5102040816</v>
      </c>
    </row>
    <row r="138" ht="14.25" customHeight="1"/>
    <row r="139" ht="14.25" customHeight="1">
      <c r="A139" s="1" t="s">
        <v>259</v>
      </c>
    </row>
    <row r="140" ht="14.25" customHeight="1">
      <c r="A140" s="25">
        <f>-NORMSINV(1-B133)</f>
        <v>-1.644853625</v>
      </c>
    </row>
    <row r="141" ht="14.25" customHeight="1"/>
    <row r="142" ht="14.25" customHeight="1"/>
    <row r="143" ht="14.25" customHeight="1"/>
    <row r="144" ht="14.25" customHeight="1"/>
    <row r="145" ht="14.25" customHeight="1">
      <c r="A145" s="65" t="s">
        <v>175</v>
      </c>
      <c r="B145" s="66"/>
      <c r="C145" s="56"/>
    </row>
    <row r="146" ht="14.25" customHeight="1">
      <c r="A146" s="1" t="s">
        <v>252</v>
      </c>
    </row>
    <row r="147" ht="14.25" customHeight="1">
      <c r="A147" s="1" t="s">
        <v>253</v>
      </c>
      <c r="B147" s="10">
        <v>0.55</v>
      </c>
      <c r="D147" s="1" t="s">
        <v>268</v>
      </c>
      <c r="F147" s="19">
        <f>+(C156-B147)/(SQRT((B147*(1-B147))/(B150)))</f>
        <v>-1.11989928</v>
      </c>
    </row>
    <row r="148" ht="14.25" customHeight="1">
      <c r="A148" s="1" t="s">
        <v>273</v>
      </c>
      <c r="B148" s="10">
        <v>0.55</v>
      </c>
    </row>
    <row r="149" ht="14.25" customHeight="1"/>
    <row r="150" ht="14.25" customHeight="1">
      <c r="A150" s="1" t="s">
        <v>9</v>
      </c>
      <c r="B150" s="1">
        <v>196.0</v>
      </c>
    </row>
    <row r="151" ht="14.25" customHeight="1">
      <c r="A151" s="1" t="s">
        <v>255</v>
      </c>
      <c r="B151" s="1">
        <v>100.0</v>
      </c>
    </row>
    <row r="152" ht="14.25" customHeight="1">
      <c r="A152" s="1" t="s">
        <v>13</v>
      </c>
      <c r="B152" s="1">
        <v>0.05</v>
      </c>
      <c r="E152" s="1" t="s">
        <v>274</v>
      </c>
    </row>
    <row r="153" ht="14.25" customHeight="1">
      <c r="E153" s="1" t="s">
        <v>226</v>
      </c>
      <c r="F153" s="1" t="s">
        <v>275</v>
      </c>
    </row>
    <row r="154" ht="14.25" customHeight="1">
      <c r="A154" s="1" t="s">
        <v>256</v>
      </c>
      <c r="E154" s="1" t="s">
        <v>226</v>
      </c>
      <c r="F154" s="1" t="s">
        <v>276</v>
      </c>
      <c r="G154" s="16">
        <f>+-ABS(F147)</f>
        <v>-1.11989928</v>
      </c>
      <c r="H154" s="1" t="s">
        <v>180</v>
      </c>
    </row>
    <row r="155" ht="14.25" customHeight="1">
      <c r="E155" s="1" t="s">
        <v>226</v>
      </c>
      <c r="F155" s="1" t="str">
        <f>2*_xlfn.NORM.S.DIST(G154,TRUE)</f>
        <v>#N/A</v>
      </c>
    </row>
    <row r="156" ht="14.25" customHeight="1">
      <c r="A156" s="1" t="s">
        <v>257</v>
      </c>
      <c r="B156" s="1" t="s">
        <v>258</v>
      </c>
      <c r="C156" s="1">
        <f>+B151/B150</f>
        <v>0.5102040816</v>
      </c>
    </row>
    <row r="157" ht="14.25" customHeight="1"/>
    <row r="158" ht="14.25" customHeight="1">
      <c r="E158" s="1" t="s">
        <v>270</v>
      </c>
    </row>
    <row r="159" ht="14.25" customHeight="1">
      <c r="E159" s="1" t="s">
        <v>277</v>
      </c>
    </row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>
      <c r="A165" s="1" t="s">
        <v>252</v>
      </c>
    </row>
    <row r="166" ht="14.25" customHeight="1">
      <c r="A166" s="1" t="s">
        <v>253</v>
      </c>
      <c r="B166" s="10">
        <v>0.55</v>
      </c>
      <c r="D166" s="1" t="s">
        <v>268</v>
      </c>
      <c r="F166" s="19">
        <f>+(C175-B166)/(SQRT((B166*(1-B166))/(B169)))</f>
        <v>-1.11989928</v>
      </c>
    </row>
    <row r="167" ht="14.25" customHeight="1">
      <c r="A167" s="1" t="s">
        <v>267</v>
      </c>
      <c r="B167" s="10">
        <v>0.55</v>
      </c>
    </row>
    <row r="168" ht="14.25" customHeight="1"/>
    <row r="169" ht="14.25" customHeight="1">
      <c r="A169" s="1" t="s">
        <v>9</v>
      </c>
      <c r="B169" s="1">
        <v>196.0</v>
      </c>
    </row>
    <row r="170" ht="14.25" customHeight="1">
      <c r="A170" s="1" t="s">
        <v>255</v>
      </c>
      <c r="B170" s="1">
        <v>100.0</v>
      </c>
    </row>
    <row r="171" ht="14.25" customHeight="1">
      <c r="A171" s="1" t="s">
        <v>13</v>
      </c>
      <c r="B171" s="1">
        <v>0.05</v>
      </c>
      <c r="E171" s="1" t="s">
        <v>274</v>
      </c>
    </row>
    <row r="172" ht="14.25" customHeight="1">
      <c r="E172" s="1" t="s">
        <v>226</v>
      </c>
      <c r="F172" s="1" t="s">
        <v>278</v>
      </c>
    </row>
    <row r="173" ht="14.25" customHeight="1">
      <c r="A173" s="1" t="s">
        <v>256</v>
      </c>
      <c r="E173" s="1" t="s">
        <v>226</v>
      </c>
      <c r="F173" s="1" t="s">
        <v>279</v>
      </c>
      <c r="G173" s="16">
        <f>+-ABS(F166)</f>
        <v>-1.11989928</v>
      </c>
      <c r="H173" s="1" t="s">
        <v>180</v>
      </c>
    </row>
    <row r="174" ht="14.25" customHeight="1">
      <c r="E174" s="1" t="s">
        <v>226</v>
      </c>
      <c r="F174" s="1" t="str">
        <f>_xlfn.NORM.S.DIST(G173,TRUE)</f>
        <v>#N/A</v>
      </c>
    </row>
    <row r="175" ht="14.25" customHeight="1">
      <c r="A175" s="1" t="s">
        <v>257</v>
      </c>
      <c r="B175" s="1" t="s">
        <v>258</v>
      </c>
      <c r="C175" s="1">
        <f>+B170/B169</f>
        <v>0.5102040816</v>
      </c>
    </row>
    <row r="176" ht="14.25" customHeight="1"/>
    <row r="177" ht="14.25" customHeight="1">
      <c r="E177" s="1" t="s">
        <v>270</v>
      </c>
    </row>
    <row r="178" ht="14.25" customHeight="1">
      <c r="E178" s="1" t="s">
        <v>277</v>
      </c>
    </row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>
      <c r="A185" s="1" t="s">
        <v>252</v>
      </c>
    </row>
    <row r="186" ht="14.25" customHeight="1">
      <c r="A186" s="1" t="s">
        <v>253</v>
      </c>
      <c r="B186" s="10">
        <v>0.55</v>
      </c>
      <c r="D186" s="1" t="s">
        <v>268</v>
      </c>
      <c r="F186" s="19">
        <f>+(C195-B186)/(SQRT((B186*(1-B186))/(B189)))</f>
        <v>-1.11989928</v>
      </c>
    </row>
    <row r="187" ht="14.25" customHeight="1">
      <c r="A187" s="1" t="s">
        <v>265</v>
      </c>
      <c r="B187" s="10">
        <v>0.55</v>
      </c>
    </row>
    <row r="188" ht="14.25" customHeight="1"/>
    <row r="189" ht="14.25" customHeight="1">
      <c r="A189" s="1" t="s">
        <v>9</v>
      </c>
      <c r="B189" s="1">
        <v>196.0</v>
      </c>
    </row>
    <row r="190" ht="14.25" customHeight="1">
      <c r="A190" s="1" t="s">
        <v>255</v>
      </c>
      <c r="B190" s="1">
        <v>100.0</v>
      </c>
    </row>
    <row r="191" ht="14.25" customHeight="1">
      <c r="A191" s="1" t="s">
        <v>13</v>
      </c>
      <c r="B191" s="1">
        <v>0.05</v>
      </c>
      <c r="E191" s="1" t="s">
        <v>274</v>
      </c>
    </row>
    <row r="192" ht="14.25" customHeight="1">
      <c r="E192" s="1" t="s">
        <v>226</v>
      </c>
      <c r="F192" s="1" t="s">
        <v>280</v>
      </c>
    </row>
    <row r="193" ht="14.25" customHeight="1">
      <c r="A193" s="1" t="s">
        <v>256</v>
      </c>
      <c r="E193" s="1" t="s">
        <v>226</v>
      </c>
      <c r="F193" s="1" t="s">
        <v>281</v>
      </c>
      <c r="G193" s="16">
        <f>+ABS(F186)</f>
        <v>1.11989928</v>
      </c>
      <c r="H193" s="1" t="s">
        <v>180</v>
      </c>
    </row>
    <row r="194" ht="14.25" customHeight="1">
      <c r="E194" s="1" t="s">
        <v>226</v>
      </c>
      <c r="F194" s="16" t="str">
        <f>_xlfn.NORM.S.DIST(G193,TRUE)</f>
        <v>#N/A</v>
      </c>
    </row>
    <row r="195" ht="14.25" customHeight="1">
      <c r="A195" s="1" t="s">
        <v>257</v>
      </c>
      <c r="B195" s="1" t="s">
        <v>258</v>
      </c>
      <c r="C195" s="1">
        <f>+B190/B189</f>
        <v>0.5102040816</v>
      </c>
    </row>
    <row r="196" ht="14.25" customHeight="1"/>
    <row r="197" ht="14.25" customHeight="1">
      <c r="E197" s="1" t="s">
        <v>270</v>
      </c>
    </row>
    <row r="198" ht="14.25" customHeight="1">
      <c r="E198" s="1" t="s">
        <v>277</v>
      </c>
    </row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9">
    <mergeCell ref="D126:E126"/>
    <mergeCell ref="A145:C145"/>
    <mergeCell ref="C1:E1"/>
    <mergeCell ref="D2:E2"/>
    <mergeCell ref="D31:E31"/>
    <mergeCell ref="D60:E60"/>
    <mergeCell ref="D88:F88"/>
    <mergeCell ref="D89:E89"/>
    <mergeCell ref="D107:E107"/>
  </mergeCells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D1" s="65" t="s">
        <v>282</v>
      </c>
      <c r="E1" s="56"/>
    </row>
    <row r="2" ht="14.25" customHeight="1">
      <c r="A2" s="1" t="s">
        <v>283</v>
      </c>
    </row>
    <row r="3" ht="14.25" customHeight="1">
      <c r="A3" s="1" t="s">
        <v>284</v>
      </c>
      <c r="B3" s="10">
        <v>0.55</v>
      </c>
      <c r="D3" s="1" t="s">
        <v>272</v>
      </c>
    </row>
    <row r="4" ht="14.25" customHeight="1">
      <c r="A4" s="1" t="s">
        <v>285</v>
      </c>
      <c r="B4" s="10">
        <v>0.55</v>
      </c>
    </row>
    <row r="5" ht="14.25" customHeight="1">
      <c r="B5" s="10"/>
    </row>
    <row r="6" ht="14.25" customHeight="1">
      <c r="A6" s="1" t="s">
        <v>9</v>
      </c>
      <c r="B6" s="10">
        <v>15.0</v>
      </c>
    </row>
    <row r="7" ht="14.25" customHeight="1">
      <c r="A7" s="1" t="s">
        <v>255</v>
      </c>
      <c r="B7" s="10">
        <v>5.0</v>
      </c>
    </row>
    <row r="8" ht="14.25" customHeight="1">
      <c r="A8" s="1" t="s">
        <v>286</v>
      </c>
      <c r="B8" s="10">
        <v>0.1</v>
      </c>
    </row>
    <row r="9" ht="14.25" customHeight="1"/>
    <row r="10" ht="14.25" customHeight="1">
      <c r="A10" s="1" t="s">
        <v>287</v>
      </c>
    </row>
    <row r="11" ht="14.25" customHeight="1">
      <c r="A11" s="1" t="s">
        <v>288</v>
      </c>
      <c r="B11" s="1">
        <f>+_xlfn.BINOM.DIST(B7,B6,B3,TRUE)</f>
        <v>0.07692871334</v>
      </c>
    </row>
    <row r="12" ht="14.25" customHeight="1"/>
    <row r="13" ht="14.25" customHeight="1">
      <c r="A13" s="1" t="s">
        <v>289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>
      <c r="A19" s="1" t="s">
        <v>283</v>
      </c>
      <c r="D19" s="1" t="s">
        <v>271</v>
      </c>
    </row>
    <row r="20" ht="14.25" customHeight="1">
      <c r="A20" s="1" t="s">
        <v>284</v>
      </c>
      <c r="B20" s="10">
        <v>0.55</v>
      </c>
    </row>
    <row r="21" ht="14.25" customHeight="1">
      <c r="A21" s="1" t="s">
        <v>290</v>
      </c>
      <c r="B21" s="10">
        <v>0.55</v>
      </c>
    </row>
    <row r="22" ht="14.25" customHeight="1">
      <c r="B22" s="10"/>
    </row>
    <row r="23" ht="14.25" customHeight="1">
      <c r="A23" s="1" t="s">
        <v>9</v>
      </c>
      <c r="B23" s="10">
        <v>15.0</v>
      </c>
    </row>
    <row r="24" ht="14.25" customHeight="1">
      <c r="A24" s="1" t="s">
        <v>255</v>
      </c>
      <c r="B24" s="10">
        <v>5.0</v>
      </c>
    </row>
    <row r="25" ht="14.25" customHeight="1">
      <c r="A25" s="1" t="s">
        <v>286</v>
      </c>
      <c r="B25" s="10">
        <v>0.1</v>
      </c>
    </row>
    <row r="26" ht="14.25" customHeight="1"/>
    <row r="27" ht="14.25" customHeight="1">
      <c r="A27" s="1" t="s">
        <v>287</v>
      </c>
    </row>
    <row r="28" ht="14.25" customHeight="1">
      <c r="A28" s="1" t="s">
        <v>288</v>
      </c>
      <c r="B28" s="1">
        <f>1-_xlfn.BINOM.DIST(B24,B23,B20,TRUE)</f>
        <v>0.9230712867</v>
      </c>
    </row>
    <row r="29" ht="14.25" customHeight="1"/>
    <row r="30" ht="14.25" customHeight="1">
      <c r="A30" s="1" t="s">
        <v>289</v>
      </c>
    </row>
    <row r="31" ht="14.25" customHeight="1"/>
    <row r="32" ht="14.25" customHeight="1"/>
    <row r="33" ht="14.25" customHeight="1"/>
    <row r="34" ht="14.25" customHeight="1"/>
    <row r="35" ht="14.25" customHeight="1">
      <c r="D35" s="1" t="s">
        <v>291</v>
      </c>
    </row>
    <row r="36" ht="14.25" customHeight="1">
      <c r="A36" s="1" t="s">
        <v>283</v>
      </c>
    </row>
    <row r="37" ht="14.25" customHeight="1">
      <c r="A37" s="1" t="s">
        <v>284</v>
      </c>
      <c r="B37" s="10">
        <v>0.55</v>
      </c>
    </row>
    <row r="38" ht="14.25" customHeight="1">
      <c r="A38" s="1" t="s">
        <v>292</v>
      </c>
      <c r="B38" s="10">
        <v>0.55</v>
      </c>
    </row>
    <row r="39" ht="14.25" customHeight="1">
      <c r="B39" s="10"/>
    </row>
    <row r="40" ht="14.25" customHeight="1">
      <c r="A40" s="1" t="s">
        <v>9</v>
      </c>
      <c r="B40" s="10">
        <v>15.0</v>
      </c>
    </row>
    <row r="41" ht="14.25" customHeight="1">
      <c r="A41" s="1" t="s">
        <v>255</v>
      </c>
      <c r="B41" s="10">
        <v>5.0</v>
      </c>
    </row>
    <row r="42" ht="14.25" customHeight="1">
      <c r="A42" s="1" t="s">
        <v>286</v>
      </c>
      <c r="B42" s="10">
        <v>0.1</v>
      </c>
    </row>
    <row r="43" ht="14.25" customHeight="1"/>
    <row r="44" ht="14.25" customHeight="1">
      <c r="A44" s="1" t="s">
        <v>287</v>
      </c>
    </row>
    <row r="45" ht="14.25" customHeight="1">
      <c r="A45" s="1" t="s">
        <v>288</v>
      </c>
      <c r="B45" s="1">
        <f>2*_xlfn.BINOM.DIST(B41,B40,B37,TRUE)</f>
        <v>0.1538574267</v>
      </c>
    </row>
    <row r="46" ht="14.25" customHeight="1"/>
    <row r="47" ht="14.25" customHeight="1">
      <c r="A47" s="1" t="s">
        <v>289</v>
      </c>
    </row>
    <row r="48" ht="14.25" customHeight="1"/>
    <row r="49" ht="14.25" customHeight="1"/>
    <row r="50" ht="14.25" customHeight="1"/>
    <row r="51" ht="14.25" customHeight="1">
      <c r="D51" s="65" t="s">
        <v>251</v>
      </c>
      <c r="E51" s="66"/>
      <c r="F51" s="56"/>
    </row>
    <row r="52" ht="14.25" customHeight="1">
      <c r="D52" s="1" t="s">
        <v>272</v>
      </c>
      <c r="H52" s="78" t="s">
        <v>293</v>
      </c>
      <c r="I52" s="56"/>
    </row>
    <row r="53" ht="14.25" customHeight="1">
      <c r="A53" s="1" t="s">
        <v>283</v>
      </c>
      <c r="E53" s="18" t="s">
        <v>294</v>
      </c>
      <c r="H53" s="1" t="s">
        <v>295</v>
      </c>
      <c r="I53" s="10">
        <v>0.45</v>
      </c>
    </row>
    <row r="54" ht="14.25" customHeight="1">
      <c r="A54" s="1" t="s">
        <v>284</v>
      </c>
      <c r="B54" s="10">
        <v>0.55</v>
      </c>
      <c r="E54" s="1" t="s">
        <v>296</v>
      </c>
      <c r="F54" s="1" t="s">
        <v>297</v>
      </c>
      <c r="H54" s="1" t="s">
        <v>298</v>
      </c>
      <c r="J54" s="10">
        <v>10.0</v>
      </c>
    </row>
    <row r="55" ht="14.25" customHeight="1">
      <c r="A55" s="1" t="s">
        <v>285</v>
      </c>
      <c r="B55" s="10">
        <v>0.55</v>
      </c>
      <c r="D55" s="1">
        <v>1.0</v>
      </c>
      <c r="E55" s="1">
        <f t="shared" ref="E55:E59" si="1">+_xlfn.BINOM.DIST(D55,$B$57,$B$54,TRUE)</f>
        <v>0.0001214771084</v>
      </c>
    </row>
    <row r="56" ht="14.25" customHeight="1">
      <c r="B56" s="10"/>
      <c r="D56" s="1">
        <v>2.0</v>
      </c>
      <c r="E56" s="1">
        <f t="shared" si="1"/>
        <v>0.001107024147</v>
      </c>
      <c r="H56" s="1" t="s">
        <v>299</v>
      </c>
    </row>
    <row r="57" ht="14.25" customHeight="1">
      <c r="A57" s="1" t="s">
        <v>9</v>
      </c>
      <c r="B57" s="10">
        <v>15.0</v>
      </c>
      <c r="D57" s="1">
        <v>3.0</v>
      </c>
      <c r="E57" s="1">
        <f t="shared" si="1"/>
        <v>0.006326773275</v>
      </c>
      <c r="H57" s="1" t="s">
        <v>300</v>
      </c>
    </row>
    <row r="58" ht="14.25" customHeight="1">
      <c r="A58" s="1" t="s">
        <v>255</v>
      </c>
      <c r="B58" s="10">
        <v>5.0</v>
      </c>
      <c r="D58" s="1">
        <v>4.0</v>
      </c>
      <c r="E58" s="1">
        <f t="shared" si="1"/>
        <v>0.02546585341</v>
      </c>
      <c r="I58" s="9" t="s">
        <v>301</v>
      </c>
      <c r="J58" s="10" t="s">
        <v>302</v>
      </c>
      <c r="K58" s="79">
        <f>+_xlfn.BINOM.DIST(J54,B57,I53,TRUE)</f>
        <v>0.9745341466</v>
      </c>
    </row>
    <row r="59" ht="14.25" customHeight="1">
      <c r="A59" s="1" t="s">
        <v>286</v>
      </c>
      <c r="B59" s="10">
        <v>0.1</v>
      </c>
      <c r="D59" s="73">
        <v>5.0</v>
      </c>
      <c r="E59" s="73">
        <f t="shared" si="1"/>
        <v>0.07692871334</v>
      </c>
      <c r="F59" s="73"/>
      <c r="I59" s="27"/>
      <c r="J59" s="27"/>
      <c r="K59" s="27"/>
    </row>
    <row r="60" ht="14.25" customHeight="1">
      <c r="D60" s="1">
        <v>6.0</v>
      </c>
      <c r="F60" s="1">
        <f t="shared" ref="F60:F69" si="2">+_xlfn.BINOM.DIST(D60,$B$57,$B$54,TRUE)</f>
        <v>0.181760465</v>
      </c>
      <c r="H60" s="27"/>
      <c r="I60" s="27"/>
      <c r="J60" s="27"/>
      <c r="K60" s="27"/>
    </row>
    <row r="61" ht="14.25" customHeight="1">
      <c r="A61" s="67" t="s">
        <v>303</v>
      </c>
      <c r="B61" s="4"/>
      <c r="C61" s="5"/>
      <c r="D61" s="1">
        <v>7.0</v>
      </c>
      <c r="F61" s="1">
        <f t="shared" si="2"/>
        <v>0.3464960749</v>
      </c>
      <c r="H61" s="10" t="s">
        <v>304</v>
      </c>
      <c r="I61" s="18"/>
      <c r="J61" s="18"/>
      <c r="K61" s="57"/>
    </row>
    <row r="62" ht="14.25" customHeight="1">
      <c r="A62" s="6"/>
      <c r="B62" s="7"/>
      <c r="C62" s="8"/>
      <c r="D62" s="1">
        <v>8.0</v>
      </c>
      <c r="F62" s="1">
        <f t="shared" si="2"/>
        <v>0.547839598</v>
      </c>
      <c r="H62" s="80" t="s">
        <v>305</v>
      </c>
      <c r="I62" s="81">
        <f>1-K58</f>
        <v>0.02546585341</v>
      </c>
      <c r="J62" s="57"/>
      <c r="K62" s="57"/>
    </row>
    <row r="63" ht="14.25" customHeight="1">
      <c r="A63" s="61" t="s">
        <v>88</v>
      </c>
      <c r="D63" s="1">
        <v>9.0</v>
      </c>
      <c r="F63" s="1">
        <f t="shared" si="2"/>
        <v>0.739240231</v>
      </c>
      <c r="I63" s="25"/>
      <c r="J63" s="18"/>
      <c r="K63" s="16"/>
    </row>
    <row r="64" ht="14.25" customHeight="1">
      <c r="D64" s="1">
        <v>10.0</v>
      </c>
      <c r="F64" s="1">
        <f t="shared" si="2"/>
        <v>0.8796006953</v>
      </c>
      <c r="H64" s="57"/>
      <c r="I64" s="57"/>
      <c r="J64" s="57"/>
      <c r="K64" s="57"/>
    </row>
    <row r="65" ht="14.25" customHeight="1">
      <c r="D65" s="1">
        <v>11.0</v>
      </c>
      <c r="F65" s="1">
        <f t="shared" si="2"/>
        <v>0.957578731</v>
      </c>
      <c r="H65" s="67" t="s">
        <v>306</v>
      </c>
      <c r="I65" s="4"/>
      <c r="J65" s="4"/>
      <c r="K65" s="5"/>
    </row>
    <row r="66" ht="14.25" customHeight="1">
      <c r="D66" s="1">
        <v>12.0</v>
      </c>
      <c r="F66" s="1">
        <f t="shared" si="2"/>
        <v>0.9893475603</v>
      </c>
      <c r="H66" s="6"/>
      <c r="I66" s="7"/>
      <c r="J66" s="7"/>
      <c r="K66" s="8"/>
    </row>
    <row r="67" ht="14.25" customHeight="1">
      <c r="D67" s="1">
        <v>13.0</v>
      </c>
      <c r="F67" s="1">
        <f t="shared" si="2"/>
        <v>0.9983079994</v>
      </c>
    </row>
    <row r="68" ht="14.25" customHeight="1">
      <c r="D68" s="1">
        <v>14.0</v>
      </c>
      <c r="F68" s="1">
        <f t="shared" si="2"/>
        <v>0.9998725205</v>
      </c>
    </row>
    <row r="69" ht="14.25" customHeight="1">
      <c r="D69" s="1">
        <v>15.0</v>
      </c>
      <c r="F69" s="1">
        <f t="shared" si="2"/>
        <v>1</v>
      </c>
    </row>
    <row r="70" ht="14.25" customHeight="1"/>
    <row r="71" ht="14.25" customHeight="1"/>
    <row r="72" ht="14.25" customHeight="1"/>
    <row r="73" ht="14.25" customHeight="1">
      <c r="D73" s="1" t="s">
        <v>271</v>
      </c>
    </row>
    <row r="74" ht="14.25" customHeight="1">
      <c r="A74" s="1" t="s">
        <v>283</v>
      </c>
      <c r="E74" s="18" t="s">
        <v>307</v>
      </c>
    </row>
    <row r="75" ht="14.25" customHeight="1">
      <c r="A75" s="1" t="s">
        <v>284</v>
      </c>
      <c r="B75" s="10">
        <v>0.55</v>
      </c>
      <c r="E75" s="1" t="s">
        <v>296</v>
      </c>
      <c r="F75" s="1" t="s">
        <v>297</v>
      </c>
      <c r="H75" s="78" t="s">
        <v>293</v>
      </c>
      <c r="I75" s="56"/>
    </row>
    <row r="76" ht="14.25" customHeight="1">
      <c r="A76" s="1" t="s">
        <v>290</v>
      </c>
      <c r="B76" s="10">
        <v>0.55</v>
      </c>
      <c r="D76" s="1">
        <v>1.0</v>
      </c>
      <c r="F76" s="1">
        <f t="shared" ref="F76:F85" si="3">1-_xlfn.BINOM.DIST(D76,$B$57,$B$54,TRUE)</f>
        <v>0.9998785229</v>
      </c>
      <c r="H76" s="1" t="s">
        <v>295</v>
      </c>
      <c r="I76" s="10">
        <v>0.45</v>
      </c>
    </row>
    <row r="77" ht="14.25" customHeight="1">
      <c r="B77" s="10"/>
      <c r="D77" s="1">
        <v>2.0</v>
      </c>
      <c r="F77" s="1">
        <f t="shared" si="3"/>
        <v>0.9988929759</v>
      </c>
      <c r="H77" s="1" t="s">
        <v>298</v>
      </c>
      <c r="J77" s="10">
        <v>10.0</v>
      </c>
    </row>
    <row r="78" ht="14.25" customHeight="1">
      <c r="A78" s="1" t="s">
        <v>9</v>
      </c>
      <c r="B78" s="10">
        <v>15.0</v>
      </c>
      <c r="D78" s="1">
        <v>3.0</v>
      </c>
      <c r="F78" s="1">
        <f t="shared" si="3"/>
        <v>0.9936732267</v>
      </c>
    </row>
    <row r="79" ht="14.25" customHeight="1">
      <c r="A79" s="1" t="s">
        <v>255</v>
      </c>
      <c r="B79" s="10">
        <v>11.0</v>
      </c>
      <c r="D79" s="1">
        <v>4.0</v>
      </c>
      <c r="F79" s="1">
        <f t="shared" si="3"/>
        <v>0.9745341466</v>
      </c>
      <c r="H79" s="1" t="s">
        <v>299</v>
      </c>
    </row>
    <row r="80" ht="14.25" customHeight="1">
      <c r="A80" s="1" t="s">
        <v>286</v>
      </c>
      <c r="B80" s="10">
        <v>0.1</v>
      </c>
      <c r="D80" s="27">
        <v>5.0</v>
      </c>
      <c r="F80" s="1">
        <f t="shared" si="3"/>
        <v>0.9230712867</v>
      </c>
      <c r="H80" s="1" t="s">
        <v>308</v>
      </c>
    </row>
    <row r="81" ht="14.25" customHeight="1">
      <c r="D81" s="1">
        <v>6.0</v>
      </c>
      <c r="F81" s="1">
        <f t="shared" si="3"/>
        <v>0.818239535</v>
      </c>
      <c r="I81" s="9" t="s">
        <v>301</v>
      </c>
      <c r="J81" s="10" t="s">
        <v>302</v>
      </c>
      <c r="K81" s="79">
        <f>+_xlfn.BINOM.DIST(J77,B78,I76,TRUE)</f>
        <v>0.9745341466</v>
      </c>
    </row>
    <row r="82" ht="14.25" customHeight="1">
      <c r="A82" s="67" t="s">
        <v>309</v>
      </c>
      <c r="B82" s="4"/>
      <c r="C82" s="5"/>
      <c r="D82" s="1">
        <v>7.0</v>
      </c>
      <c r="F82" s="1">
        <f t="shared" si="3"/>
        <v>0.6535039251</v>
      </c>
      <c r="I82" s="9"/>
      <c r="J82" s="10"/>
      <c r="K82" s="27"/>
    </row>
    <row r="83" ht="14.25" customHeight="1">
      <c r="A83" s="6"/>
      <c r="B83" s="7"/>
      <c r="C83" s="8"/>
      <c r="D83" s="1">
        <v>8.0</v>
      </c>
      <c r="F83" s="1">
        <f t="shared" si="3"/>
        <v>0.452160402</v>
      </c>
      <c r="H83" s="27"/>
      <c r="I83" s="27"/>
      <c r="J83" s="27"/>
      <c r="K83" s="27"/>
    </row>
    <row r="84" ht="14.25" customHeight="1">
      <c r="A84" s="61" t="s">
        <v>88</v>
      </c>
      <c r="D84" s="1">
        <v>9.0</v>
      </c>
      <c r="F84" s="1">
        <f t="shared" si="3"/>
        <v>0.260759769</v>
      </c>
      <c r="H84" s="10" t="s">
        <v>304</v>
      </c>
      <c r="I84" s="18"/>
      <c r="J84" s="18"/>
      <c r="K84" s="57"/>
    </row>
    <row r="85" ht="14.25" customHeight="1">
      <c r="D85" s="1">
        <v>10.0</v>
      </c>
      <c r="F85" s="1">
        <f t="shared" si="3"/>
        <v>0.1203993047</v>
      </c>
      <c r="H85" s="80" t="s">
        <v>310</v>
      </c>
      <c r="I85" s="81">
        <f>1-K81</f>
        <v>0.02546585341</v>
      </c>
      <c r="J85" s="57"/>
      <c r="K85" s="57"/>
    </row>
    <row r="86" ht="14.25" customHeight="1">
      <c r="D86" s="73">
        <v>11.0</v>
      </c>
      <c r="E86" s="73">
        <f t="shared" ref="E86:E90" si="4">1-_xlfn.BINOM.DIST(D86,$B$57,$B$54,TRUE)</f>
        <v>0.04242126901</v>
      </c>
      <c r="F86" s="73"/>
      <c r="I86" s="25"/>
      <c r="J86" s="18"/>
      <c r="K86" s="16"/>
    </row>
    <row r="87" ht="14.25" customHeight="1">
      <c r="D87" s="1">
        <v>12.0</v>
      </c>
      <c r="E87" s="1">
        <f t="shared" si="4"/>
        <v>0.01065243965</v>
      </c>
      <c r="H87" s="57"/>
      <c r="I87" s="57"/>
      <c r="J87" s="57"/>
      <c r="K87" s="57"/>
    </row>
    <row r="88" ht="12.0" customHeight="1">
      <c r="D88" s="1">
        <v>13.0</v>
      </c>
      <c r="E88" s="1">
        <f t="shared" si="4"/>
        <v>0.001692000601</v>
      </c>
      <c r="H88" s="67" t="s">
        <v>306</v>
      </c>
      <c r="I88" s="4"/>
      <c r="J88" s="4"/>
      <c r="K88" s="5"/>
    </row>
    <row r="89" ht="14.25" customHeight="1">
      <c r="D89" s="1">
        <v>14.0</v>
      </c>
      <c r="E89" s="1">
        <f t="shared" si="4"/>
        <v>0.0001274794974</v>
      </c>
      <c r="H89" s="6"/>
      <c r="I89" s="7"/>
      <c r="J89" s="7"/>
      <c r="K89" s="8"/>
    </row>
    <row r="90" ht="14.25" customHeight="1">
      <c r="D90" s="1">
        <v>15.0</v>
      </c>
      <c r="E90" s="1">
        <f t="shared" si="4"/>
        <v>0</v>
      </c>
    </row>
    <row r="91" ht="14.25" customHeight="1"/>
    <row r="92" ht="14.25" customHeight="1"/>
    <row r="93" ht="14.25" customHeight="1"/>
    <row r="94" ht="14.25" customHeight="1">
      <c r="D94" s="1" t="s">
        <v>291</v>
      </c>
    </row>
    <row r="95" ht="14.25" customHeight="1">
      <c r="A95" s="1" t="s">
        <v>283</v>
      </c>
      <c r="E95" s="18" t="s">
        <v>311</v>
      </c>
    </row>
    <row r="96" ht="14.25" customHeight="1">
      <c r="A96" s="1" t="s">
        <v>284</v>
      </c>
      <c r="B96" s="10">
        <v>0.55</v>
      </c>
      <c r="E96" s="1" t="s">
        <v>296</v>
      </c>
      <c r="F96" s="1" t="s">
        <v>297</v>
      </c>
      <c r="H96" s="78" t="s">
        <v>293</v>
      </c>
      <c r="I96" s="56"/>
    </row>
    <row r="97" ht="14.25" customHeight="1">
      <c r="A97" s="1" t="s">
        <v>312</v>
      </c>
      <c r="B97" s="10">
        <v>0.55</v>
      </c>
      <c r="D97" s="1">
        <v>1.0</v>
      </c>
      <c r="E97" s="1">
        <f t="shared" ref="E97:E100" si="5">+_xlfn.BINOM.DIST(D97,$B$57,$B$54,TRUE)</f>
        <v>0.0001214771084</v>
      </c>
      <c r="H97" s="1" t="s">
        <v>295</v>
      </c>
      <c r="I97" s="10">
        <v>0.45</v>
      </c>
    </row>
    <row r="98" ht="14.25" customHeight="1">
      <c r="B98" s="10"/>
      <c r="D98" s="1">
        <v>2.0</v>
      </c>
      <c r="E98" s="1">
        <f t="shared" si="5"/>
        <v>0.001107024147</v>
      </c>
      <c r="H98" s="1" t="s">
        <v>298</v>
      </c>
      <c r="J98" s="10">
        <v>10.0</v>
      </c>
    </row>
    <row r="99" ht="14.25" customHeight="1">
      <c r="A99" s="1" t="s">
        <v>9</v>
      </c>
      <c r="B99" s="10">
        <v>15.0</v>
      </c>
      <c r="D99" s="1">
        <v>3.0</v>
      </c>
      <c r="E99" s="1">
        <f t="shared" si="5"/>
        <v>0.006326773275</v>
      </c>
    </row>
    <row r="100" ht="14.25" customHeight="1">
      <c r="A100" s="1" t="s">
        <v>255</v>
      </c>
      <c r="B100" s="10">
        <v>6.0</v>
      </c>
      <c r="D100" s="73">
        <v>4.0</v>
      </c>
      <c r="E100" s="73">
        <f t="shared" si="5"/>
        <v>0.02546585341</v>
      </c>
      <c r="F100" s="73"/>
      <c r="H100" s="1" t="s">
        <v>299</v>
      </c>
    </row>
    <row r="101" ht="14.25" customHeight="1">
      <c r="A101" s="1" t="s">
        <v>209</v>
      </c>
      <c r="B101" s="10">
        <f>+B102/2</f>
        <v>0.05</v>
      </c>
      <c r="D101" s="27">
        <v>5.0</v>
      </c>
      <c r="F101" s="27">
        <f t="shared" ref="F101:F106" si="6">+_xlfn.BINOM.DIST(D101,$B$57,$B$54,TRUE)</f>
        <v>0.07692871334</v>
      </c>
      <c r="H101" s="1" t="s">
        <v>313</v>
      </c>
    </row>
    <row r="102" ht="14.25" customHeight="1">
      <c r="A102" s="1" t="s">
        <v>286</v>
      </c>
      <c r="B102" s="10">
        <v>0.1</v>
      </c>
      <c r="D102" s="1">
        <v>6.0</v>
      </c>
      <c r="F102" s="1">
        <f t="shared" si="6"/>
        <v>0.181760465</v>
      </c>
      <c r="I102" s="9" t="s">
        <v>301</v>
      </c>
      <c r="J102" s="10" t="s">
        <v>302</v>
      </c>
      <c r="K102" s="79">
        <f>+_xlfn.BINOM.DIST(J98,B99,I97,TRUE)</f>
        <v>0.9745341466</v>
      </c>
    </row>
    <row r="103" ht="14.25" customHeight="1">
      <c r="A103" s="1" t="s">
        <v>314</v>
      </c>
      <c r="B103" s="10">
        <f>1-B101</f>
        <v>0.95</v>
      </c>
      <c r="D103" s="1">
        <v>7.0</v>
      </c>
      <c r="F103" s="1">
        <f t="shared" si="6"/>
        <v>0.3464960749</v>
      </c>
      <c r="I103" s="9" t="s">
        <v>301</v>
      </c>
      <c r="J103" s="10" t="s">
        <v>302</v>
      </c>
      <c r="K103" s="79">
        <f>1-_xlfn.BINOM.DIST(J98,B99,I97,TRUE)</f>
        <v>0.02546585341</v>
      </c>
    </row>
    <row r="104" ht="14.25" customHeight="1">
      <c r="D104" s="1">
        <v>8.0</v>
      </c>
      <c r="F104" s="1">
        <f t="shared" si="6"/>
        <v>0.547839598</v>
      </c>
      <c r="H104" s="27"/>
      <c r="I104" s="27"/>
      <c r="J104" s="27"/>
      <c r="K104" s="79">
        <f>+K102-K103</f>
        <v>0.9490682932</v>
      </c>
    </row>
    <row r="105" ht="14.25" customHeight="1">
      <c r="A105" s="67" t="s">
        <v>315</v>
      </c>
      <c r="B105" s="4"/>
      <c r="C105" s="5"/>
      <c r="D105" s="1">
        <v>9.0</v>
      </c>
      <c r="F105" s="1">
        <f t="shared" si="6"/>
        <v>0.739240231</v>
      </c>
      <c r="H105" s="10" t="s">
        <v>304</v>
      </c>
      <c r="I105" s="18"/>
      <c r="J105" s="18"/>
      <c r="K105" s="57"/>
    </row>
    <row r="106" ht="14.25" customHeight="1">
      <c r="A106" s="82"/>
      <c r="C106" s="83"/>
      <c r="D106" s="73">
        <v>10.0</v>
      </c>
      <c r="E106" s="73"/>
      <c r="F106" s="73">
        <f t="shared" si="6"/>
        <v>0.8796006953</v>
      </c>
      <c r="H106" s="80" t="s">
        <v>316</v>
      </c>
      <c r="I106" s="81">
        <f>1-K104</f>
        <v>0.05093170683</v>
      </c>
      <c r="J106" s="57"/>
      <c r="K106" s="57"/>
    </row>
    <row r="107" ht="14.25" customHeight="1">
      <c r="A107" s="6"/>
      <c r="B107" s="7"/>
      <c r="C107" s="8"/>
      <c r="D107" s="1">
        <v>11.0</v>
      </c>
      <c r="E107" s="1">
        <f t="shared" ref="E107:E111" si="7">+_xlfn.BINOM.DIST(D107,$B$57,$B$54,TRUE)</f>
        <v>0.957578731</v>
      </c>
      <c r="I107" s="25"/>
      <c r="J107" s="18"/>
      <c r="K107" s="16"/>
    </row>
    <row r="108" ht="14.25" customHeight="1">
      <c r="A108" s="61" t="s">
        <v>88</v>
      </c>
      <c r="D108" s="1">
        <v>12.0</v>
      </c>
      <c r="E108" s="1">
        <f t="shared" si="7"/>
        <v>0.9893475603</v>
      </c>
      <c r="H108" s="57"/>
      <c r="I108" s="57"/>
      <c r="J108" s="57"/>
      <c r="K108" s="57"/>
    </row>
    <row r="109" ht="14.25" customHeight="1">
      <c r="D109" s="1">
        <v>13.0</v>
      </c>
      <c r="E109" s="1">
        <f t="shared" si="7"/>
        <v>0.9983079994</v>
      </c>
      <c r="H109" s="67" t="s">
        <v>306</v>
      </c>
      <c r="I109" s="4"/>
      <c r="J109" s="4"/>
      <c r="K109" s="5"/>
    </row>
    <row r="110" ht="14.25" customHeight="1">
      <c r="D110" s="1">
        <v>14.0</v>
      </c>
      <c r="E110" s="1">
        <f t="shared" si="7"/>
        <v>0.9998725205</v>
      </c>
      <c r="H110" s="6"/>
      <c r="I110" s="7"/>
      <c r="J110" s="7"/>
      <c r="K110" s="8"/>
    </row>
    <row r="111" ht="14.25" customHeight="1">
      <c r="D111" s="1">
        <v>15.0</v>
      </c>
      <c r="E111" s="1">
        <f t="shared" si="7"/>
        <v>1</v>
      </c>
    </row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>
      <c r="A129" s="1" t="s">
        <v>283</v>
      </c>
      <c r="E129" s="18" t="s">
        <v>317</v>
      </c>
    </row>
    <row r="130" ht="14.25" customHeight="1">
      <c r="A130" s="1" t="s">
        <v>284</v>
      </c>
      <c r="B130" s="10">
        <v>0.55</v>
      </c>
      <c r="E130" s="1" t="s">
        <v>296</v>
      </c>
      <c r="F130" s="1" t="s">
        <v>297</v>
      </c>
    </row>
    <row r="131" ht="14.25" customHeight="1">
      <c r="A131" s="1" t="s">
        <v>290</v>
      </c>
      <c r="B131" s="10">
        <v>0.55</v>
      </c>
      <c r="D131" s="1">
        <v>1.0</v>
      </c>
      <c r="F131" s="1">
        <f>_xlfn.BINOM.DIST(D131,$B$133,$B$130,TRUE)</f>
        <v>0.009080167711</v>
      </c>
    </row>
    <row r="132" ht="14.25" customHeight="1">
      <c r="A132" s="1" t="s">
        <v>318</v>
      </c>
      <c r="B132" s="10">
        <v>0.45</v>
      </c>
      <c r="D132" s="1">
        <v>2.0</v>
      </c>
      <c r="F132" s="1">
        <f t="shared" ref="F132:F136" si="8">_xlfn.BINOM.DIST(D132,$B$133,$B$54,TRUE)</f>
        <v>0.04977277116</v>
      </c>
    </row>
    <row r="133" ht="14.25" customHeight="1">
      <c r="A133" s="1" t="s">
        <v>9</v>
      </c>
      <c r="B133" s="10">
        <v>9.0</v>
      </c>
      <c r="D133" s="1">
        <v>3.0</v>
      </c>
      <c r="F133" s="1">
        <f t="shared" si="8"/>
        <v>0.1658220476</v>
      </c>
    </row>
    <row r="134" ht="14.25" customHeight="1">
      <c r="A134" s="1" t="s">
        <v>255</v>
      </c>
      <c r="B134" s="10">
        <v>11.0</v>
      </c>
      <c r="D134" s="1">
        <v>4.0</v>
      </c>
      <c r="F134" s="1">
        <f t="shared" si="8"/>
        <v>0.3785790546</v>
      </c>
    </row>
    <row r="135" ht="14.25" customHeight="1">
      <c r="A135" s="1" t="s">
        <v>286</v>
      </c>
      <c r="B135" s="10">
        <v>0.1</v>
      </c>
      <c r="D135" s="27">
        <v>5.0</v>
      </c>
      <c r="F135" s="1">
        <f t="shared" si="8"/>
        <v>0.6386153963</v>
      </c>
    </row>
    <row r="136" ht="14.25" customHeight="1">
      <c r="A136" s="1" t="s">
        <v>319</v>
      </c>
      <c r="B136" s="10">
        <f>1-B135</f>
        <v>0.9</v>
      </c>
      <c r="D136" s="1">
        <v>6.0</v>
      </c>
      <c r="F136" s="1">
        <f t="shared" si="8"/>
        <v>0.85049686</v>
      </c>
    </row>
    <row r="137" ht="14.25" customHeight="1">
      <c r="A137" s="67" t="s">
        <v>309</v>
      </c>
      <c r="B137" s="4"/>
      <c r="C137" s="5"/>
      <c r="D137" s="1">
        <v>7.0</v>
      </c>
      <c r="E137" s="1">
        <f t="shared" ref="E137:E139" si="9">_xlfn.BINOM.DIST(D137,$B$133,$B$54,TRUE)</f>
        <v>0.9614823886</v>
      </c>
    </row>
    <row r="138" ht="14.25" customHeight="1">
      <c r="A138" s="6"/>
      <c r="B138" s="7"/>
      <c r="C138" s="8"/>
      <c r="D138" s="1">
        <v>8.0</v>
      </c>
      <c r="E138" s="1">
        <f t="shared" si="9"/>
        <v>0.9953946334</v>
      </c>
    </row>
    <row r="139" ht="14.25" customHeight="1">
      <c r="A139" s="61" t="s">
        <v>88</v>
      </c>
      <c r="D139" s="1">
        <v>9.0</v>
      </c>
      <c r="E139" s="1">
        <f t="shared" si="9"/>
        <v>1</v>
      </c>
    </row>
    <row r="140" ht="14.25" customHeight="1"/>
    <row r="141" ht="14.25" customHeight="1">
      <c r="D141" s="73"/>
      <c r="E141" s="73"/>
      <c r="F141" s="73"/>
    </row>
    <row r="142" ht="14.25" customHeight="1"/>
    <row r="143" ht="14.25" customHeight="1">
      <c r="D143" s="1">
        <f>+_xlfn.BINOM.DIST(D136,D139,B132,TRUE)</f>
        <v>0.9502272288</v>
      </c>
    </row>
    <row r="144" ht="14.25" customHeight="1">
      <c r="B144" s="10"/>
    </row>
    <row r="145" ht="14.25" customHeight="1">
      <c r="B145" s="10"/>
      <c r="D145" s="1">
        <f>1-D143</f>
        <v>0.04977277116</v>
      </c>
      <c r="F145" s="18"/>
      <c r="G145" s="47"/>
    </row>
    <row r="146" ht="14.25" customHeight="1">
      <c r="B146" s="10"/>
    </row>
    <row r="147" ht="14.25" customHeight="1">
      <c r="B147" s="10"/>
      <c r="E147" s="19"/>
    </row>
    <row r="148" ht="14.25" customHeight="1">
      <c r="B148" s="10"/>
    </row>
    <row r="149" ht="14.25" customHeight="1">
      <c r="B149" s="10"/>
    </row>
    <row r="150" ht="14.25" customHeight="1"/>
    <row r="151" ht="14.25" customHeight="1">
      <c r="D151" s="9"/>
      <c r="E151" s="25"/>
      <c r="F151" s="10"/>
      <c r="G151" s="79"/>
    </row>
    <row r="152" ht="14.25" customHeight="1">
      <c r="E152" s="27"/>
      <c r="F152" s="27"/>
      <c r="G152" s="27"/>
    </row>
    <row r="153" ht="14.25" customHeight="1">
      <c r="D153" s="27"/>
      <c r="E153" s="27"/>
      <c r="F153" s="27"/>
      <c r="G153" s="27"/>
    </row>
    <row r="154" ht="14.25" customHeight="1">
      <c r="D154" s="18"/>
      <c r="G154" s="57"/>
    </row>
    <row r="155" ht="14.25" customHeight="1">
      <c r="D155" s="80"/>
      <c r="E155" s="81"/>
      <c r="F155" s="57"/>
      <c r="G155" s="57"/>
    </row>
    <row r="156" ht="14.25" customHeight="1">
      <c r="C156" s="58"/>
      <c r="E156" s="25"/>
      <c r="F156" s="18"/>
      <c r="G156" s="16"/>
    </row>
    <row r="157" ht="14.25" customHeight="1">
      <c r="D157" s="57"/>
      <c r="E157" s="57"/>
      <c r="F157" s="57"/>
      <c r="G157" s="57"/>
    </row>
    <row r="158" ht="14.25" customHeight="1">
      <c r="D158" s="21"/>
    </row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8">
    <mergeCell ref="D1:E1"/>
    <mergeCell ref="D51:F51"/>
    <mergeCell ref="H52:I52"/>
    <mergeCell ref="E53:F53"/>
    <mergeCell ref="A61:C62"/>
    <mergeCell ref="H65:K66"/>
    <mergeCell ref="H75:I75"/>
    <mergeCell ref="E129:F129"/>
    <mergeCell ref="A137:C138"/>
    <mergeCell ref="D154:F154"/>
    <mergeCell ref="D158:G159"/>
    <mergeCell ref="E74:F74"/>
    <mergeCell ref="A82:C83"/>
    <mergeCell ref="H88:K89"/>
    <mergeCell ref="E95:F95"/>
    <mergeCell ref="H96:I96"/>
    <mergeCell ref="A105:C107"/>
    <mergeCell ref="H109:K110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320</v>
      </c>
    </row>
    <row r="2" ht="14.25" customHeight="1">
      <c r="A2" s="1" t="s">
        <v>143</v>
      </c>
      <c r="D2" s="55" t="s">
        <v>144</v>
      </c>
      <c r="E2" s="56"/>
    </row>
    <row r="3" ht="14.25" customHeight="1"/>
    <row r="4" ht="14.25" customHeight="1">
      <c r="A4" s="1" t="s">
        <v>145</v>
      </c>
      <c r="D4" s="1" t="s">
        <v>321</v>
      </c>
    </row>
    <row r="5" ht="14.25" customHeight="1">
      <c r="A5" s="1" t="s">
        <v>147</v>
      </c>
      <c r="B5" s="1">
        <v>60.0</v>
      </c>
    </row>
    <row r="6" ht="14.25" customHeight="1">
      <c r="A6" s="1" t="s">
        <v>322</v>
      </c>
      <c r="B6" s="1">
        <v>60.0</v>
      </c>
      <c r="F6" s="18"/>
      <c r="G6" s="47"/>
    </row>
    <row r="7" ht="14.25" customHeight="1">
      <c r="A7" s="1" t="s">
        <v>323</v>
      </c>
      <c r="B7" s="1">
        <v>61.5</v>
      </c>
    </row>
    <row r="8" ht="14.25" customHeight="1">
      <c r="A8" s="1" t="s">
        <v>9</v>
      </c>
      <c r="B8" s="1">
        <v>1000.0</v>
      </c>
      <c r="D8" s="1" t="s">
        <v>170</v>
      </c>
      <c r="E8" s="19">
        <f>+B5+C17*(B11/SQRT(B8))</f>
        <v>61.04029677</v>
      </c>
    </row>
    <row r="9" ht="14.25" customHeight="1">
      <c r="A9" s="1" t="s">
        <v>13</v>
      </c>
      <c r="B9" s="1">
        <v>0.05</v>
      </c>
    </row>
    <row r="10" ht="14.25" customHeight="1">
      <c r="A10" s="1" t="s">
        <v>150</v>
      </c>
      <c r="B10" s="1">
        <v>63.0</v>
      </c>
      <c r="D10" s="1" t="s">
        <v>299</v>
      </c>
    </row>
    <row r="11" ht="14.25" customHeight="1">
      <c r="A11" s="1" t="s">
        <v>151</v>
      </c>
      <c r="B11" s="1">
        <v>20.0</v>
      </c>
      <c r="D11" s="1" t="s">
        <v>324</v>
      </c>
    </row>
    <row r="12" ht="14.25" customHeight="1">
      <c r="D12" s="9" t="s">
        <v>325</v>
      </c>
      <c r="E12" s="25">
        <f>+(E8-B7)/(B11/SQRT(B8))</f>
        <v>-0.72685462</v>
      </c>
      <c r="F12" s="10" t="s">
        <v>326</v>
      </c>
      <c r="G12" s="79" t="str">
        <f>+_xlfn.NORM.S.DIST(E12,TRUE)</f>
        <v>#N/A</v>
      </c>
    </row>
    <row r="13" ht="14.25" customHeight="1">
      <c r="E13" s="27"/>
      <c r="F13" s="27"/>
      <c r="G13" s="27"/>
      <c r="H13" s="27"/>
      <c r="I13" s="27"/>
    </row>
    <row r="14" ht="14.25" customHeight="1">
      <c r="A14" s="1" t="s">
        <v>155</v>
      </c>
      <c r="D14" s="27"/>
      <c r="E14" s="27"/>
      <c r="F14" s="27"/>
      <c r="G14" s="27"/>
      <c r="H14" s="27"/>
      <c r="I14" s="27"/>
    </row>
    <row r="15" ht="15.75" customHeight="1">
      <c r="A15" s="1" t="s">
        <v>156</v>
      </c>
      <c r="B15" s="1" t="s">
        <v>157</v>
      </c>
      <c r="C15" s="1" t="s">
        <v>158</v>
      </c>
      <c r="D15" s="18" t="s">
        <v>304</v>
      </c>
      <c r="G15" s="57"/>
      <c r="H15" s="57"/>
      <c r="I15" s="57"/>
    </row>
    <row r="16" ht="14.25" customHeight="1">
      <c r="A16" s="1" t="s">
        <v>156</v>
      </c>
      <c r="B16" s="1" t="s">
        <v>157</v>
      </c>
      <c r="C16" s="1" t="s">
        <v>159</v>
      </c>
      <c r="D16" s="80" t="s">
        <v>327</v>
      </c>
      <c r="E16" s="81" t="str">
        <f>1-G12</f>
        <v>#N/A</v>
      </c>
      <c r="F16" s="57"/>
      <c r="G16" s="57"/>
      <c r="H16" s="57"/>
      <c r="I16" s="57"/>
    </row>
    <row r="17" ht="14.25" customHeight="1">
      <c r="A17" s="1" t="s">
        <v>156</v>
      </c>
      <c r="B17" s="1" t="s">
        <v>157</v>
      </c>
      <c r="C17" s="58">
        <f>+NORMSINV(1-B9)</f>
        <v>1.644853625</v>
      </c>
      <c r="E17" s="25"/>
      <c r="F17" s="18"/>
      <c r="G17" s="16"/>
    </row>
    <row r="18" ht="14.25" customHeight="1">
      <c r="D18" s="57"/>
      <c r="E18" s="57"/>
      <c r="F18" s="57"/>
      <c r="G18" s="57"/>
      <c r="H18" s="57"/>
      <c r="I18" s="57"/>
    </row>
    <row r="19" ht="18.0" customHeight="1">
      <c r="D19" s="21" t="s">
        <v>328</v>
      </c>
      <c r="H19" s="57"/>
      <c r="I19" s="57"/>
    </row>
    <row r="20" ht="14.25" customHeight="1"/>
    <row r="21" ht="14.25" customHeight="1"/>
    <row r="22" ht="14.25" customHeight="1"/>
    <row r="23" ht="14.25" customHeight="1">
      <c r="D23" s="59" t="s">
        <v>161</v>
      </c>
      <c r="E23" s="56"/>
    </row>
    <row r="24" ht="14.25" customHeight="1"/>
    <row r="25" ht="14.25" customHeight="1">
      <c r="A25" s="1" t="s">
        <v>145</v>
      </c>
      <c r="D25" s="1" t="s">
        <v>169</v>
      </c>
    </row>
    <row r="26" ht="14.25" customHeight="1">
      <c r="A26" s="1" t="s">
        <v>147</v>
      </c>
      <c r="B26" s="1">
        <v>60.0</v>
      </c>
    </row>
    <row r="27" ht="14.25" customHeight="1">
      <c r="A27" s="1" t="s">
        <v>329</v>
      </c>
      <c r="B27" s="1">
        <v>60.0</v>
      </c>
      <c r="F27" s="18"/>
      <c r="G27" s="47"/>
    </row>
    <row r="28" ht="14.25" customHeight="1">
      <c r="A28" s="1" t="s">
        <v>323</v>
      </c>
      <c r="B28" s="1">
        <v>61.5</v>
      </c>
    </row>
    <row r="29" ht="14.25" customHeight="1">
      <c r="A29" s="1" t="s">
        <v>9</v>
      </c>
      <c r="B29" s="1">
        <v>1000.0</v>
      </c>
      <c r="D29" s="1" t="s">
        <v>170</v>
      </c>
      <c r="E29" s="19">
        <f>+B26+C38*(B32/SQRT(B29))</f>
        <v>58.95970323</v>
      </c>
    </row>
    <row r="30" ht="14.25" customHeight="1">
      <c r="A30" s="1" t="s">
        <v>13</v>
      </c>
      <c r="B30" s="1">
        <v>0.05</v>
      </c>
    </row>
    <row r="31" ht="14.25" customHeight="1">
      <c r="A31" s="1" t="s">
        <v>150</v>
      </c>
      <c r="B31" s="1">
        <v>63.0</v>
      </c>
      <c r="D31" s="1" t="s">
        <v>299</v>
      </c>
    </row>
    <row r="32" ht="14.25" customHeight="1">
      <c r="A32" s="1" t="s">
        <v>151</v>
      </c>
      <c r="B32" s="1">
        <v>20.0</v>
      </c>
      <c r="D32" s="1" t="s">
        <v>330</v>
      </c>
    </row>
    <row r="33" ht="14.25" customHeight="1">
      <c r="D33" s="9" t="s">
        <v>331</v>
      </c>
      <c r="E33" s="25">
        <f>+(E29-B28)/(B32/SQRT(B29))</f>
        <v>-4.01656187</v>
      </c>
      <c r="F33" s="10" t="s">
        <v>326</v>
      </c>
      <c r="G33" s="79" t="str">
        <f>1-_xlfn.NORM.S.DIST(E33,TRUE)</f>
        <v>#N/A</v>
      </c>
    </row>
    <row r="34" ht="14.25" customHeight="1">
      <c r="E34" s="27"/>
      <c r="F34" s="27"/>
      <c r="G34" s="27"/>
      <c r="H34" s="57"/>
      <c r="I34" s="57"/>
    </row>
    <row r="35" ht="14.25" customHeight="1">
      <c r="A35" s="1" t="s">
        <v>155</v>
      </c>
      <c r="D35" s="27"/>
      <c r="E35" s="27"/>
      <c r="F35" s="27"/>
      <c r="G35" s="27"/>
      <c r="H35" s="57"/>
      <c r="I35" s="57"/>
    </row>
    <row r="36" ht="14.25" customHeight="1">
      <c r="A36" s="1" t="s">
        <v>156</v>
      </c>
      <c r="B36" s="1" t="s">
        <v>163</v>
      </c>
      <c r="C36" s="1" t="s">
        <v>158</v>
      </c>
      <c r="D36" s="18" t="s">
        <v>304</v>
      </c>
      <c r="G36" s="57"/>
      <c r="H36" s="57"/>
      <c r="I36" s="57"/>
    </row>
    <row r="37" ht="14.25" customHeight="1">
      <c r="A37" s="1" t="s">
        <v>156</v>
      </c>
      <c r="B37" s="1" t="s">
        <v>163</v>
      </c>
      <c r="C37" s="1" t="s">
        <v>159</v>
      </c>
      <c r="D37" s="80" t="s">
        <v>332</v>
      </c>
      <c r="E37" s="81" t="str">
        <f>1-G33</f>
        <v>#N/A</v>
      </c>
      <c r="F37" s="57"/>
      <c r="G37" s="57"/>
      <c r="H37" s="57"/>
      <c r="I37" s="57"/>
    </row>
    <row r="38" ht="14.25" customHeight="1">
      <c r="A38" s="1" t="s">
        <v>156</v>
      </c>
      <c r="B38" s="1" t="s">
        <v>163</v>
      </c>
      <c r="C38" s="58">
        <f>+-NORMSINV(1-B30)</f>
        <v>-1.644853625</v>
      </c>
      <c r="E38" s="25"/>
      <c r="F38" s="18"/>
      <c r="G38" s="16"/>
    </row>
    <row r="39" ht="14.25" customHeight="1">
      <c r="D39" s="57"/>
      <c r="E39" s="57"/>
      <c r="F39" s="57"/>
      <c r="G39" s="57"/>
      <c r="H39" s="57"/>
      <c r="I39" s="57"/>
    </row>
    <row r="40" ht="14.25" customHeight="1">
      <c r="D40" s="21" t="s">
        <v>328</v>
      </c>
      <c r="H40" s="57"/>
      <c r="I40" s="57"/>
    </row>
    <row r="41" ht="14.25" customHeight="1"/>
    <row r="42" ht="14.25" customHeight="1"/>
    <row r="43" ht="14.25" customHeight="1">
      <c r="D43" s="60" t="s">
        <v>164</v>
      </c>
      <c r="E43" s="56"/>
    </row>
    <row r="44" ht="14.25" customHeight="1"/>
    <row r="45" ht="14.25" customHeight="1">
      <c r="A45" s="1" t="s">
        <v>145</v>
      </c>
      <c r="D45" s="1" t="s">
        <v>169</v>
      </c>
    </row>
    <row r="46" ht="14.25" customHeight="1">
      <c r="A46" s="1" t="s">
        <v>147</v>
      </c>
      <c r="B46" s="1">
        <v>60.0</v>
      </c>
    </row>
    <row r="47" ht="14.25" customHeight="1">
      <c r="A47" s="1" t="s">
        <v>333</v>
      </c>
      <c r="B47" s="1">
        <v>60.0</v>
      </c>
      <c r="F47" s="18"/>
      <c r="G47" s="47"/>
    </row>
    <row r="48" ht="14.25" customHeight="1">
      <c r="A48" s="1" t="s">
        <v>323</v>
      </c>
      <c r="B48" s="1">
        <v>61.5</v>
      </c>
    </row>
    <row r="49" ht="14.25" customHeight="1">
      <c r="A49" s="1" t="s">
        <v>9</v>
      </c>
      <c r="B49" s="1">
        <v>1000.0</v>
      </c>
      <c r="D49" s="1" t="s">
        <v>170</v>
      </c>
      <c r="E49" s="19">
        <f>+B46+C58*(B52/SQRT(B49))</f>
        <v>58.76040993</v>
      </c>
    </row>
    <row r="50" ht="14.25" customHeight="1">
      <c r="A50" s="1" t="s">
        <v>13</v>
      </c>
      <c r="B50" s="1">
        <v>0.05</v>
      </c>
      <c r="D50" s="1" t="s">
        <v>170</v>
      </c>
      <c r="E50" s="19">
        <f>+B46+C59*(B52/SQRT(B49))</f>
        <v>61.23959007</v>
      </c>
    </row>
    <row r="51" ht="14.25" customHeight="1">
      <c r="A51" s="1" t="s">
        <v>150</v>
      </c>
      <c r="B51" s="1">
        <v>63.0</v>
      </c>
      <c r="D51" s="1" t="s">
        <v>299</v>
      </c>
    </row>
    <row r="52" ht="14.25" customHeight="1">
      <c r="A52" s="1" t="s">
        <v>151</v>
      </c>
      <c r="B52" s="1">
        <v>20.0</v>
      </c>
      <c r="D52" s="1" t="s">
        <v>334</v>
      </c>
      <c r="H52" s="27"/>
      <c r="I52" s="27"/>
    </row>
    <row r="53" ht="14.25" customHeight="1">
      <c r="D53" s="9" t="s">
        <v>335</v>
      </c>
      <c r="E53" s="25">
        <f>+(E49-B48)/(B52/SQRT(B49))</f>
        <v>-4.331672231</v>
      </c>
      <c r="F53" s="10" t="s">
        <v>326</v>
      </c>
      <c r="G53" s="79" t="str">
        <f t="shared" ref="G53:G54" si="1">+_xlfn.NORM.S.DIST(E53,TRUE)</f>
        <v>#N/A</v>
      </c>
      <c r="H53" s="27"/>
      <c r="I53" s="27"/>
    </row>
    <row r="54" ht="14.25" customHeight="1">
      <c r="D54" s="9" t="s">
        <v>336</v>
      </c>
      <c r="E54" s="25">
        <f>+(E50-B48)/(B52/SQRT(B49))</f>
        <v>-0.411744259</v>
      </c>
      <c r="F54" s="10" t="s">
        <v>326</v>
      </c>
      <c r="G54" s="79" t="str">
        <f t="shared" si="1"/>
        <v>#N/A</v>
      </c>
      <c r="H54" s="57"/>
      <c r="I54" s="57"/>
    </row>
    <row r="55" ht="14.25" customHeight="1">
      <c r="A55" s="1" t="s">
        <v>155</v>
      </c>
      <c r="D55" s="84" t="s">
        <v>337</v>
      </c>
      <c r="E55" s="79" t="str">
        <f>+G54-G53</f>
        <v>#N/A</v>
      </c>
      <c r="F55" s="27"/>
      <c r="G55" s="27"/>
      <c r="H55" s="57"/>
      <c r="I55" s="57"/>
    </row>
    <row r="56" ht="14.25" customHeight="1">
      <c r="A56" s="1" t="s">
        <v>156</v>
      </c>
      <c r="B56" s="1" t="s">
        <v>338</v>
      </c>
      <c r="C56" s="1" t="s">
        <v>158</v>
      </c>
      <c r="D56" s="18" t="s">
        <v>304</v>
      </c>
      <c r="G56" s="57"/>
      <c r="H56" s="57"/>
      <c r="I56" s="57"/>
    </row>
    <row r="57" ht="14.25" customHeight="1">
      <c r="A57" s="1" t="s">
        <v>156</v>
      </c>
      <c r="B57" s="1" t="s">
        <v>339</v>
      </c>
      <c r="C57" s="1" t="s">
        <v>159</v>
      </c>
      <c r="D57" s="80" t="s">
        <v>340</v>
      </c>
      <c r="E57" s="81" t="str">
        <f>1-E55</f>
        <v>#N/A</v>
      </c>
      <c r="F57" s="57"/>
      <c r="G57" s="57"/>
      <c r="H57" s="57"/>
      <c r="I57" s="57"/>
    </row>
    <row r="58" ht="14.25" customHeight="1">
      <c r="A58" s="1" t="s">
        <v>156</v>
      </c>
      <c r="B58" s="1" t="s">
        <v>163</v>
      </c>
      <c r="C58" s="58">
        <f>+-NORMSINV(1-B50/2)</f>
        <v>-1.959963986</v>
      </c>
      <c r="E58" s="25"/>
      <c r="F58" s="18"/>
      <c r="G58" s="16"/>
      <c r="H58" s="27"/>
      <c r="I58" s="27"/>
    </row>
    <row r="59" ht="14.25" customHeight="1">
      <c r="A59" s="1" t="s">
        <v>156</v>
      </c>
      <c r="B59" s="1" t="s">
        <v>157</v>
      </c>
      <c r="C59" s="58">
        <f>+NORMSINV(1-B50/2)</f>
        <v>1.959963986</v>
      </c>
      <c r="D59" s="57"/>
      <c r="E59" s="57"/>
      <c r="F59" s="57"/>
      <c r="G59" s="57"/>
      <c r="H59" s="57"/>
      <c r="I59" s="57"/>
    </row>
    <row r="60" ht="14.25" customHeight="1">
      <c r="D60" s="21" t="s">
        <v>341</v>
      </c>
      <c r="H60" s="57"/>
      <c r="I60" s="57"/>
    </row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>
      <c r="F67" s="18"/>
      <c r="G67" s="47"/>
    </row>
    <row r="68" ht="14.25" customHeight="1"/>
    <row r="69" ht="14.25" customHeight="1">
      <c r="E69" s="19"/>
    </row>
    <row r="70" ht="14.25" customHeight="1">
      <c r="E70" s="19"/>
    </row>
    <row r="71" ht="14.25" customHeight="1"/>
    <row r="72" ht="14.25" customHeight="1"/>
    <row r="73" ht="14.25" customHeight="1">
      <c r="D73" s="9"/>
      <c r="E73" s="25"/>
      <c r="F73" s="10"/>
      <c r="G73" s="79"/>
    </row>
    <row r="74" ht="14.25" customHeight="1">
      <c r="D74" s="9"/>
      <c r="E74" s="25"/>
      <c r="F74" s="10"/>
      <c r="G74" s="79"/>
    </row>
    <row r="75" ht="14.25" customHeight="1">
      <c r="D75" s="84"/>
      <c r="E75" s="79"/>
      <c r="F75" s="27"/>
      <c r="G75" s="27"/>
    </row>
    <row r="76" ht="14.25" customHeight="1">
      <c r="D76" s="18"/>
      <c r="G76" s="57"/>
    </row>
    <row r="77" ht="14.25" customHeight="1">
      <c r="D77" s="80"/>
      <c r="E77" s="81"/>
      <c r="F77" s="57"/>
      <c r="G77" s="57"/>
    </row>
    <row r="78" ht="14.25" customHeight="1">
      <c r="C78" s="58"/>
      <c r="E78" s="25"/>
      <c r="F78" s="18"/>
      <c r="G78" s="16"/>
    </row>
    <row r="79" ht="14.25" customHeight="1">
      <c r="C79" s="58"/>
      <c r="D79" s="57"/>
      <c r="E79" s="57"/>
      <c r="F79" s="57"/>
      <c r="G79" s="57"/>
    </row>
    <row r="80" ht="14.25" customHeight="1">
      <c r="D80" s="21"/>
    </row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1">
    <mergeCell ref="D56:F56"/>
    <mergeCell ref="D60:G61"/>
    <mergeCell ref="D76:F76"/>
    <mergeCell ref="D80:G81"/>
    <mergeCell ref="D2:E2"/>
    <mergeCell ref="D15:F15"/>
    <mergeCell ref="D19:G20"/>
    <mergeCell ref="D23:E23"/>
    <mergeCell ref="D36:F36"/>
    <mergeCell ref="D40:G41"/>
    <mergeCell ref="D43:E43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48</v>
      </c>
    </row>
    <row r="2" ht="14.25" customHeight="1">
      <c r="A2" s="1" t="s">
        <v>1</v>
      </c>
    </row>
    <row r="3" ht="14.25" customHeight="1">
      <c r="A3" s="1" t="s">
        <v>49</v>
      </c>
    </row>
    <row r="4" ht="14.25" customHeight="1">
      <c r="A4" s="1" t="s">
        <v>50</v>
      </c>
    </row>
    <row r="5" ht="14.25" customHeight="1"/>
    <row r="6" ht="14.25" customHeight="1"/>
    <row r="7" ht="14.25" customHeight="1"/>
    <row r="8" ht="14.25" customHeight="1"/>
    <row r="9" ht="14.25" customHeight="1">
      <c r="A9" s="2" t="s">
        <v>5</v>
      </c>
      <c r="B9" s="2"/>
    </row>
    <row r="10" ht="14.25" customHeight="1">
      <c r="A10" s="1" t="s">
        <v>6</v>
      </c>
    </row>
    <row r="11" ht="14.25" customHeight="1">
      <c r="A11" s="1" t="s">
        <v>8</v>
      </c>
    </row>
    <row r="12" ht="14.25" customHeight="1"/>
    <row r="13" ht="14.25" customHeight="1">
      <c r="A13" s="17" t="s">
        <v>9</v>
      </c>
      <c r="B13" s="17">
        <f>+B23</f>
        <v>200</v>
      </c>
    </row>
    <row r="14" ht="14.25" customHeight="1">
      <c r="A14" s="17" t="s">
        <v>11</v>
      </c>
      <c r="B14" s="17">
        <v>2.0</v>
      </c>
    </row>
    <row r="15" ht="14.25" customHeight="1">
      <c r="A15" s="17" t="s">
        <v>13</v>
      </c>
      <c r="B15" s="17">
        <v>0.05</v>
      </c>
    </row>
    <row r="16" ht="14.25" customHeight="1"/>
    <row r="17" ht="14.25" customHeight="1">
      <c r="A17" s="13" t="s">
        <v>14</v>
      </c>
      <c r="B17" s="14" t="s">
        <v>15</v>
      </c>
      <c r="C17" s="14" t="s">
        <v>51</v>
      </c>
      <c r="D17" s="14" t="s">
        <v>17</v>
      </c>
      <c r="E17" s="14" t="s">
        <v>18</v>
      </c>
      <c r="F17" s="26" t="s">
        <v>52</v>
      </c>
    </row>
    <row r="18" ht="14.25" customHeight="1"/>
    <row r="19" ht="14.25" customHeight="1">
      <c r="A19" s="14">
        <v>0.0</v>
      </c>
      <c r="B19" s="14">
        <v>50.0</v>
      </c>
      <c r="C19" s="15">
        <f t="shared" ref="C19:C21" si="1">+POISSON(A19,$B$14,TRUE)</f>
        <v>0.1353352832</v>
      </c>
      <c r="D19" s="15">
        <f t="shared" ref="D19:D21" si="2">+POISSON(A19,$B$14,FALSE)</f>
        <v>0.1353352832</v>
      </c>
      <c r="E19" s="15">
        <f t="shared" ref="E19:E22" si="3">+$B$13*D19</f>
        <v>27.06705665</v>
      </c>
      <c r="F19" s="15">
        <f t="shared" ref="F19:F22" si="4">+B19*LN(B19/E19)</f>
        <v>30.68528194</v>
      </c>
      <c r="G19" s="16"/>
    </row>
    <row r="20" ht="14.25" customHeight="1">
      <c r="A20" s="14">
        <v>1.0</v>
      </c>
      <c r="B20" s="14">
        <v>60.0</v>
      </c>
      <c r="C20" s="15">
        <f t="shared" si="1"/>
        <v>0.4060058497</v>
      </c>
      <c r="D20" s="15">
        <f t="shared" si="2"/>
        <v>0.2706705665</v>
      </c>
      <c r="E20" s="15">
        <f t="shared" si="3"/>
        <v>54.13411329</v>
      </c>
      <c r="F20" s="15">
        <f t="shared" si="4"/>
        <v>6.172800907</v>
      </c>
      <c r="G20" s="16"/>
    </row>
    <row r="21" ht="14.25" customHeight="1">
      <c r="A21" s="14">
        <v>2.0</v>
      </c>
      <c r="B21" s="14">
        <v>60.0</v>
      </c>
      <c r="C21" s="15">
        <f t="shared" si="1"/>
        <v>0.6766764162</v>
      </c>
      <c r="D21" s="15">
        <f t="shared" si="2"/>
        <v>0.2706705665</v>
      </c>
      <c r="E21" s="15">
        <f t="shared" si="3"/>
        <v>54.13411329</v>
      </c>
      <c r="F21" s="15">
        <f t="shared" si="4"/>
        <v>6.172800907</v>
      </c>
      <c r="G21" s="16"/>
    </row>
    <row r="22" ht="14.25" customHeight="1">
      <c r="A22" s="14">
        <v>3.0</v>
      </c>
      <c r="B22" s="14">
        <v>30.0</v>
      </c>
      <c r="C22" s="15">
        <v>1.0</v>
      </c>
      <c r="D22" s="15">
        <f>+C22-C21</f>
        <v>0.3233235838</v>
      </c>
      <c r="E22" s="15">
        <f t="shared" si="3"/>
        <v>64.66471676</v>
      </c>
      <c r="F22" s="15">
        <f t="shared" si="4"/>
        <v>-23.04055005</v>
      </c>
      <c r="G22" s="16"/>
    </row>
    <row r="23" ht="14.25" customHeight="1">
      <c r="A23" s="14" t="s">
        <v>20</v>
      </c>
      <c r="B23" s="14">
        <f>SUM(B19:B22)</f>
        <v>200</v>
      </c>
      <c r="C23" s="15"/>
      <c r="D23" s="15"/>
      <c r="E23" s="15"/>
      <c r="F23" s="15">
        <f>2*SUM(F19:F22)</f>
        <v>39.98066741</v>
      </c>
      <c r="G23" s="16"/>
    </row>
    <row r="24" ht="14.25" customHeight="1">
      <c r="C24" s="16"/>
      <c r="D24" s="16"/>
      <c r="E24" s="16"/>
      <c r="F24" s="16"/>
      <c r="G24" s="16"/>
    </row>
    <row r="25" ht="14.25" customHeight="1">
      <c r="A25" s="2" t="s">
        <v>21</v>
      </c>
    </row>
    <row r="26" ht="14.25" customHeight="1"/>
    <row r="27" ht="14.25" customHeight="1">
      <c r="A27" s="2" t="s">
        <v>22</v>
      </c>
    </row>
    <row r="28" ht="14.25" customHeight="1">
      <c r="A28" s="1" t="s">
        <v>23</v>
      </c>
      <c r="B28" s="17">
        <v>2.0</v>
      </c>
    </row>
    <row r="29" ht="14.25" customHeight="1">
      <c r="A29" s="1" t="s">
        <v>24</v>
      </c>
      <c r="C29" s="16">
        <f>+_xlfn.CHISQ.INV(B30,B28)</f>
        <v>5.991464547</v>
      </c>
    </row>
    <row r="30" ht="14.25" customHeight="1">
      <c r="A30" s="1" t="s">
        <v>25</v>
      </c>
      <c r="B30" s="1">
        <f>1-B15</f>
        <v>0.95</v>
      </c>
    </row>
    <row r="31" ht="14.25" customHeight="1"/>
    <row r="32" ht="14.25" customHeight="1">
      <c r="A32" s="2" t="s">
        <v>26</v>
      </c>
    </row>
    <row r="33" ht="14.25" customHeight="1">
      <c r="A33" s="1" t="s">
        <v>27</v>
      </c>
      <c r="B33" s="16">
        <f>+C29</f>
        <v>5.991464547</v>
      </c>
      <c r="C33" s="18" t="s">
        <v>28</v>
      </c>
      <c r="D33" s="19">
        <f>+F23</f>
        <v>39.98066741</v>
      </c>
    </row>
    <row r="34" ht="14.25" customHeight="1">
      <c r="A34" s="20" t="s">
        <v>29</v>
      </c>
    </row>
    <row r="35" ht="14.25" customHeight="1">
      <c r="A35" s="21" t="s">
        <v>30</v>
      </c>
    </row>
    <row r="36" ht="14.25" customHeight="1"/>
    <row r="37" ht="14.25" customHeight="1"/>
    <row r="38" ht="14.25" customHeight="1"/>
    <row r="39" ht="14.25" customHeight="1">
      <c r="A39" s="20" t="s">
        <v>31</v>
      </c>
    </row>
    <row r="40" ht="14.25" customHeight="1">
      <c r="A40" s="1" t="s">
        <v>27</v>
      </c>
      <c r="B40" s="16">
        <f>+C29</f>
        <v>5.991464547</v>
      </c>
      <c r="C40" s="18" t="s">
        <v>32</v>
      </c>
      <c r="D40" s="19">
        <f>+F23</f>
        <v>39.98066741</v>
      </c>
    </row>
    <row r="41" ht="14.25" customHeight="1">
      <c r="A41" s="21" t="s">
        <v>33</v>
      </c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>
      <c r="A47" s="22"/>
      <c r="B47" s="22"/>
      <c r="C47" s="22"/>
      <c r="D47" s="22"/>
      <c r="E47" s="22"/>
      <c r="F47" s="22"/>
      <c r="G47" s="22"/>
      <c r="H47" s="22"/>
      <c r="I47" s="22"/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>
      <c r="A53" s="2" t="s">
        <v>5</v>
      </c>
      <c r="B53" s="2"/>
    </row>
    <row r="54" ht="14.25" customHeight="1">
      <c r="A54" s="1" t="s">
        <v>6</v>
      </c>
    </row>
    <row r="55" ht="14.25" customHeight="1">
      <c r="A55" s="1" t="s">
        <v>8</v>
      </c>
    </row>
    <row r="56" ht="14.25" customHeight="1"/>
    <row r="57" ht="14.25" customHeight="1">
      <c r="A57" s="11" t="s">
        <v>9</v>
      </c>
      <c r="B57" s="12">
        <f>+B68</f>
        <v>216</v>
      </c>
    </row>
    <row r="58" ht="14.25" customHeight="1">
      <c r="A58" s="11" t="s">
        <v>11</v>
      </c>
      <c r="B58" s="12">
        <v>2.0</v>
      </c>
    </row>
    <row r="59" ht="14.25" customHeight="1">
      <c r="A59" s="11" t="s">
        <v>13</v>
      </c>
      <c r="B59" s="12">
        <v>0.05</v>
      </c>
    </row>
    <row r="60" ht="14.25" customHeight="1"/>
    <row r="61" ht="14.25" customHeight="1">
      <c r="A61" s="13" t="s">
        <v>14</v>
      </c>
      <c r="B61" s="14" t="s">
        <v>15</v>
      </c>
      <c r="C61" s="14" t="s">
        <v>53</v>
      </c>
      <c r="D61" s="14" t="s">
        <v>17</v>
      </c>
      <c r="E61" s="14" t="s">
        <v>18</v>
      </c>
      <c r="F61" s="26" t="s">
        <v>54</v>
      </c>
    </row>
    <row r="62" ht="14.25" customHeight="1"/>
    <row r="63" ht="14.25" customHeight="1">
      <c r="A63" s="14">
        <v>0.0</v>
      </c>
      <c r="B63" s="14">
        <v>50.0</v>
      </c>
      <c r="C63" s="15">
        <f t="shared" ref="C63:C66" si="5">+POISSON(A63,$B$58,TRUE)</f>
        <v>0.1353352832</v>
      </c>
      <c r="D63" s="15">
        <f t="shared" ref="D63:D66" si="6">+POISSON(A63,$B$14,FALSE)</f>
        <v>0.1353352832</v>
      </c>
      <c r="E63" s="15">
        <f t="shared" ref="E63:E67" si="7">+$B$57*D63</f>
        <v>29.23242118</v>
      </c>
      <c r="F63" s="15">
        <f t="shared" ref="F63:F67" si="8">+B63*LN(B63/E63)</f>
        <v>26.83722989</v>
      </c>
    </row>
    <row r="64" ht="14.25" customHeight="1">
      <c r="A64" s="14">
        <v>1.0</v>
      </c>
      <c r="B64" s="14">
        <v>60.0</v>
      </c>
      <c r="C64" s="15">
        <f t="shared" si="5"/>
        <v>0.4060058497</v>
      </c>
      <c r="D64" s="15">
        <f t="shared" si="6"/>
        <v>0.2706705665</v>
      </c>
      <c r="E64" s="15">
        <f t="shared" si="7"/>
        <v>58.46484236</v>
      </c>
      <c r="F64" s="15">
        <f t="shared" si="8"/>
        <v>1.555138439</v>
      </c>
    </row>
    <row r="65" ht="14.25" customHeight="1">
      <c r="A65" s="14">
        <v>2.0</v>
      </c>
      <c r="B65" s="14">
        <v>60.0</v>
      </c>
      <c r="C65" s="15">
        <f t="shared" si="5"/>
        <v>0.6766764162</v>
      </c>
      <c r="D65" s="15">
        <f t="shared" si="6"/>
        <v>0.2706705665</v>
      </c>
      <c r="E65" s="15">
        <f t="shared" si="7"/>
        <v>58.46484236</v>
      </c>
      <c r="F65" s="15">
        <f t="shared" si="8"/>
        <v>1.555138439</v>
      </c>
    </row>
    <row r="66" ht="14.25" customHeight="1">
      <c r="A66" s="14">
        <v>3.0</v>
      </c>
      <c r="B66" s="14">
        <v>30.0</v>
      </c>
      <c r="C66" s="15">
        <f t="shared" si="5"/>
        <v>0.8571234605</v>
      </c>
      <c r="D66" s="15">
        <f t="shared" si="6"/>
        <v>0.1804470443</v>
      </c>
      <c r="E66" s="15">
        <f t="shared" si="7"/>
        <v>38.97656157</v>
      </c>
      <c r="F66" s="15">
        <f t="shared" si="8"/>
        <v>-7.852892954</v>
      </c>
    </row>
    <row r="67" ht="14.25" customHeight="1">
      <c r="A67" s="14">
        <v>4.0</v>
      </c>
      <c r="B67" s="14">
        <v>16.0</v>
      </c>
      <c r="C67" s="15">
        <v>1.0</v>
      </c>
      <c r="D67" s="15">
        <f>+C67-C66</f>
        <v>0.1428765395</v>
      </c>
      <c r="E67" s="15">
        <f t="shared" si="7"/>
        <v>30.86133253</v>
      </c>
      <c r="F67" s="15">
        <f t="shared" si="8"/>
        <v>-10.51064486</v>
      </c>
    </row>
    <row r="68" ht="14.25" customHeight="1">
      <c r="A68" s="14" t="s">
        <v>20</v>
      </c>
      <c r="B68" s="14">
        <f>SUM(B63:B67)</f>
        <v>216</v>
      </c>
      <c r="C68" s="15"/>
      <c r="D68" s="15"/>
      <c r="E68" s="15"/>
      <c r="F68" s="15">
        <f>2*SUM(F63:F67)</f>
        <v>23.1679379</v>
      </c>
    </row>
    <row r="69" ht="14.25" customHeight="1">
      <c r="A69" s="14"/>
      <c r="B69" s="14"/>
      <c r="C69" s="14"/>
      <c r="D69" s="14"/>
      <c r="E69" s="14"/>
      <c r="F69" s="14"/>
    </row>
    <row r="70" ht="14.25" customHeight="1">
      <c r="A70" s="2" t="s">
        <v>21</v>
      </c>
    </row>
    <row r="71" ht="14.25" customHeight="1"/>
    <row r="72" ht="14.25" customHeight="1">
      <c r="A72" s="2" t="s">
        <v>22</v>
      </c>
    </row>
    <row r="73" ht="14.25" customHeight="1">
      <c r="A73" s="1" t="s">
        <v>23</v>
      </c>
      <c r="B73" s="17">
        <v>3.0</v>
      </c>
    </row>
    <row r="74" ht="14.25" customHeight="1">
      <c r="A74" s="1" t="s">
        <v>36</v>
      </c>
      <c r="C74" s="16">
        <f>+_xlfn.CHISQ.INV(B75,B73)</f>
        <v>7.814727903</v>
      </c>
    </row>
    <row r="75" ht="14.25" customHeight="1">
      <c r="A75" s="1" t="s">
        <v>25</v>
      </c>
      <c r="B75" s="1">
        <f>1-B59</f>
        <v>0.95</v>
      </c>
    </row>
    <row r="76" ht="14.25" customHeight="1"/>
    <row r="77" ht="14.25" customHeight="1">
      <c r="A77" s="2" t="s">
        <v>26</v>
      </c>
    </row>
    <row r="78" ht="14.25" customHeight="1">
      <c r="A78" s="1" t="s">
        <v>27</v>
      </c>
      <c r="B78" s="16">
        <f>+C74</f>
        <v>7.814727903</v>
      </c>
      <c r="C78" s="18" t="s">
        <v>28</v>
      </c>
      <c r="D78" s="19">
        <f>+F68</f>
        <v>23.1679379</v>
      </c>
    </row>
    <row r="79" ht="14.25" customHeight="1">
      <c r="A79" s="20" t="s">
        <v>29</v>
      </c>
    </row>
    <row r="80" ht="14.25" customHeight="1">
      <c r="A80" s="21" t="s">
        <v>30</v>
      </c>
    </row>
    <row r="81" ht="14.25" customHeight="1"/>
    <row r="82" ht="14.25" customHeight="1"/>
    <row r="83" ht="14.25" customHeight="1"/>
    <row r="84" ht="14.25" customHeight="1">
      <c r="A84" s="20" t="s">
        <v>31</v>
      </c>
    </row>
    <row r="85" ht="14.25" customHeight="1">
      <c r="A85" s="1" t="s">
        <v>27</v>
      </c>
      <c r="B85" s="16">
        <f>+C74</f>
        <v>7.814727903</v>
      </c>
      <c r="C85" s="18" t="s">
        <v>32</v>
      </c>
      <c r="D85" s="19">
        <f>+F68</f>
        <v>23.1679379</v>
      </c>
    </row>
    <row r="86" ht="14.25" customHeight="1">
      <c r="A86" s="21" t="s">
        <v>33</v>
      </c>
    </row>
    <row r="87" ht="14.25" customHeight="1"/>
    <row r="88" ht="14.25" customHeight="1"/>
    <row r="89" ht="14.25" customHeight="1"/>
    <row r="90" ht="14.25" customHeight="1"/>
    <row r="91" ht="14.25" customHeight="1">
      <c r="A91" s="23"/>
      <c r="B91" s="23"/>
      <c r="C91" s="23"/>
      <c r="D91" s="23"/>
      <c r="E91" s="23"/>
      <c r="F91" s="23"/>
      <c r="G91" s="23"/>
      <c r="H91" s="23"/>
      <c r="I91" s="23"/>
    </row>
    <row r="92" ht="14.25" customHeight="1"/>
    <row r="93" ht="14.25" customHeight="1"/>
    <row r="94" ht="14.25" customHeight="1">
      <c r="A94" s="2" t="s">
        <v>5</v>
      </c>
      <c r="B94" s="2"/>
    </row>
    <row r="95" ht="14.25" customHeight="1">
      <c r="A95" s="1" t="s">
        <v>6</v>
      </c>
    </row>
    <row r="96" ht="14.25" customHeight="1">
      <c r="A96" s="1" t="s">
        <v>8</v>
      </c>
    </row>
    <row r="97" ht="14.25" customHeight="1">
      <c r="B97" s="10"/>
    </row>
    <row r="98" ht="14.25" customHeight="1">
      <c r="A98" s="11" t="s">
        <v>9</v>
      </c>
      <c r="B98" s="12">
        <f>+B110</f>
        <v>226</v>
      </c>
    </row>
    <row r="99" ht="14.25" customHeight="1">
      <c r="A99" s="11" t="s">
        <v>11</v>
      </c>
      <c r="B99" s="12">
        <v>2.0</v>
      </c>
    </row>
    <row r="100" ht="14.25" customHeight="1">
      <c r="A100" s="11" t="s">
        <v>13</v>
      </c>
      <c r="B100" s="12">
        <v>0.05</v>
      </c>
    </row>
    <row r="101" ht="14.25" customHeight="1">
      <c r="B101" s="10"/>
    </row>
    <row r="102" ht="14.25" customHeight="1">
      <c r="A102" s="13" t="s">
        <v>14</v>
      </c>
      <c r="B102" s="14" t="s">
        <v>15</v>
      </c>
      <c r="C102" s="14" t="s">
        <v>55</v>
      </c>
      <c r="D102" s="14" t="s">
        <v>17</v>
      </c>
      <c r="E102" s="14" t="s">
        <v>18</v>
      </c>
      <c r="F102" s="26" t="s">
        <v>56</v>
      </c>
    </row>
    <row r="103" ht="14.25" customHeight="1"/>
    <row r="104" ht="14.25" customHeight="1">
      <c r="A104" s="14">
        <v>0.0</v>
      </c>
      <c r="B104" s="14">
        <v>50.0</v>
      </c>
      <c r="C104" s="15">
        <f t="shared" ref="C104:C108" si="9">+POISSON(A104,$B$99,TRUE)</f>
        <v>0.1353352832</v>
      </c>
      <c r="D104" s="15">
        <f t="shared" ref="D104:D108" si="10">+POISSON(A104,$B$99,FALSE)</f>
        <v>0.1353352832</v>
      </c>
      <c r="E104" s="15">
        <f t="shared" ref="E104:E109" si="11">+$B$98*D104</f>
        <v>30.58577401</v>
      </c>
      <c r="F104" s="15">
        <f t="shared" ref="F104:F109" si="12">+B104*LN(B104/E104)</f>
        <v>24.57440031</v>
      </c>
    </row>
    <row r="105" ht="14.25" customHeight="1">
      <c r="A105" s="14">
        <v>1.0</v>
      </c>
      <c r="B105" s="14">
        <v>60.0</v>
      </c>
      <c r="C105" s="15">
        <f t="shared" si="9"/>
        <v>0.4060058497</v>
      </c>
      <c r="D105" s="15">
        <f t="shared" si="10"/>
        <v>0.2706705665</v>
      </c>
      <c r="E105" s="15">
        <f t="shared" si="11"/>
        <v>61.17154802</v>
      </c>
      <c r="F105" s="15">
        <f t="shared" si="12"/>
        <v>-1.160257057</v>
      </c>
    </row>
    <row r="106" ht="14.25" customHeight="1">
      <c r="A106" s="14">
        <v>2.0</v>
      </c>
      <c r="B106" s="14">
        <v>60.0</v>
      </c>
      <c r="C106" s="15">
        <f t="shared" si="9"/>
        <v>0.6766764162</v>
      </c>
      <c r="D106" s="15">
        <f t="shared" si="10"/>
        <v>0.2706705665</v>
      </c>
      <c r="E106" s="15">
        <f t="shared" si="11"/>
        <v>61.17154802</v>
      </c>
      <c r="F106" s="15">
        <f t="shared" si="12"/>
        <v>-1.160257057</v>
      </c>
    </row>
    <row r="107" ht="14.25" customHeight="1">
      <c r="A107" s="14">
        <v>3.0</v>
      </c>
      <c r="B107" s="14">
        <v>30.0</v>
      </c>
      <c r="C107" s="15">
        <f t="shared" si="9"/>
        <v>0.8571234605</v>
      </c>
      <c r="D107" s="15">
        <f t="shared" si="10"/>
        <v>0.1804470443</v>
      </c>
      <c r="E107" s="15">
        <f t="shared" si="11"/>
        <v>40.78103202</v>
      </c>
      <c r="F107" s="15">
        <f t="shared" si="12"/>
        <v>-9.210590702</v>
      </c>
    </row>
    <row r="108" ht="14.25" customHeight="1">
      <c r="A108" s="14">
        <v>4.0</v>
      </c>
      <c r="B108" s="14">
        <v>16.0</v>
      </c>
      <c r="C108" s="15">
        <f t="shared" si="9"/>
        <v>0.9473469827</v>
      </c>
      <c r="D108" s="15">
        <f t="shared" si="10"/>
        <v>0.09022352216</v>
      </c>
      <c r="E108" s="15">
        <f t="shared" si="11"/>
        <v>20.39051601</v>
      </c>
      <c r="F108" s="15">
        <f t="shared" si="12"/>
        <v>-3.879698703</v>
      </c>
    </row>
    <row r="109" ht="14.25" customHeight="1">
      <c r="A109" s="14">
        <v>5.0</v>
      </c>
      <c r="B109" s="14">
        <v>10.0</v>
      </c>
      <c r="C109" s="15">
        <v>1.0</v>
      </c>
      <c r="D109" s="15">
        <f>+C109-C108</f>
        <v>0.05265301734</v>
      </c>
      <c r="E109" s="15">
        <f t="shared" si="11"/>
        <v>11.89958192</v>
      </c>
      <c r="F109" s="15">
        <f t="shared" si="12"/>
        <v>-1.739181737</v>
      </c>
    </row>
    <row r="110" ht="14.25" customHeight="1">
      <c r="A110" s="14" t="s">
        <v>20</v>
      </c>
      <c r="B110" s="14">
        <f>SUM(B104:B109)</f>
        <v>226</v>
      </c>
      <c r="C110" s="15"/>
      <c r="D110" s="15"/>
      <c r="E110" s="15"/>
      <c r="F110" s="15">
        <f>2*SUM(F104:F109)</f>
        <v>14.84883011</v>
      </c>
    </row>
    <row r="111" ht="14.25" customHeight="1">
      <c r="A111" s="14"/>
      <c r="B111" s="14"/>
      <c r="C111" s="14"/>
      <c r="D111" s="14"/>
      <c r="E111" s="14"/>
      <c r="F111" s="14"/>
    </row>
    <row r="112" ht="14.25" customHeight="1">
      <c r="A112" s="2" t="s">
        <v>21</v>
      </c>
    </row>
    <row r="113" ht="14.25" customHeight="1"/>
    <row r="114" ht="14.25" customHeight="1">
      <c r="A114" s="2" t="s">
        <v>22</v>
      </c>
    </row>
    <row r="115" ht="14.25" customHeight="1">
      <c r="A115" s="1" t="s">
        <v>23</v>
      </c>
      <c r="B115" s="12">
        <v>4.0</v>
      </c>
      <c r="C115" s="10"/>
    </row>
    <row r="116" ht="14.25" customHeight="1">
      <c r="A116" s="1" t="s">
        <v>39</v>
      </c>
      <c r="B116" s="10"/>
      <c r="C116" s="19">
        <f>+_xlfn.CHISQ.INV(B117,B115)</f>
        <v>9.487729037</v>
      </c>
    </row>
    <row r="117" ht="14.25" customHeight="1">
      <c r="A117" s="1" t="s">
        <v>25</v>
      </c>
      <c r="B117" s="10">
        <f>1-B100</f>
        <v>0.95</v>
      </c>
      <c r="C117" s="10"/>
    </row>
    <row r="118" ht="14.25" customHeight="1"/>
    <row r="119" ht="14.25" customHeight="1">
      <c r="A119" s="2" t="s">
        <v>26</v>
      </c>
    </row>
    <row r="120" ht="14.25" customHeight="1">
      <c r="A120" s="1" t="s">
        <v>27</v>
      </c>
      <c r="B120" s="16">
        <f>+C116</f>
        <v>9.487729037</v>
      </c>
      <c r="C120" s="18" t="s">
        <v>28</v>
      </c>
      <c r="D120" s="19">
        <f>+F110</f>
        <v>14.84883011</v>
      </c>
    </row>
    <row r="121" ht="14.25" customHeight="1">
      <c r="A121" s="20" t="s">
        <v>29</v>
      </c>
    </row>
    <row r="122" ht="14.25" customHeight="1">
      <c r="A122" s="21" t="s">
        <v>30</v>
      </c>
    </row>
    <row r="123" ht="14.25" customHeight="1"/>
    <row r="124" ht="14.25" customHeight="1"/>
    <row r="125" ht="14.25" customHeight="1"/>
    <row r="126" ht="14.25" customHeight="1">
      <c r="A126" s="20" t="s">
        <v>31</v>
      </c>
    </row>
    <row r="127" ht="14.25" customHeight="1">
      <c r="A127" s="1" t="s">
        <v>27</v>
      </c>
      <c r="B127" s="16">
        <f>+C116</f>
        <v>9.487729037</v>
      </c>
      <c r="C127" s="18" t="s">
        <v>32</v>
      </c>
      <c r="D127" s="19">
        <f>+F110</f>
        <v>14.84883011</v>
      </c>
    </row>
    <row r="128" ht="14.25" customHeight="1">
      <c r="A128" s="21" t="s">
        <v>33</v>
      </c>
    </row>
    <row r="129" ht="14.25" customHeight="1"/>
    <row r="130" ht="14.25" customHeight="1"/>
    <row r="131" ht="14.25" customHeight="1"/>
    <row r="132" ht="14.25" customHeight="1"/>
    <row r="133" ht="14.25" customHeight="1">
      <c r="A133" s="23"/>
      <c r="B133" s="23"/>
      <c r="C133" s="23"/>
      <c r="D133" s="23"/>
      <c r="E133" s="23"/>
      <c r="F133" s="23"/>
      <c r="G133" s="23"/>
      <c r="H133" s="23"/>
      <c r="I133" s="23"/>
    </row>
    <row r="134" ht="14.25" customHeight="1"/>
    <row r="135" ht="14.25" customHeight="1"/>
    <row r="136" ht="14.25" customHeight="1"/>
    <row r="137" ht="14.25" customHeight="1">
      <c r="A137" s="2" t="s">
        <v>5</v>
      </c>
      <c r="B137" s="2"/>
    </row>
    <row r="138" ht="14.25" customHeight="1">
      <c r="A138" s="1" t="s">
        <v>6</v>
      </c>
    </row>
    <row r="139" ht="14.25" customHeight="1">
      <c r="A139" s="1" t="s">
        <v>8</v>
      </c>
    </row>
    <row r="140" ht="14.25" customHeight="1">
      <c r="B140" s="10"/>
    </row>
    <row r="141" ht="14.25" customHeight="1">
      <c r="A141" s="11" t="s">
        <v>9</v>
      </c>
      <c r="B141" s="12">
        <f>+B154</f>
        <v>234</v>
      </c>
    </row>
    <row r="142" ht="14.25" customHeight="1">
      <c r="A142" s="11" t="s">
        <v>11</v>
      </c>
      <c r="B142" s="12">
        <v>2.0</v>
      </c>
    </row>
    <row r="143" ht="14.25" customHeight="1">
      <c r="A143" s="11" t="s">
        <v>13</v>
      </c>
      <c r="B143" s="12">
        <v>0.05</v>
      </c>
    </row>
    <row r="144" ht="14.25" customHeight="1"/>
    <row r="145" ht="14.25" customHeight="1">
      <c r="A145" s="13" t="s">
        <v>14</v>
      </c>
      <c r="B145" s="14" t="s">
        <v>15</v>
      </c>
      <c r="C145" s="14" t="s">
        <v>57</v>
      </c>
      <c r="D145" s="14" t="s">
        <v>17</v>
      </c>
      <c r="E145" s="14" t="s">
        <v>18</v>
      </c>
      <c r="F145" s="26" t="s">
        <v>58</v>
      </c>
    </row>
    <row r="146" ht="14.25" customHeight="1"/>
    <row r="147" ht="14.25" customHeight="1">
      <c r="A147" s="14">
        <v>0.0</v>
      </c>
      <c r="B147" s="14">
        <v>50.0</v>
      </c>
      <c r="C147" s="15">
        <f t="shared" ref="C147:C152" si="13">+POISSON(A147,$B$99,TRUE)</f>
        <v>0.1353352832</v>
      </c>
      <c r="D147" s="15">
        <f t="shared" ref="D147:D152" si="14">+POISSON(A147,$B$142,FALSE)</f>
        <v>0.1353352832</v>
      </c>
      <c r="E147" s="15">
        <f t="shared" ref="E147:E153" si="15">+$B$141*D147</f>
        <v>31.66845628</v>
      </c>
      <c r="F147" s="15">
        <f t="shared" ref="F147:F153" si="16">+B147*LN(B147/E147)</f>
        <v>22.8350945</v>
      </c>
    </row>
    <row r="148" ht="14.25" customHeight="1">
      <c r="A148" s="14">
        <v>1.0</v>
      </c>
      <c r="B148" s="14">
        <v>60.0</v>
      </c>
      <c r="C148" s="15">
        <f t="shared" si="13"/>
        <v>0.4060058497</v>
      </c>
      <c r="D148" s="15">
        <f t="shared" si="14"/>
        <v>0.2706705665</v>
      </c>
      <c r="E148" s="15">
        <f t="shared" si="15"/>
        <v>63.33691255</v>
      </c>
      <c r="F148" s="15">
        <f t="shared" si="16"/>
        <v>-3.247424022</v>
      </c>
    </row>
    <row r="149" ht="14.25" customHeight="1">
      <c r="A149" s="14">
        <v>2.0</v>
      </c>
      <c r="B149" s="14">
        <v>60.0</v>
      </c>
      <c r="C149" s="15">
        <f t="shared" si="13"/>
        <v>0.6766764162</v>
      </c>
      <c r="D149" s="15">
        <f t="shared" si="14"/>
        <v>0.2706705665</v>
      </c>
      <c r="E149" s="15">
        <f t="shared" si="15"/>
        <v>63.33691255</v>
      </c>
      <c r="F149" s="15">
        <f t="shared" si="16"/>
        <v>-3.247424022</v>
      </c>
    </row>
    <row r="150" ht="14.25" customHeight="1">
      <c r="A150" s="14">
        <v>3.0</v>
      </c>
      <c r="B150" s="14">
        <v>30.0</v>
      </c>
      <c r="C150" s="15">
        <f t="shared" si="13"/>
        <v>0.8571234605</v>
      </c>
      <c r="D150" s="15">
        <f t="shared" si="14"/>
        <v>0.1804470443</v>
      </c>
      <c r="E150" s="15">
        <f t="shared" si="15"/>
        <v>42.22460837</v>
      </c>
      <c r="F150" s="15">
        <f t="shared" si="16"/>
        <v>-10.25417418</v>
      </c>
    </row>
    <row r="151" ht="14.25" customHeight="1">
      <c r="A151" s="14">
        <v>4.0</v>
      </c>
      <c r="B151" s="14">
        <v>16.0</v>
      </c>
      <c r="C151" s="15">
        <f t="shared" si="13"/>
        <v>0.9473469827</v>
      </c>
      <c r="D151" s="15">
        <f t="shared" si="14"/>
        <v>0.09022352216</v>
      </c>
      <c r="E151" s="15">
        <f t="shared" si="15"/>
        <v>21.11230418</v>
      </c>
      <c r="F151" s="15">
        <f t="shared" si="16"/>
        <v>-4.43627656</v>
      </c>
    </row>
    <row r="152" ht="14.25" customHeight="1">
      <c r="A152" s="14">
        <v>5.0</v>
      </c>
      <c r="B152" s="14">
        <v>10.0</v>
      </c>
      <c r="C152" s="15">
        <f t="shared" si="13"/>
        <v>0.9834363915</v>
      </c>
      <c r="D152" s="15">
        <f t="shared" si="14"/>
        <v>0.03608940886</v>
      </c>
      <c r="E152" s="15">
        <f t="shared" si="15"/>
        <v>8.444921674</v>
      </c>
      <c r="F152" s="15">
        <f t="shared" si="16"/>
        <v>1.690198176</v>
      </c>
    </row>
    <row r="153" ht="14.25" customHeight="1">
      <c r="A153" s="14">
        <v>6.0</v>
      </c>
      <c r="B153" s="14">
        <v>8.0</v>
      </c>
      <c r="C153" s="15">
        <v>1.0</v>
      </c>
      <c r="D153" s="15">
        <f>+C153-C152</f>
        <v>0.01656360848</v>
      </c>
      <c r="E153" s="15">
        <f t="shared" si="15"/>
        <v>3.875884384</v>
      </c>
      <c r="F153" s="15">
        <f t="shared" si="16"/>
        <v>5.797341413</v>
      </c>
    </row>
    <row r="154" ht="14.25" customHeight="1">
      <c r="A154" s="14" t="s">
        <v>20</v>
      </c>
      <c r="B154" s="14">
        <f>SUM(B147:B153)</f>
        <v>234</v>
      </c>
      <c r="C154" s="15"/>
      <c r="D154" s="15"/>
      <c r="E154" s="15"/>
      <c r="F154" s="15">
        <f>2*SUM(F147:F153)</f>
        <v>18.27467061</v>
      </c>
    </row>
    <row r="155" ht="14.25" customHeight="1"/>
    <row r="156" ht="14.25" customHeight="1">
      <c r="A156" s="2" t="s">
        <v>21</v>
      </c>
    </row>
    <row r="157" ht="14.25" customHeight="1"/>
    <row r="158" ht="14.25" customHeight="1">
      <c r="A158" s="2" t="s">
        <v>22</v>
      </c>
    </row>
    <row r="159" ht="14.25" customHeight="1">
      <c r="A159" s="1" t="s">
        <v>23</v>
      </c>
      <c r="B159" s="12">
        <v>5.0</v>
      </c>
      <c r="C159" s="10"/>
    </row>
    <row r="160" ht="14.25" customHeight="1">
      <c r="A160" s="1" t="s">
        <v>42</v>
      </c>
      <c r="B160" s="10"/>
      <c r="C160" s="19">
        <f>+_xlfn.CHISQ.INV(B161,B159)</f>
        <v>11.07049769</v>
      </c>
    </row>
    <row r="161" ht="14.25" customHeight="1">
      <c r="A161" s="1" t="s">
        <v>25</v>
      </c>
      <c r="B161" s="10">
        <f>1-B143</f>
        <v>0.95</v>
      </c>
      <c r="C161" s="10"/>
    </row>
    <row r="162" ht="14.25" customHeight="1"/>
    <row r="163" ht="14.25" customHeight="1">
      <c r="A163" s="2" t="s">
        <v>26</v>
      </c>
    </row>
    <row r="164" ht="14.25" customHeight="1">
      <c r="A164" s="1" t="s">
        <v>27</v>
      </c>
      <c r="B164" s="16">
        <f>+C160</f>
        <v>11.07049769</v>
      </c>
      <c r="C164" s="18" t="s">
        <v>28</v>
      </c>
      <c r="D164" s="19">
        <f>+F154</f>
        <v>18.27467061</v>
      </c>
    </row>
    <row r="165" ht="14.25" customHeight="1">
      <c r="A165" s="20" t="s">
        <v>29</v>
      </c>
    </row>
    <row r="166" ht="14.25" customHeight="1">
      <c r="A166" s="21" t="s">
        <v>30</v>
      </c>
    </row>
    <row r="167" ht="14.25" customHeight="1"/>
    <row r="168" ht="14.25" customHeight="1"/>
    <row r="169" ht="14.25" customHeight="1"/>
    <row r="170" ht="14.25" customHeight="1">
      <c r="A170" s="20" t="s">
        <v>31</v>
      </c>
    </row>
    <row r="171" ht="14.25" customHeight="1">
      <c r="A171" s="1" t="s">
        <v>27</v>
      </c>
      <c r="B171" s="16">
        <f>+C160</f>
        <v>11.07049769</v>
      </c>
      <c r="C171" s="18" t="s">
        <v>32</v>
      </c>
      <c r="D171" s="19">
        <f>+F154</f>
        <v>18.27467061</v>
      </c>
    </row>
    <row r="172" ht="14.25" customHeight="1">
      <c r="A172" s="21" t="s">
        <v>33</v>
      </c>
    </row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>
      <c r="A178" s="23"/>
      <c r="B178" s="23"/>
      <c r="C178" s="23"/>
      <c r="D178" s="23"/>
      <c r="E178" s="23"/>
      <c r="F178" s="23"/>
      <c r="G178" s="23"/>
      <c r="H178" s="23"/>
      <c r="I178" s="23"/>
    </row>
    <row r="179" ht="14.25" customHeight="1"/>
    <row r="180" ht="14.25" customHeight="1"/>
    <row r="181" ht="14.25" customHeight="1"/>
    <row r="182" ht="14.25" customHeight="1"/>
    <row r="183" ht="14.25" customHeight="1">
      <c r="A183" s="2" t="s">
        <v>5</v>
      </c>
      <c r="B183" s="2"/>
    </row>
    <row r="184" ht="14.25" customHeight="1">
      <c r="A184" s="1" t="s">
        <v>6</v>
      </c>
    </row>
    <row r="185" ht="14.25" customHeight="1">
      <c r="A185" s="1" t="s">
        <v>8</v>
      </c>
    </row>
    <row r="186" ht="14.25" customHeight="1">
      <c r="B186" s="10"/>
    </row>
    <row r="187" ht="14.25" customHeight="1">
      <c r="A187" s="11" t="s">
        <v>9</v>
      </c>
      <c r="B187" s="12">
        <f>+B201</f>
        <v>241</v>
      </c>
    </row>
    <row r="188" ht="14.25" customHeight="1">
      <c r="A188" s="11" t="s">
        <v>11</v>
      </c>
      <c r="B188" s="12">
        <v>2.0</v>
      </c>
    </row>
    <row r="189" ht="14.25" customHeight="1">
      <c r="A189" s="11" t="s">
        <v>13</v>
      </c>
      <c r="B189" s="12">
        <v>0.05</v>
      </c>
    </row>
    <row r="190" ht="14.25" customHeight="1"/>
    <row r="191" ht="14.25" customHeight="1">
      <c r="A191" s="13" t="s">
        <v>14</v>
      </c>
      <c r="B191" s="14" t="s">
        <v>15</v>
      </c>
      <c r="C191" s="14" t="s">
        <v>59</v>
      </c>
      <c r="D191" s="14" t="s">
        <v>17</v>
      </c>
      <c r="E191" s="14" t="s">
        <v>18</v>
      </c>
      <c r="F191" s="26" t="s">
        <v>60</v>
      </c>
    </row>
    <row r="192" ht="14.25" customHeight="1"/>
    <row r="193" ht="14.25" customHeight="1">
      <c r="A193" s="14">
        <v>0.0</v>
      </c>
      <c r="B193" s="14">
        <v>50.0</v>
      </c>
      <c r="C193" s="24">
        <f t="shared" ref="C193:C199" si="17">+POISSON(A193,$B$99,TRUE)</f>
        <v>0.1353352832</v>
      </c>
      <c r="D193" s="24">
        <f t="shared" ref="D193:D199" si="18">+POISSON(A193,$B$188,FALSE)</f>
        <v>0.1353352832</v>
      </c>
      <c r="E193" s="24">
        <f t="shared" ref="E193:E200" si="19">+$B$187*D193</f>
        <v>32.61580326</v>
      </c>
      <c r="F193" s="15">
        <f t="shared" ref="F193:F200" si="20">+B193*LN(B193/E193)</f>
        <v>21.3613036</v>
      </c>
      <c r="G193" s="25"/>
    </row>
    <row r="194" ht="14.25" customHeight="1">
      <c r="A194" s="14">
        <v>1.0</v>
      </c>
      <c r="B194" s="14">
        <v>60.0</v>
      </c>
      <c r="C194" s="24">
        <f t="shared" si="17"/>
        <v>0.4060058497</v>
      </c>
      <c r="D194" s="24">
        <f t="shared" si="18"/>
        <v>0.2706705665</v>
      </c>
      <c r="E194" s="24">
        <f t="shared" si="19"/>
        <v>65.23160652</v>
      </c>
      <c r="F194" s="15">
        <f t="shared" si="20"/>
        <v>-5.01597311</v>
      </c>
      <c r="G194" s="25"/>
    </row>
    <row r="195" ht="14.25" customHeight="1">
      <c r="A195" s="14">
        <v>2.0</v>
      </c>
      <c r="B195" s="14">
        <v>60.0</v>
      </c>
      <c r="C195" s="24">
        <f t="shared" si="17"/>
        <v>0.6766764162</v>
      </c>
      <c r="D195" s="24">
        <f t="shared" si="18"/>
        <v>0.2706705665</v>
      </c>
      <c r="E195" s="24">
        <f t="shared" si="19"/>
        <v>65.23160652</v>
      </c>
      <c r="F195" s="15">
        <f t="shared" si="20"/>
        <v>-5.01597311</v>
      </c>
      <c r="G195" s="25"/>
    </row>
    <row r="196" ht="14.25" customHeight="1">
      <c r="A196" s="14">
        <v>3.0</v>
      </c>
      <c r="B196" s="14">
        <v>30.0</v>
      </c>
      <c r="C196" s="24">
        <f t="shared" si="17"/>
        <v>0.8571234605</v>
      </c>
      <c r="D196" s="24">
        <f t="shared" si="18"/>
        <v>0.1804470443</v>
      </c>
      <c r="E196" s="24">
        <f t="shared" si="19"/>
        <v>43.48773768</v>
      </c>
      <c r="F196" s="15">
        <f t="shared" si="20"/>
        <v>-11.13844873</v>
      </c>
      <c r="G196" s="25"/>
    </row>
    <row r="197" ht="14.25" customHeight="1">
      <c r="A197" s="14">
        <v>4.0</v>
      </c>
      <c r="B197" s="14">
        <v>16.0</v>
      </c>
      <c r="C197" s="24">
        <f t="shared" si="17"/>
        <v>0.9473469827</v>
      </c>
      <c r="D197" s="24">
        <f t="shared" si="18"/>
        <v>0.09022352216</v>
      </c>
      <c r="E197" s="24">
        <f t="shared" si="19"/>
        <v>21.74386884</v>
      </c>
      <c r="F197" s="15">
        <f t="shared" si="20"/>
        <v>-4.90788965</v>
      </c>
      <c r="G197" s="25"/>
    </row>
    <row r="198" ht="14.25" customHeight="1">
      <c r="A198" s="14">
        <v>5.0</v>
      </c>
      <c r="B198" s="14">
        <v>10.0</v>
      </c>
      <c r="C198" s="24">
        <f t="shared" si="17"/>
        <v>0.9834363915</v>
      </c>
      <c r="D198" s="24">
        <f t="shared" si="18"/>
        <v>0.03608940886</v>
      </c>
      <c r="E198" s="24">
        <f t="shared" si="19"/>
        <v>8.697547536</v>
      </c>
      <c r="F198" s="15">
        <f t="shared" si="20"/>
        <v>1.395439995</v>
      </c>
      <c r="G198" s="25"/>
    </row>
    <row r="199" ht="14.25" customHeight="1">
      <c r="A199" s="14">
        <v>6.0</v>
      </c>
      <c r="B199" s="14">
        <v>8.0</v>
      </c>
      <c r="C199" s="24">
        <f t="shared" si="17"/>
        <v>0.9954661945</v>
      </c>
      <c r="D199" s="24">
        <f t="shared" si="18"/>
        <v>0.01202980295</v>
      </c>
      <c r="E199" s="24">
        <f t="shared" si="19"/>
        <v>2.899182512</v>
      </c>
      <c r="F199" s="15">
        <f t="shared" si="20"/>
        <v>8.120101895</v>
      </c>
      <c r="G199" s="25"/>
    </row>
    <row r="200" ht="14.25" customHeight="1">
      <c r="A200" s="14">
        <v>7.0</v>
      </c>
      <c r="B200" s="14">
        <v>7.0</v>
      </c>
      <c r="C200" s="24">
        <v>1.0</v>
      </c>
      <c r="D200" s="24">
        <f>+C200-C199</f>
        <v>0.004533805526</v>
      </c>
      <c r="E200" s="24">
        <f t="shared" si="19"/>
        <v>1.092647132</v>
      </c>
      <c r="F200" s="15">
        <f t="shared" si="20"/>
        <v>13.00114785</v>
      </c>
      <c r="G200" s="25"/>
    </row>
    <row r="201" ht="14.25" customHeight="1">
      <c r="A201" s="14" t="s">
        <v>20</v>
      </c>
      <c r="B201" s="14">
        <f>SUM(B193:B200)</f>
        <v>241</v>
      </c>
      <c r="C201" s="24"/>
      <c r="D201" s="24"/>
      <c r="E201" s="24"/>
      <c r="F201" s="24">
        <f>2*SUM(F193:F200)</f>
        <v>35.59941748</v>
      </c>
      <c r="G201" s="25"/>
    </row>
    <row r="202" ht="14.25" customHeight="1">
      <c r="A202" s="14"/>
      <c r="B202" s="14"/>
      <c r="C202" s="14"/>
      <c r="D202" s="14"/>
      <c r="E202" s="14"/>
      <c r="F202" s="14"/>
    </row>
    <row r="203" ht="14.25" customHeight="1">
      <c r="A203" s="2" t="s">
        <v>21</v>
      </c>
    </row>
    <row r="204" ht="14.25" customHeight="1"/>
    <row r="205" ht="14.25" customHeight="1">
      <c r="A205" s="2" t="s">
        <v>22</v>
      </c>
    </row>
    <row r="206" ht="14.25" customHeight="1">
      <c r="A206" s="1" t="s">
        <v>23</v>
      </c>
      <c r="B206" s="12">
        <v>6.0</v>
      </c>
      <c r="C206" s="10"/>
    </row>
    <row r="207" ht="14.25" customHeight="1">
      <c r="A207" s="1" t="s">
        <v>45</v>
      </c>
      <c r="B207" s="10"/>
      <c r="C207" s="19">
        <f>+_xlfn.CHISQ.INV(B208,B206)</f>
        <v>12.59158724</v>
      </c>
    </row>
    <row r="208" ht="14.25" customHeight="1">
      <c r="A208" s="1" t="s">
        <v>25</v>
      </c>
      <c r="B208" s="10">
        <f>1-B189</f>
        <v>0.95</v>
      </c>
      <c r="C208" s="10"/>
    </row>
    <row r="209" ht="14.25" customHeight="1">
      <c r="B209" s="10"/>
      <c r="C209" s="10"/>
    </row>
    <row r="210" ht="14.25" customHeight="1">
      <c r="A210" s="2" t="s">
        <v>26</v>
      </c>
    </row>
    <row r="211" ht="14.25" customHeight="1">
      <c r="A211" s="1" t="s">
        <v>27</v>
      </c>
      <c r="B211" s="16">
        <f>+C207</f>
        <v>12.59158724</v>
      </c>
      <c r="C211" s="18" t="s">
        <v>28</v>
      </c>
      <c r="D211" s="19">
        <f>+F201</f>
        <v>35.59941748</v>
      </c>
    </row>
    <row r="212" ht="14.25" customHeight="1">
      <c r="A212" s="20" t="s">
        <v>29</v>
      </c>
    </row>
    <row r="213" ht="14.25" customHeight="1">
      <c r="A213" s="21" t="s">
        <v>30</v>
      </c>
    </row>
    <row r="214" ht="14.25" customHeight="1"/>
    <row r="215" ht="14.25" customHeight="1"/>
    <row r="216" ht="14.25" customHeight="1"/>
    <row r="217" ht="14.25" customHeight="1">
      <c r="A217" s="20" t="s">
        <v>31</v>
      </c>
    </row>
    <row r="218" ht="14.25" customHeight="1">
      <c r="A218" s="1" t="s">
        <v>27</v>
      </c>
      <c r="B218" s="16">
        <f>+C207</f>
        <v>12.59158724</v>
      </c>
      <c r="C218" s="18" t="s">
        <v>32</v>
      </c>
      <c r="D218" s="19">
        <f>+F201</f>
        <v>35.59941748</v>
      </c>
    </row>
    <row r="219" ht="14.25" customHeight="1">
      <c r="A219" s="21" t="s">
        <v>33</v>
      </c>
    </row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0">
    <mergeCell ref="B17:B18"/>
    <mergeCell ref="C17:C18"/>
    <mergeCell ref="D17:D18"/>
    <mergeCell ref="E17:E18"/>
    <mergeCell ref="F17:F18"/>
    <mergeCell ref="A35:H36"/>
    <mergeCell ref="A41:H42"/>
    <mergeCell ref="A17:A18"/>
    <mergeCell ref="A61:A62"/>
    <mergeCell ref="B61:B62"/>
    <mergeCell ref="C61:C62"/>
    <mergeCell ref="D61:D62"/>
    <mergeCell ref="E61:E62"/>
    <mergeCell ref="F61:F62"/>
    <mergeCell ref="A80:H81"/>
    <mergeCell ref="A86:H87"/>
    <mergeCell ref="A102:A103"/>
    <mergeCell ref="B102:B103"/>
    <mergeCell ref="C102:C103"/>
    <mergeCell ref="D102:D103"/>
    <mergeCell ref="E102:E103"/>
    <mergeCell ref="E145:E146"/>
    <mergeCell ref="F145:F146"/>
    <mergeCell ref="F102:F103"/>
    <mergeCell ref="A122:H123"/>
    <mergeCell ref="A128:H129"/>
    <mergeCell ref="A145:A146"/>
    <mergeCell ref="B145:B146"/>
    <mergeCell ref="C145:C146"/>
    <mergeCell ref="D145:D146"/>
    <mergeCell ref="F191:F192"/>
    <mergeCell ref="A213:H214"/>
    <mergeCell ref="A219:H220"/>
    <mergeCell ref="A166:H167"/>
    <mergeCell ref="A172:H173"/>
    <mergeCell ref="A191:A192"/>
    <mergeCell ref="B191:B192"/>
    <mergeCell ref="C191:C192"/>
    <mergeCell ref="D191:D192"/>
    <mergeCell ref="E191:E19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0.71"/>
    <col customWidth="1" min="4" max="4" width="13.86"/>
    <col customWidth="1" min="5" max="26" width="10.71"/>
  </cols>
  <sheetData>
    <row r="1" ht="14.25" customHeight="1">
      <c r="A1" s="1" t="s">
        <v>61</v>
      </c>
    </row>
    <row r="2" ht="14.25" customHeight="1"/>
    <row r="3" ht="14.25" customHeight="1">
      <c r="A3" s="27" t="s">
        <v>62</v>
      </c>
    </row>
    <row r="4" ht="14.25" customHeight="1">
      <c r="A4" s="1" t="s">
        <v>63</v>
      </c>
    </row>
    <row r="5" ht="14.25" customHeight="1"/>
    <row r="6" ht="14.25" customHeight="1">
      <c r="A6" s="2" t="s">
        <v>64</v>
      </c>
    </row>
    <row r="7" ht="14.25" customHeight="1">
      <c r="A7" s="1" t="s">
        <v>65</v>
      </c>
    </row>
    <row r="8" ht="14.25" customHeight="1">
      <c r="A8" s="1" t="s">
        <v>66</v>
      </c>
    </row>
    <row r="9" ht="14.25" customHeight="1"/>
    <row r="10" ht="14.25" customHeight="1">
      <c r="A10" s="28" t="s">
        <v>13</v>
      </c>
      <c r="B10" s="28">
        <v>0.05</v>
      </c>
    </row>
    <row r="11" ht="14.25" customHeight="1"/>
    <row r="12" ht="14.25" customHeight="1">
      <c r="A12" s="2" t="s">
        <v>67</v>
      </c>
    </row>
    <row r="13" ht="14.25" customHeight="1">
      <c r="A13" s="1" t="s">
        <v>68</v>
      </c>
    </row>
    <row r="14" ht="14.25" customHeight="1">
      <c r="A14" s="29"/>
      <c r="B14" s="30" t="s">
        <v>69</v>
      </c>
      <c r="C14" s="31"/>
      <c r="D14" s="32"/>
      <c r="E14" s="30" t="s">
        <v>70</v>
      </c>
      <c r="F14" s="32"/>
    </row>
    <row r="15" ht="14.25" customHeight="1">
      <c r="A15" s="33" t="s">
        <v>71</v>
      </c>
      <c r="B15" s="33" t="s">
        <v>72</v>
      </c>
      <c r="C15" s="33" t="s">
        <v>73</v>
      </c>
      <c r="D15" s="33" t="s">
        <v>74</v>
      </c>
      <c r="E15" s="33" t="s">
        <v>75</v>
      </c>
      <c r="F15" s="33" t="s">
        <v>76</v>
      </c>
    </row>
    <row r="16" ht="14.25" customHeight="1">
      <c r="A16" s="28">
        <v>74.0</v>
      </c>
      <c r="B16" s="1">
        <f>+A16-A22</f>
        <v>25</v>
      </c>
      <c r="C16" s="28">
        <v>0.6233</v>
      </c>
      <c r="D16" s="1">
        <f t="shared" ref="D16:D19" si="1">+C16*B16</f>
        <v>15.5825</v>
      </c>
      <c r="E16" s="16">
        <f t="shared" ref="E16:E22" si="2">+A16-$B$24</f>
        <v>14.71428571</v>
      </c>
      <c r="F16" s="1">
        <f t="shared" ref="F16:F22" si="3">+E16*E16</f>
        <v>216.5102041</v>
      </c>
    </row>
    <row r="17" ht="14.25" customHeight="1">
      <c r="A17" s="28">
        <v>68.0</v>
      </c>
      <c r="B17" s="1">
        <f>+A17-A21</f>
        <v>16</v>
      </c>
      <c r="C17" s="28">
        <v>0.3031</v>
      </c>
      <c r="D17" s="1">
        <f t="shared" si="1"/>
        <v>4.8496</v>
      </c>
      <c r="E17" s="16">
        <f t="shared" si="2"/>
        <v>8.714285714</v>
      </c>
      <c r="F17" s="1">
        <f t="shared" si="3"/>
        <v>75.93877551</v>
      </c>
    </row>
    <row r="18" ht="14.25" customHeight="1">
      <c r="A18" s="28">
        <v>65.0</v>
      </c>
      <c r="B18" s="1">
        <f>+A18-A20</f>
        <v>12</v>
      </c>
      <c r="C18" s="28">
        <v>0.1401</v>
      </c>
      <c r="D18" s="1">
        <f t="shared" si="1"/>
        <v>1.6812</v>
      </c>
      <c r="E18" s="16">
        <f t="shared" si="2"/>
        <v>5.714285714</v>
      </c>
      <c r="F18" s="1">
        <f t="shared" si="3"/>
        <v>32.65306122</v>
      </c>
    </row>
    <row r="19" ht="14.25" customHeight="1">
      <c r="A19" s="28">
        <v>54.0</v>
      </c>
      <c r="B19" s="1">
        <f>+A19-A19</f>
        <v>0</v>
      </c>
      <c r="C19" s="28">
        <v>0.0</v>
      </c>
      <c r="D19" s="1">
        <f t="shared" si="1"/>
        <v>0</v>
      </c>
      <c r="E19" s="16">
        <f t="shared" si="2"/>
        <v>-5.285714286</v>
      </c>
      <c r="F19" s="1">
        <f t="shared" si="3"/>
        <v>27.93877551</v>
      </c>
    </row>
    <row r="20" ht="14.25" customHeight="1">
      <c r="A20" s="28">
        <v>53.0</v>
      </c>
      <c r="E20" s="16">
        <f t="shared" si="2"/>
        <v>-6.285714286</v>
      </c>
      <c r="F20" s="1">
        <f t="shared" si="3"/>
        <v>39.51020408</v>
      </c>
    </row>
    <row r="21" ht="14.25" customHeight="1">
      <c r="A21" s="28">
        <v>52.0</v>
      </c>
      <c r="E21" s="16">
        <f t="shared" si="2"/>
        <v>-7.285714286</v>
      </c>
      <c r="F21" s="1">
        <f t="shared" si="3"/>
        <v>53.08163265</v>
      </c>
    </row>
    <row r="22" ht="14.25" customHeight="1">
      <c r="A22" s="34">
        <v>49.0</v>
      </c>
      <c r="B22" s="35"/>
      <c r="C22" s="35"/>
      <c r="D22" s="35"/>
      <c r="E22" s="36">
        <f t="shared" si="2"/>
        <v>-10.28571429</v>
      </c>
      <c r="F22" s="35">
        <f t="shared" si="3"/>
        <v>105.7959184</v>
      </c>
    </row>
    <row r="23" ht="14.25" customHeight="1">
      <c r="A23" s="9" t="s">
        <v>77</v>
      </c>
      <c r="B23" s="10">
        <f>+SUM(A16:A22)</f>
        <v>415</v>
      </c>
      <c r="D23" s="1">
        <f>SUM(D16:D22)</f>
        <v>22.1133</v>
      </c>
      <c r="F23" s="1">
        <f>SUM(F16:F22)</f>
        <v>551.4285714</v>
      </c>
    </row>
    <row r="24" ht="14.25" customHeight="1">
      <c r="A24" s="9" t="s">
        <v>78</v>
      </c>
      <c r="B24" s="19">
        <f>+AVERAGE(A16:A22)</f>
        <v>59.28571429</v>
      </c>
    </row>
    <row r="25" ht="14.25" customHeight="1">
      <c r="A25" s="9" t="s">
        <v>79</v>
      </c>
      <c r="B25" s="19">
        <f>+_xlfn.VAR.S(A16:A22)</f>
        <v>91.9047619</v>
      </c>
    </row>
    <row r="26" ht="14.25" customHeight="1">
      <c r="A26" s="9" t="s">
        <v>80</v>
      </c>
      <c r="B26" s="19">
        <f>+_xlfn.STDEV.S(A16:A22)</f>
        <v>9.586697132</v>
      </c>
      <c r="D26" s="9" t="s">
        <v>81</v>
      </c>
      <c r="E26" s="1" t="s">
        <v>82</v>
      </c>
    </row>
    <row r="27" ht="14.25" customHeight="1"/>
    <row r="28" ht="14.25" customHeight="1">
      <c r="A28" s="9"/>
      <c r="D28" s="9" t="s">
        <v>83</v>
      </c>
      <c r="E28" s="19">
        <f>+(B29*B29)/B30</f>
        <v>0.8867840047</v>
      </c>
    </row>
    <row r="29" ht="14.25" customHeight="1">
      <c r="A29" s="9" t="s">
        <v>84</v>
      </c>
      <c r="B29" s="19">
        <f>+D23</f>
        <v>22.1133</v>
      </c>
    </row>
    <row r="30" ht="14.25" customHeight="1">
      <c r="A30" s="9" t="s">
        <v>85</v>
      </c>
      <c r="B30" s="19">
        <f>+F23</f>
        <v>551.4285714</v>
      </c>
    </row>
    <row r="31" ht="14.25" customHeight="1">
      <c r="A31" s="9" t="s">
        <v>86</v>
      </c>
      <c r="B31" s="19">
        <f>+E28</f>
        <v>0.8867840047</v>
      </c>
    </row>
    <row r="32" ht="14.25" customHeight="1"/>
    <row r="33" ht="14.25" customHeight="1"/>
    <row r="34" ht="14.25" customHeight="1">
      <c r="A34" s="37" t="s">
        <v>87</v>
      </c>
      <c r="G34" s="38">
        <v>0.803</v>
      </c>
    </row>
    <row r="35" ht="14.25" customHeight="1"/>
    <row r="36" ht="14.25" customHeight="1">
      <c r="A36" s="1" t="s">
        <v>88</v>
      </c>
    </row>
    <row r="37" ht="14.25" customHeight="1">
      <c r="A37" s="27" t="s">
        <v>89</v>
      </c>
    </row>
    <row r="38" ht="14.25" customHeight="1">
      <c r="A38" s="1" t="s">
        <v>27</v>
      </c>
      <c r="B38" s="16">
        <f>+E28</f>
        <v>0.8867840047</v>
      </c>
      <c r="C38" s="18" t="s">
        <v>28</v>
      </c>
      <c r="D38" s="10">
        <f>+G34</f>
        <v>0.803</v>
      </c>
    </row>
    <row r="39" ht="14.25" customHeight="1">
      <c r="A39" s="13" t="s">
        <v>90</v>
      </c>
    </row>
    <row r="40" ht="14.25" customHeight="1"/>
    <row r="41" ht="14.25" customHeight="1">
      <c r="A41" s="39"/>
      <c r="B41" s="39"/>
      <c r="C41" s="39"/>
      <c r="D41" s="39"/>
      <c r="E41" s="39"/>
      <c r="F41" s="39"/>
      <c r="G41" s="39"/>
      <c r="H41" s="39"/>
    </row>
    <row r="42" ht="14.25" customHeight="1">
      <c r="A42" s="27" t="s">
        <v>91</v>
      </c>
    </row>
    <row r="43" ht="14.25" customHeight="1">
      <c r="A43" s="1" t="s">
        <v>27</v>
      </c>
      <c r="B43" s="16">
        <f>+E28</f>
        <v>0.8867840047</v>
      </c>
      <c r="C43" s="18" t="s">
        <v>32</v>
      </c>
      <c r="D43" s="10">
        <f>+G34</f>
        <v>0.803</v>
      </c>
    </row>
    <row r="44" ht="14.25" customHeight="1">
      <c r="A44" s="13" t="s">
        <v>92</v>
      </c>
    </row>
    <row r="45" ht="14.25" customHeight="1"/>
    <row r="46" ht="14.25" customHeight="1"/>
    <row r="47" ht="14.25" customHeight="1">
      <c r="A47" s="40" t="s">
        <v>93</v>
      </c>
    </row>
    <row r="48" ht="14.25" customHeight="1"/>
    <row r="49" ht="14.25" customHeight="1"/>
    <row r="50" ht="14.25" customHeight="1">
      <c r="A50" s="23"/>
      <c r="B50" s="23"/>
      <c r="C50" s="23"/>
      <c r="D50" s="23"/>
      <c r="E50" s="23"/>
      <c r="F50" s="23"/>
      <c r="G50" s="23"/>
      <c r="H50" s="23"/>
      <c r="I50" s="23"/>
    </row>
    <row r="51" ht="14.25" customHeight="1"/>
    <row r="52" ht="14.25" customHeight="1"/>
    <row r="53" ht="14.25" customHeight="1"/>
    <row r="54" ht="14.25" customHeight="1">
      <c r="A54" s="2" t="s">
        <v>64</v>
      </c>
    </row>
    <row r="55" ht="14.25" customHeight="1">
      <c r="A55" s="1" t="s">
        <v>65</v>
      </c>
    </row>
    <row r="56" ht="14.25" customHeight="1">
      <c r="A56" s="1" t="s">
        <v>66</v>
      </c>
    </row>
    <row r="57" ht="14.25" customHeight="1"/>
    <row r="58" ht="14.25" customHeight="1">
      <c r="A58" s="28" t="s">
        <v>13</v>
      </c>
      <c r="B58" s="28">
        <v>0.05</v>
      </c>
    </row>
    <row r="59" ht="14.25" customHeight="1"/>
    <row r="60" ht="14.25" customHeight="1">
      <c r="A60" s="2" t="s">
        <v>67</v>
      </c>
    </row>
    <row r="61" ht="14.25" customHeight="1">
      <c r="A61" s="1" t="s">
        <v>68</v>
      </c>
    </row>
    <row r="62" ht="14.25" customHeight="1">
      <c r="A62" s="29"/>
      <c r="B62" s="30" t="s">
        <v>69</v>
      </c>
      <c r="C62" s="31"/>
      <c r="D62" s="32"/>
      <c r="E62" s="30" t="s">
        <v>70</v>
      </c>
      <c r="F62" s="32"/>
    </row>
    <row r="63" ht="14.25" customHeight="1">
      <c r="A63" s="33" t="s">
        <v>71</v>
      </c>
      <c r="B63" s="33" t="s">
        <v>72</v>
      </c>
      <c r="C63" s="33" t="s">
        <v>73</v>
      </c>
      <c r="D63" s="33" t="s">
        <v>74</v>
      </c>
      <c r="E63" s="33" t="s">
        <v>75</v>
      </c>
      <c r="F63" s="33" t="s">
        <v>76</v>
      </c>
    </row>
    <row r="64" ht="14.25" customHeight="1">
      <c r="A64" s="41">
        <v>74.0</v>
      </c>
      <c r="B64" s="1">
        <f>+A64-A71</f>
        <v>25</v>
      </c>
      <c r="C64" s="41">
        <v>0.6052</v>
      </c>
      <c r="D64" s="1">
        <f t="shared" ref="D64:D67" si="4">+C64*B64</f>
        <v>15.13</v>
      </c>
      <c r="E64" s="16">
        <f t="shared" ref="E64:E71" si="5">+A64-$B$73</f>
        <v>14.25</v>
      </c>
      <c r="F64" s="1">
        <f t="shared" ref="F64:F71" si="6">+E64*E64</f>
        <v>203.0625</v>
      </c>
    </row>
    <row r="65" ht="14.25" customHeight="1">
      <c r="A65" s="41">
        <v>68.0</v>
      </c>
      <c r="B65" s="1">
        <f>+A65-A70</f>
        <v>16</v>
      </c>
      <c r="C65" s="41">
        <v>0.3164</v>
      </c>
      <c r="D65" s="1">
        <f t="shared" si="4"/>
        <v>5.0624</v>
      </c>
      <c r="E65" s="16">
        <f t="shared" si="5"/>
        <v>8.25</v>
      </c>
      <c r="F65" s="1">
        <f t="shared" si="6"/>
        <v>68.0625</v>
      </c>
    </row>
    <row r="66" ht="14.25" customHeight="1">
      <c r="A66" s="41">
        <v>65.0</v>
      </c>
      <c r="B66" s="1">
        <f>+A66-A69</f>
        <v>12</v>
      </c>
      <c r="C66" s="41">
        <v>0.1743</v>
      </c>
      <c r="D66" s="1">
        <f t="shared" si="4"/>
        <v>2.0916</v>
      </c>
      <c r="E66" s="16">
        <f t="shared" si="5"/>
        <v>5.25</v>
      </c>
      <c r="F66" s="1">
        <f t="shared" si="6"/>
        <v>27.5625</v>
      </c>
    </row>
    <row r="67" ht="14.25" customHeight="1">
      <c r="A67" s="41">
        <v>63.0</v>
      </c>
      <c r="B67" s="1">
        <f>+A67-A68</f>
        <v>9</v>
      </c>
      <c r="C67" s="41">
        <v>0.0561</v>
      </c>
      <c r="D67" s="1">
        <f t="shared" si="4"/>
        <v>0.5049</v>
      </c>
      <c r="E67" s="16">
        <f t="shared" si="5"/>
        <v>3.25</v>
      </c>
      <c r="F67" s="1">
        <f t="shared" si="6"/>
        <v>10.5625</v>
      </c>
    </row>
    <row r="68" ht="14.25" customHeight="1">
      <c r="A68" s="41">
        <v>54.0</v>
      </c>
      <c r="E68" s="16">
        <f t="shared" si="5"/>
        <v>-5.75</v>
      </c>
      <c r="F68" s="1">
        <f t="shared" si="6"/>
        <v>33.0625</v>
      </c>
    </row>
    <row r="69" ht="14.25" customHeight="1">
      <c r="A69" s="41">
        <v>53.0</v>
      </c>
      <c r="E69" s="16">
        <f t="shared" si="5"/>
        <v>-6.75</v>
      </c>
      <c r="F69" s="1">
        <f t="shared" si="6"/>
        <v>45.5625</v>
      </c>
    </row>
    <row r="70" ht="14.25" customHeight="1">
      <c r="A70" s="41">
        <v>52.0</v>
      </c>
      <c r="E70" s="16">
        <f t="shared" si="5"/>
        <v>-7.75</v>
      </c>
      <c r="F70" s="1">
        <f t="shared" si="6"/>
        <v>60.0625</v>
      </c>
    </row>
    <row r="71" ht="14.25" customHeight="1">
      <c r="A71" s="42">
        <v>49.0</v>
      </c>
      <c r="B71" s="35"/>
      <c r="C71" s="35"/>
      <c r="D71" s="35"/>
      <c r="E71" s="36">
        <f t="shared" si="5"/>
        <v>-10.75</v>
      </c>
      <c r="F71" s="35">
        <f t="shared" si="6"/>
        <v>115.5625</v>
      </c>
    </row>
    <row r="72" ht="14.25" customHeight="1">
      <c r="A72" s="9" t="s">
        <v>77</v>
      </c>
      <c r="B72" s="10">
        <f>+SUM(A64:A71)</f>
        <v>478</v>
      </c>
      <c r="D72" s="1">
        <f>SUM(D64:D71)</f>
        <v>22.7889</v>
      </c>
      <c r="F72" s="1">
        <f>SUM(F64:F71)</f>
        <v>563.5</v>
      </c>
    </row>
    <row r="73" ht="14.25" customHeight="1">
      <c r="A73" s="9" t="s">
        <v>78</v>
      </c>
      <c r="B73" s="19">
        <f>+AVERAGE(A64:A71)</f>
        <v>59.75</v>
      </c>
    </row>
    <row r="74" ht="14.25" customHeight="1">
      <c r="A74" s="9" t="s">
        <v>79</v>
      </c>
      <c r="B74" s="19">
        <f>+_xlfn.VAR.S(A64:A71)</f>
        <v>80.5</v>
      </c>
    </row>
    <row r="75" ht="14.25" customHeight="1">
      <c r="A75" s="9" t="s">
        <v>80</v>
      </c>
      <c r="B75" s="19">
        <f>+_xlfn.STDEV.S(A64:A71)</f>
        <v>8.972179222</v>
      </c>
      <c r="D75" s="9" t="s">
        <v>94</v>
      </c>
      <c r="E75" s="1" t="s">
        <v>82</v>
      </c>
    </row>
    <row r="76" ht="14.25" customHeight="1">
      <c r="A76" s="9"/>
      <c r="D76" s="9" t="s">
        <v>95</v>
      </c>
      <c r="E76" s="19">
        <f>+(B77*B77)/B78</f>
        <v>0.92162194</v>
      </c>
    </row>
    <row r="77" ht="14.25" customHeight="1">
      <c r="A77" s="9" t="s">
        <v>84</v>
      </c>
      <c r="B77" s="19">
        <f>+D72</f>
        <v>22.7889</v>
      </c>
    </row>
    <row r="78" ht="14.25" customHeight="1">
      <c r="A78" s="9" t="s">
        <v>85</v>
      </c>
      <c r="B78" s="19">
        <f>+F72</f>
        <v>563.5</v>
      </c>
    </row>
    <row r="79" ht="14.25" customHeight="1">
      <c r="A79" s="9" t="s">
        <v>96</v>
      </c>
      <c r="B79" s="19">
        <f>+E76</f>
        <v>0.92162194</v>
      </c>
    </row>
    <row r="80" ht="14.25" customHeight="1"/>
    <row r="81" ht="14.25" customHeight="1"/>
    <row r="82" ht="14.25" customHeight="1">
      <c r="A82" s="37" t="s">
        <v>87</v>
      </c>
      <c r="G82" s="43">
        <v>0.818</v>
      </c>
    </row>
    <row r="83" ht="14.25" customHeight="1"/>
    <row r="84" ht="14.25" customHeight="1">
      <c r="A84" s="1" t="s">
        <v>88</v>
      </c>
    </row>
    <row r="85" ht="14.25" customHeight="1">
      <c r="A85" s="27" t="s">
        <v>89</v>
      </c>
    </row>
    <row r="86" ht="14.25" customHeight="1">
      <c r="A86" s="1" t="s">
        <v>27</v>
      </c>
      <c r="B86" s="16">
        <f>+E76</f>
        <v>0.92162194</v>
      </c>
      <c r="C86" s="18" t="s">
        <v>28</v>
      </c>
      <c r="D86" s="10">
        <f>+G82</f>
        <v>0.818</v>
      </c>
    </row>
    <row r="87" ht="14.25" customHeight="1">
      <c r="A87" s="13" t="s">
        <v>90</v>
      </c>
    </row>
    <row r="88" ht="14.25" customHeight="1"/>
    <row r="89" ht="14.25" customHeight="1">
      <c r="A89" s="39"/>
      <c r="B89" s="39"/>
      <c r="C89" s="39"/>
      <c r="D89" s="39"/>
      <c r="E89" s="39"/>
      <c r="F89" s="39"/>
      <c r="G89" s="39"/>
      <c r="H89" s="39"/>
    </row>
    <row r="90" ht="14.25" customHeight="1">
      <c r="A90" s="27" t="s">
        <v>91</v>
      </c>
    </row>
    <row r="91" ht="14.25" customHeight="1">
      <c r="A91" s="1" t="s">
        <v>27</v>
      </c>
      <c r="B91" s="16">
        <f>+E76</f>
        <v>0.92162194</v>
      </c>
      <c r="C91" s="18" t="s">
        <v>32</v>
      </c>
      <c r="D91" s="10">
        <f>+G82</f>
        <v>0.818</v>
      </c>
    </row>
    <row r="92" ht="14.25" customHeight="1">
      <c r="A92" s="13" t="s">
        <v>92</v>
      </c>
    </row>
    <row r="93" ht="14.25" customHeight="1"/>
    <row r="94" ht="14.25" customHeight="1"/>
    <row r="95" ht="14.25" customHeight="1">
      <c r="A95" s="40" t="s">
        <v>93</v>
      </c>
    </row>
    <row r="96" ht="14.25" customHeight="1"/>
    <row r="97" ht="14.25" customHeight="1"/>
    <row r="98" ht="14.25" customHeight="1"/>
    <row r="99" ht="14.25" customHeight="1"/>
    <row r="100" ht="14.25" customHeight="1">
      <c r="A100" s="22"/>
      <c r="B100" s="22"/>
      <c r="C100" s="22"/>
      <c r="D100" s="22"/>
      <c r="E100" s="22"/>
      <c r="F100" s="22"/>
      <c r="G100" s="22"/>
      <c r="H100" s="22"/>
      <c r="I100" s="22"/>
    </row>
    <row r="101" ht="14.25" customHeight="1"/>
    <row r="102" ht="14.25" customHeight="1"/>
    <row r="103" ht="14.25" customHeight="1"/>
    <row r="104" ht="14.25" customHeight="1"/>
    <row r="105" ht="14.25" customHeight="1">
      <c r="A105" s="2" t="s">
        <v>64</v>
      </c>
    </row>
    <row r="106" ht="14.25" customHeight="1">
      <c r="A106" s="1" t="s">
        <v>65</v>
      </c>
    </row>
    <row r="107" ht="14.25" customHeight="1">
      <c r="A107" s="1" t="s">
        <v>66</v>
      </c>
    </row>
    <row r="108" ht="14.25" customHeight="1"/>
    <row r="109" ht="14.25" customHeight="1">
      <c r="A109" s="28" t="s">
        <v>13</v>
      </c>
      <c r="B109" s="28">
        <v>0.05</v>
      </c>
    </row>
    <row r="110" ht="14.25" customHeight="1"/>
    <row r="111" ht="14.25" customHeight="1">
      <c r="A111" s="2" t="s">
        <v>67</v>
      </c>
    </row>
    <row r="112" ht="14.25" customHeight="1">
      <c r="A112" s="1" t="s">
        <v>68</v>
      </c>
    </row>
    <row r="113" ht="14.25" customHeight="1">
      <c r="A113" s="29"/>
      <c r="B113" s="30" t="s">
        <v>69</v>
      </c>
      <c r="C113" s="31"/>
      <c r="D113" s="32"/>
      <c r="E113" s="30" t="s">
        <v>70</v>
      </c>
      <c r="F113" s="32"/>
    </row>
    <row r="114" ht="14.25" customHeight="1">
      <c r="A114" s="33" t="s">
        <v>71</v>
      </c>
      <c r="B114" s="33" t="s">
        <v>72</v>
      </c>
      <c r="C114" s="33" t="s">
        <v>73</v>
      </c>
      <c r="D114" s="33" t="s">
        <v>74</v>
      </c>
      <c r="E114" s="33" t="s">
        <v>75</v>
      </c>
      <c r="F114" s="33" t="s">
        <v>76</v>
      </c>
    </row>
    <row r="115" ht="14.25" customHeight="1">
      <c r="A115" s="41">
        <v>74.0</v>
      </c>
      <c r="B115" s="1">
        <f>+A115-A123</f>
        <v>25</v>
      </c>
      <c r="C115" s="41">
        <v>0.5888</v>
      </c>
      <c r="D115" s="1">
        <f t="shared" ref="D115:D119" si="7">+C115*B115</f>
        <v>14.72</v>
      </c>
      <c r="E115" s="16">
        <f t="shared" ref="E115:E123" si="8">+A115-$B$125</f>
        <v>14.88888889</v>
      </c>
      <c r="F115" s="1">
        <f t="shared" ref="F115:F123" si="9">+E115*E115</f>
        <v>221.6790123</v>
      </c>
    </row>
    <row r="116" ht="14.25" customHeight="1">
      <c r="A116" s="41">
        <v>68.0</v>
      </c>
      <c r="B116" s="1">
        <f>+A116-A122</f>
        <v>16</v>
      </c>
      <c r="C116" s="41">
        <v>0.3244</v>
      </c>
      <c r="D116" s="1">
        <f t="shared" si="7"/>
        <v>5.1904</v>
      </c>
      <c r="E116" s="16">
        <f t="shared" si="8"/>
        <v>8.888888889</v>
      </c>
      <c r="F116" s="1">
        <f t="shared" si="9"/>
        <v>79.01234568</v>
      </c>
    </row>
    <row r="117" ht="14.25" customHeight="1">
      <c r="A117" s="41">
        <v>65.0</v>
      </c>
      <c r="B117" s="1">
        <f>+A117-A121</f>
        <v>12</v>
      </c>
      <c r="C117" s="41">
        <v>0.1976</v>
      </c>
      <c r="D117" s="1">
        <f t="shared" si="7"/>
        <v>2.3712</v>
      </c>
      <c r="E117" s="16">
        <f t="shared" si="8"/>
        <v>5.888888889</v>
      </c>
      <c r="F117" s="1">
        <f t="shared" si="9"/>
        <v>34.67901235</v>
      </c>
    </row>
    <row r="118" ht="14.25" customHeight="1">
      <c r="A118" s="41">
        <v>63.0</v>
      </c>
      <c r="B118" s="1">
        <f>+A118-A120</f>
        <v>9</v>
      </c>
      <c r="C118" s="41">
        <v>0.0947</v>
      </c>
      <c r="D118" s="1">
        <f t="shared" si="7"/>
        <v>0.8523</v>
      </c>
      <c r="E118" s="16">
        <f t="shared" si="8"/>
        <v>3.888888889</v>
      </c>
      <c r="F118" s="1">
        <f t="shared" si="9"/>
        <v>15.12345679</v>
      </c>
    </row>
    <row r="119" ht="14.25" customHeight="1">
      <c r="A119" s="41">
        <v>54.0</v>
      </c>
      <c r="B119" s="1">
        <f>+A119-A119</f>
        <v>0</v>
      </c>
      <c r="C119" s="41">
        <v>0.0</v>
      </c>
      <c r="D119" s="27">
        <f t="shared" si="7"/>
        <v>0</v>
      </c>
      <c r="E119" s="16">
        <f t="shared" si="8"/>
        <v>-5.111111111</v>
      </c>
      <c r="F119" s="27">
        <f t="shared" si="9"/>
        <v>26.12345679</v>
      </c>
    </row>
    <row r="120" ht="14.25" customHeight="1">
      <c r="A120" s="41">
        <v>54.0</v>
      </c>
      <c r="E120" s="16">
        <f t="shared" si="8"/>
        <v>-5.111111111</v>
      </c>
      <c r="F120" s="1">
        <f t="shared" si="9"/>
        <v>26.12345679</v>
      </c>
    </row>
    <row r="121" ht="14.25" customHeight="1">
      <c r="A121" s="41">
        <v>53.0</v>
      </c>
      <c r="E121" s="16">
        <f t="shared" si="8"/>
        <v>-6.111111111</v>
      </c>
      <c r="F121" s="1">
        <f t="shared" si="9"/>
        <v>37.34567901</v>
      </c>
    </row>
    <row r="122" ht="14.25" customHeight="1">
      <c r="A122" s="41">
        <v>52.0</v>
      </c>
      <c r="E122" s="16">
        <f t="shared" si="8"/>
        <v>-7.111111111</v>
      </c>
      <c r="F122" s="1">
        <f t="shared" si="9"/>
        <v>50.56790123</v>
      </c>
    </row>
    <row r="123" ht="14.25" customHeight="1">
      <c r="A123" s="42">
        <v>49.0</v>
      </c>
      <c r="B123" s="35"/>
      <c r="C123" s="35"/>
      <c r="D123" s="35"/>
      <c r="E123" s="36">
        <f t="shared" si="8"/>
        <v>-10.11111111</v>
      </c>
      <c r="F123" s="35">
        <f t="shared" si="9"/>
        <v>102.2345679</v>
      </c>
    </row>
    <row r="124" ht="14.25" customHeight="1">
      <c r="A124" s="9" t="s">
        <v>77</v>
      </c>
      <c r="B124" s="10">
        <f>+SUM(A115:A123)</f>
        <v>532</v>
      </c>
      <c r="D124" s="1">
        <f>SUM(D115:D123)</f>
        <v>23.1339</v>
      </c>
      <c r="F124" s="1">
        <f>SUM(F115:F123)</f>
        <v>592.8888889</v>
      </c>
    </row>
    <row r="125" ht="14.25" customHeight="1">
      <c r="A125" s="9" t="s">
        <v>78</v>
      </c>
      <c r="B125" s="19">
        <f>+AVERAGE(A115:A123)</f>
        <v>59.11111111</v>
      </c>
    </row>
    <row r="126" ht="14.25" customHeight="1">
      <c r="A126" s="9" t="s">
        <v>79</v>
      </c>
      <c r="B126" s="19">
        <f>+_xlfn.VAR.S(A115:A123)</f>
        <v>74.11111111</v>
      </c>
    </row>
    <row r="127" ht="14.25" customHeight="1">
      <c r="A127" s="9" t="s">
        <v>80</v>
      </c>
      <c r="B127" s="19">
        <f>+_xlfn.STDEV.S(A115:A123)</f>
        <v>8.608781047</v>
      </c>
      <c r="D127" s="9" t="s">
        <v>97</v>
      </c>
      <c r="E127" s="1" t="s">
        <v>82</v>
      </c>
    </row>
    <row r="128" ht="14.25" customHeight="1">
      <c r="A128" s="9"/>
      <c r="D128" s="9" t="s">
        <v>98</v>
      </c>
      <c r="E128" s="19">
        <f>+(B129*B129)/B130</f>
        <v>0.9026604128</v>
      </c>
    </row>
    <row r="129" ht="14.25" customHeight="1">
      <c r="A129" s="9" t="s">
        <v>84</v>
      </c>
      <c r="B129" s="19">
        <f>+D124</f>
        <v>23.1339</v>
      </c>
    </row>
    <row r="130" ht="14.25" customHeight="1">
      <c r="A130" s="9" t="s">
        <v>85</v>
      </c>
      <c r="B130" s="19">
        <f>+F124</f>
        <v>592.8888889</v>
      </c>
    </row>
    <row r="131" ht="14.25" customHeight="1">
      <c r="A131" s="9" t="s">
        <v>99</v>
      </c>
      <c r="B131" s="19">
        <f>+E128</f>
        <v>0.9026604128</v>
      </c>
    </row>
    <row r="132" ht="14.25" customHeight="1"/>
    <row r="133" ht="14.25" customHeight="1">
      <c r="A133" s="37" t="s">
        <v>87</v>
      </c>
      <c r="G133" s="43">
        <v>0.829</v>
      </c>
    </row>
    <row r="134" ht="14.25" customHeight="1"/>
    <row r="135" ht="14.25" customHeight="1">
      <c r="A135" s="1" t="s">
        <v>88</v>
      </c>
    </row>
    <row r="136" ht="14.25" customHeight="1">
      <c r="A136" s="27" t="s">
        <v>89</v>
      </c>
    </row>
    <row r="137" ht="14.25" customHeight="1">
      <c r="A137" s="1" t="s">
        <v>27</v>
      </c>
      <c r="B137" s="16">
        <f>+E128</f>
        <v>0.9026604128</v>
      </c>
      <c r="C137" s="18" t="s">
        <v>28</v>
      </c>
      <c r="D137" s="10">
        <f>+G133</f>
        <v>0.829</v>
      </c>
    </row>
    <row r="138" ht="14.25" customHeight="1">
      <c r="A138" s="13" t="s">
        <v>90</v>
      </c>
    </row>
    <row r="139" ht="14.25" customHeight="1"/>
    <row r="140" ht="14.25" customHeight="1">
      <c r="A140" s="39"/>
      <c r="B140" s="39"/>
      <c r="C140" s="39"/>
      <c r="D140" s="39"/>
      <c r="E140" s="39"/>
      <c r="F140" s="39"/>
      <c r="G140" s="39"/>
      <c r="H140" s="39"/>
    </row>
    <row r="141" ht="14.25" customHeight="1">
      <c r="A141" s="27" t="s">
        <v>91</v>
      </c>
    </row>
    <row r="142" ht="14.25" customHeight="1">
      <c r="A142" s="1" t="s">
        <v>27</v>
      </c>
      <c r="B142" s="16">
        <f>+E128</f>
        <v>0.9026604128</v>
      </c>
      <c r="C142" s="18" t="s">
        <v>32</v>
      </c>
      <c r="D142" s="10">
        <f>+G133</f>
        <v>0.829</v>
      </c>
    </row>
    <row r="143" ht="14.25" customHeight="1">
      <c r="A143" s="13" t="s">
        <v>92</v>
      </c>
    </row>
    <row r="144" ht="14.25" customHeight="1"/>
    <row r="145" ht="14.25" customHeight="1"/>
    <row r="146" ht="14.25" customHeight="1">
      <c r="A146" s="40" t="s">
        <v>93</v>
      </c>
    </row>
    <row r="147" ht="14.25" customHeight="1"/>
    <row r="148" ht="14.25" customHeight="1"/>
    <row r="149" ht="14.25" customHeight="1">
      <c r="A149" s="23"/>
      <c r="B149" s="23"/>
      <c r="C149" s="23"/>
      <c r="D149" s="23"/>
      <c r="E149" s="23"/>
      <c r="F149" s="23"/>
      <c r="G149" s="23"/>
      <c r="H149" s="23"/>
      <c r="I149" s="23"/>
    </row>
    <row r="150" ht="14.25" customHeight="1"/>
    <row r="151" ht="14.25" customHeight="1"/>
    <row r="152" ht="14.25" customHeight="1"/>
    <row r="153" ht="14.25" customHeight="1">
      <c r="A153" s="2" t="s">
        <v>64</v>
      </c>
    </row>
    <row r="154" ht="14.25" customHeight="1">
      <c r="A154" s="1" t="s">
        <v>65</v>
      </c>
    </row>
    <row r="155" ht="14.25" customHeight="1">
      <c r="A155" s="1" t="s">
        <v>66</v>
      </c>
    </row>
    <row r="156" ht="14.25" customHeight="1"/>
    <row r="157" ht="14.25" customHeight="1">
      <c r="A157" s="28" t="s">
        <v>13</v>
      </c>
      <c r="B157" s="28">
        <v>0.05</v>
      </c>
    </row>
    <row r="158" ht="14.25" customHeight="1"/>
    <row r="159" ht="14.25" customHeight="1">
      <c r="A159" s="2" t="s">
        <v>67</v>
      </c>
    </row>
    <row r="160" ht="14.25" customHeight="1">
      <c r="A160" s="1" t="s">
        <v>68</v>
      </c>
    </row>
    <row r="161" ht="14.25" customHeight="1">
      <c r="A161" s="29"/>
      <c r="B161" s="30" t="s">
        <v>69</v>
      </c>
      <c r="C161" s="31"/>
      <c r="D161" s="32"/>
      <c r="E161" s="30" t="s">
        <v>70</v>
      </c>
      <c r="F161" s="32"/>
    </row>
    <row r="162" ht="14.25" customHeight="1">
      <c r="A162" s="33" t="s">
        <v>71</v>
      </c>
      <c r="B162" s="33" t="s">
        <v>72</v>
      </c>
      <c r="C162" s="33" t="s">
        <v>73</v>
      </c>
      <c r="D162" s="33" t="s">
        <v>74</v>
      </c>
      <c r="E162" s="33" t="s">
        <v>75</v>
      </c>
      <c r="F162" s="33" t="s">
        <v>76</v>
      </c>
    </row>
    <row r="163" ht="14.25" customHeight="1">
      <c r="A163" s="41">
        <v>74.0</v>
      </c>
      <c r="B163" s="1">
        <f>+A163-A172</f>
        <v>25</v>
      </c>
      <c r="C163" s="41">
        <v>0.5739</v>
      </c>
      <c r="D163" s="1">
        <f t="shared" ref="D163:D167" si="10">+C163*B163</f>
        <v>14.3475</v>
      </c>
      <c r="E163" s="16">
        <f t="shared" ref="E163:E172" si="11">+A163-$B$174</f>
        <v>14.6</v>
      </c>
      <c r="F163" s="1">
        <f t="shared" ref="F163:F172" si="12">+E163*E163</f>
        <v>213.16</v>
      </c>
    </row>
    <row r="164" ht="14.25" customHeight="1">
      <c r="A164" s="41">
        <v>68.0</v>
      </c>
      <c r="B164" s="1">
        <f>+A164-A171</f>
        <v>16</v>
      </c>
      <c r="C164" s="41">
        <v>0.3291</v>
      </c>
      <c r="D164" s="1">
        <f t="shared" si="10"/>
        <v>5.2656</v>
      </c>
      <c r="E164" s="16">
        <f t="shared" si="11"/>
        <v>8.6</v>
      </c>
      <c r="F164" s="1">
        <f t="shared" si="12"/>
        <v>73.96</v>
      </c>
    </row>
    <row r="165" ht="14.25" customHeight="1">
      <c r="A165" s="41">
        <v>65.0</v>
      </c>
      <c r="B165" s="1">
        <f>+A165-A170</f>
        <v>12</v>
      </c>
      <c r="C165" s="41">
        <v>0.2141</v>
      </c>
      <c r="D165" s="1">
        <f t="shared" si="10"/>
        <v>2.5692</v>
      </c>
      <c r="E165" s="16">
        <f t="shared" si="11"/>
        <v>5.6</v>
      </c>
      <c r="F165" s="1">
        <f t="shared" si="12"/>
        <v>31.36</v>
      </c>
    </row>
    <row r="166" ht="14.25" customHeight="1">
      <c r="A166" s="41">
        <v>63.0</v>
      </c>
      <c r="B166" s="1">
        <f>+A166-A169</f>
        <v>9</v>
      </c>
      <c r="C166" s="41">
        <v>0.1224</v>
      </c>
      <c r="D166" s="1">
        <f t="shared" si="10"/>
        <v>1.1016</v>
      </c>
      <c r="E166" s="16">
        <f t="shared" si="11"/>
        <v>3.6</v>
      </c>
      <c r="F166" s="1">
        <f t="shared" si="12"/>
        <v>12.96</v>
      </c>
    </row>
    <row r="167" ht="14.25" customHeight="1">
      <c r="A167" s="41">
        <v>62.0</v>
      </c>
      <c r="B167" s="1">
        <f>+A167-A168</f>
        <v>8</v>
      </c>
      <c r="C167" s="41">
        <v>0.0399</v>
      </c>
      <c r="D167" s="27">
        <f t="shared" si="10"/>
        <v>0.3192</v>
      </c>
      <c r="E167" s="16">
        <f t="shared" si="11"/>
        <v>2.6</v>
      </c>
      <c r="F167" s="27">
        <f t="shared" si="12"/>
        <v>6.76</v>
      </c>
    </row>
    <row r="168" ht="14.25" customHeight="1">
      <c r="A168" s="41">
        <v>54.0</v>
      </c>
      <c r="C168" s="27"/>
      <c r="D168" s="27"/>
      <c r="E168" s="16">
        <f t="shared" si="11"/>
        <v>-5.4</v>
      </c>
      <c r="F168" s="27">
        <f t="shared" si="12"/>
        <v>29.16</v>
      </c>
    </row>
    <row r="169" ht="14.25" customHeight="1">
      <c r="A169" s="41">
        <v>54.0</v>
      </c>
      <c r="E169" s="16">
        <f t="shared" si="11"/>
        <v>-5.4</v>
      </c>
      <c r="F169" s="1">
        <f t="shared" si="12"/>
        <v>29.16</v>
      </c>
    </row>
    <row r="170" ht="14.25" customHeight="1">
      <c r="A170" s="41">
        <v>53.0</v>
      </c>
      <c r="E170" s="16">
        <f t="shared" si="11"/>
        <v>-6.4</v>
      </c>
      <c r="F170" s="1">
        <f t="shared" si="12"/>
        <v>40.96</v>
      </c>
    </row>
    <row r="171" ht="14.25" customHeight="1">
      <c r="A171" s="41">
        <v>52.0</v>
      </c>
      <c r="E171" s="16">
        <f t="shared" si="11"/>
        <v>-7.4</v>
      </c>
      <c r="F171" s="1">
        <f t="shared" si="12"/>
        <v>54.76</v>
      </c>
    </row>
    <row r="172" ht="14.25" customHeight="1">
      <c r="A172" s="42">
        <v>49.0</v>
      </c>
      <c r="B172" s="35"/>
      <c r="C172" s="35"/>
      <c r="D172" s="35"/>
      <c r="E172" s="36">
        <f t="shared" si="11"/>
        <v>-10.4</v>
      </c>
      <c r="F172" s="35">
        <f t="shared" si="12"/>
        <v>108.16</v>
      </c>
    </row>
    <row r="173" ht="14.25" customHeight="1">
      <c r="A173" s="9" t="s">
        <v>77</v>
      </c>
      <c r="B173" s="10">
        <f>+SUM(A163:A172)</f>
        <v>594</v>
      </c>
      <c r="D173" s="1">
        <f>SUM(D163:D172)</f>
        <v>23.6031</v>
      </c>
      <c r="F173" s="1">
        <f>SUM(F163:F172)</f>
        <v>600.4</v>
      </c>
    </row>
    <row r="174" ht="14.25" customHeight="1">
      <c r="A174" s="9" t="s">
        <v>78</v>
      </c>
      <c r="B174" s="19">
        <f>+AVERAGE(A163:A172)</f>
        <v>59.4</v>
      </c>
    </row>
    <row r="175" ht="14.25" customHeight="1">
      <c r="A175" s="9" t="s">
        <v>79</v>
      </c>
      <c r="B175" s="19">
        <f>+_xlfn.VAR.S(A163:A172)</f>
        <v>66.71111111</v>
      </c>
    </row>
    <row r="176" ht="14.25" customHeight="1">
      <c r="A176" s="9" t="s">
        <v>80</v>
      </c>
      <c r="B176" s="19">
        <f>+_xlfn.STDEV.S(A163:A172)</f>
        <v>8.167687011</v>
      </c>
      <c r="D176" s="9" t="s">
        <v>100</v>
      </c>
      <c r="E176" s="1" t="s">
        <v>82</v>
      </c>
    </row>
    <row r="177" ht="14.25" customHeight="1">
      <c r="A177" s="9"/>
      <c r="D177" s="9" t="s">
        <v>101</v>
      </c>
      <c r="E177" s="19">
        <f>+(B178*B178)/B179</f>
        <v>0.9278919547</v>
      </c>
    </row>
    <row r="178" ht="14.25" customHeight="1">
      <c r="A178" s="9" t="s">
        <v>84</v>
      </c>
      <c r="B178" s="19">
        <f>+D173</f>
        <v>23.6031</v>
      </c>
    </row>
    <row r="179" ht="14.25" customHeight="1">
      <c r="A179" s="9" t="s">
        <v>85</v>
      </c>
      <c r="B179" s="19">
        <f>+F173</f>
        <v>600.4</v>
      </c>
    </row>
    <row r="180" ht="14.25" customHeight="1">
      <c r="A180" s="9" t="s">
        <v>102</v>
      </c>
      <c r="B180" s="19">
        <f>+E177</f>
        <v>0.9278919547</v>
      </c>
    </row>
    <row r="181" ht="14.25" customHeight="1"/>
    <row r="182" ht="14.25" customHeight="1">
      <c r="A182" s="37" t="s">
        <v>87</v>
      </c>
      <c r="G182" s="43">
        <v>0.842</v>
      </c>
    </row>
    <row r="183" ht="14.25" customHeight="1"/>
    <row r="184" ht="14.25" customHeight="1"/>
    <row r="185" ht="14.25" customHeight="1">
      <c r="A185" s="1" t="s">
        <v>88</v>
      </c>
    </row>
    <row r="186" ht="14.25" customHeight="1">
      <c r="A186" s="27" t="s">
        <v>89</v>
      </c>
    </row>
    <row r="187" ht="14.25" customHeight="1">
      <c r="A187" s="1" t="s">
        <v>27</v>
      </c>
      <c r="B187" s="16">
        <f>+E177</f>
        <v>0.9278919547</v>
      </c>
      <c r="C187" s="18" t="s">
        <v>28</v>
      </c>
      <c r="D187" s="10">
        <f>+G182</f>
        <v>0.842</v>
      </c>
    </row>
    <row r="188" ht="18.0" customHeight="1">
      <c r="A188" s="13" t="s">
        <v>90</v>
      </c>
    </row>
    <row r="189" ht="14.25" customHeight="1"/>
    <row r="190" ht="14.25" customHeight="1">
      <c r="A190" s="39"/>
      <c r="B190" s="39"/>
      <c r="C190" s="39"/>
      <c r="D190" s="39"/>
      <c r="E190" s="39"/>
      <c r="F190" s="39"/>
      <c r="G190" s="39"/>
      <c r="H190" s="39"/>
    </row>
    <row r="191" ht="14.25" customHeight="1">
      <c r="A191" s="27" t="s">
        <v>91</v>
      </c>
    </row>
    <row r="192" ht="14.25" customHeight="1">
      <c r="A192" s="1" t="s">
        <v>27</v>
      </c>
      <c r="B192" s="16">
        <f>+E177</f>
        <v>0.9278919547</v>
      </c>
      <c r="C192" s="18" t="s">
        <v>32</v>
      </c>
      <c r="D192" s="10">
        <f>+G182</f>
        <v>0.842</v>
      </c>
    </row>
    <row r="193" ht="17.25" customHeight="1">
      <c r="A193" s="13" t="s">
        <v>92</v>
      </c>
    </row>
    <row r="194" ht="14.25" customHeight="1"/>
    <row r="195" ht="14.25" customHeight="1"/>
    <row r="196" ht="14.25" customHeight="1">
      <c r="A196" s="40" t="s">
        <v>93</v>
      </c>
    </row>
    <row r="197" ht="14.25" customHeight="1"/>
    <row r="198" ht="14.25" customHeight="1"/>
    <row r="199" ht="14.25" customHeight="1">
      <c r="A199" s="23"/>
      <c r="B199" s="23"/>
      <c r="C199" s="23"/>
      <c r="D199" s="23"/>
      <c r="E199" s="23"/>
      <c r="F199" s="23"/>
      <c r="G199" s="23"/>
      <c r="H199" s="23"/>
      <c r="I199" s="23"/>
    </row>
    <row r="200" ht="14.25" customHeight="1"/>
    <row r="201" ht="14.25" customHeight="1"/>
    <row r="202" ht="14.25" customHeight="1"/>
    <row r="203" ht="14.25" customHeight="1"/>
    <row r="204" ht="14.25" customHeight="1">
      <c r="A204" s="2" t="s">
        <v>64</v>
      </c>
    </row>
    <row r="205" ht="14.25" customHeight="1">
      <c r="A205" s="1" t="s">
        <v>65</v>
      </c>
    </row>
    <row r="206" ht="14.25" customHeight="1">
      <c r="A206" s="1" t="s">
        <v>66</v>
      </c>
    </row>
    <row r="207" ht="14.25" customHeight="1"/>
    <row r="208" ht="14.25" customHeight="1">
      <c r="A208" s="28" t="s">
        <v>13</v>
      </c>
      <c r="B208" s="28">
        <v>0.05</v>
      </c>
    </row>
    <row r="209" ht="14.25" customHeight="1"/>
    <row r="210" ht="14.25" customHeight="1">
      <c r="A210" s="2" t="s">
        <v>67</v>
      </c>
    </row>
    <row r="211" ht="14.25" customHeight="1">
      <c r="A211" s="1" t="s">
        <v>68</v>
      </c>
    </row>
    <row r="212" ht="14.25" customHeight="1">
      <c r="A212" s="29"/>
      <c r="B212" s="30" t="s">
        <v>69</v>
      </c>
      <c r="C212" s="32"/>
      <c r="D212" s="30" t="s">
        <v>70</v>
      </c>
      <c r="E212" s="31"/>
      <c r="F212" s="32"/>
    </row>
    <row r="213" ht="14.25" customHeight="1">
      <c r="A213" s="33" t="s">
        <v>71</v>
      </c>
      <c r="B213" s="33" t="s">
        <v>72</v>
      </c>
      <c r="C213" s="33" t="s">
        <v>73</v>
      </c>
      <c r="D213" s="33" t="s">
        <v>74</v>
      </c>
      <c r="E213" s="33" t="s">
        <v>75</v>
      </c>
      <c r="F213" s="33" t="s">
        <v>76</v>
      </c>
    </row>
    <row r="214" ht="14.25" customHeight="1">
      <c r="A214" s="41">
        <v>74.0</v>
      </c>
      <c r="B214" s="1">
        <f>+A214-A224</f>
        <v>25</v>
      </c>
      <c r="C214" s="41">
        <v>0.5601</v>
      </c>
      <c r="D214" s="1">
        <f t="shared" ref="D214:D219" si="13">+C214*B214</f>
        <v>14.0025</v>
      </c>
      <c r="E214" s="16">
        <f t="shared" ref="E214:E224" si="14">+A214-$B$226</f>
        <v>14.27272727</v>
      </c>
      <c r="F214" s="1">
        <f t="shared" ref="F214:F224" si="15">+E214*E214</f>
        <v>203.7107438</v>
      </c>
    </row>
    <row r="215" ht="14.25" customHeight="1">
      <c r="A215" s="41">
        <v>68.0</v>
      </c>
      <c r="B215" s="1">
        <f>+A215-A223</f>
        <v>16</v>
      </c>
      <c r="C215" s="41">
        <v>0.3315</v>
      </c>
      <c r="D215" s="1">
        <f t="shared" si="13"/>
        <v>5.304</v>
      </c>
      <c r="E215" s="16">
        <f t="shared" si="14"/>
        <v>8.272727273</v>
      </c>
      <c r="F215" s="1">
        <f t="shared" si="15"/>
        <v>68.43801653</v>
      </c>
    </row>
    <row r="216" ht="14.25" customHeight="1">
      <c r="A216" s="41">
        <v>65.0</v>
      </c>
      <c r="B216" s="1">
        <f>+A216-A222</f>
        <v>12</v>
      </c>
      <c r="C216" s="41">
        <v>0.226</v>
      </c>
      <c r="D216" s="1">
        <f t="shared" si="13"/>
        <v>2.712</v>
      </c>
      <c r="E216" s="16">
        <f t="shared" si="14"/>
        <v>5.272727273</v>
      </c>
      <c r="F216" s="1">
        <f t="shared" si="15"/>
        <v>27.80165289</v>
      </c>
    </row>
    <row r="217" ht="14.25" customHeight="1">
      <c r="A217" s="41">
        <v>63.0</v>
      </c>
      <c r="B217" s="1">
        <f>+A217-A221</f>
        <v>9</v>
      </c>
      <c r="C217" s="41">
        <v>0.142</v>
      </c>
      <c r="D217" s="1">
        <f t="shared" si="13"/>
        <v>1.278</v>
      </c>
      <c r="E217" s="16">
        <f t="shared" si="14"/>
        <v>3.272727273</v>
      </c>
      <c r="F217" s="1">
        <f t="shared" si="15"/>
        <v>10.7107438</v>
      </c>
    </row>
    <row r="218" ht="14.25" customHeight="1">
      <c r="A218" s="41">
        <v>62.0</v>
      </c>
      <c r="B218" s="1">
        <f>+A218-A220</f>
        <v>8</v>
      </c>
      <c r="C218" s="41">
        <v>0.0695</v>
      </c>
      <c r="D218" s="27">
        <f t="shared" si="13"/>
        <v>0.556</v>
      </c>
      <c r="E218" s="16">
        <f t="shared" si="14"/>
        <v>2.272727273</v>
      </c>
      <c r="F218" s="27">
        <f t="shared" si="15"/>
        <v>5.165289256</v>
      </c>
    </row>
    <row r="219" ht="14.25" customHeight="1">
      <c r="A219" s="41">
        <v>63.0</v>
      </c>
      <c r="B219" s="1">
        <f>+A219-A219</f>
        <v>0</v>
      </c>
      <c r="C219" s="41">
        <v>0.0</v>
      </c>
      <c r="D219" s="27">
        <f t="shared" si="13"/>
        <v>0</v>
      </c>
      <c r="E219" s="16">
        <f t="shared" si="14"/>
        <v>3.272727273</v>
      </c>
      <c r="F219" s="27">
        <f t="shared" si="15"/>
        <v>10.7107438</v>
      </c>
    </row>
    <row r="220" ht="14.25" customHeight="1">
      <c r="A220" s="41">
        <v>54.0</v>
      </c>
      <c r="C220" s="27"/>
      <c r="D220" s="27"/>
      <c r="E220" s="16">
        <f t="shared" si="14"/>
        <v>-5.727272727</v>
      </c>
      <c r="F220" s="27">
        <f t="shared" si="15"/>
        <v>32.80165289</v>
      </c>
    </row>
    <row r="221" ht="14.25" customHeight="1">
      <c r="A221" s="41">
        <v>54.0</v>
      </c>
      <c r="E221" s="16">
        <f t="shared" si="14"/>
        <v>-5.727272727</v>
      </c>
      <c r="F221" s="1">
        <f t="shared" si="15"/>
        <v>32.80165289</v>
      </c>
    </row>
    <row r="222" ht="14.25" customHeight="1">
      <c r="A222" s="41">
        <v>53.0</v>
      </c>
      <c r="E222" s="16">
        <f t="shared" si="14"/>
        <v>-6.727272727</v>
      </c>
      <c r="F222" s="1">
        <f t="shared" si="15"/>
        <v>45.25619835</v>
      </c>
    </row>
    <row r="223" ht="14.25" customHeight="1">
      <c r="A223" s="41">
        <v>52.0</v>
      </c>
      <c r="E223" s="16">
        <f t="shared" si="14"/>
        <v>-7.727272727</v>
      </c>
      <c r="F223" s="1">
        <f t="shared" si="15"/>
        <v>59.7107438</v>
      </c>
    </row>
    <row r="224" ht="14.25" customHeight="1">
      <c r="A224" s="42">
        <v>49.0</v>
      </c>
      <c r="B224" s="35"/>
      <c r="C224" s="35"/>
      <c r="D224" s="35"/>
      <c r="E224" s="36">
        <f t="shared" si="14"/>
        <v>-10.72727273</v>
      </c>
      <c r="F224" s="35">
        <f t="shared" si="15"/>
        <v>115.0743802</v>
      </c>
    </row>
    <row r="225" ht="14.25" customHeight="1">
      <c r="A225" s="9" t="s">
        <v>77</v>
      </c>
      <c r="B225" s="10">
        <f>+SUM(A214:A224)</f>
        <v>657</v>
      </c>
      <c r="D225" s="1">
        <f>SUM(D214:D224)</f>
        <v>23.8525</v>
      </c>
      <c r="F225" s="1">
        <f>SUM(F214:F224)</f>
        <v>612.1818182</v>
      </c>
    </row>
    <row r="226" ht="14.25" customHeight="1">
      <c r="A226" s="9" t="s">
        <v>78</v>
      </c>
      <c r="B226" s="19">
        <f>+AVERAGE(A214:A224)</f>
        <v>59.72727273</v>
      </c>
    </row>
    <row r="227" ht="14.25" customHeight="1">
      <c r="A227" s="9" t="s">
        <v>79</v>
      </c>
      <c r="B227" s="19">
        <f>+_xlfn.VAR.S(A214:A224)</f>
        <v>61.21818182</v>
      </c>
    </row>
    <row r="228" ht="14.25" customHeight="1">
      <c r="A228" s="9" t="s">
        <v>80</v>
      </c>
      <c r="B228" s="19">
        <f>+_xlfn.STDEV.S(A214:A224)</f>
        <v>7.824204868</v>
      </c>
      <c r="D228" s="9" t="s">
        <v>103</v>
      </c>
      <c r="E228" s="1" t="s">
        <v>82</v>
      </c>
    </row>
    <row r="229" ht="14.25" customHeight="1">
      <c r="A229" s="9"/>
      <c r="D229" s="9" t="s">
        <v>104</v>
      </c>
      <c r="E229" s="19">
        <f>+(B230*B230)/B231</f>
        <v>0.9293672882</v>
      </c>
    </row>
    <row r="230" ht="14.25" customHeight="1">
      <c r="A230" s="9" t="s">
        <v>84</v>
      </c>
      <c r="B230" s="19">
        <f>+D225</f>
        <v>23.8525</v>
      </c>
    </row>
    <row r="231" ht="14.25" customHeight="1">
      <c r="A231" s="9" t="s">
        <v>85</v>
      </c>
      <c r="B231" s="19">
        <f>+F225</f>
        <v>612.1818182</v>
      </c>
    </row>
    <row r="232" ht="14.25" customHeight="1">
      <c r="A232" s="9" t="s">
        <v>105</v>
      </c>
      <c r="B232" s="19">
        <f>+E229</f>
        <v>0.9293672882</v>
      </c>
    </row>
    <row r="233" ht="14.25" customHeight="1"/>
    <row r="234" ht="14.25" customHeight="1">
      <c r="A234" s="37" t="s">
        <v>87</v>
      </c>
      <c r="G234" s="43">
        <v>0.85</v>
      </c>
    </row>
    <row r="235" ht="14.25" customHeight="1"/>
    <row r="236" ht="14.25" customHeight="1">
      <c r="A236" s="1" t="s">
        <v>88</v>
      </c>
    </row>
    <row r="237" ht="14.25" customHeight="1">
      <c r="A237" s="27" t="s">
        <v>89</v>
      </c>
    </row>
    <row r="238" ht="14.25" customHeight="1">
      <c r="A238" s="1" t="s">
        <v>27</v>
      </c>
      <c r="B238" s="16">
        <f>+E229</f>
        <v>0.9293672882</v>
      </c>
      <c r="C238" s="18" t="s">
        <v>28</v>
      </c>
      <c r="D238" s="10">
        <f>+G234</f>
        <v>0.85</v>
      </c>
    </row>
    <row r="239" ht="14.25" customHeight="1">
      <c r="A239" s="13" t="s">
        <v>90</v>
      </c>
    </row>
    <row r="240" ht="14.25" customHeight="1"/>
    <row r="241" ht="14.25" customHeight="1">
      <c r="A241" s="39"/>
      <c r="B241" s="39"/>
      <c r="C241" s="39"/>
      <c r="D241" s="39"/>
      <c r="E241" s="39"/>
      <c r="F241" s="39"/>
      <c r="G241" s="39"/>
      <c r="H241" s="39"/>
    </row>
    <row r="242" ht="14.25" customHeight="1">
      <c r="A242" s="27" t="s">
        <v>91</v>
      </c>
    </row>
    <row r="243" ht="14.25" customHeight="1">
      <c r="A243" s="1" t="s">
        <v>27</v>
      </c>
      <c r="B243" s="16">
        <f>+E229</f>
        <v>0.9293672882</v>
      </c>
      <c r="C243" s="18" t="s">
        <v>32</v>
      </c>
      <c r="D243" s="10">
        <f>+G234</f>
        <v>0.85</v>
      </c>
    </row>
    <row r="244" ht="14.25" customHeight="1">
      <c r="A244" s="13" t="s">
        <v>92</v>
      </c>
    </row>
    <row r="245" ht="14.25" customHeight="1"/>
    <row r="246" ht="14.25" customHeight="1"/>
    <row r="247" ht="14.25" customHeight="1">
      <c r="A247" s="40" t="s">
        <v>93</v>
      </c>
    </row>
    <row r="248" ht="14.25" customHeight="1"/>
    <row r="249" ht="14.25" customHeight="1"/>
    <row r="250" ht="14.25" customHeight="1"/>
    <row r="251" ht="14.25" customHeight="1">
      <c r="A251" s="23"/>
      <c r="B251" s="23"/>
      <c r="C251" s="23"/>
      <c r="D251" s="23"/>
      <c r="E251" s="23"/>
      <c r="F251" s="23"/>
      <c r="G251" s="23"/>
      <c r="H251" s="23"/>
      <c r="I251" s="23"/>
    </row>
    <row r="252" ht="14.25" customHeight="1"/>
    <row r="253" ht="14.25" customHeight="1"/>
    <row r="254" ht="14.25" customHeight="1"/>
    <row r="255" ht="14.25" customHeight="1">
      <c r="A255" s="2" t="s">
        <v>64</v>
      </c>
    </row>
    <row r="256" ht="14.25" customHeight="1">
      <c r="A256" s="1" t="s">
        <v>65</v>
      </c>
    </row>
    <row r="257" ht="14.25" customHeight="1">
      <c r="A257" s="1" t="s">
        <v>66</v>
      </c>
    </row>
    <row r="258" ht="14.25" customHeight="1"/>
    <row r="259" ht="14.25" customHeight="1">
      <c r="A259" s="28" t="s">
        <v>13</v>
      </c>
      <c r="B259" s="28">
        <v>0.05</v>
      </c>
    </row>
    <row r="260" ht="14.25" customHeight="1"/>
    <row r="261" ht="14.25" customHeight="1">
      <c r="A261" s="2" t="s">
        <v>67</v>
      </c>
    </row>
    <row r="262" ht="14.25" customHeight="1">
      <c r="A262" s="1" t="s">
        <v>68</v>
      </c>
    </row>
    <row r="263" ht="14.25" customHeight="1">
      <c r="A263" s="29"/>
      <c r="B263" s="30" t="s">
        <v>69</v>
      </c>
      <c r="C263" s="32"/>
      <c r="D263" s="30" t="s">
        <v>70</v>
      </c>
      <c r="E263" s="31"/>
      <c r="F263" s="32"/>
    </row>
    <row r="264" ht="14.25" customHeight="1">
      <c r="A264" s="33" t="s">
        <v>71</v>
      </c>
      <c r="B264" s="33" t="s">
        <v>72</v>
      </c>
      <c r="C264" s="33" t="s">
        <v>73</v>
      </c>
      <c r="D264" s="33" t="s">
        <v>74</v>
      </c>
      <c r="E264" s="33" t="s">
        <v>75</v>
      </c>
      <c r="F264" s="33" t="s">
        <v>76</v>
      </c>
    </row>
    <row r="265" ht="14.25" customHeight="1">
      <c r="A265" s="41">
        <v>74.0</v>
      </c>
      <c r="B265" s="1">
        <f>+A265-A276</f>
        <v>25</v>
      </c>
      <c r="C265" s="41">
        <v>0.5475</v>
      </c>
      <c r="D265" s="1">
        <f t="shared" ref="D265:D270" si="16">+C265*B265</f>
        <v>13.6875</v>
      </c>
      <c r="E265" s="16">
        <f t="shared" ref="E265:E276" si="17">+A265-$B$278</f>
        <v>14.91666667</v>
      </c>
      <c r="F265" s="1">
        <f t="shared" ref="F265:F276" si="18">+E265*E265</f>
        <v>222.5069444</v>
      </c>
    </row>
    <row r="266" ht="14.25" customHeight="1">
      <c r="A266" s="41">
        <v>68.0</v>
      </c>
      <c r="B266" s="1">
        <f>+A266-A275</f>
        <v>16</v>
      </c>
      <c r="C266" s="41">
        <v>0.3325</v>
      </c>
      <c r="D266" s="1">
        <f t="shared" si="16"/>
        <v>5.32</v>
      </c>
      <c r="E266" s="16">
        <f t="shared" si="17"/>
        <v>8.916666667</v>
      </c>
      <c r="F266" s="1">
        <f t="shared" si="18"/>
        <v>79.50694444</v>
      </c>
    </row>
    <row r="267" ht="14.25" customHeight="1">
      <c r="A267" s="41">
        <v>65.0</v>
      </c>
      <c r="B267" s="1">
        <f>+A267-A274</f>
        <v>12</v>
      </c>
      <c r="C267" s="41">
        <v>0.2347</v>
      </c>
      <c r="D267" s="1">
        <f t="shared" si="16"/>
        <v>2.8164</v>
      </c>
      <c r="E267" s="16">
        <f t="shared" si="17"/>
        <v>5.916666667</v>
      </c>
      <c r="F267" s="1">
        <f t="shared" si="18"/>
        <v>35.00694444</v>
      </c>
    </row>
    <row r="268" ht="14.25" customHeight="1">
      <c r="A268" s="41">
        <v>63.0</v>
      </c>
      <c r="B268" s="1">
        <f>+A268-A273</f>
        <v>9</v>
      </c>
      <c r="C268" s="41">
        <v>0.1586</v>
      </c>
      <c r="D268" s="1">
        <f t="shared" si="16"/>
        <v>1.4274</v>
      </c>
      <c r="E268" s="16">
        <f t="shared" si="17"/>
        <v>3.916666667</v>
      </c>
      <c r="F268" s="1">
        <f t="shared" si="18"/>
        <v>15.34027778</v>
      </c>
    </row>
    <row r="269" ht="14.25" customHeight="1">
      <c r="A269" s="41">
        <v>62.0</v>
      </c>
      <c r="B269" s="1">
        <f>+A269-A272</f>
        <v>8</v>
      </c>
      <c r="C269" s="41">
        <v>0.0922</v>
      </c>
      <c r="D269" s="27">
        <f t="shared" si="16"/>
        <v>0.7376</v>
      </c>
      <c r="E269" s="16">
        <f t="shared" si="17"/>
        <v>2.916666667</v>
      </c>
      <c r="F269" s="27">
        <f t="shared" si="18"/>
        <v>8.506944444</v>
      </c>
    </row>
    <row r="270" ht="14.25" customHeight="1">
      <c r="A270" s="41">
        <v>62.0</v>
      </c>
      <c r="B270" s="1">
        <f>+A270-A271</f>
        <v>9</v>
      </c>
      <c r="C270" s="41">
        <v>0.303</v>
      </c>
      <c r="D270" s="27">
        <f t="shared" si="16"/>
        <v>2.727</v>
      </c>
      <c r="E270" s="16">
        <f t="shared" si="17"/>
        <v>2.916666667</v>
      </c>
      <c r="F270" s="27">
        <f t="shared" si="18"/>
        <v>8.506944444</v>
      </c>
    </row>
    <row r="271" ht="14.25" customHeight="1">
      <c r="A271" s="41">
        <v>53.0</v>
      </c>
      <c r="E271" s="16">
        <f t="shared" si="17"/>
        <v>-6.083333333</v>
      </c>
      <c r="F271" s="27">
        <f t="shared" si="18"/>
        <v>37.00694444</v>
      </c>
    </row>
    <row r="272" ht="14.25" customHeight="1">
      <c r="A272" s="41">
        <v>54.0</v>
      </c>
      <c r="C272" s="27"/>
      <c r="D272" s="27"/>
      <c r="E272" s="16">
        <f t="shared" si="17"/>
        <v>-5.083333333</v>
      </c>
      <c r="F272" s="27">
        <f t="shared" si="18"/>
        <v>25.84027778</v>
      </c>
    </row>
    <row r="273" ht="14.25" customHeight="1">
      <c r="A273" s="41">
        <v>54.0</v>
      </c>
      <c r="E273" s="16">
        <f t="shared" si="17"/>
        <v>-5.083333333</v>
      </c>
      <c r="F273" s="1">
        <f t="shared" si="18"/>
        <v>25.84027778</v>
      </c>
    </row>
    <row r="274" ht="14.25" customHeight="1">
      <c r="A274" s="41">
        <v>53.0</v>
      </c>
      <c r="E274" s="16">
        <f t="shared" si="17"/>
        <v>-6.083333333</v>
      </c>
      <c r="F274" s="1">
        <f t="shared" si="18"/>
        <v>37.00694444</v>
      </c>
    </row>
    <row r="275" ht="14.25" customHeight="1">
      <c r="A275" s="41">
        <v>52.0</v>
      </c>
      <c r="E275" s="16">
        <f t="shared" si="17"/>
        <v>-7.083333333</v>
      </c>
      <c r="F275" s="1">
        <f t="shared" si="18"/>
        <v>50.17361111</v>
      </c>
    </row>
    <row r="276" ht="14.25" customHeight="1">
      <c r="A276" s="42">
        <v>49.0</v>
      </c>
      <c r="B276" s="35"/>
      <c r="C276" s="35"/>
      <c r="D276" s="35"/>
      <c r="E276" s="36">
        <f t="shared" si="17"/>
        <v>-10.08333333</v>
      </c>
      <c r="F276" s="35">
        <f t="shared" si="18"/>
        <v>101.6736111</v>
      </c>
    </row>
    <row r="277" ht="14.25" customHeight="1">
      <c r="A277" s="9" t="s">
        <v>77</v>
      </c>
      <c r="B277" s="10">
        <f>+SUM(A265:A276)</f>
        <v>709</v>
      </c>
      <c r="D277" s="1">
        <f>SUM(D265:D276)</f>
        <v>26.7159</v>
      </c>
      <c r="F277" s="1">
        <f>SUM(F265:F276)</f>
        <v>646.9166667</v>
      </c>
    </row>
    <row r="278" ht="14.25" customHeight="1">
      <c r="A278" s="9" t="s">
        <v>78</v>
      </c>
      <c r="B278" s="19">
        <f>+AVERAGE(A265:A276)</f>
        <v>59.08333333</v>
      </c>
    </row>
    <row r="279" ht="14.25" customHeight="1">
      <c r="A279" s="9" t="s">
        <v>79</v>
      </c>
      <c r="B279" s="19">
        <f>+_xlfn.VAR.S(A265:A276)</f>
        <v>58.81060606</v>
      </c>
    </row>
    <row r="280" ht="14.25" customHeight="1">
      <c r="A280" s="9" t="s">
        <v>80</v>
      </c>
      <c r="B280" s="19">
        <f>+_xlfn.STDEV.S(A265:A276)</f>
        <v>7.668807343</v>
      </c>
      <c r="D280" s="9" t="s">
        <v>106</v>
      </c>
      <c r="E280" s="1" t="s">
        <v>82</v>
      </c>
    </row>
    <row r="281" ht="14.25" customHeight="1">
      <c r="A281" s="9"/>
      <c r="D281" s="9" t="s">
        <v>107</v>
      </c>
      <c r="E281" s="19">
        <f>+(B282*B282)/B283</f>
        <v>1.103294056</v>
      </c>
    </row>
    <row r="282" ht="14.25" customHeight="1">
      <c r="A282" s="9" t="s">
        <v>84</v>
      </c>
      <c r="B282" s="19">
        <f>+D277</f>
        <v>26.7159</v>
      </c>
    </row>
    <row r="283" ht="14.25" customHeight="1">
      <c r="A283" s="9" t="s">
        <v>85</v>
      </c>
      <c r="B283" s="19">
        <f>+F277</f>
        <v>646.9166667</v>
      </c>
    </row>
    <row r="284" ht="14.25" customHeight="1">
      <c r="A284" s="9" t="s">
        <v>108</v>
      </c>
      <c r="B284" s="19">
        <f>+E281</f>
        <v>1.103294056</v>
      </c>
    </row>
    <row r="285" ht="14.25" customHeight="1"/>
    <row r="286" ht="14.25" customHeight="1">
      <c r="A286" s="37" t="s">
        <v>87</v>
      </c>
      <c r="G286" s="43">
        <v>0.859</v>
      </c>
    </row>
    <row r="287" ht="14.25" customHeight="1"/>
    <row r="288" ht="14.25" customHeight="1">
      <c r="A288" s="1" t="s">
        <v>88</v>
      </c>
    </row>
    <row r="289" ht="14.25" customHeight="1">
      <c r="A289" s="27" t="s">
        <v>89</v>
      </c>
    </row>
    <row r="290" ht="14.25" customHeight="1">
      <c r="A290" s="1" t="s">
        <v>27</v>
      </c>
      <c r="B290" s="16">
        <f>+E281</f>
        <v>1.103294056</v>
      </c>
      <c r="C290" s="18" t="s">
        <v>28</v>
      </c>
      <c r="D290" s="10">
        <f>+G286</f>
        <v>0.859</v>
      </c>
    </row>
    <row r="291" ht="14.25" customHeight="1">
      <c r="A291" s="13" t="s">
        <v>90</v>
      </c>
    </row>
    <row r="292" ht="14.25" customHeight="1"/>
    <row r="293" ht="14.25" customHeight="1">
      <c r="A293" s="39"/>
      <c r="B293" s="39"/>
      <c r="C293" s="39"/>
      <c r="D293" s="39"/>
      <c r="E293" s="39"/>
      <c r="F293" s="39"/>
      <c r="G293" s="39"/>
      <c r="H293" s="39"/>
    </row>
    <row r="294" ht="14.25" customHeight="1">
      <c r="A294" s="27" t="s">
        <v>91</v>
      </c>
    </row>
    <row r="295" ht="14.25" customHeight="1">
      <c r="A295" s="1" t="s">
        <v>27</v>
      </c>
      <c r="B295" s="16">
        <f>+E281</f>
        <v>1.103294056</v>
      </c>
      <c r="C295" s="18" t="s">
        <v>32</v>
      </c>
      <c r="D295" s="10">
        <f>+G286</f>
        <v>0.859</v>
      </c>
    </row>
    <row r="296" ht="14.25" customHeight="1">
      <c r="A296" s="13" t="s">
        <v>92</v>
      </c>
    </row>
    <row r="297" ht="14.25" customHeight="1"/>
    <row r="298" ht="14.25" customHeight="1"/>
    <row r="299" ht="14.25" customHeight="1">
      <c r="A299" s="40" t="s">
        <v>93</v>
      </c>
    </row>
    <row r="300" ht="14.25" customHeight="1">
      <c r="A300" s="23"/>
      <c r="B300" s="23"/>
      <c r="C300" s="23"/>
      <c r="D300" s="23"/>
      <c r="E300" s="23"/>
      <c r="F300" s="23"/>
      <c r="G300" s="23"/>
      <c r="H300" s="23"/>
      <c r="I300" s="23"/>
    </row>
    <row r="301" ht="14.25" customHeight="1"/>
    <row r="302" ht="14.25" customHeight="1"/>
    <row r="303" ht="14.25" customHeight="1">
      <c r="A303" s="2" t="s">
        <v>64</v>
      </c>
    </row>
    <row r="304" ht="14.25" customHeight="1">
      <c r="A304" s="1" t="s">
        <v>65</v>
      </c>
    </row>
    <row r="305" ht="14.25" customHeight="1">
      <c r="A305" s="1" t="s">
        <v>66</v>
      </c>
    </row>
    <row r="306" ht="14.25" customHeight="1"/>
    <row r="307" ht="14.25" customHeight="1">
      <c r="A307" s="28" t="s">
        <v>13</v>
      </c>
      <c r="B307" s="28">
        <v>0.05</v>
      </c>
    </row>
    <row r="308" ht="14.25" customHeight="1"/>
    <row r="309" ht="14.25" customHeight="1">
      <c r="A309" s="2" t="s">
        <v>67</v>
      </c>
    </row>
    <row r="310" ht="14.25" customHeight="1">
      <c r="A310" s="1" t="s">
        <v>68</v>
      </c>
    </row>
    <row r="311" ht="14.25" customHeight="1">
      <c r="A311" s="29"/>
      <c r="B311" s="30" t="s">
        <v>69</v>
      </c>
      <c r="C311" s="32"/>
      <c r="D311" s="30" t="s">
        <v>70</v>
      </c>
      <c r="E311" s="31"/>
      <c r="F311" s="32"/>
    </row>
    <row r="312" ht="14.25" customHeight="1">
      <c r="A312" s="33" t="s">
        <v>71</v>
      </c>
      <c r="B312" s="33" t="s">
        <v>72</v>
      </c>
      <c r="C312" s="33" t="s">
        <v>73</v>
      </c>
      <c r="D312" s="33" t="s">
        <v>74</v>
      </c>
      <c r="E312" s="33" t="s">
        <v>75</v>
      </c>
      <c r="F312" s="33" t="s">
        <v>76</v>
      </c>
    </row>
    <row r="313" ht="14.25" customHeight="1">
      <c r="A313" s="41">
        <v>74.0</v>
      </c>
      <c r="B313" s="1">
        <f>+A313-A325</f>
        <v>25</v>
      </c>
      <c r="C313" s="41">
        <v>0.5359</v>
      </c>
      <c r="D313" s="1">
        <f t="shared" ref="D313:D319" si="19">+C313*B313</f>
        <v>13.3975</v>
      </c>
      <c r="E313" s="16">
        <f t="shared" ref="E313:E325" si="20">+A313-$B$327</f>
        <v>14.76923077</v>
      </c>
      <c r="F313" s="1">
        <f t="shared" ref="F313:F325" si="21">+E313*E313</f>
        <v>218.1301775</v>
      </c>
    </row>
    <row r="314" ht="14.25" customHeight="1">
      <c r="A314" s="41">
        <v>68.0</v>
      </c>
      <c r="B314" s="1">
        <f>+A314-A324</f>
        <v>16</v>
      </c>
      <c r="C314" s="41">
        <v>0.3325</v>
      </c>
      <c r="D314" s="1">
        <f t="shared" si="19"/>
        <v>5.32</v>
      </c>
      <c r="E314" s="16">
        <f t="shared" si="20"/>
        <v>8.769230769</v>
      </c>
      <c r="F314" s="1">
        <f t="shared" si="21"/>
        <v>76.89940828</v>
      </c>
    </row>
    <row r="315" ht="14.25" customHeight="1">
      <c r="A315" s="41">
        <v>65.0</v>
      </c>
      <c r="B315" s="1">
        <f>+A315-A323</f>
        <v>12</v>
      </c>
      <c r="C315" s="41">
        <v>0.2412</v>
      </c>
      <c r="D315" s="1">
        <f t="shared" si="19"/>
        <v>2.8944</v>
      </c>
      <c r="E315" s="16">
        <f t="shared" si="20"/>
        <v>5.769230769</v>
      </c>
      <c r="F315" s="1">
        <f t="shared" si="21"/>
        <v>33.28402367</v>
      </c>
    </row>
    <row r="316" ht="14.25" customHeight="1">
      <c r="A316" s="41">
        <v>63.0</v>
      </c>
      <c r="B316" s="1">
        <f>+A316-A322</f>
        <v>9</v>
      </c>
      <c r="C316" s="41">
        <v>0.1707</v>
      </c>
      <c r="D316" s="1">
        <f t="shared" si="19"/>
        <v>1.5363</v>
      </c>
      <c r="E316" s="16">
        <f t="shared" si="20"/>
        <v>3.769230769</v>
      </c>
      <c r="F316" s="1">
        <f t="shared" si="21"/>
        <v>14.20710059</v>
      </c>
    </row>
    <row r="317" ht="14.25" customHeight="1">
      <c r="A317" s="41">
        <v>62.0</v>
      </c>
      <c r="B317" s="1">
        <f>+A317-A321</f>
        <v>8</v>
      </c>
      <c r="C317" s="41">
        <v>0.1099</v>
      </c>
      <c r="D317" s="27">
        <f t="shared" si="19"/>
        <v>0.8792</v>
      </c>
      <c r="E317" s="16">
        <f t="shared" si="20"/>
        <v>2.769230769</v>
      </c>
      <c r="F317" s="27">
        <f t="shared" si="21"/>
        <v>7.668639053</v>
      </c>
    </row>
    <row r="318" ht="14.25" customHeight="1">
      <c r="A318" s="41">
        <v>62.0</v>
      </c>
      <c r="B318" s="1">
        <f>+A318-A320</f>
        <v>9</v>
      </c>
      <c r="C318" s="41">
        <v>0.0539</v>
      </c>
      <c r="D318" s="27">
        <f t="shared" si="19"/>
        <v>0.4851</v>
      </c>
      <c r="E318" s="16">
        <f t="shared" si="20"/>
        <v>2.769230769</v>
      </c>
      <c r="F318" s="27">
        <f t="shared" si="21"/>
        <v>7.668639053</v>
      </c>
    </row>
    <row r="319" ht="14.25" customHeight="1">
      <c r="A319" s="41">
        <v>61.0</v>
      </c>
      <c r="B319" s="1">
        <f>+A319-A319</f>
        <v>0</v>
      </c>
      <c r="C319" s="41">
        <v>0.0</v>
      </c>
      <c r="D319" s="27">
        <f t="shared" si="19"/>
        <v>0</v>
      </c>
      <c r="E319" s="16">
        <f t="shared" si="20"/>
        <v>1.769230769</v>
      </c>
      <c r="F319" s="27">
        <f t="shared" si="21"/>
        <v>3.130177515</v>
      </c>
    </row>
    <row r="320" ht="14.25" customHeight="1">
      <c r="A320" s="41">
        <v>53.0</v>
      </c>
      <c r="E320" s="16">
        <f t="shared" si="20"/>
        <v>-6.230769231</v>
      </c>
      <c r="F320" s="27">
        <f t="shared" si="21"/>
        <v>38.82248521</v>
      </c>
    </row>
    <row r="321" ht="14.25" customHeight="1">
      <c r="A321" s="41">
        <v>54.0</v>
      </c>
      <c r="C321" s="27"/>
      <c r="D321" s="27"/>
      <c r="E321" s="16">
        <f t="shared" si="20"/>
        <v>-5.230769231</v>
      </c>
      <c r="F321" s="27">
        <f t="shared" si="21"/>
        <v>27.36094675</v>
      </c>
    </row>
    <row r="322" ht="14.25" customHeight="1">
      <c r="A322" s="41">
        <v>54.0</v>
      </c>
      <c r="E322" s="16">
        <f t="shared" si="20"/>
        <v>-5.230769231</v>
      </c>
      <c r="F322" s="1">
        <f t="shared" si="21"/>
        <v>27.36094675</v>
      </c>
    </row>
    <row r="323" ht="14.25" customHeight="1">
      <c r="A323" s="41">
        <v>53.0</v>
      </c>
      <c r="E323" s="16">
        <f t="shared" si="20"/>
        <v>-6.230769231</v>
      </c>
      <c r="F323" s="1">
        <f t="shared" si="21"/>
        <v>38.82248521</v>
      </c>
    </row>
    <row r="324" ht="14.25" customHeight="1">
      <c r="A324" s="41">
        <v>52.0</v>
      </c>
      <c r="E324" s="16">
        <f t="shared" si="20"/>
        <v>-7.230769231</v>
      </c>
      <c r="F324" s="1">
        <f t="shared" si="21"/>
        <v>52.28402367</v>
      </c>
    </row>
    <row r="325" ht="14.25" customHeight="1">
      <c r="A325" s="42">
        <v>49.0</v>
      </c>
      <c r="B325" s="35"/>
      <c r="C325" s="35"/>
      <c r="D325" s="35"/>
      <c r="E325" s="36">
        <f t="shared" si="20"/>
        <v>-10.23076923</v>
      </c>
      <c r="F325" s="35">
        <f t="shared" si="21"/>
        <v>104.6686391</v>
      </c>
    </row>
    <row r="326" ht="14.25" customHeight="1">
      <c r="A326" s="9" t="s">
        <v>77</v>
      </c>
      <c r="B326" s="10">
        <f>+SUM(A313:A325)</f>
        <v>770</v>
      </c>
      <c r="D326" s="1">
        <f>SUM(D313:D325)</f>
        <v>24.5125</v>
      </c>
      <c r="F326" s="1">
        <f>SUM(F313:F325)</f>
        <v>650.3076923</v>
      </c>
    </row>
    <row r="327" ht="14.25" customHeight="1">
      <c r="A327" s="9" t="s">
        <v>78</v>
      </c>
      <c r="B327" s="19">
        <f>+AVERAGE(A313:A325)</f>
        <v>59.23076923</v>
      </c>
    </row>
    <row r="328" ht="14.25" customHeight="1">
      <c r="A328" s="9" t="s">
        <v>79</v>
      </c>
      <c r="B328" s="19">
        <f>+_xlfn.VAR.S(A313:A325)</f>
        <v>54.19230769</v>
      </c>
    </row>
    <row r="329" ht="14.25" customHeight="1">
      <c r="A329" s="9" t="s">
        <v>80</v>
      </c>
      <c r="B329" s="19">
        <f>+_xlfn.STDEV.S(A313:A325)</f>
        <v>7.361542481</v>
      </c>
      <c r="D329" s="9" t="s">
        <v>109</v>
      </c>
      <c r="E329" s="1" t="s">
        <v>82</v>
      </c>
    </row>
    <row r="330" ht="14.25" customHeight="1">
      <c r="A330" s="9"/>
      <c r="D330" s="9" t="s">
        <v>110</v>
      </c>
      <c r="E330" s="19">
        <f>+(B331*B331)/B332</f>
        <v>0.9239667058</v>
      </c>
    </row>
    <row r="331" ht="14.25" customHeight="1">
      <c r="A331" s="9" t="s">
        <v>84</v>
      </c>
      <c r="B331" s="19">
        <f>+D326</f>
        <v>24.5125</v>
      </c>
    </row>
    <row r="332" ht="14.25" customHeight="1">
      <c r="A332" s="9" t="s">
        <v>85</v>
      </c>
      <c r="B332" s="19">
        <f>+F326</f>
        <v>650.3076923</v>
      </c>
    </row>
    <row r="333" ht="14.25" customHeight="1">
      <c r="A333" s="9" t="s">
        <v>111</v>
      </c>
      <c r="B333" s="19">
        <f>+E330</f>
        <v>0.9239667058</v>
      </c>
    </row>
    <row r="334" ht="14.25" customHeight="1"/>
    <row r="335" ht="14.25" customHeight="1">
      <c r="A335" s="37" t="s">
        <v>87</v>
      </c>
      <c r="G335" s="43">
        <v>0.866</v>
      </c>
    </row>
    <row r="336" ht="14.25" customHeight="1"/>
    <row r="337" ht="14.25" customHeight="1">
      <c r="A337" s="1" t="s">
        <v>88</v>
      </c>
    </row>
    <row r="338" ht="14.25" customHeight="1">
      <c r="A338" s="27" t="s">
        <v>89</v>
      </c>
    </row>
    <row r="339" ht="14.25" customHeight="1">
      <c r="A339" s="1" t="s">
        <v>27</v>
      </c>
      <c r="B339" s="16">
        <f>+E330</f>
        <v>0.9239667058</v>
      </c>
      <c r="C339" s="18" t="s">
        <v>28</v>
      </c>
      <c r="D339" s="10">
        <f>+G335</f>
        <v>0.866</v>
      </c>
    </row>
    <row r="340" ht="14.25" customHeight="1">
      <c r="A340" s="13" t="s">
        <v>90</v>
      </c>
    </row>
    <row r="341" ht="14.25" customHeight="1"/>
    <row r="342" ht="14.25" customHeight="1">
      <c r="A342" s="39"/>
      <c r="B342" s="39"/>
      <c r="C342" s="39"/>
      <c r="D342" s="39"/>
      <c r="E342" s="39"/>
      <c r="F342" s="39"/>
      <c r="G342" s="39"/>
      <c r="H342" s="39"/>
    </row>
    <row r="343" ht="14.25" customHeight="1">
      <c r="A343" s="27" t="s">
        <v>91</v>
      </c>
    </row>
    <row r="344" ht="14.25" customHeight="1">
      <c r="A344" s="1" t="s">
        <v>27</v>
      </c>
      <c r="B344" s="16">
        <f>+E330</f>
        <v>0.9239667058</v>
      </c>
      <c r="C344" s="18" t="s">
        <v>32</v>
      </c>
      <c r="D344" s="10">
        <f>+G335</f>
        <v>0.866</v>
      </c>
    </row>
    <row r="345" ht="14.25" customHeight="1">
      <c r="A345" s="13" t="s">
        <v>92</v>
      </c>
    </row>
    <row r="346" ht="14.25" customHeight="1"/>
    <row r="347" ht="14.25" customHeight="1"/>
    <row r="348" ht="14.25" customHeight="1">
      <c r="A348" s="40" t="s">
        <v>93</v>
      </c>
    </row>
    <row r="349" ht="14.25" customHeight="1"/>
    <row r="350" ht="14.25" customHeight="1"/>
    <row r="351" ht="14.25" customHeight="1">
      <c r="A351" s="23"/>
      <c r="B351" s="23"/>
      <c r="C351" s="23"/>
      <c r="D351" s="23"/>
      <c r="E351" s="23"/>
      <c r="F351" s="23"/>
      <c r="G351" s="23"/>
      <c r="H351" s="23"/>
      <c r="I351" s="23"/>
    </row>
    <row r="352" ht="14.25" customHeight="1"/>
    <row r="353" ht="14.25" customHeight="1"/>
    <row r="354" ht="14.25" customHeight="1"/>
    <row r="355" ht="14.25" customHeight="1">
      <c r="A355" s="2" t="s">
        <v>64</v>
      </c>
    </row>
    <row r="356" ht="14.25" customHeight="1">
      <c r="A356" s="1" t="s">
        <v>65</v>
      </c>
    </row>
    <row r="357" ht="14.25" customHeight="1">
      <c r="A357" s="1" t="s">
        <v>66</v>
      </c>
    </row>
    <row r="358" ht="14.25" customHeight="1"/>
    <row r="359" ht="14.25" customHeight="1">
      <c r="A359" s="28" t="s">
        <v>13</v>
      </c>
      <c r="B359" s="28">
        <v>0.05</v>
      </c>
    </row>
    <row r="360" ht="14.25" customHeight="1"/>
    <row r="361" ht="14.25" customHeight="1">
      <c r="A361" s="2" t="s">
        <v>67</v>
      </c>
    </row>
    <row r="362" ht="14.25" customHeight="1">
      <c r="A362" s="1" t="s">
        <v>68</v>
      </c>
    </row>
    <row r="363" ht="14.25" customHeight="1">
      <c r="A363" s="29"/>
      <c r="B363" s="30" t="s">
        <v>69</v>
      </c>
      <c r="C363" s="32"/>
      <c r="D363" s="30" t="s">
        <v>70</v>
      </c>
      <c r="E363" s="31"/>
      <c r="F363" s="32"/>
    </row>
    <row r="364" ht="14.25" customHeight="1">
      <c r="A364" s="33" t="s">
        <v>71</v>
      </c>
      <c r="B364" s="33" t="s">
        <v>72</v>
      </c>
      <c r="C364" s="33" t="s">
        <v>73</v>
      </c>
      <c r="D364" s="33" t="s">
        <v>74</v>
      </c>
      <c r="E364" s="33" t="s">
        <v>75</v>
      </c>
      <c r="F364" s="33" t="s">
        <v>76</v>
      </c>
    </row>
    <row r="365" ht="14.25" customHeight="1">
      <c r="A365" s="41">
        <v>74.0</v>
      </c>
      <c r="B365" s="1">
        <f>+A365-A378</f>
        <v>25</v>
      </c>
      <c r="C365" s="41">
        <v>0.5251</v>
      </c>
      <c r="D365" s="1">
        <f t="shared" ref="D365:D371" si="22">+C365*B365</f>
        <v>13.1275</v>
      </c>
      <c r="E365" s="44">
        <f t="shared" ref="E365:E378" si="23">+A365-$B$380</f>
        <v>15.21428571</v>
      </c>
      <c r="F365" s="1">
        <f t="shared" ref="F365:F378" si="24">+E365*E365</f>
        <v>231.4744898</v>
      </c>
    </row>
    <row r="366" ht="14.25" customHeight="1">
      <c r="A366" s="41">
        <v>68.0</v>
      </c>
      <c r="B366" s="1">
        <f>+A366-A377</f>
        <v>16</v>
      </c>
      <c r="C366" s="41">
        <v>0.3318</v>
      </c>
      <c r="D366" s="1">
        <f t="shared" si="22"/>
        <v>5.3088</v>
      </c>
      <c r="E366" s="16">
        <f t="shared" si="23"/>
        <v>9.214285714</v>
      </c>
      <c r="F366" s="1">
        <f t="shared" si="24"/>
        <v>84.90306122</v>
      </c>
    </row>
    <row r="367" ht="14.25" customHeight="1">
      <c r="A367" s="41">
        <v>65.0</v>
      </c>
      <c r="B367" s="1">
        <f>+A367-A376</f>
        <v>12</v>
      </c>
      <c r="C367" s="41">
        <v>0.246</v>
      </c>
      <c r="D367" s="1">
        <f t="shared" si="22"/>
        <v>2.952</v>
      </c>
      <c r="E367" s="16">
        <f t="shared" si="23"/>
        <v>6.214285714</v>
      </c>
      <c r="F367" s="1">
        <f t="shared" si="24"/>
        <v>38.61734694</v>
      </c>
    </row>
    <row r="368" ht="14.25" customHeight="1">
      <c r="A368" s="41">
        <v>63.0</v>
      </c>
      <c r="B368" s="1">
        <f>+A368-A375</f>
        <v>9</v>
      </c>
      <c r="C368" s="41">
        <v>0.1802</v>
      </c>
      <c r="D368" s="1">
        <f t="shared" si="22"/>
        <v>1.6218</v>
      </c>
      <c r="E368" s="16">
        <f t="shared" si="23"/>
        <v>4.214285714</v>
      </c>
      <c r="F368" s="1">
        <f t="shared" si="24"/>
        <v>17.76020408</v>
      </c>
    </row>
    <row r="369" ht="14.25" customHeight="1">
      <c r="A369" s="41">
        <v>62.0</v>
      </c>
      <c r="B369" s="1">
        <f>+A369-A374</f>
        <v>8</v>
      </c>
      <c r="C369" s="41">
        <v>0.124</v>
      </c>
      <c r="D369" s="27">
        <f t="shared" si="22"/>
        <v>0.992</v>
      </c>
      <c r="E369" s="16">
        <f t="shared" si="23"/>
        <v>3.214285714</v>
      </c>
      <c r="F369" s="27">
        <f t="shared" si="24"/>
        <v>10.33163265</v>
      </c>
    </row>
    <row r="370" ht="14.25" customHeight="1">
      <c r="A370" s="41">
        <v>62.0</v>
      </c>
      <c r="B370" s="1">
        <f>+A370-A373</f>
        <v>9</v>
      </c>
      <c r="C370" s="41">
        <v>0.0727</v>
      </c>
      <c r="D370" s="27">
        <f t="shared" si="22"/>
        <v>0.6543</v>
      </c>
      <c r="E370" s="16">
        <f t="shared" si="23"/>
        <v>3.214285714</v>
      </c>
      <c r="F370" s="27">
        <f t="shared" si="24"/>
        <v>10.33163265</v>
      </c>
    </row>
    <row r="371" ht="14.25" customHeight="1">
      <c r="A371" s="41">
        <v>61.0</v>
      </c>
      <c r="B371" s="1">
        <f>+A371-A372</f>
        <v>8</v>
      </c>
      <c r="C371" s="41">
        <v>0.024</v>
      </c>
      <c r="D371" s="27">
        <f t="shared" si="22"/>
        <v>0.192</v>
      </c>
      <c r="E371" s="16">
        <f t="shared" si="23"/>
        <v>2.214285714</v>
      </c>
      <c r="F371" s="27">
        <f t="shared" si="24"/>
        <v>4.903061224</v>
      </c>
    </row>
    <row r="372" ht="14.25" customHeight="1">
      <c r="A372" s="41">
        <v>53.0</v>
      </c>
      <c r="E372" s="16">
        <f t="shared" si="23"/>
        <v>-5.785714286</v>
      </c>
      <c r="F372" s="27">
        <f t="shared" si="24"/>
        <v>33.4744898</v>
      </c>
    </row>
    <row r="373" ht="14.25" customHeight="1">
      <c r="A373" s="41">
        <v>53.0</v>
      </c>
      <c r="E373" s="16">
        <f t="shared" si="23"/>
        <v>-5.785714286</v>
      </c>
      <c r="F373" s="27">
        <f t="shared" si="24"/>
        <v>33.4744898</v>
      </c>
    </row>
    <row r="374" ht="14.25" customHeight="1">
      <c r="A374" s="41">
        <v>54.0</v>
      </c>
      <c r="C374" s="27"/>
      <c r="D374" s="27"/>
      <c r="E374" s="16">
        <f t="shared" si="23"/>
        <v>-4.785714286</v>
      </c>
      <c r="F374" s="27">
        <f t="shared" si="24"/>
        <v>22.90306122</v>
      </c>
    </row>
    <row r="375" ht="14.25" customHeight="1">
      <c r="A375" s="41">
        <v>54.0</v>
      </c>
      <c r="E375" s="16">
        <f t="shared" si="23"/>
        <v>-4.785714286</v>
      </c>
      <c r="F375" s="1">
        <f t="shared" si="24"/>
        <v>22.90306122</v>
      </c>
    </row>
    <row r="376" ht="14.25" customHeight="1">
      <c r="A376" s="41">
        <v>53.0</v>
      </c>
      <c r="E376" s="16">
        <f t="shared" si="23"/>
        <v>-5.785714286</v>
      </c>
      <c r="F376" s="1">
        <f t="shared" si="24"/>
        <v>33.4744898</v>
      </c>
    </row>
    <row r="377" ht="14.25" customHeight="1">
      <c r="A377" s="41">
        <v>52.0</v>
      </c>
      <c r="E377" s="16">
        <f t="shared" si="23"/>
        <v>-6.785714286</v>
      </c>
      <c r="F377" s="1">
        <f t="shared" si="24"/>
        <v>46.04591837</v>
      </c>
    </row>
    <row r="378" ht="14.25" customHeight="1">
      <c r="A378" s="42">
        <v>49.0</v>
      </c>
      <c r="B378" s="35"/>
      <c r="C378" s="35"/>
      <c r="D378" s="35"/>
      <c r="E378" s="36">
        <f t="shared" si="23"/>
        <v>-9.785714286</v>
      </c>
      <c r="F378" s="35">
        <f t="shared" si="24"/>
        <v>95.76020408</v>
      </c>
    </row>
    <row r="379" ht="14.25" customHeight="1">
      <c r="A379" s="9" t="s">
        <v>77</v>
      </c>
      <c r="B379" s="10">
        <f>+SUM(A365:A378)</f>
        <v>823</v>
      </c>
      <c r="D379" s="1">
        <f>SUM(D365:D378)</f>
        <v>24.8484</v>
      </c>
      <c r="F379" s="1">
        <f>SUM(F365:F378)</f>
        <v>686.3571429</v>
      </c>
    </row>
    <row r="380" ht="14.25" customHeight="1">
      <c r="A380" s="9" t="s">
        <v>78</v>
      </c>
      <c r="B380" s="19">
        <f>+AVERAGE(A365:A378)</f>
        <v>58.78571429</v>
      </c>
    </row>
    <row r="381" ht="14.25" customHeight="1">
      <c r="A381" s="9" t="s">
        <v>79</v>
      </c>
      <c r="B381" s="19">
        <f>+_xlfn.VAR.S(A365:A378)</f>
        <v>52.7967033</v>
      </c>
    </row>
    <row r="382" ht="14.25" customHeight="1">
      <c r="A382" s="9" t="s">
        <v>80</v>
      </c>
      <c r="B382" s="19">
        <f>+_xlfn.STDEV.S(A365:A378)</f>
        <v>7.266133999</v>
      </c>
      <c r="D382" s="9" t="s">
        <v>112</v>
      </c>
      <c r="E382" s="1" t="s">
        <v>82</v>
      </c>
    </row>
    <row r="383" ht="14.25" customHeight="1">
      <c r="A383" s="9"/>
      <c r="D383" s="9" t="s">
        <v>113</v>
      </c>
      <c r="E383" s="19">
        <f>+(B384*B384)/B385</f>
        <v>0.8995943132</v>
      </c>
    </row>
    <row r="384" ht="14.25" customHeight="1">
      <c r="A384" s="9" t="s">
        <v>84</v>
      </c>
      <c r="B384" s="19">
        <f>+D379</f>
        <v>24.8484</v>
      </c>
    </row>
    <row r="385" ht="14.25" customHeight="1">
      <c r="A385" s="9" t="s">
        <v>85</v>
      </c>
      <c r="B385" s="19">
        <f>+F379</f>
        <v>686.3571429</v>
      </c>
    </row>
    <row r="386" ht="14.25" customHeight="1">
      <c r="A386" s="9" t="s">
        <v>114</v>
      </c>
      <c r="B386" s="19">
        <f>+E383</f>
        <v>0.8995943132</v>
      </c>
    </row>
    <row r="387" ht="14.25" customHeight="1"/>
    <row r="388" ht="14.25" customHeight="1">
      <c r="A388" s="37" t="s">
        <v>87</v>
      </c>
      <c r="G388" s="43">
        <v>0.874</v>
      </c>
    </row>
    <row r="389" ht="14.25" customHeight="1"/>
    <row r="390" ht="14.25" customHeight="1">
      <c r="A390" s="1" t="s">
        <v>88</v>
      </c>
    </row>
    <row r="391" ht="14.25" customHeight="1">
      <c r="A391" s="27" t="s">
        <v>89</v>
      </c>
    </row>
    <row r="392" ht="14.25" customHeight="1">
      <c r="A392" s="1" t="s">
        <v>27</v>
      </c>
      <c r="B392" s="16">
        <f>+E383</f>
        <v>0.8995943132</v>
      </c>
      <c r="C392" s="18" t="s">
        <v>28</v>
      </c>
      <c r="D392" s="10">
        <f>+G388</f>
        <v>0.874</v>
      </c>
    </row>
    <row r="393" ht="14.25" customHeight="1">
      <c r="A393" s="13" t="s">
        <v>90</v>
      </c>
    </row>
    <row r="394" ht="14.25" customHeight="1"/>
    <row r="395" ht="14.25" customHeight="1">
      <c r="A395" s="39"/>
      <c r="B395" s="39"/>
      <c r="C395" s="39"/>
      <c r="D395" s="39"/>
      <c r="E395" s="39"/>
      <c r="F395" s="39"/>
      <c r="G395" s="39"/>
      <c r="H395" s="39"/>
    </row>
    <row r="396" ht="14.25" customHeight="1">
      <c r="A396" s="27" t="s">
        <v>91</v>
      </c>
    </row>
    <row r="397" ht="14.25" customHeight="1">
      <c r="A397" s="1" t="s">
        <v>27</v>
      </c>
      <c r="B397" s="16">
        <f>+E383</f>
        <v>0.8995943132</v>
      </c>
      <c r="C397" s="18" t="s">
        <v>32</v>
      </c>
      <c r="D397" s="10">
        <f>+G388</f>
        <v>0.874</v>
      </c>
    </row>
    <row r="398" ht="14.25" customHeight="1">
      <c r="A398" s="13" t="s">
        <v>92</v>
      </c>
    </row>
    <row r="399" ht="14.25" customHeight="1"/>
    <row r="400" ht="14.25" customHeight="1"/>
    <row r="401" ht="14.25" customHeight="1">
      <c r="A401" s="40" t="s">
        <v>93</v>
      </c>
    </row>
    <row r="402" ht="14.25" customHeight="1"/>
    <row r="403" ht="14.25" customHeight="1">
      <c r="A403" s="23"/>
      <c r="B403" s="23"/>
      <c r="C403" s="23"/>
      <c r="D403" s="23"/>
      <c r="E403" s="23"/>
      <c r="F403" s="23"/>
      <c r="G403" s="23"/>
      <c r="H403" s="23"/>
      <c r="I403" s="23"/>
    </row>
    <row r="404" ht="14.25" customHeight="1"/>
    <row r="405" ht="14.25" customHeight="1"/>
    <row r="406" ht="14.25" customHeight="1">
      <c r="A406" s="2" t="s">
        <v>64</v>
      </c>
    </row>
    <row r="407" ht="14.25" customHeight="1">
      <c r="A407" s="1" t="s">
        <v>65</v>
      </c>
    </row>
    <row r="408" ht="14.25" customHeight="1">
      <c r="A408" s="1" t="s">
        <v>66</v>
      </c>
    </row>
    <row r="409" ht="14.25" customHeight="1"/>
    <row r="410" ht="14.25" customHeight="1">
      <c r="A410" s="28" t="s">
        <v>13</v>
      </c>
      <c r="B410" s="28">
        <v>0.05</v>
      </c>
    </row>
    <row r="411" ht="14.25" customHeight="1"/>
    <row r="412" ht="14.25" customHeight="1">
      <c r="A412" s="2" t="s">
        <v>67</v>
      </c>
    </row>
    <row r="413" ht="14.25" customHeight="1">
      <c r="A413" s="1" t="s">
        <v>68</v>
      </c>
    </row>
    <row r="414" ht="14.25" customHeight="1">
      <c r="A414" s="29"/>
      <c r="B414" s="30" t="s">
        <v>69</v>
      </c>
      <c r="C414" s="32"/>
      <c r="D414" s="30" t="s">
        <v>70</v>
      </c>
      <c r="E414" s="31"/>
      <c r="F414" s="32"/>
    </row>
    <row r="415" ht="14.25" customHeight="1">
      <c r="A415" s="33" t="s">
        <v>71</v>
      </c>
      <c r="B415" s="33" t="s">
        <v>72</v>
      </c>
      <c r="C415" s="33" t="s">
        <v>73</v>
      </c>
      <c r="D415" s="33" t="s">
        <v>74</v>
      </c>
      <c r="E415" s="33" t="s">
        <v>75</v>
      </c>
      <c r="F415" s="33" t="s">
        <v>76</v>
      </c>
    </row>
    <row r="416" ht="14.25" customHeight="1">
      <c r="A416" s="41">
        <v>74.0</v>
      </c>
      <c r="B416" s="1">
        <f>+A416-A430</f>
        <v>25</v>
      </c>
      <c r="C416" s="41">
        <v>0.515</v>
      </c>
      <c r="D416" s="1">
        <f t="shared" ref="D416:D423" si="25">+C416*B416</f>
        <v>12.875</v>
      </c>
      <c r="E416" s="16">
        <f t="shared" ref="E416:E430" si="26">+A416-$B$432</f>
        <v>15.46666667</v>
      </c>
      <c r="F416" s="1">
        <f t="shared" ref="F416:F430" si="27">+E416*E416</f>
        <v>239.2177778</v>
      </c>
    </row>
    <row r="417" ht="14.25" customHeight="1">
      <c r="A417" s="41">
        <v>68.0</v>
      </c>
      <c r="B417" s="1">
        <f>+A417-A429</f>
        <v>16</v>
      </c>
      <c r="C417" s="41">
        <v>0.3306</v>
      </c>
      <c r="D417" s="1">
        <f t="shared" si="25"/>
        <v>5.2896</v>
      </c>
      <c r="E417" s="16">
        <f t="shared" si="26"/>
        <v>9.466666667</v>
      </c>
      <c r="F417" s="1">
        <f t="shared" si="27"/>
        <v>89.61777778</v>
      </c>
    </row>
    <row r="418" ht="14.25" customHeight="1">
      <c r="A418" s="41">
        <v>65.0</v>
      </c>
      <c r="B418" s="1">
        <f>+A418-A428</f>
        <v>12</v>
      </c>
      <c r="C418" s="41">
        <v>0.2495</v>
      </c>
      <c r="D418" s="1">
        <f t="shared" si="25"/>
        <v>2.994</v>
      </c>
      <c r="E418" s="16">
        <f t="shared" si="26"/>
        <v>6.466666667</v>
      </c>
      <c r="F418" s="1">
        <f t="shared" si="27"/>
        <v>41.81777778</v>
      </c>
    </row>
    <row r="419" ht="14.25" customHeight="1">
      <c r="A419" s="41">
        <v>63.0</v>
      </c>
      <c r="B419" s="1">
        <f>+A419-A427</f>
        <v>9</v>
      </c>
      <c r="C419" s="41">
        <v>0.1878</v>
      </c>
      <c r="D419" s="1">
        <f t="shared" si="25"/>
        <v>1.6902</v>
      </c>
      <c r="E419" s="16">
        <f t="shared" si="26"/>
        <v>4.466666667</v>
      </c>
      <c r="F419" s="1">
        <f t="shared" si="27"/>
        <v>19.95111111</v>
      </c>
    </row>
    <row r="420" ht="14.25" customHeight="1">
      <c r="A420" s="41">
        <v>62.0</v>
      </c>
      <c r="B420" s="1">
        <f>+A420-A426</f>
        <v>8</v>
      </c>
      <c r="C420" s="41">
        <v>0.1353</v>
      </c>
      <c r="D420" s="27">
        <f t="shared" si="25"/>
        <v>1.0824</v>
      </c>
      <c r="E420" s="16">
        <f t="shared" si="26"/>
        <v>3.466666667</v>
      </c>
      <c r="F420" s="27">
        <f t="shared" si="27"/>
        <v>12.01777778</v>
      </c>
    </row>
    <row r="421" ht="14.25" customHeight="1">
      <c r="A421" s="41">
        <v>62.0</v>
      </c>
      <c r="B421" s="1">
        <f>+A421-A425</f>
        <v>9</v>
      </c>
      <c r="C421" s="41">
        <v>0.088</v>
      </c>
      <c r="D421" s="27">
        <f t="shared" si="25"/>
        <v>0.792</v>
      </c>
      <c r="E421" s="16">
        <f t="shared" si="26"/>
        <v>3.466666667</v>
      </c>
      <c r="F421" s="27">
        <f t="shared" si="27"/>
        <v>12.01777778</v>
      </c>
    </row>
    <row r="422" ht="14.25" customHeight="1">
      <c r="A422" s="41">
        <v>61.0</v>
      </c>
      <c r="B422" s="1">
        <f>+A422-A424</f>
        <v>8</v>
      </c>
      <c r="C422" s="41">
        <v>0.0433</v>
      </c>
      <c r="D422" s="27">
        <f t="shared" si="25"/>
        <v>0.3464</v>
      </c>
      <c r="E422" s="16">
        <f t="shared" si="26"/>
        <v>2.466666667</v>
      </c>
      <c r="F422" s="27">
        <f t="shared" si="27"/>
        <v>6.084444444</v>
      </c>
    </row>
    <row r="423" ht="14.25" customHeight="1">
      <c r="A423" s="41">
        <v>55.0</v>
      </c>
      <c r="B423" s="1">
        <f>+A423-A423</f>
        <v>0</v>
      </c>
      <c r="C423" s="41">
        <v>0.0</v>
      </c>
      <c r="D423" s="27">
        <f t="shared" si="25"/>
        <v>0</v>
      </c>
      <c r="E423" s="16">
        <f t="shared" si="26"/>
        <v>-3.533333333</v>
      </c>
      <c r="F423" s="27">
        <f t="shared" si="27"/>
        <v>12.48444444</v>
      </c>
    </row>
    <row r="424" ht="14.25" customHeight="1">
      <c r="A424" s="41">
        <v>53.0</v>
      </c>
      <c r="E424" s="16">
        <f t="shared" si="26"/>
        <v>-5.533333333</v>
      </c>
      <c r="F424" s="27">
        <f t="shared" si="27"/>
        <v>30.61777778</v>
      </c>
    </row>
    <row r="425" ht="14.25" customHeight="1">
      <c r="A425" s="41">
        <v>53.0</v>
      </c>
      <c r="E425" s="16">
        <f t="shared" si="26"/>
        <v>-5.533333333</v>
      </c>
      <c r="F425" s="27">
        <f t="shared" si="27"/>
        <v>30.61777778</v>
      </c>
    </row>
    <row r="426" ht="14.25" customHeight="1">
      <c r="A426" s="41">
        <v>54.0</v>
      </c>
      <c r="C426" s="27"/>
      <c r="D426" s="27"/>
      <c r="E426" s="16">
        <f t="shared" si="26"/>
        <v>-4.533333333</v>
      </c>
      <c r="F426" s="27">
        <f t="shared" si="27"/>
        <v>20.55111111</v>
      </c>
    </row>
    <row r="427" ht="14.25" customHeight="1">
      <c r="A427" s="41">
        <v>54.0</v>
      </c>
      <c r="E427" s="16">
        <f t="shared" si="26"/>
        <v>-4.533333333</v>
      </c>
      <c r="F427" s="1">
        <f t="shared" si="27"/>
        <v>20.55111111</v>
      </c>
    </row>
    <row r="428" ht="14.25" customHeight="1">
      <c r="A428" s="41">
        <v>53.0</v>
      </c>
      <c r="E428" s="16">
        <f t="shared" si="26"/>
        <v>-5.533333333</v>
      </c>
      <c r="F428" s="1">
        <f t="shared" si="27"/>
        <v>30.61777778</v>
      </c>
    </row>
    <row r="429" ht="14.25" customHeight="1">
      <c r="A429" s="41">
        <v>52.0</v>
      </c>
      <c r="E429" s="16">
        <f t="shared" si="26"/>
        <v>-6.533333333</v>
      </c>
      <c r="F429" s="1">
        <f t="shared" si="27"/>
        <v>42.68444444</v>
      </c>
    </row>
    <row r="430" ht="14.25" customHeight="1">
      <c r="A430" s="42">
        <v>49.0</v>
      </c>
      <c r="B430" s="35"/>
      <c r="C430" s="35"/>
      <c r="D430" s="35"/>
      <c r="E430" s="36">
        <f t="shared" si="26"/>
        <v>-9.533333333</v>
      </c>
      <c r="F430" s="35">
        <f t="shared" si="27"/>
        <v>90.88444444</v>
      </c>
    </row>
    <row r="431" ht="14.25" customHeight="1">
      <c r="A431" s="9" t="s">
        <v>77</v>
      </c>
      <c r="B431" s="10">
        <f>+SUM(A416:A430)</f>
        <v>878</v>
      </c>
      <c r="D431" s="1">
        <f>SUM(D416:D430)</f>
        <v>25.0696</v>
      </c>
      <c r="F431" s="1">
        <f>SUM(F416:F430)</f>
        <v>699.7333333</v>
      </c>
    </row>
    <row r="432" ht="14.25" customHeight="1">
      <c r="A432" s="9" t="s">
        <v>78</v>
      </c>
      <c r="B432" s="19">
        <f>+AVERAGE(A416:A430)</f>
        <v>58.53333333</v>
      </c>
    </row>
    <row r="433" ht="14.25" customHeight="1">
      <c r="A433" s="9" t="s">
        <v>79</v>
      </c>
      <c r="B433" s="19">
        <f>+_xlfn.VAR.S(A416:A430)</f>
        <v>49.98095238</v>
      </c>
    </row>
    <row r="434" ht="14.25" customHeight="1">
      <c r="A434" s="9" t="s">
        <v>80</v>
      </c>
      <c r="B434" s="19">
        <f>+_xlfn.STDEV.S(A416:A430)</f>
        <v>7.069720814</v>
      </c>
      <c r="D434" s="9" t="s">
        <v>115</v>
      </c>
      <c r="E434" s="1" t="s">
        <v>82</v>
      </c>
    </row>
    <row r="435" ht="14.25" customHeight="1">
      <c r="A435" s="9"/>
      <c r="D435" s="9" t="s">
        <v>116</v>
      </c>
      <c r="E435" s="19">
        <f>+(B436*B436)/B437</f>
        <v>0.8981776546</v>
      </c>
    </row>
    <row r="436" ht="14.25" customHeight="1">
      <c r="A436" s="9" t="s">
        <v>84</v>
      </c>
      <c r="B436" s="19">
        <f>+D431</f>
        <v>25.0696</v>
      </c>
    </row>
    <row r="437" ht="14.25" customHeight="1">
      <c r="A437" s="9" t="s">
        <v>85</v>
      </c>
      <c r="B437" s="19">
        <f>+F431</f>
        <v>699.7333333</v>
      </c>
    </row>
    <row r="438" ht="14.25" customHeight="1">
      <c r="A438" s="9" t="s">
        <v>117</v>
      </c>
      <c r="B438" s="19">
        <f>+E435</f>
        <v>0.8981776546</v>
      </c>
    </row>
    <row r="439" ht="14.25" customHeight="1"/>
    <row r="440" ht="14.25" customHeight="1">
      <c r="A440" s="37" t="s">
        <v>87</v>
      </c>
      <c r="G440" s="43">
        <v>0.881</v>
      </c>
    </row>
    <row r="441" ht="14.25" customHeight="1"/>
    <row r="442" ht="14.25" customHeight="1">
      <c r="A442" s="1" t="s">
        <v>88</v>
      </c>
    </row>
    <row r="443" ht="14.25" customHeight="1">
      <c r="A443" s="27" t="s">
        <v>89</v>
      </c>
    </row>
    <row r="444" ht="14.25" customHeight="1">
      <c r="A444" s="1" t="s">
        <v>27</v>
      </c>
      <c r="B444" s="16">
        <f>+E435</f>
        <v>0.8981776546</v>
      </c>
      <c r="C444" s="18" t="s">
        <v>28</v>
      </c>
      <c r="D444" s="10">
        <f>+G440</f>
        <v>0.881</v>
      </c>
    </row>
    <row r="445" ht="14.25" customHeight="1">
      <c r="A445" s="13" t="s">
        <v>90</v>
      </c>
    </row>
    <row r="446" ht="14.25" customHeight="1"/>
    <row r="447" ht="14.25" customHeight="1">
      <c r="A447" s="39"/>
      <c r="B447" s="39"/>
      <c r="C447" s="39"/>
      <c r="D447" s="39"/>
      <c r="E447" s="39"/>
      <c r="F447" s="39"/>
      <c r="G447" s="39"/>
      <c r="H447" s="39"/>
    </row>
    <row r="448" ht="14.25" customHeight="1">
      <c r="A448" s="27" t="s">
        <v>91</v>
      </c>
    </row>
    <row r="449" ht="14.25" customHeight="1">
      <c r="A449" s="1" t="s">
        <v>27</v>
      </c>
      <c r="B449" s="16">
        <f>+E435</f>
        <v>0.8981776546</v>
      </c>
      <c r="C449" s="18" t="s">
        <v>32</v>
      </c>
      <c r="D449" s="10">
        <f>+G440</f>
        <v>0.881</v>
      </c>
    </row>
    <row r="450" ht="14.25" customHeight="1">
      <c r="A450" s="13" t="s">
        <v>92</v>
      </c>
    </row>
    <row r="451" ht="14.25" customHeight="1"/>
    <row r="452" ht="14.25" customHeight="1"/>
    <row r="453" ht="14.25" customHeight="1">
      <c r="A453" s="40" t="s">
        <v>93</v>
      </c>
    </row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5">
    <mergeCell ref="B14:D14"/>
    <mergeCell ref="E14:F14"/>
    <mergeCell ref="A34:F34"/>
    <mergeCell ref="A39:H40"/>
    <mergeCell ref="A44:H45"/>
    <mergeCell ref="B62:D62"/>
    <mergeCell ref="E62:F62"/>
    <mergeCell ref="A82:F82"/>
    <mergeCell ref="A87:H88"/>
    <mergeCell ref="A92:H93"/>
    <mergeCell ref="B113:D113"/>
    <mergeCell ref="E113:F113"/>
    <mergeCell ref="A133:F133"/>
    <mergeCell ref="A138:H139"/>
    <mergeCell ref="A143:H144"/>
    <mergeCell ref="B161:D161"/>
    <mergeCell ref="E161:F161"/>
    <mergeCell ref="A182:F182"/>
    <mergeCell ref="A188:H189"/>
    <mergeCell ref="A193:I194"/>
    <mergeCell ref="B212:C212"/>
    <mergeCell ref="D212:F212"/>
    <mergeCell ref="A234:F234"/>
    <mergeCell ref="A239:H240"/>
    <mergeCell ref="A244:H245"/>
    <mergeCell ref="B263:C263"/>
    <mergeCell ref="D263:F263"/>
    <mergeCell ref="A286:F286"/>
    <mergeCell ref="A291:H292"/>
    <mergeCell ref="A296:H297"/>
    <mergeCell ref="B311:C311"/>
    <mergeCell ref="D311:F311"/>
    <mergeCell ref="A335:F335"/>
    <mergeCell ref="A340:H341"/>
    <mergeCell ref="A345:H346"/>
    <mergeCell ref="A440:F440"/>
    <mergeCell ref="A445:H446"/>
    <mergeCell ref="A450:H451"/>
    <mergeCell ref="B363:C363"/>
    <mergeCell ref="D363:F363"/>
    <mergeCell ref="A388:F388"/>
    <mergeCell ref="A393:H394"/>
    <mergeCell ref="A398:H399"/>
    <mergeCell ref="B414:C414"/>
    <mergeCell ref="D414:F414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118</v>
      </c>
    </row>
    <row r="2" ht="14.25" customHeight="1">
      <c r="A2" s="1" t="s">
        <v>119</v>
      </c>
    </row>
    <row r="3" ht="14.25" customHeight="1">
      <c r="B3" s="45" t="s">
        <v>120</v>
      </c>
    </row>
    <row r="4" ht="14.25" customHeight="1"/>
    <row r="5" ht="14.25" customHeight="1">
      <c r="A5" s="2" t="s">
        <v>121</v>
      </c>
    </row>
    <row r="6" ht="14.25" customHeight="1">
      <c r="A6" s="1" t="s">
        <v>122</v>
      </c>
    </row>
    <row r="7" ht="14.25" customHeight="1">
      <c r="A7" s="1" t="s">
        <v>123</v>
      </c>
    </row>
    <row r="8" ht="14.25" customHeight="1">
      <c r="B8" s="10"/>
    </row>
    <row r="9" ht="14.25" customHeight="1">
      <c r="A9" s="9" t="s">
        <v>80</v>
      </c>
      <c r="B9" s="43">
        <v>9.0</v>
      </c>
    </row>
    <row r="10" ht="14.25" customHeight="1">
      <c r="A10" s="9" t="s">
        <v>124</v>
      </c>
      <c r="B10" s="43">
        <v>59.0</v>
      </c>
    </row>
    <row r="11" ht="14.25" customHeight="1">
      <c r="A11" s="9" t="s">
        <v>13</v>
      </c>
      <c r="B11" s="43">
        <v>0.05</v>
      </c>
    </row>
    <row r="12" ht="14.25" customHeight="1">
      <c r="A12" s="9"/>
      <c r="B12" s="10"/>
    </row>
    <row r="13" ht="14.25" customHeight="1">
      <c r="A13" s="33" t="s">
        <v>125</v>
      </c>
      <c r="B13" s="33" t="s">
        <v>71</v>
      </c>
      <c r="C13" s="33" t="s">
        <v>126</v>
      </c>
      <c r="D13" s="33" t="s">
        <v>127</v>
      </c>
      <c r="E13" s="33" t="s">
        <v>128</v>
      </c>
      <c r="F13" s="33" t="s">
        <v>129</v>
      </c>
      <c r="G13" s="33" t="s">
        <v>130</v>
      </c>
    </row>
    <row r="14" ht="14.25" customHeight="1">
      <c r="A14" s="18">
        <v>1.0</v>
      </c>
      <c r="B14" s="46">
        <v>49.0</v>
      </c>
      <c r="C14" s="47">
        <f t="shared" ref="C14:C19" si="1">+A14/$A$19</f>
        <v>0.1666666667</v>
      </c>
      <c r="D14" s="47">
        <f t="shared" ref="D14:D19" si="2">+(B14-$B$10)/$B$9</f>
        <v>-1.111111111</v>
      </c>
      <c r="E14" s="47" t="str">
        <f t="shared" ref="E14:E18" si="3">+_xlfn.NORM.S.DIST(D14,TRUE)</f>
        <v>#N/A</v>
      </c>
      <c r="F14" s="47" t="str">
        <f t="shared" ref="F14:F19" si="4">+ABS(+C14-E14)</f>
        <v>#N/A</v>
      </c>
      <c r="G14" s="47" t="str">
        <f>+E14</f>
        <v>#N/A</v>
      </c>
    </row>
    <row r="15" ht="14.25" customHeight="1">
      <c r="A15" s="18">
        <v>2.0</v>
      </c>
      <c r="B15" s="46">
        <v>52.0</v>
      </c>
      <c r="C15" s="47">
        <f t="shared" si="1"/>
        <v>0.3333333333</v>
      </c>
      <c r="D15" s="47">
        <f t="shared" si="2"/>
        <v>-0.7777777778</v>
      </c>
      <c r="E15" s="47" t="str">
        <f t="shared" si="3"/>
        <v>#N/A</v>
      </c>
      <c r="F15" s="47" t="str">
        <f t="shared" si="4"/>
        <v>#N/A</v>
      </c>
      <c r="G15" s="47" t="str">
        <f t="shared" ref="G15:G19" si="5">+ABS(C14-E15)</f>
        <v>#N/A</v>
      </c>
    </row>
    <row r="16" ht="14.25" customHeight="1">
      <c r="A16" s="18">
        <f t="shared" ref="A16:A19" si="6">+A15+1</f>
        <v>3</v>
      </c>
      <c r="B16" s="46">
        <v>53.0</v>
      </c>
      <c r="C16" s="47">
        <f t="shared" si="1"/>
        <v>0.5</v>
      </c>
      <c r="D16" s="47">
        <f t="shared" si="2"/>
        <v>-0.6666666667</v>
      </c>
      <c r="E16" s="47" t="str">
        <f t="shared" si="3"/>
        <v>#N/A</v>
      </c>
      <c r="F16" s="47" t="str">
        <f t="shared" si="4"/>
        <v>#N/A</v>
      </c>
      <c r="G16" s="47" t="str">
        <f t="shared" si="5"/>
        <v>#N/A</v>
      </c>
    </row>
    <row r="17" ht="14.25" customHeight="1">
      <c r="A17" s="18">
        <f t="shared" si="6"/>
        <v>4</v>
      </c>
      <c r="B17" s="46">
        <v>54.0</v>
      </c>
      <c r="C17" s="47">
        <f t="shared" si="1"/>
        <v>0.6666666667</v>
      </c>
      <c r="D17" s="47">
        <f t="shared" si="2"/>
        <v>-0.5555555556</v>
      </c>
      <c r="E17" s="47" t="str">
        <f t="shared" si="3"/>
        <v>#N/A</v>
      </c>
      <c r="F17" s="47" t="str">
        <f t="shared" si="4"/>
        <v>#N/A</v>
      </c>
      <c r="G17" s="47" t="str">
        <f t="shared" si="5"/>
        <v>#N/A</v>
      </c>
    </row>
    <row r="18" ht="14.25" customHeight="1">
      <c r="A18" s="18">
        <f t="shared" si="6"/>
        <v>5</v>
      </c>
      <c r="B18" s="46">
        <v>54.0</v>
      </c>
      <c r="C18" s="47">
        <f t="shared" si="1"/>
        <v>0.8333333333</v>
      </c>
      <c r="D18" s="47">
        <f t="shared" si="2"/>
        <v>-0.5555555556</v>
      </c>
      <c r="E18" s="47" t="str">
        <f t="shared" si="3"/>
        <v>#N/A</v>
      </c>
      <c r="F18" s="47" t="str">
        <f t="shared" si="4"/>
        <v>#N/A</v>
      </c>
      <c r="G18" s="47" t="str">
        <f t="shared" si="5"/>
        <v>#N/A</v>
      </c>
    </row>
    <row r="19" ht="14.25" customHeight="1">
      <c r="A19" s="48">
        <f t="shared" si="6"/>
        <v>6</v>
      </c>
      <c r="B19" s="49">
        <v>63.0</v>
      </c>
      <c r="C19" s="50">
        <f t="shared" si="1"/>
        <v>1</v>
      </c>
      <c r="D19" s="50">
        <f t="shared" si="2"/>
        <v>0.4444444444</v>
      </c>
      <c r="E19" s="50">
        <v>1.0</v>
      </c>
      <c r="F19" s="50">
        <f t="shared" si="4"/>
        <v>0</v>
      </c>
      <c r="G19" s="50">
        <f t="shared" si="5"/>
        <v>0.1666666667</v>
      </c>
    </row>
    <row r="20" ht="14.25" customHeight="1">
      <c r="A20" s="1" t="s">
        <v>77</v>
      </c>
      <c r="B20" s="1">
        <f>SUM(B14:B19)</f>
        <v>325</v>
      </c>
      <c r="E20" s="51" t="s">
        <v>131</v>
      </c>
    </row>
    <row r="21" ht="14.25" customHeight="1"/>
    <row r="22" ht="14.25" customHeight="1">
      <c r="A22" s="9" t="s">
        <v>132</v>
      </c>
      <c r="B22" s="19" t="str">
        <f>+MAX(F14:G19)</f>
        <v>#N/A</v>
      </c>
    </row>
    <row r="23" ht="14.25" customHeight="1">
      <c r="A23" s="9" t="s">
        <v>133</v>
      </c>
    </row>
    <row r="24" ht="14.25" customHeight="1">
      <c r="A24" s="9"/>
    </row>
    <row r="25" ht="14.25" customHeight="1">
      <c r="A25" s="9" t="s">
        <v>134</v>
      </c>
      <c r="B25" s="10">
        <v>0.521</v>
      </c>
    </row>
    <row r="26" ht="14.25" customHeight="1">
      <c r="A26" s="9" t="s">
        <v>135</v>
      </c>
    </row>
    <row r="27" ht="14.25" customHeight="1"/>
    <row r="28" ht="14.25" customHeight="1">
      <c r="A28" s="9" t="s">
        <v>136</v>
      </c>
    </row>
    <row r="29" ht="14.25" customHeight="1">
      <c r="A29" s="18" t="s">
        <v>137</v>
      </c>
      <c r="C29" s="16" t="str">
        <f>+B22</f>
        <v>#N/A</v>
      </c>
      <c r="D29" s="18" t="s">
        <v>28</v>
      </c>
      <c r="E29" s="10">
        <f>+B25</f>
        <v>0.521</v>
      </c>
    </row>
    <row r="30" ht="14.25" customHeight="1">
      <c r="A30" s="21" t="s">
        <v>138</v>
      </c>
    </row>
    <row r="31" ht="14.25" customHeight="1"/>
    <row r="32" ht="14.25" customHeight="1"/>
    <row r="33" ht="14.25" customHeight="1"/>
    <row r="34" ht="14.25" customHeight="1">
      <c r="A34" s="18" t="s">
        <v>139</v>
      </c>
      <c r="C34" s="16" t="str">
        <f>+B22</f>
        <v>#N/A</v>
      </c>
      <c r="D34" s="18" t="s">
        <v>32</v>
      </c>
      <c r="E34" s="10">
        <f>+B25</f>
        <v>0.521</v>
      </c>
    </row>
    <row r="35" ht="14.25" customHeight="1">
      <c r="A35" s="21" t="s">
        <v>140</v>
      </c>
    </row>
    <row r="36" ht="14.25" customHeight="1"/>
    <row r="37" ht="14.25" customHeight="1"/>
    <row r="38" ht="14.25" customHeight="1"/>
    <row r="39" ht="14.25" customHeight="1"/>
    <row r="40" ht="14.25" customHeight="1">
      <c r="A40" s="23"/>
      <c r="B40" s="23"/>
      <c r="C40" s="23"/>
      <c r="D40" s="23"/>
      <c r="E40" s="23"/>
      <c r="F40" s="23"/>
      <c r="G40" s="23"/>
      <c r="H40" s="23"/>
      <c r="I40" s="23"/>
    </row>
    <row r="41" ht="14.25" customHeight="1"/>
    <row r="42" ht="14.25" customHeight="1"/>
    <row r="43" ht="14.25" customHeight="1">
      <c r="A43" s="1" t="s">
        <v>118</v>
      </c>
    </row>
    <row r="44" ht="14.25" customHeight="1">
      <c r="A44" s="1" t="s">
        <v>119</v>
      </c>
    </row>
    <row r="45" ht="14.25" customHeight="1">
      <c r="B45" s="45" t="s">
        <v>120</v>
      </c>
    </row>
    <row r="46" ht="14.25" customHeight="1"/>
    <row r="47" ht="14.25" customHeight="1">
      <c r="A47" s="2" t="s">
        <v>121</v>
      </c>
    </row>
    <row r="48" ht="14.25" customHeight="1">
      <c r="A48" s="1" t="s">
        <v>122</v>
      </c>
    </row>
    <row r="49" ht="14.25" customHeight="1">
      <c r="A49" s="1" t="s">
        <v>123</v>
      </c>
    </row>
    <row r="50" ht="14.25" customHeight="1">
      <c r="B50" s="10"/>
    </row>
    <row r="51" ht="14.25" customHeight="1">
      <c r="A51" s="9" t="s">
        <v>80</v>
      </c>
      <c r="B51" s="43">
        <v>9.0</v>
      </c>
    </row>
    <row r="52" ht="14.25" customHeight="1">
      <c r="A52" s="9" t="s">
        <v>124</v>
      </c>
      <c r="B52" s="43">
        <v>59.0</v>
      </c>
    </row>
    <row r="53" ht="14.25" customHeight="1">
      <c r="A53" s="9" t="s">
        <v>13</v>
      </c>
      <c r="B53" s="43">
        <v>0.05</v>
      </c>
    </row>
    <row r="54" ht="14.25" customHeight="1">
      <c r="A54" s="9"/>
      <c r="B54" s="10"/>
    </row>
    <row r="55" ht="14.25" customHeight="1">
      <c r="A55" s="33" t="s">
        <v>125</v>
      </c>
      <c r="B55" s="33" t="s">
        <v>71</v>
      </c>
      <c r="C55" s="33" t="s">
        <v>126</v>
      </c>
      <c r="D55" s="33" t="s">
        <v>127</v>
      </c>
      <c r="E55" s="33" t="s">
        <v>128</v>
      </c>
      <c r="F55" s="33" t="s">
        <v>129</v>
      </c>
      <c r="G55" s="33" t="s">
        <v>130</v>
      </c>
    </row>
    <row r="56" ht="14.25" customHeight="1">
      <c r="A56" s="18">
        <v>1.0</v>
      </c>
      <c r="B56" s="46">
        <v>49.0</v>
      </c>
      <c r="C56" s="47">
        <f t="shared" ref="C56:C62" si="7">+A56/$A$62</f>
        <v>0.1428571429</v>
      </c>
      <c r="D56" s="47">
        <f t="shared" ref="D56:D62" si="8">+(B56-$B$52)/$B$51</f>
        <v>-1.111111111</v>
      </c>
      <c r="E56" s="47" t="str">
        <f t="shared" ref="E56:E61" si="9">+_xlfn.NORM.S.DIST(D56,TRUE)</f>
        <v>#N/A</v>
      </c>
      <c r="F56" s="47" t="str">
        <f t="shared" ref="F56:F62" si="10">+ABS(+C56-E56)</f>
        <v>#N/A</v>
      </c>
      <c r="G56" s="47" t="str">
        <f>+E56</f>
        <v>#N/A</v>
      </c>
    </row>
    <row r="57" ht="14.25" customHeight="1">
      <c r="A57" s="18">
        <v>2.0</v>
      </c>
      <c r="B57" s="46">
        <v>52.0</v>
      </c>
      <c r="C57" s="47">
        <f t="shared" si="7"/>
        <v>0.2857142857</v>
      </c>
      <c r="D57" s="47">
        <f t="shared" si="8"/>
        <v>-0.7777777778</v>
      </c>
      <c r="E57" s="47" t="str">
        <f t="shared" si="9"/>
        <v>#N/A</v>
      </c>
      <c r="F57" s="47" t="str">
        <f t="shared" si="10"/>
        <v>#N/A</v>
      </c>
      <c r="G57" s="47" t="str">
        <f t="shared" ref="G57:G62" si="11">+ABS(C56-E57)</f>
        <v>#N/A</v>
      </c>
    </row>
    <row r="58" ht="14.25" customHeight="1">
      <c r="A58" s="18">
        <f t="shared" ref="A58:A61" si="12">+A57+1</f>
        <v>3</v>
      </c>
      <c r="B58" s="46">
        <v>53.0</v>
      </c>
      <c r="C58" s="47">
        <f t="shared" si="7"/>
        <v>0.4285714286</v>
      </c>
      <c r="D58" s="47">
        <f t="shared" si="8"/>
        <v>-0.6666666667</v>
      </c>
      <c r="E58" s="47" t="str">
        <f t="shared" si="9"/>
        <v>#N/A</v>
      </c>
      <c r="F58" s="47" t="str">
        <f t="shared" si="10"/>
        <v>#N/A</v>
      </c>
      <c r="G58" s="47" t="str">
        <f t="shared" si="11"/>
        <v>#N/A</v>
      </c>
    </row>
    <row r="59" ht="14.25" customHeight="1">
      <c r="A59" s="18">
        <f t="shared" si="12"/>
        <v>4</v>
      </c>
      <c r="B59" s="46">
        <v>54.0</v>
      </c>
      <c r="C59" s="47">
        <f t="shared" si="7"/>
        <v>0.5714285714</v>
      </c>
      <c r="D59" s="47">
        <f t="shared" si="8"/>
        <v>-0.5555555556</v>
      </c>
      <c r="E59" s="47" t="str">
        <f t="shared" si="9"/>
        <v>#N/A</v>
      </c>
      <c r="F59" s="47" t="str">
        <f t="shared" si="10"/>
        <v>#N/A</v>
      </c>
      <c r="G59" s="47" t="str">
        <f t="shared" si="11"/>
        <v>#N/A</v>
      </c>
    </row>
    <row r="60" ht="14.25" customHeight="1">
      <c r="A60" s="18">
        <f t="shared" si="12"/>
        <v>5</v>
      </c>
      <c r="B60" s="46">
        <v>54.0</v>
      </c>
      <c r="C60" s="47">
        <f t="shared" si="7"/>
        <v>0.7142857143</v>
      </c>
      <c r="D60" s="47">
        <f t="shared" si="8"/>
        <v>-0.5555555556</v>
      </c>
      <c r="E60" s="47" t="str">
        <f t="shared" si="9"/>
        <v>#N/A</v>
      </c>
      <c r="F60" s="47" t="str">
        <f t="shared" si="10"/>
        <v>#N/A</v>
      </c>
      <c r="G60" s="47" t="str">
        <f t="shared" si="11"/>
        <v>#N/A</v>
      </c>
    </row>
    <row r="61" ht="14.25" customHeight="1">
      <c r="A61" s="18">
        <f t="shared" si="12"/>
        <v>6</v>
      </c>
      <c r="B61" s="46">
        <v>63.0</v>
      </c>
      <c r="C61" s="47">
        <f t="shared" si="7"/>
        <v>0.8571428571</v>
      </c>
      <c r="D61" s="47">
        <f t="shared" si="8"/>
        <v>0.4444444444</v>
      </c>
      <c r="E61" s="47" t="str">
        <f t="shared" si="9"/>
        <v>#N/A</v>
      </c>
      <c r="F61" s="47" t="str">
        <f t="shared" si="10"/>
        <v>#N/A</v>
      </c>
      <c r="G61" s="47" t="str">
        <f t="shared" si="11"/>
        <v>#N/A</v>
      </c>
    </row>
    <row r="62" ht="14.25" customHeight="1">
      <c r="A62" s="18">
        <v>7.0</v>
      </c>
      <c r="B62" s="46">
        <v>65.0</v>
      </c>
      <c r="C62" s="47">
        <f t="shared" si="7"/>
        <v>1</v>
      </c>
      <c r="D62" s="47">
        <f t="shared" si="8"/>
        <v>0.6666666667</v>
      </c>
      <c r="E62" s="1">
        <v>1.0</v>
      </c>
      <c r="F62" s="47">
        <f t="shared" si="10"/>
        <v>0</v>
      </c>
      <c r="G62" s="47">
        <f t="shared" si="11"/>
        <v>0.1428571429</v>
      </c>
    </row>
    <row r="63" ht="14.25" customHeight="1">
      <c r="A63" s="1" t="s">
        <v>77</v>
      </c>
      <c r="B63" s="1">
        <f>SUM(B56:B62)</f>
        <v>390</v>
      </c>
      <c r="E63" s="51" t="s">
        <v>131</v>
      </c>
    </row>
    <row r="64" ht="14.25" customHeight="1"/>
    <row r="65" ht="14.25" customHeight="1">
      <c r="A65" s="9" t="s">
        <v>132</v>
      </c>
      <c r="B65" s="19" t="str">
        <f>+MAX(F56:G62)</f>
        <v>#N/A</v>
      </c>
    </row>
    <row r="66" ht="14.25" customHeight="1">
      <c r="A66" s="9" t="s">
        <v>133</v>
      </c>
    </row>
    <row r="67" ht="14.25" customHeight="1">
      <c r="A67" s="9"/>
    </row>
    <row r="68" ht="14.25" customHeight="1">
      <c r="A68" s="9" t="s">
        <v>134</v>
      </c>
      <c r="B68" s="10">
        <v>0.486</v>
      </c>
    </row>
    <row r="69" ht="14.25" customHeight="1">
      <c r="A69" s="9" t="s">
        <v>135</v>
      </c>
    </row>
    <row r="70" ht="14.25" customHeight="1"/>
    <row r="71" ht="14.25" customHeight="1">
      <c r="A71" s="9" t="s">
        <v>136</v>
      </c>
    </row>
    <row r="72" ht="14.25" customHeight="1">
      <c r="A72" s="18" t="s">
        <v>137</v>
      </c>
      <c r="C72" s="16" t="str">
        <f>+B65</f>
        <v>#N/A</v>
      </c>
      <c r="D72" s="18" t="s">
        <v>28</v>
      </c>
      <c r="E72" s="10">
        <f>+B68</f>
        <v>0.486</v>
      </c>
    </row>
    <row r="73" ht="14.25" customHeight="1">
      <c r="A73" s="21" t="s">
        <v>138</v>
      </c>
    </row>
    <row r="74" ht="14.25" customHeight="1"/>
    <row r="75" ht="14.25" customHeight="1"/>
    <row r="76" ht="14.25" customHeight="1"/>
    <row r="77" ht="14.25" customHeight="1">
      <c r="A77" s="18" t="s">
        <v>139</v>
      </c>
      <c r="C77" s="16" t="str">
        <f>+B65</f>
        <v>#N/A</v>
      </c>
      <c r="D77" s="18" t="s">
        <v>32</v>
      </c>
      <c r="E77" s="10">
        <f>+B68</f>
        <v>0.486</v>
      </c>
    </row>
    <row r="78" ht="14.25" customHeight="1">
      <c r="A78" s="21" t="s">
        <v>140</v>
      </c>
    </row>
    <row r="79" ht="14.25" customHeight="1"/>
    <row r="80" ht="14.25" customHeight="1"/>
    <row r="81" ht="14.25" customHeight="1"/>
    <row r="82" ht="14.2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</row>
    <row r="83" ht="14.25" customHeight="1"/>
    <row r="84" ht="14.25" customHeight="1">
      <c r="A84" s="2" t="s">
        <v>121</v>
      </c>
    </row>
    <row r="85" ht="14.25" customHeight="1">
      <c r="A85" s="1" t="s">
        <v>122</v>
      </c>
    </row>
    <row r="86" ht="14.25" customHeight="1">
      <c r="A86" s="1" t="s">
        <v>123</v>
      </c>
    </row>
    <row r="87" ht="14.25" customHeight="1">
      <c r="B87" s="10"/>
    </row>
    <row r="88" ht="14.25" customHeight="1">
      <c r="A88" s="9" t="s">
        <v>80</v>
      </c>
      <c r="B88" s="43">
        <v>9.0</v>
      </c>
    </row>
    <row r="89" ht="14.25" customHeight="1">
      <c r="A89" s="9" t="s">
        <v>124</v>
      </c>
      <c r="B89" s="43">
        <v>59.0</v>
      </c>
    </row>
    <row r="90" ht="14.25" customHeight="1">
      <c r="A90" s="9" t="s">
        <v>13</v>
      </c>
      <c r="B90" s="43">
        <v>0.05</v>
      </c>
    </row>
    <row r="91" ht="14.25" customHeight="1">
      <c r="A91" s="9"/>
      <c r="B91" s="10"/>
    </row>
    <row r="92" ht="14.25" customHeight="1">
      <c r="A92" s="33" t="s">
        <v>125</v>
      </c>
      <c r="B92" s="33" t="s">
        <v>71</v>
      </c>
      <c r="C92" s="33" t="s">
        <v>126</v>
      </c>
      <c r="D92" s="33" t="s">
        <v>127</v>
      </c>
      <c r="E92" s="33" t="s">
        <v>128</v>
      </c>
      <c r="F92" s="33" t="s">
        <v>129</v>
      </c>
      <c r="G92" s="33" t="s">
        <v>130</v>
      </c>
    </row>
    <row r="93" ht="14.25" customHeight="1">
      <c r="A93" s="18">
        <v>1.0</v>
      </c>
      <c r="B93" s="46">
        <v>49.0</v>
      </c>
      <c r="C93" s="47">
        <f t="shared" ref="C93:C100" si="13">+A93/$A$100</f>
        <v>0.125</v>
      </c>
      <c r="D93" s="47">
        <f t="shared" ref="D93:D99" si="14">+(B93-$B$89)/$B$88</f>
        <v>-1.111111111</v>
      </c>
      <c r="E93" s="47" t="str">
        <f t="shared" ref="E93:E99" si="15">+_xlfn.NORM.S.DIST(D93,TRUE)</f>
        <v>#N/A</v>
      </c>
      <c r="F93" s="47" t="str">
        <f t="shared" ref="F93:F100" si="16">+ABS(+C93-E93)</f>
        <v>#N/A</v>
      </c>
      <c r="G93" s="47" t="str">
        <f>+E93</f>
        <v>#N/A</v>
      </c>
    </row>
    <row r="94" ht="14.25" customHeight="1">
      <c r="A94" s="18">
        <v>2.0</v>
      </c>
      <c r="B94" s="46">
        <v>52.0</v>
      </c>
      <c r="C94" s="47">
        <f t="shared" si="13"/>
        <v>0.25</v>
      </c>
      <c r="D94" s="47">
        <f t="shared" si="14"/>
        <v>-0.7777777778</v>
      </c>
      <c r="E94" s="47" t="str">
        <f t="shared" si="15"/>
        <v>#N/A</v>
      </c>
      <c r="F94" s="47" t="str">
        <f t="shared" si="16"/>
        <v>#N/A</v>
      </c>
      <c r="G94" s="47" t="str">
        <f t="shared" ref="G94:G100" si="17">+ABS(C93-E94)</f>
        <v>#N/A</v>
      </c>
    </row>
    <row r="95" ht="14.25" customHeight="1">
      <c r="A95" s="18">
        <f t="shared" ref="A95:A98" si="18">+A94+1</f>
        <v>3</v>
      </c>
      <c r="B95" s="46">
        <v>53.0</v>
      </c>
      <c r="C95" s="47">
        <f t="shared" si="13"/>
        <v>0.375</v>
      </c>
      <c r="D95" s="47">
        <f t="shared" si="14"/>
        <v>-0.6666666667</v>
      </c>
      <c r="E95" s="47" t="str">
        <f t="shared" si="15"/>
        <v>#N/A</v>
      </c>
      <c r="F95" s="47" t="str">
        <f t="shared" si="16"/>
        <v>#N/A</v>
      </c>
      <c r="G95" s="47" t="str">
        <f t="shared" si="17"/>
        <v>#N/A</v>
      </c>
    </row>
    <row r="96" ht="14.25" customHeight="1">
      <c r="A96" s="18">
        <f t="shared" si="18"/>
        <v>4</v>
      </c>
      <c r="B96" s="46">
        <v>54.0</v>
      </c>
      <c r="C96" s="47">
        <f t="shared" si="13"/>
        <v>0.5</v>
      </c>
      <c r="D96" s="47">
        <f t="shared" si="14"/>
        <v>-0.5555555556</v>
      </c>
      <c r="E96" s="47" t="str">
        <f t="shared" si="15"/>
        <v>#N/A</v>
      </c>
      <c r="F96" s="47" t="str">
        <f t="shared" si="16"/>
        <v>#N/A</v>
      </c>
      <c r="G96" s="47" t="str">
        <f t="shared" si="17"/>
        <v>#N/A</v>
      </c>
    </row>
    <row r="97" ht="14.25" customHeight="1">
      <c r="A97" s="18">
        <f t="shared" si="18"/>
        <v>5</v>
      </c>
      <c r="B97" s="46">
        <v>54.0</v>
      </c>
      <c r="C97" s="47">
        <f t="shared" si="13"/>
        <v>0.625</v>
      </c>
      <c r="D97" s="47">
        <f t="shared" si="14"/>
        <v>-0.5555555556</v>
      </c>
      <c r="E97" s="47" t="str">
        <f t="shared" si="15"/>
        <v>#N/A</v>
      </c>
      <c r="F97" s="47" t="str">
        <f t="shared" si="16"/>
        <v>#N/A</v>
      </c>
      <c r="G97" s="47" t="str">
        <f t="shared" si="17"/>
        <v>#N/A</v>
      </c>
    </row>
    <row r="98" ht="14.25" customHeight="1">
      <c r="A98" s="18">
        <f t="shared" si="18"/>
        <v>6</v>
      </c>
      <c r="B98" s="46">
        <v>63.0</v>
      </c>
      <c r="C98" s="47">
        <f t="shared" si="13"/>
        <v>0.75</v>
      </c>
      <c r="D98" s="47">
        <f t="shared" si="14"/>
        <v>0.4444444444</v>
      </c>
      <c r="E98" s="47" t="str">
        <f t="shared" si="15"/>
        <v>#N/A</v>
      </c>
      <c r="F98" s="47" t="str">
        <f t="shared" si="16"/>
        <v>#N/A</v>
      </c>
      <c r="G98" s="47" t="str">
        <f t="shared" si="17"/>
        <v>#N/A</v>
      </c>
    </row>
    <row r="99" ht="14.25" customHeight="1">
      <c r="A99" s="18">
        <v>7.0</v>
      </c>
      <c r="B99" s="46">
        <v>65.0</v>
      </c>
      <c r="C99" s="47">
        <f t="shared" si="13"/>
        <v>0.875</v>
      </c>
      <c r="D99" s="47">
        <f t="shared" si="14"/>
        <v>0.6666666667</v>
      </c>
      <c r="E99" s="47" t="str">
        <f t="shared" si="15"/>
        <v>#N/A</v>
      </c>
      <c r="F99" s="47" t="str">
        <f t="shared" si="16"/>
        <v>#N/A</v>
      </c>
      <c r="G99" s="47" t="str">
        <f t="shared" si="17"/>
        <v>#N/A</v>
      </c>
    </row>
    <row r="100" ht="14.25" customHeight="1">
      <c r="A100" s="1">
        <v>8.0</v>
      </c>
      <c r="B100" s="46">
        <v>68.0</v>
      </c>
      <c r="C100" s="47">
        <f t="shared" si="13"/>
        <v>1</v>
      </c>
      <c r="D100" s="47">
        <f>+(B100-$B$52)/$B$51</f>
        <v>1</v>
      </c>
      <c r="E100" s="1">
        <v>1.0</v>
      </c>
      <c r="F100" s="47">
        <f t="shared" si="16"/>
        <v>0</v>
      </c>
      <c r="G100" s="47">
        <f t="shared" si="17"/>
        <v>0.125</v>
      </c>
    </row>
    <row r="101" ht="14.25" customHeight="1">
      <c r="A101" s="1" t="s">
        <v>77</v>
      </c>
      <c r="B101" s="1">
        <f>SUM(B93:B100)</f>
        <v>458</v>
      </c>
      <c r="E101" s="51" t="s">
        <v>131</v>
      </c>
    </row>
    <row r="102" ht="14.25" customHeight="1"/>
    <row r="103" ht="14.25" customHeight="1">
      <c r="A103" s="9" t="s">
        <v>132</v>
      </c>
      <c r="B103" s="19" t="str">
        <f>+MAX(F93:G100)</f>
        <v>#N/A</v>
      </c>
    </row>
    <row r="104" ht="14.25" customHeight="1">
      <c r="A104" s="9" t="s">
        <v>133</v>
      </c>
    </row>
    <row r="105" ht="14.25" customHeight="1">
      <c r="A105" s="9"/>
    </row>
    <row r="106" ht="14.25" customHeight="1">
      <c r="A106" s="9" t="s">
        <v>134</v>
      </c>
      <c r="B106" s="10">
        <v>0.457</v>
      </c>
    </row>
    <row r="107" ht="14.25" customHeight="1">
      <c r="A107" s="9" t="s">
        <v>135</v>
      </c>
    </row>
    <row r="108" ht="14.25" customHeight="1"/>
    <row r="109" ht="14.25" customHeight="1">
      <c r="A109" s="9" t="s">
        <v>136</v>
      </c>
    </row>
    <row r="110" ht="14.25" customHeight="1">
      <c r="A110" s="18" t="s">
        <v>137</v>
      </c>
      <c r="C110" s="16" t="str">
        <f>+B103</f>
        <v>#N/A</v>
      </c>
      <c r="D110" s="18" t="s">
        <v>28</v>
      </c>
      <c r="E110" s="10">
        <f>+B106</f>
        <v>0.457</v>
      </c>
    </row>
    <row r="111" ht="14.25" customHeight="1">
      <c r="A111" s="21" t="s">
        <v>138</v>
      </c>
    </row>
    <row r="112" ht="14.25" customHeight="1"/>
    <row r="113" ht="14.25" customHeight="1"/>
    <row r="114" ht="14.25" customHeight="1"/>
    <row r="115" ht="14.25" customHeight="1">
      <c r="A115" s="18" t="s">
        <v>139</v>
      </c>
      <c r="C115" s="16" t="str">
        <f>+B103</f>
        <v>#N/A</v>
      </c>
      <c r="D115" s="18" t="s">
        <v>32</v>
      </c>
      <c r="E115" s="10">
        <f>+B106</f>
        <v>0.457</v>
      </c>
    </row>
    <row r="116" ht="14.25" customHeight="1">
      <c r="A116" s="21" t="s">
        <v>140</v>
      </c>
    </row>
    <row r="117" ht="14.25" customHeight="1"/>
    <row r="118" ht="14.25" customHeight="1"/>
    <row r="119" ht="14.25" customHeight="1"/>
    <row r="120" ht="14.25" customHeight="1"/>
    <row r="121" ht="14.25" customHeight="1">
      <c r="A121" s="23"/>
      <c r="B121" s="23"/>
      <c r="C121" s="23"/>
      <c r="D121" s="23"/>
      <c r="E121" s="23"/>
      <c r="F121" s="23"/>
      <c r="G121" s="23"/>
      <c r="H121" s="23"/>
      <c r="I121" s="23"/>
    </row>
    <row r="122" ht="14.25" customHeight="1"/>
    <row r="123" ht="14.25" customHeight="1"/>
    <row r="124" ht="14.25" customHeight="1">
      <c r="A124" s="2" t="s">
        <v>121</v>
      </c>
    </row>
    <row r="125" ht="14.25" customHeight="1">
      <c r="A125" s="1" t="s">
        <v>122</v>
      </c>
    </row>
    <row r="126" ht="14.25" customHeight="1">
      <c r="A126" s="1" t="s">
        <v>123</v>
      </c>
    </row>
    <row r="127" ht="14.25" customHeight="1">
      <c r="B127" s="10"/>
    </row>
    <row r="128" ht="14.25" customHeight="1">
      <c r="A128" s="9" t="s">
        <v>80</v>
      </c>
      <c r="B128" s="43">
        <v>9.0</v>
      </c>
    </row>
    <row r="129" ht="14.25" customHeight="1">
      <c r="A129" s="9" t="s">
        <v>124</v>
      </c>
      <c r="B129" s="43">
        <v>59.0</v>
      </c>
    </row>
    <row r="130" ht="14.25" customHeight="1">
      <c r="A130" s="9" t="s">
        <v>13</v>
      </c>
      <c r="B130" s="43">
        <v>0.05</v>
      </c>
    </row>
    <row r="131" ht="14.25" customHeight="1">
      <c r="A131" s="9"/>
      <c r="B131" s="10"/>
    </row>
    <row r="132" ht="14.25" customHeight="1">
      <c r="A132" s="33" t="s">
        <v>125</v>
      </c>
      <c r="B132" s="33" t="s">
        <v>71</v>
      </c>
      <c r="C132" s="33" t="s">
        <v>126</v>
      </c>
      <c r="D132" s="33" t="s">
        <v>127</v>
      </c>
      <c r="E132" s="33" t="s">
        <v>128</v>
      </c>
      <c r="F132" s="33" t="s">
        <v>129</v>
      </c>
      <c r="G132" s="33" t="s">
        <v>130</v>
      </c>
    </row>
    <row r="133" ht="14.25" customHeight="1">
      <c r="A133" s="18">
        <v>1.0</v>
      </c>
      <c r="B133" s="46">
        <v>49.0</v>
      </c>
      <c r="C133" s="47">
        <f t="shared" ref="C133:C141" si="19">+A133/$A$141</f>
        <v>0.1111111111</v>
      </c>
      <c r="D133" s="47">
        <f t="shared" ref="D133:D141" si="20">+(B133-$B$129)/$B$128</f>
        <v>-1.111111111</v>
      </c>
      <c r="E133" s="47" t="str">
        <f t="shared" ref="E133:E140" si="21">+_xlfn.NORM.S.DIST(D133,TRUE)</f>
        <v>#N/A</v>
      </c>
      <c r="F133" s="47" t="str">
        <f t="shared" ref="F133:F141" si="22">+ABS(+C133-E133)</f>
        <v>#N/A</v>
      </c>
      <c r="G133" s="47" t="str">
        <f>+E133</f>
        <v>#N/A</v>
      </c>
    </row>
    <row r="134" ht="14.25" customHeight="1">
      <c r="A134" s="18">
        <v>2.0</v>
      </c>
      <c r="B134" s="46">
        <v>52.0</v>
      </c>
      <c r="C134" s="47">
        <f t="shared" si="19"/>
        <v>0.2222222222</v>
      </c>
      <c r="D134" s="47">
        <f t="shared" si="20"/>
        <v>-0.7777777778</v>
      </c>
      <c r="E134" s="47" t="str">
        <f t="shared" si="21"/>
        <v>#N/A</v>
      </c>
      <c r="F134" s="47" t="str">
        <f t="shared" si="22"/>
        <v>#N/A</v>
      </c>
      <c r="G134" s="47" t="str">
        <f t="shared" ref="G134:G141" si="23">+ABS(C133-E134)</f>
        <v>#N/A</v>
      </c>
    </row>
    <row r="135" ht="14.25" customHeight="1">
      <c r="A135" s="18">
        <f t="shared" ref="A135:A138" si="24">+A134+1</f>
        <v>3</v>
      </c>
      <c r="B135" s="46">
        <v>53.0</v>
      </c>
      <c r="C135" s="47">
        <f t="shared" si="19"/>
        <v>0.3333333333</v>
      </c>
      <c r="D135" s="47">
        <f t="shared" si="20"/>
        <v>-0.6666666667</v>
      </c>
      <c r="E135" s="47" t="str">
        <f t="shared" si="21"/>
        <v>#N/A</v>
      </c>
      <c r="F135" s="47" t="str">
        <f t="shared" si="22"/>
        <v>#N/A</v>
      </c>
      <c r="G135" s="47" t="str">
        <f t="shared" si="23"/>
        <v>#N/A</v>
      </c>
    </row>
    <row r="136" ht="14.25" customHeight="1">
      <c r="A136" s="18">
        <f t="shared" si="24"/>
        <v>4</v>
      </c>
      <c r="B136" s="46">
        <v>54.0</v>
      </c>
      <c r="C136" s="47">
        <f t="shared" si="19"/>
        <v>0.4444444444</v>
      </c>
      <c r="D136" s="47">
        <f t="shared" si="20"/>
        <v>-0.5555555556</v>
      </c>
      <c r="E136" s="47" t="str">
        <f t="shared" si="21"/>
        <v>#N/A</v>
      </c>
      <c r="F136" s="47" t="str">
        <f t="shared" si="22"/>
        <v>#N/A</v>
      </c>
      <c r="G136" s="47" t="str">
        <f t="shared" si="23"/>
        <v>#N/A</v>
      </c>
    </row>
    <row r="137" ht="14.25" customHeight="1">
      <c r="A137" s="18">
        <f t="shared" si="24"/>
        <v>5</v>
      </c>
      <c r="B137" s="46">
        <v>54.0</v>
      </c>
      <c r="C137" s="47">
        <f t="shared" si="19"/>
        <v>0.5555555556</v>
      </c>
      <c r="D137" s="47">
        <f t="shared" si="20"/>
        <v>-0.5555555556</v>
      </c>
      <c r="E137" s="47" t="str">
        <f t="shared" si="21"/>
        <v>#N/A</v>
      </c>
      <c r="F137" s="47" t="str">
        <f t="shared" si="22"/>
        <v>#N/A</v>
      </c>
      <c r="G137" s="47" t="str">
        <f t="shared" si="23"/>
        <v>#N/A</v>
      </c>
    </row>
    <row r="138" ht="14.25" customHeight="1">
      <c r="A138" s="18">
        <f t="shared" si="24"/>
        <v>6</v>
      </c>
      <c r="B138" s="46">
        <v>63.0</v>
      </c>
      <c r="C138" s="47">
        <f t="shared" si="19"/>
        <v>0.6666666667</v>
      </c>
      <c r="D138" s="47">
        <f t="shared" si="20"/>
        <v>0.4444444444</v>
      </c>
      <c r="E138" s="47" t="str">
        <f t="shared" si="21"/>
        <v>#N/A</v>
      </c>
      <c r="F138" s="47" t="str">
        <f t="shared" si="22"/>
        <v>#N/A</v>
      </c>
      <c r="G138" s="47" t="str">
        <f t="shared" si="23"/>
        <v>#N/A</v>
      </c>
    </row>
    <row r="139" ht="14.25" customHeight="1">
      <c r="A139" s="18">
        <v>7.0</v>
      </c>
      <c r="B139" s="46">
        <v>65.0</v>
      </c>
      <c r="C139" s="47">
        <f t="shared" si="19"/>
        <v>0.7777777778</v>
      </c>
      <c r="D139" s="47">
        <f t="shared" si="20"/>
        <v>0.6666666667</v>
      </c>
      <c r="E139" s="47" t="str">
        <f t="shared" si="21"/>
        <v>#N/A</v>
      </c>
      <c r="F139" s="47" t="str">
        <f t="shared" si="22"/>
        <v>#N/A</v>
      </c>
      <c r="G139" s="47" t="str">
        <f t="shared" si="23"/>
        <v>#N/A</v>
      </c>
    </row>
    <row r="140" ht="14.25" customHeight="1">
      <c r="A140" s="18">
        <v>8.0</v>
      </c>
      <c r="B140" s="46">
        <v>68.0</v>
      </c>
      <c r="C140" s="47">
        <f t="shared" si="19"/>
        <v>0.8888888889</v>
      </c>
      <c r="D140" s="47">
        <f t="shared" si="20"/>
        <v>1</v>
      </c>
      <c r="E140" s="47" t="str">
        <f t="shared" si="21"/>
        <v>#N/A</v>
      </c>
      <c r="F140" s="47" t="str">
        <f t="shared" si="22"/>
        <v>#N/A</v>
      </c>
      <c r="G140" s="47" t="str">
        <f t="shared" si="23"/>
        <v>#N/A</v>
      </c>
    </row>
    <row r="141" ht="14.25" customHeight="1">
      <c r="A141" s="18">
        <v>9.0</v>
      </c>
      <c r="B141" s="46">
        <v>74.0</v>
      </c>
      <c r="C141" s="47">
        <f t="shared" si="19"/>
        <v>1</v>
      </c>
      <c r="D141" s="47">
        <f t="shared" si="20"/>
        <v>1.666666667</v>
      </c>
      <c r="E141" s="1">
        <v>1.0</v>
      </c>
      <c r="F141" s="47">
        <f t="shared" si="22"/>
        <v>0</v>
      </c>
      <c r="G141" s="47">
        <f t="shared" si="23"/>
        <v>0.1111111111</v>
      </c>
    </row>
    <row r="142" ht="14.25" customHeight="1">
      <c r="A142" s="1" t="s">
        <v>77</v>
      </c>
      <c r="B142" s="1">
        <f>SUM(B133:B141)</f>
        <v>532</v>
      </c>
      <c r="E142" s="51" t="s">
        <v>131</v>
      </c>
    </row>
    <row r="143" ht="14.25" customHeight="1"/>
    <row r="144" ht="14.25" customHeight="1">
      <c r="A144" s="9" t="s">
        <v>132</v>
      </c>
      <c r="B144" s="19" t="str">
        <f>+MAX(F133:G141)</f>
        <v>#N/A</v>
      </c>
    </row>
    <row r="145" ht="14.25" customHeight="1">
      <c r="A145" s="9" t="s">
        <v>133</v>
      </c>
    </row>
    <row r="146" ht="14.25" customHeight="1">
      <c r="A146" s="9"/>
    </row>
    <row r="147" ht="14.25" customHeight="1">
      <c r="A147" s="9" t="s">
        <v>134</v>
      </c>
      <c r="B147" s="10">
        <v>0.432</v>
      </c>
    </row>
    <row r="148" ht="14.25" customHeight="1">
      <c r="A148" s="9" t="s">
        <v>135</v>
      </c>
    </row>
    <row r="149" ht="14.25" customHeight="1"/>
    <row r="150" ht="14.25" customHeight="1">
      <c r="A150" s="9" t="s">
        <v>136</v>
      </c>
    </row>
    <row r="151" ht="14.25" customHeight="1">
      <c r="A151" s="18" t="s">
        <v>137</v>
      </c>
      <c r="C151" s="16" t="str">
        <f>+B144</f>
        <v>#N/A</v>
      </c>
      <c r="D151" s="18" t="s">
        <v>28</v>
      </c>
      <c r="E151" s="10">
        <f>+B147</f>
        <v>0.432</v>
      </c>
    </row>
    <row r="152" ht="14.25" customHeight="1">
      <c r="A152" s="21" t="s">
        <v>138</v>
      </c>
    </row>
    <row r="153" ht="14.25" customHeight="1"/>
    <row r="154" ht="14.25" customHeight="1"/>
    <row r="155" ht="14.25" customHeight="1"/>
    <row r="156" ht="14.25" customHeight="1">
      <c r="A156" s="18" t="s">
        <v>139</v>
      </c>
      <c r="C156" s="16" t="str">
        <f>+B144</f>
        <v>#N/A</v>
      </c>
      <c r="D156" s="18" t="s">
        <v>32</v>
      </c>
      <c r="E156" s="10">
        <f>+B147</f>
        <v>0.432</v>
      </c>
    </row>
    <row r="157" ht="14.25" customHeight="1">
      <c r="A157" s="21" t="s">
        <v>140</v>
      </c>
    </row>
    <row r="158" ht="14.25" customHeight="1"/>
    <row r="159" ht="14.25" customHeight="1"/>
    <row r="160" ht="14.25" customHeight="1"/>
    <row r="161" ht="14.25" customHeight="1"/>
    <row r="162" ht="14.2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</row>
    <row r="163" ht="14.25" customHeight="1"/>
    <row r="164" ht="14.25" customHeight="1">
      <c r="A164" s="2" t="s">
        <v>121</v>
      </c>
    </row>
    <row r="165" ht="14.25" customHeight="1">
      <c r="A165" s="1" t="s">
        <v>122</v>
      </c>
    </row>
    <row r="166" ht="14.25" customHeight="1">
      <c r="A166" s="1" t="s">
        <v>123</v>
      </c>
    </row>
    <row r="167" ht="14.25" customHeight="1">
      <c r="B167" s="10"/>
    </row>
    <row r="168" ht="14.25" customHeight="1">
      <c r="A168" s="9" t="s">
        <v>80</v>
      </c>
      <c r="B168" s="43">
        <v>9.0</v>
      </c>
    </row>
    <row r="169" ht="14.25" customHeight="1">
      <c r="A169" s="9" t="s">
        <v>124</v>
      </c>
      <c r="B169" s="43">
        <v>59.0</v>
      </c>
    </row>
    <row r="170" ht="14.25" customHeight="1">
      <c r="A170" s="9" t="s">
        <v>13</v>
      </c>
      <c r="B170" s="43">
        <v>0.05</v>
      </c>
    </row>
    <row r="171" ht="14.25" customHeight="1">
      <c r="A171" s="9"/>
      <c r="B171" s="10"/>
    </row>
    <row r="172" ht="14.25" customHeight="1">
      <c r="A172" s="33" t="s">
        <v>125</v>
      </c>
      <c r="B172" s="33" t="s">
        <v>71</v>
      </c>
      <c r="C172" s="33" t="s">
        <v>126</v>
      </c>
      <c r="D172" s="33" t="s">
        <v>127</v>
      </c>
      <c r="E172" s="33" t="s">
        <v>128</v>
      </c>
      <c r="F172" s="33" t="s">
        <v>129</v>
      </c>
      <c r="G172" s="33" t="s">
        <v>130</v>
      </c>
    </row>
    <row r="173" ht="14.25" customHeight="1">
      <c r="A173" s="18">
        <v>1.0</v>
      </c>
      <c r="B173" s="46">
        <v>49.0</v>
      </c>
      <c r="C173" s="47">
        <f t="shared" ref="C173:C182" si="25">+A173/$A$182</f>
        <v>0.1</v>
      </c>
      <c r="D173" s="47">
        <f t="shared" ref="D173:D182" si="26">+(B173-$B$169)/$B$168</f>
        <v>-1.111111111</v>
      </c>
      <c r="E173" s="47" t="str">
        <f t="shared" ref="E173:E181" si="27">+_xlfn.NORM.S.DIST(D173,TRUE)</f>
        <v>#N/A</v>
      </c>
      <c r="F173" s="47" t="str">
        <f t="shared" ref="F173:F182" si="28">+ABS(+C173-E173)</f>
        <v>#N/A</v>
      </c>
      <c r="G173" s="47" t="str">
        <f>+E173</f>
        <v>#N/A</v>
      </c>
    </row>
    <row r="174" ht="14.25" customHeight="1">
      <c r="A174" s="18">
        <v>2.0</v>
      </c>
      <c r="B174" s="46">
        <v>52.0</v>
      </c>
      <c r="C174" s="47">
        <f t="shared" si="25"/>
        <v>0.2</v>
      </c>
      <c r="D174" s="47">
        <f t="shared" si="26"/>
        <v>-0.7777777778</v>
      </c>
      <c r="E174" s="47" t="str">
        <f t="shared" si="27"/>
        <v>#N/A</v>
      </c>
      <c r="F174" s="47" t="str">
        <f t="shared" si="28"/>
        <v>#N/A</v>
      </c>
      <c r="G174" s="47" t="str">
        <f t="shared" ref="G174:G182" si="29">+ABS(C173-E174)</f>
        <v>#N/A</v>
      </c>
    </row>
    <row r="175" ht="14.25" customHeight="1">
      <c r="A175" s="18">
        <f t="shared" ref="A175:A178" si="30">+A174+1</f>
        <v>3</v>
      </c>
      <c r="B175" s="46">
        <v>53.0</v>
      </c>
      <c r="C175" s="47">
        <f t="shared" si="25"/>
        <v>0.3</v>
      </c>
      <c r="D175" s="47">
        <f t="shared" si="26"/>
        <v>-0.6666666667</v>
      </c>
      <c r="E175" s="47" t="str">
        <f t="shared" si="27"/>
        <v>#N/A</v>
      </c>
      <c r="F175" s="47" t="str">
        <f t="shared" si="28"/>
        <v>#N/A</v>
      </c>
      <c r="G175" s="47" t="str">
        <f t="shared" si="29"/>
        <v>#N/A</v>
      </c>
    </row>
    <row r="176" ht="14.25" customHeight="1">
      <c r="A176" s="18">
        <f t="shared" si="30"/>
        <v>4</v>
      </c>
      <c r="B176" s="46">
        <v>54.0</v>
      </c>
      <c r="C176" s="47">
        <f t="shared" si="25"/>
        <v>0.4</v>
      </c>
      <c r="D176" s="47">
        <f t="shared" si="26"/>
        <v>-0.5555555556</v>
      </c>
      <c r="E176" s="47" t="str">
        <f t="shared" si="27"/>
        <v>#N/A</v>
      </c>
      <c r="F176" s="47" t="str">
        <f t="shared" si="28"/>
        <v>#N/A</v>
      </c>
      <c r="G176" s="47" t="str">
        <f t="shared" si="29"/>
        <v>#N/A</v>
      </c>
    </row>
    <row r="177" ht="14.25" customHeight="1">
      <c r="A177" s="18">
        <f t="shared" si="30"/>
        <v>5</v>
      </c>
      <c r="B177" s="46">
        <v>54.0</v>
      </c>
      <c r="C177" s="47">
        <f t="shared" si="25"/>
        <v>0.5</v>
      </c>
      <c r="D177" s="47">
        <f t="shared" si="26"/>
        <v>-0.5555555556</v>
      </c>
      <c r="E177" s="47" t="str">
        <f t="shared" si="27"/>
        <v>#N/A</v>
      </c>
      <c r="F177" s="47" t="str">
        <f t="shared" si="28"/>
        <v>#N/A</v>
      </c>
      <c r="G177" s="47" t="str">
        <f t="shared" si="29"/>
        <v>#N/A</v>
      </c>
    </row>
    <row r="178" ht="14.25" customHeight="1">
      <c r="A178" s="18">
        <f t="shared" si="30"/>
        <v>6</v>
      </c>
      <c r="B178" s="46">
        <v>63.0</v>
      </c>
      <c r="C178" s="47">
        <f t="shared" si="25"/>
        <v>0.6</v>
      </c>
      <c r="D178" s="47">
        <f t="shared" si="26"/>
        <v>0.4444444444</v>
      </c>
      <c r="E178" s="47" t="str">
        <f t="shared" si="27"/>
        <v>#N/A</v>
      </c>
      <c r="F178" s="47" t="str">
        <f t="shared" si="28"/>
        <v>#N/A</v>
      </c>
      <c r="G178" s="47" t="str">
        <f t="shared" si="29"/>
        <v>#N/A</v>
      </c>
    </row>
    <row r="179" ht="14.25" customHeight="1">
      <c r="A179" s="18">
        <v>7.0</v>
      </c>
      <c r="B179" s="46">
        <v>65.0</v>
      </c>
      <c r="C179" s="47">
        <f t="shared" si="25"/>
        <v>0.7</v>
      </c>
      <c r="D179" s="47">
        <f t="shared" si="26"/>
        <v>0.6666666667</v>
      </c>
      <c r="E179" s="47" t="str">
        <f t="shared" si="27"/>
        <v>#N/A</v>
      </c>
      <c r="F179" s="47" t="str">
        <f t="shared" si="28"/>
        <v>#N/A</v>
      </c>
      <c r="G179" s="47" t="str">
        <f t="shared" si="29"/>
        <v>#N/A</v>
      </c>
    </row>
    <row r="180" ht="14.25" customHeight="1">
      <c r="A180" s="18">
        <v>8.0</v>
      </c>
      <c r="B180" s="46">
        <v>68.0</v>
      </c>
      <c r="C180" s="47">
        <f t="shared" si="25"/>
        <v>0.8</v>
      </c>
      <c r="D180" s="47">
        <f t="shared" si="26"/>
        <v>1</v>
      </c>
      <c r="E180" s="47" t="str">
        <f t="shared" si="27"/>
        <v>#N/A</v>
      </c>
      <c r="F180" s="47" t="str">
        <f t="shared" si="28"/>
        <v>#N/A</v>
      </c>
      <c r="G180" s="47" t="str">
        <f t="shared" si="29"/>
        <v>#N/A</v>
      </c>
    </row>
    <row r="181" ht="14.25" customHeight="1">
      <c r="A181" s="18">
        <v>9.0</v>
      </c>
      <c r="B181" s="46">
        <v>74.0</v>
      </c>
      <c r="C181" s="47">
        <f t="shared" si="25"/>
        <v>0.9</v>
      </c>
      <c r="D181" s="47">
        <f t="shared" si="26"/>
        <v>1.666666667</v>
      </c>
      <c r="E181" s="47" t="str">
        <f t="shared" si="27"/>
        <v>#N/A</v>
      </c>
      <c r="F181" s="47" t="str">
        <f t="shared" si="28"/>
        <v>#N/A</v>
      </c>
      <c r="G181" s="47" t="str">
        <f t="shared" si="29"/>
        <v>#N/A</v>
      </c>
    </row>
    <row r="182" ht="14.25" customHeight="1">
      <c r="A182" s="18">
        <v>10.0</v>
      </c>
      <c r="B182" s="46">
        <v>77.0</v>
      </c>
      <c r="C182" s="47">
        <f t="shared" si="25"/>
        <v>1</v>
      </c>
      <c r="D182" s="47">
        <f t="shared" si="26"/>
        <v>2</v>
      </c>
      <c r="E182" s="1">
        <v>1.0</v>
      </c>
      <c r="F182" s="47">
        <f t="shared" si="28"/>
        <v>0</v>
      </c>
      <c r="G182" s="47">
        <f t="shared" si="29"/>
        <v>0.1</v>
      </c>
    </row>
    <row r="183" ht="14.25" customHeight="1">
      <c r="A183" s="1" t="s">
        <v>77</v>
      </c>
      <c r="B183" s="1">
        <f>SUM(B173:B182)</f>
        <v>609</v>
      </c>
      <c r="E183" s="51" t="s">
        <v>131</v>
      </c>
    </row>
    <row r="184" ht="14.25" customHeight="1"/>
    <row r="185" ht="14.25" customHeight="1">
      <c r="A185" s="9" t="s">
        <v>132</v>
      </c>
      <c r="B185" s="19" t="str">
        <f>+MAX(F173:G182)</f>
        <v>#N/A</v>
      </c>
    </row>
    <row r="186" ht="14.25" customHeight="1">
      <c r="A186" s="9" t="s">
        <v>133</v>
      </c>
    </row>
    <row r="187" ht="14.25" customHeight="1">
      <c r="A187" s="9"/>
    </row>
    <row r="188" ht="14.25" customHeight="1">
      <c r="A188" s="9" t="s">
        <v>134</v>
      </c>
      <c r="B188" s="10">
        <v>0.41</v>
      </c>
    </row>
    <row r="189" ht="14.25" customHeight="1">
      <c r="A189" s="9" t="s">
        <v>135</v>
      </c>
    </row>
    <row r="190" ht="14.25" customHeight="1"/>
    <row r="191" ht="14.25" customHeight="1">
      <c r="A191" s="9" t="s">
        <v>136</v>
      </c>
    </row>
    <row r="192" ht="14.25" customHeight="1">
      <c r="A192" s="18" t="s">
        <v>137</v>
      </c>
      <c r="C192" s="16" t="str">
        <f>+B185</f>
        <v>#N/A</v>
      </c>
      <c r="D192" s="18" t="s">
        <v>28</v>
      </c>
      <c r="E192" s="10">
        <f>+B188</f>
        <v>0.41</v>
      </c>
    </row>
    <row r="193" ht="14.25" customHeight="1">
      <c r="A193" s="21" t="s">
        <v>138</v>
      </c>
    </row>
    <row r="194" ht="14.25" customHeight="1"/>
    <row r="195" ht="14.25" customHeight="1"/>
    <row r="196" ht="14.25" customHeight="1"/>
    <row r="197" ht="14.25" customHeight="1">
      <c r="A197" s="18" t="s">
        <v>139</v>
      </c>
      <c r="C197" s="16" t="str">
        <f>+B185</f>
        <v>#N/A</v>
      </c>
      <c r="D197" s="18" t="s">
        <v>32</v>
      </c>
      <c r="E197" s="10">
        <f>+B188</f>
        <v>0.41</v>
      </c>
    </row>
    <row r="198" ht="14.25" customHeight="1">
      <c r="A198" s="21" t="s">
        <v>140</v>
      </c>
    </row>
    <row r="199" ht="14.25" customHeight="1"/>
    <row r="200" ht="14.25" customHeight="1"/>
    <row r="201" ht="14.25" customHeight="1"/>
    <row r="202" ht="14.25" customHeight="1"/>
    <row r="203" ht="14.25" customHeight="1">
      <c r="A203" s="23"/>
      <c r="B203" s="23"/>
      <c r="C203" s="23"/>
      <c r="D203" s="23"/>
      <c r="E203" s="23"/>
      <c r="F203" s="23"/>
      <c r="G203" s="23"/>
      <c r="H203" s="23"/>
      <c r="I203" s="23"/>
    </row>
    <row r="204" ht="14.25" customHeight="1"/>
    <row r="205" ht="14.25" customHeight="1"/>
    <row r="206" ht="14.25" customHeight="1">
      <c r="A206" s="2" t="s">
        <v>121</v>
      </c>
    </row>
    <row r="207" ht="14.25" customHeight="1">
      <c r="A207" s="1" t="s">
        <v>122</v>
      </c>
    </row>
    <row r="208" ht="14.25" customHeight="1">
      <c r="A208" s="1" t="s">
        <v>123</v>
      </c>
    </row>
    <row r="209" ht="14.25" customHeight="1">
      <c r="B209" s="10"/>
    </row>
    <row r="210" ht="14.25" customHeight="1">
      <c r="A210" s="9" t="s">
        <v>80</v>
      </c>
      <c r="B210" s="43">
        <v>9.0</v>
      </c>
    </row>
    <row r="211" ht="14.25" customHeight="1">
      <c r="A211" s="9" t="s">
        <v>124</v>
      </c>
      <c r="B211" s="43">
        <v>59.0</v>
      </c>
    </row>
    <row r="212" ht="14.25" customHeight="1">
      <c r="A212" s="9" t="s">
        <v>13</v>
      </c>
      <c r="B212" s="43">
        <v>0.05</v>
      </c>
    </row>
    <row r="213" ht="14.25" customHeight="1">
      <c r="A213" s="9"/>
      <c r="B213" s="10"/>
    </row>
    <row r="214" ht="14.25" customHeight="1">
      <c r="A214" s="33" t="s">
        <v>125</v>
      </c>
      <c r="B214" s="33" t="s">
        <v>71</v>
      </c>
      <c r="C214" s="33" t="s">
        <v>126</v>
      </c>
      <c r="D214" s="33" t="s">
        <v>127</v>
      </c>
      <c r="E214" s="33" t="s">
        <v>128</v>
      </c>
      <c r="F214" s="33" t="s">
        <v>129</v>
      </c>
      <c r="G214" s="33" t="s">
        <v>130</v>
      </c>
    </row>
    <row r="215" ht="14.25" customHeight="1">
      <c r="A215" s="18">
        <v>1.0</v>
      </c>
      <c r="B215" s="46">
        <v>49.0</v>
      </c>
      <c r="C215" s="47">
        <f t="shared" ref="C215:C225" si="31">+A215/$A$225</f>
        <v>0.09090909091</v>
      </c>
      <c r="D215" s="47">
        <f t="shared" ref="D215:D225" si="32">+(B215-$B$211)/$B$210</f>
        <v>-1.111111111</v>
      </c>
      <c r="E215" s="47" t="str">
        <f t="shared" ref="E215:E224" si="33">+_xlfn.NORM.S.DIST(D215,TRUE)</f>
        <v>#N/A</v>
      </c>
      <c r="F215" s="47" t="str">
        <f t="shared" ref="F215:F225" si="34">+ABS(+C215-E215)</f>
        <v>#N/A</v>
      </c>
      <c r="G215" s="47" t="str">
        <f>+E215</f>
        <v>#N/A</v>
      </c>
    </row>
    <row r="216" ht="14.25" customHeight="1">
      <c r="A216" s="18">
        <v>2.0</v>
      </c>
      <c r="B216" s="46">
        <v>52.0</v>
      </c>
      <c r="C216" s="47">
        <f t="shared" si="31"/>
        <v>0.1818181818</v>
      </c>
      <c r="D216" s="47">
        <f t="shared" si="32"/>
        <v>-0.7777777778</v>
      </c>
      <c r="E216" s="47" t="str">
        <f t="shared" si="33"/>
        <v>#N/A</v>
      </c>
      <c r="F216" s="47" t="str">
        <f t="shared" si="34"/>
        <v>#N/A</v>
      </c>
      <c r="G216" s="47" t="str">
        <f t="shared" ref="G216:G225" si="35">+ABS(C215-E216)</f>
        <v>#N/A</v>
      </c>
    </row>
    <row r="217" ht="14.25" customHeight="1">
      <c r="A217" s="18">
        <f t="shared" ref="A217:A220" si="36">+A216+1</f>
        <v>3</v>
      </c>
      <c r="B217" s="46">
        <v>53.0</v>
      </c>
      <c r="C217" s="47">
        <f t="shared" si="31"/>
        <v>0.2727272727</v>
      </c>
      <c r="D217" s="47">
        <f t="shared" si="32"/>
        <v>-0.6666666667</v>
      </c>
      <c r="E217" s="47" t="str">
        <f t="shared" si="33"/>
        <v>#N/A</v>
      </c>
      <c r="F217" s="47" t="str">
        <f t="shared" si="34"/>
        <v>#N/A</v>
      </c>
      <c r="G217" s="47" t="str">
        <f t="shared" si="35"/>
        <v>#N/A</v>
      </c>
    </row>
    <row r="218" ht="14.25" customHeight="1">
      <c r="A218" s="18">
        <f t="shared" si="36"/>
        <v>4</v>
      </c>
      <c r="B218" s="46">
        <v>54.0</v>
      </c>
      <c r="C218" s="47">
        <f t="shared" si="31"/>
        <v>0.3636363636</v>
      </c>
      <c r="D218" s="47">
        <f t="shared" si="32"/>
        <v>-0.5555555556</v>
      </c>
      <c r="E218" s="47" t="str">
        <f t="shared" si="33"/>
        <v>#N/A</v>
      </c>
      <c r="F218" s="47" t="str">
        <f t="shared" si="34"/>
        <v>#N/A</v>
      </c>
      <c r="G218" s="47" t="str">
        <f t="shared" si="35"/>
        <v>#N/A</v>
      </c>
    </row>
    <row r="219" ht="14.25" customHeight="1">
      <c r="A219" s="18">
        <f t="shared" si="36"/>
        <v>5</v>
      </c>
      <c r="B219" s="46">
        <v>54.0</v>
      </c>
      <c r="C219" s="47">
        <f t="shared" si="31"/>
        <v>0.4545454545</v>
      </c>
      <c r="D219" s="47">
        <f t="shared" si="32"/>
        <v>-0.5555555556</v>
      </c>
      <c r="E219" s="47" t="str">
        <f t="shared" si="33"/>
        <v>#N/A</v>
      </c>
      <c r="F219" s="47" t="str">
        <f t="shared" si="34"/>
        <v>#N/A</v>
      </c>
      <c r="G219" s="47" t="str">
        <f t="shared" si="35"/>
        <v>#N/A</v>
      </c>
    </row>
    <row r="220" ht="14.25" customHeight="1">
      <c r="A220" s="18">
        <f t="shared" si="36"/>
        <v>6</v>
      </c>
      <c r="B220" s="46">
        <v>63.0</v>
      </c>
      <c r="C220" s="47">
        <f t="shared" si="31"/>
        <v>0.5454545455</v>
      </c>
      <c r="D220" s="47">
        <f t="shared" si="32"/>
        <v>0.4444444444</v>
      </c>
      <c r="E220" s="47" t="str">
        <f t="shared" si="33"/>
        <v>#N/A</v>
      </c>
      <c r="F220" s="47" t="str">
        <f t="shared" si="34"/>
        <v>#N/A</v>
      </c>
      <c r="G220" s="47" t="str">
        <f t="shared" si="35"/>
        <v>#N/A</v>
      </c>
    </row>
    <row r="221" ht="14.25" customHeight="1">
      <c r="A221" s="18">
        <v>7.0</v>
      </c>
      <c r="B221" s="46">
        <v>65.0</v>
      </c>
      <c r="C221" s="47">
        <f t="shared" si="31"/>
        <v>0.6363636364</v>
      </c>
      <c r="D221" s="47">
        <f t="shared" si="32"/>
        <v>0.6666666667</v>
      </c>
      <c r="E221" s="47" t="str">
        <f t="shared" si="33"/>
        <v>#N/A</v>
      </c>
      <c r="F221" s="47" t="str">
        <f t="shared" si="34"/>
        <v>#N/A</v>
      </c>
      <c r="G221" s="47" t="str">
        <f t="shared" si="35"/>
        <v>#N/A</v>
      </c>
    </row>
    <row r="222" ht="14.25" customHeight="1">
      <c r="A222" s="18">
        <v>8.0</v>
      </c>
      <c r="B222" s="46">
        <v>68.0</v>
      </c>
      <c r="C222" s="47">
        <f t="shared" si="31"/>
        <v>0.7272727273</v>
      </c>
      <c r="D222" s="47">
        <f t="shared" si="32"/>
        <v>1</v>
      </c>
      <c r="E222" s="47" t="str">
        <f t="shared" si="33"/>
        <v>#N/A</v>
      </c>
      <c r="F222" s="47" t="str">
        <f t="shared" si="34"/>
        <v>#N/A</v>
      </c>
      <c r="G222" s="47" t="str">
        <f t="shared" si="35"/>
        <v>#N/A</v>
      </c>
    </row>
    <row r="223" ht="14.25" customHeight="1">
      <c r="A223" s="18">
        <v>9.0</v>
      </c>
      <c r="B223" s="46">
        <v>74.0</v>
      </c>
      <c r="C223" s="47">
        <f t="shared" si="31"/>
        <v>0.8181818182</v>
      </c>
      <c r="D223" s="47">
        <f t="shared" si="32"/>
        <v>1.666666667</v>
      </c>
      <c r="E223" s="47" t="str">
        <f t="shared" si="33"/>
        <v>#N/A</v>
      </c>
      <c r="F223" s="47" t="str">
        <f t="shared" si="34"/>
        <v>#N/A</v>
      </c>
      <c r="G223" s="47" t="str">
        <f t="shared" si="35"/>
        <v>#N/A</v>
      </c>
    </row>
    <row r="224" ht="14.25" customHeight="1">
      <c r="A224" s="18">
        <v>10.0</v>
      </c>
      <c r="B224" s="46">
        <v>77.0</v>
      </c>
      <c r="C224" s="47">
        <f t="shared" si="31"/>
        <v>0.9090909091</v>
      </c>
      <c r="D224" s="47">
        <f t="shared" si="32"/>
        <v>2</v>
      </c>
      <c r="E224" s="47" t="str">
        <f t="shared" si="33"/>
        <v>#N/A</v>
      </c>
      <c r="F224" s="47" t="str">
        <f t="shared" si="34"/>
        <v>#N/A</v>
      </c>
      <c r="G224" s="47" t="str">
        <f t="shared" si="35"/>
        <v>#N/A</v>
      </c>
    </row>
    <row r="225" ht="14.25" customHeight="1">
      <c r="A225" s="18">
        <v>11.0</v>
      </c>
      <c r="B225" s="46">
        <v>82.0</v>
      </c>
      <c r="C225" s="47">
        <f t="shared" si="31"/>
        <v>1</v>
      </c>
      <c r="D225" s="47">
        <f t="shared" si="32"/>
        <v>2.555555556</v>
      </c>
      <c r="E225" s="1">
        <v>1.0</v>
      </c>
      <c r="F225" s="47">
        <f t="shared" si="34"/>
        <v>0</v>
      </c>
      <c r="G225" s="47">
        <f t="shared" si="35"/>
        <v>0.09090909091</v>
      </c>
    </row>
    <row r="226" ht="14.25" customHeight="1">
      <c r="A226" s="1" t="s">
        <v>77</v>
      </c>
      <c r="B226" s="1">
        <f>SUM(B215:B225)</f>
        <v>691</v>
      </c>
      <c r="E226" s="51" t="s">
        <v>131</v>
      </c>
    </row>
    <row r="227" ht="14.25" customHeight="1"/>
    <row r="228" ht="14.25" customHeight="1">
      <c r="A228" s="9" t="s">
        <v>132</v>
      </c>
      <c r="B228" s="19" t="str">
        <f>+MAX(F215:G225)</f>
        <v>#N/A</v>
      </c>
    </row>
    <row r="229" ht="14.25" customHeight="1">
      <c r="A229" s="9" t="s">
        <v>133</v>
      </c>
    </row>
    <row r="230" ht="14.25" customHeight="1">
      <c r="A230" s="9"/>
    </row>
    <row r="231" ht="14.25" customHeight="1">
      <c r="A231" s="9" t="s">
        <v>134</v>
      </c>
      <c r="B231" s="10">
        <v>0.39122</v>
      </c>
    </row>
    <row r="232" ht="14.25" customHeight="1">
      <c r="A232" s="9" t="s">
        <v>135</v>
      </c>
    </row>
    <row r="233" ht="14.25" customHeight="1"/>
    <row r="234" ht="14.25" customHeight="1">
      <c r="A234" s="9" t="s">
        <v>136</v>
      </c>
    </row>
    <row r="235" ht="14.25" customHeight="1">
      <c r="A235" s="18" t="s">
        <v>137</v>
      </c>
      <c r="C235" s="16" t="str">
        <f>+B228</f>
        <v>#N/A</v>
      </c>
      <c r="D235" s="18" t="s">
        <v>28</v>
      </c>
      <c r="E235" s="10">
        <f>+B231</f>
        <v>0.39122</v>
      </c>
    </row>
    <row r="236" ht="14.25" customHeight="1">
      <c r="A236" s="21" t="s">
        <v>138</v>
      </c>
    </row>
    <row r="237" ht="14.25" customHeight="1"/>
    <row r="238" ht="14.25" customHeight="1"/>
    <row r="239" ht="14.25" customHeight="1"/>
    <row r="240" ht="14.25" customHeight="1">
      <c r="A240" s="18" t="s">
        <v>139</v>
      </c>
      <c r="C240" s="16" t="str">
        <f>+B228</f>
        <v>#N/A</v>
      </c>
      <c r="D240" s="18" t="s">
        <v>32</v>
      </c>
      <c r="E240" s="10">
        <f>+B231</f>
        <v>0.39122</v>
      </c>
    </row>
    <row r="241" ht="14.25" customHeight="1">
      <c r="A241" s="21" t="s">
        <v>140</v>
      </c>
    </row>
    <row r="242" ht="14.25" customHeight="1"/>
    <row r="243" ht="14.25" customHeight="1"/>
    <row r="244" ht="14.25" customHeight="1"/>
    <row r="245" ht="14.25" customHeight="1"/>
    <row r="246" ht="14.2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</row>
    <row r="247" ht="14.25" customHeight="1"/>
    <row r="248" ht="14.25" customHeight="1"/>
    <row r="249" ht="14.25" customHeight="1"/>
    <row r="250" ht="14.25" customHeight="1">
      <c r="A250" s="1" t="s">
        <v>122</v>
      </c>
    </row>
    <row r="251" ht="14.25" customHeight="1">
      <c r="A251" s="1" t="s">
        <v>123</v>
      </c>
    </row>
    <row r="252" ht="14.25" customHeight="1">
      <c r="B252" s="10"/>
    </row>
    <row r="253" ht="14.25" customHeight="1">
      <c r="A253" s="9" t="s">
        <v>80</v>
      </c>
      <c r="B253" s="43">
        <v>9.0</v>
      </c>
    </row>
    <row r="254" ht="14.25" customHeight="1">
      <c r="A254" s="9" t="s">
        <v>124</v>
      </c>
      <c r="B254" s="43">
        <v>59.0</v>
      </c>
    </row>
    <row r="255" ht="14.25" customHeight="1">
      <c r="A255" s="9" t="s">
        <v>13</v>
      </c>
      <c r="B255" s="43">
        <v>0.05</v>
      </c>
    </row>
    <row r="256" ht="14.25" customHeight="1">
      <c r="A256" s="9"/>
      <c r="B256" s="10"/>
    </row>
    <row r="257" ht="14.25" customHeight="1">
      <c r="A257" s="33" t="s">
        <v>125</v>
      </c>
      <c r="B257" s="33" t="s">
        <v>71</v>
      </c>
      <c r="C257" s="33" t="s">
        <v>126</v>
      </c>
      <c r="D257" s="33" t="s">
        <v>127</v>
      </c>
      <c r="E257" s="33" t="s">
        <v>128</v>
      </c>
      <c r="F257" s="33" t="s">
        <v>129</v>
      </c>
      <c r="G257" s="33" t="s">
        <v>130</v>
      </c>
    </row>
    <row r="258" ht="14.25" customHeight="1">
      <c r="A258" s="18">
        <v>1.0</v>
      </c>
      <c r="B258" s="46">
        <v>49.0</v>
      </c>
      <c r="C258" s="47">
        <f t="shared" ref="C258:C269" si="37">+A258/$A$269</f>
        <v>0.08333333333</v>
      </c>
      <c r="D258" s="47">
        <f t="shared" ref="D258:D269" si="38">+(B258-$B$254)/$B$253</f>
        <v>-1.111111111</v>
      </c>
      <c r="E258" s="47" t="str">
        <f t="shared" ref="E258:E268" si="39">+_xlfn.NORM.S.DIST(D258,TRUE)</f>
        <v>#N/A</v>
      </c>
      <c r="F258" s="47" t="str">
        <f t="shared" ref="F258:F269" si="40">+ABS(+C258-E258)</f>
        <v>#N/A</v>
      </c>
      <c r="G258" s="47" t="str">
        <f>+E258</f>
        <v>#N/A</v>
      </c>
    </row>
    <row r="259" ht="14.25" customHeight="1">
      <c r="A259" s="18">
        <v>2.0</v>
      </c>
      <c r="B259" s="46">
        <v>52.0</v>
      </c>
      <c r="C259" s="47">
        <f t="shared" si="37"/>
        <v>0.1666666667</v>
      </c>
      <c r="D259" s="47">
        <f t="shared" si="38"/>
        <v>-0.7777777778</v>
      </c>
      <c r="E259" s="47" t="str">
        <f t="shared" si="39"/>
        <v>#N/A</v>
      </c>
      <c r="F259" s="47" t="str">
        <f t="shared" si="40"/>
        <v>#N/A</v>
      </c>
      <c r="G259" s="47" t="str">
        <f t="shared" ref="G259:G269" si="41">+ABS(C258-E259)</f>
        <v>#N/A</v>
      </c>
    </row>
    <row r="260" ht="14.25" customHeight="1">
      <c r="A260" s="18">
        <f t="shared" ref="A260:A263" si="42">+A259+1</f>
        <v>3</v>
      </c>
      <c r="B260" s="46">
        <v>53.0</v>
      </c>
      <c r="C260" s="47">
        <f t="shared" si="37"/>
        <v>0.25</v>
      </c>
      <c r="D260" s="47">
        <f t="shared" si="38"/>
        <v>-0.6666666667</v>
      </c>
      <c r="E260" s="47" t="str">
        <f t="shared" si="39"/>
        <v>#N/A</v>
      </c>
      <c r="F260" s="47" t="str">
        <f t="shared" si="40"/>
        <v>#N/A</v>
      </c>
      <c r="G260" s="47" t="str">
        <f t="shared" si="41"/>
        <v>#N/A</v>
      </c>
    </row>
    <row r="261" ht="14.25" customHeight="1">
      <c r="A261" s="18">
        <f t="shared" si="42"/>
        <v>4</v>
      </c>
      <c r="B261" s="46">
        <v>54.0</v>
      </c>
      <c r="C261" s="47">
        <f t="shared" si="37"/>
        <v>0.3333333333</v>
      </c>
      <c r="D261" s="47">
        <f t="shared" si="38"/>
        <v>-0.5555555556</v>
      </c>
      <c r="E261" s="47" t="str">
        <f t="shared" si="39"/>
        <v>#N/A</v>
      </c>
      <c r="F261" s="47" t="str">
        <f t="shared" si="40"/>
        <v>#N/A</v>
      </c>
      <c r="G261" s="47" t="str">
        <f t="shared" si="41"/>
        <v>#N/A</v>
      </c>
    </row>
    <row r="262" ht="14.25" customHeight="1">
      <c r="A262" s="18">
        <f t="shared" si="42"/>
        <v>5</v>
      </c>
      <c r="B262" s="46">
        <v>54.0</v>
      </c>
      <c r="C262" s="47">
        <f t="shared" si="37"/>
        <v>0.4166666667</v>
      </c>
      <c r="D262" s="47">
        <f t="shared" si="38"/>
        <v>-0.5555555556</v>
      </c>
      <c r="E262" s="47" t="str">
        <f t="shared" si="39"/>
        <v>#N/A</v>
      </c>
      <c r="F262" s="47" t="str">
        <f t="shared" si="40"/>
        <v>#N/A</v>
      </c>
      <c r="G262" s="47" t="str">
        <f t="shared" si="41"/>
        <v>#N/A</v>
      </c>
    </row>
    <row r="263" ht="14.25" customHeight="1">
      <c r="A263" s="18">
        <f t="shared" si="42"/>
        <v>6</v>
      </c>
      <c r="B263" s="46">
        <v>63.0</v>
      </c>
      <c r="C263" s="47">
        <f t="shared" si="37"/>
        <v>0.5</v>
      </c>
      <c r="D263" s="47">
        <f t="shared" si="38"/>
        <v>0.4444444444</v>
      </c>
      <c r="E263" s="47" t="str">
        <f t="shared" si="39"/>
        <v>#N/A</v>
      </c>
      <c r="F263" s="47" t="str">
        <f t="shared" si="40"/>
        <v>#N/A</v>
      </c>
      <c r="G263" s="47" t="str">
        <f t="shared" si="41"/>
        <v>#N/A</v>
      </c>
    </row>
    <row r="264" ht="14.25" customHeight="1">
      <c r="A264" s="18">
        <v>7.0</v>
      </c>
      <c r="B264" s="46">
        <v>65.0</v>
      </c>
      <c r="C264" s="47">
        <f t="shared" si="37"/>
        <v>0.5833333333</v>
      </c>
      <c r="D264" s="47">
        <f t="shared" si="38"/>
        <v>0.6666666667</v>
      </c>
      <c r="E264" s="47" t="str">
        <f t="shared" si="39"/>
        <v>#N/A</v>
      </c>
      <c r="F264" s="47" t="str">
        <f t="shared" si="40"/>
        <v>#N/A</v>
      </c>
      <c r="G264" s="47" t="str">
        <f t="shared" si="41"/>
        <v>#N/A</v>
      </c>
    </row>
    <row r="265" ht="14.25" customHeight="1">
      <c r="A265" s="18">
        <v>8.0</v>
      </c>
      <c r="B265" s="46">
        <v>68.0</v>
      </c>
      <c r="C265" s="47">
        <f t="shared" si="37"/>
        <v>0.6666666667</v>
      </c>
      <c r="D265" s="47">
        <f t="shared" si="38"/>
        <v>1</v>
      </c>
      <c r="E265" s="47" t="str">
        <f t="shared" si="39"/>
        <v>#N/A</v>
      </c>
      <c r="F265" s="47" t="str">
        <f t="shared" si="40"/>
        <v>#N/A</v>
      </c>
      <c r="G265" s="47" t="str">
        <f t="shared" si="41"/>
        <v>#N/A</v>
      </c>
    </row>
    <row r="266" ht="14.25" customHeight="1">
      <c r="A266" s="18">
        <v>9.0</v>
      </c>
      <c r="B266" s="46">
        <v>74.0</v>
      </c>
      <c r="C266" s="47">
        <f t="shared" si="37"/>
        <v>0.75</v>
      </c>
      <c r="D266" s="47">
        <f t="shared" si="38"/>
        <v>1.666666667</v>
      </c>
      <c r="E266" s="47" t="str">
        <f t="shared" si="39"/>
        <v>#N/A</v>
      </c>
      <c r="F266" s="47" t="str">
        <f t="shared" si="40"/>
        <v>#N/A</v>
      </c>
      <c r="G266" s="47" t="str">
        <f t="shared" si="41"/>
        <v>#N/A</v>
      </c>
    </row>
    <row r="267" ht="14.25" customHeight="1">
      <c r="A267" s="18">
        <v>10.0</v>
      </c>
      <c r="B267" s="46">
        <v>77.0</v>
      </c>
      <c r="C267" s="47">
        <f t="shared" si="37"/>
        <v>0.8333333333</v>
      </c>
      <c r="D267" s="47">
        <f t="shared" si="38"/>
        <v>2</v>
      </c>
      <c r="E267" s="47" t="str">
        <f t="shared" si="39"/>
        <v>#N/A</v>
      </c>
      <c r="F267" s="47" t="str">
        <f t="shared" si="40"/>
        <v>#N/A</v>
      </c>
      <c r="G267" s="47" t="str">
        <f t="shared" si="41"/>
        <v>#N/A</v>
      </c>
    </row>
    <row r="268" ht="14.25" customHeight="1">
      <c r="A268" s="18">
        <v>11.0</v>
      </c>
      <c r="B268" s="46">
        <v>82.0</v>
      </c>
      <c r="C268" s="47">
        <f t="shared" si="37"/>
        <v>0.9166666667</v>
      </c>
      <c r="D268" s="47">
        <f t="shared" si="38"/>
        <v>2.555555556</v>
      </c>
      <c r="E268" s="47" t="str">
        <f t="shared" si="39"/>
        <v>#N/A</v>
      </c>
      <c r="F268" s="47" t="str">
        <f t="shared" si="40"/>
        <v>#N/A</v>
      </c>
      <c r="G268" s="47" t="str">
        <f t="shared" si="41"/>
        <v>#N/A</v>
      </c>
    </row>
    <row r="269" ht="14.25" customHeight="1">
      <c r="A269" s="18">
        <v>12.0</v>
      </c>
      <c r="B269" s="46">
        <v>88.0</v>
      </c>
      <c r="C269" s="47">
        <f t="shared" si="37"/>
        <v>1</v>
      </c>
      <c r="D269" s="47">
        <f t="shared" si="38"/>
        <v>3.222222222</v>
      </c>
      <c r="E269" s="1">
        <v>1.0</v>
      </c>
      <c r="F269" s="47">
        <f t="shared" si="40"/>
        <v>0</v>
      </c>
      <c r="G269" s="47">
        <f t="shared" si="41"/>
        <v>0.08333333333</v>
      </c>
    </row>
    <row r="270" ht="14.25" customHeight="1">
      <c r="A270" s="1" t="s">
        <v>77</v>
      </c>
      <c r="B270" s="1">
        <f>SUM(B258:B269)</f>
        <v>779</v>
      </c>
      <c r="E270" s="51" t="s">
        <v>131</v>
      </c>
    </row>
    <row r="271" ht="14.25" customHeight="1"/>
    <row r="272" ht="14.25" customHeight="1">
      <c r="A272" s="9" t="s">
        <v>132</v>
      </c>
      <c r="B272" s="19" t="str">
        <f>+MAX(F258:G269)</f>
        <v>#N/A</v>
      </c>
    </row>
    <row r="273" ht="14.25" customHeight="1">
      <c r="A273" s="9" t="s">
        <v>133</v>
      </c>
    </row>
    <row r="274" ht="14.25" customHeight="1">
      <c r="A274" s="9"/>
    </row>
    <row r="275" ht="14.25" customHeight="1">
      <c r="A275" s="9" t="s">
        <v>134</v>
      </c>
      <c r="B275" s="10">
        <v>0.3754</v>
      </c>
    </row>
    <row r="276" ht="14.25" customHeight="1">
      <c r="A276" s="9" t="s">
        <v>135</v>
      </c>
    </row>
    <row r="277" ht="14.25" customHeight="1"/>
    <row r="278" ht="14.25" customHeight="1">
      <c r="A278" s="9" t="s">
        <v>136</v>
      </c>
    </row>
    <row r="279" ht="14.25" customHeight="1">
      <c r="A279" s="18" t="s">
        <v>137</v>
      </c>
      <c r="C279" s="16" t="str">
        <f>+B272</f>
        <v>#N/A</v>
      </c>
      <c r="D279" s="18" t="s">
        <v>28</v>
      </c>
      <c r="E279" s="10">
        <f>+B275</f>
        <v>0.3754</v>
      </c>
    </row>
    <row r="280" ht="14.25" customHeight="1">
      <c r="A280" s="21" t="s">
        <v>138</v>
      </c>
    </row>
    <row r="281" ht="14.25" customHeight="1"/>
    <row r="282" ht="14.25" customHeight="1"/>
    <row r="283" ht="14.25" customHeight="1"/>
    <row r="284" ht="14.25" customHeight="1">
      <c r="A284" s="18" t="s">
        <v>139</v>
      </c>
      <c r="C284" s="16" t="str">
        <f>+B272</f>
        <v>#N/A</v>
      </c>
      <c r="D284" s="18" t="s">
        <v>32</v>
      </c>
      <c r="E284" s="10">
        <f>+B275</f>
        <v>0.3754</v>
      </c>
    </row>
    <row r="285" ht="14.25" customHeight="1">
      <c r="A285" s="21" t="s">
        <v>140</v>
      </c>
    </row>
    <row r="286" ht="14.25" customHeight="1"/>
    <row r="287" ht="14.25" customHeight="1"/>
    <row r="288" ht="14.25" customHeight="1"/>
    <row r="289" ht="14.25" customHeight="1">
      <c r="A289" s="23"/>
      <c r="B289" s="23"/>
      <c r="C289" s="23"/>
      <c r="D289" s="23"/>
      <c r="E289" s="23"/>
      <c r="F289" s="23"/>
      <c r="G289" s="23"/>
      <c r="H289" s="23"/>
      <c r="I289" s="23"/>
    </row>
    <row r="290" ht="14.25" customHeight="1"/>
    <row r="291" ht="14.25" customHeight="1">
      <c r="A291" s="1" t="s">
        <v>122</v>
      </c>
    </row>
    <row r="292" ht="14.25" customHeight="1">
      <c r="A292" s="1" t="s">
        <v>123</v>
      </c>
    </row>
    <row r="293" ht="14.25" customHeight="1">
      <c r="B293" s="10"/>
    </row>
    <row r="294" ht="14.25" customHeight="1">
      <c r="A294" s="9" t="s">
        <v>80</v>
      </c>
      <c r="B294" s="43">
        <v>9.0</v>
      </c>
    </row>
    <row r="295" ht="14.25" customHeight="1">
      <c r="A295" s="9" t="s">
        <v>124</v>
      </c>
      <c r="B295" s="43">
        <v>59.0</v>
      </c>
    </row>
    <row r="296" ht="14.25" customHeight="1">
      <c r="A296" s="9" t="s">
        <v>13</v>
      </c>
      <c r="B296" s="43">
        <v>0.05</v>
      </c>
    </row>
    <row r="297" ht="14.25" customHeight="1">
      <c r="A297" s="9"/>
      <c r="B297" s="10"/>
    </row>
    <row r="298" ht="14.25" customHeight="1">
      <c r="A298" s="33" t="s">
        <v>125</v>
      </c>
      <c r="B298" s="33" t="s">
        <v>71</v>
      </c>
      <c r="C298" s="33" t="s">
        <v>126</v>
      </c>
      <c r="D298" s="33" t="s">
        <v>127</v>
      </c>
      <c r="E298" s="33" t="s">
        <v>128</v>
      </c>
      <c r="F298" s="33" t="s">
        <v>129</v>
      </c>
      <c r="G298" s="33" t="s">
        <v>130</v>
      </c>
    </row>
    <row r="299" ht="14.25" customHeight="1">
      <c r="A299" s="18">
        <v>1.0</v>
      </c>
      <c r="B299" s="46">
        <v>49.0</v>
      </c>
      <c r="C299" s="47">
        <f t="shared" ref="C299:C311" si="43">+A299/$A$311</f>
        <v>0.07692307692</v>
      </c>
      <c r="D299" s="47">
        <f t="shared" ref="D299:D311" si="44">+(B299-$B$295)/$B$294</f>
        <v>-1.111111111</v>
      </c>
      <c r="E299" s="47" t="str">
        <f t="shared" ref="E299:E310" si="45">+_xlfn.NORM.S.DIST(D299,TRUE)</f>
        <v>#N/A</v>
      </c>
      <c r="F299" s="47" t="str">
        <f t="shared" ref="F299:F311" si="46">+ABS(+C299-E299)</f>
        <v>#N/A</v>
      </c>
      <c r="G299" s="47" t="str">
        <f>+E299</f>
        <v>#N/A</v>
      </c>
    </row>
    <row r="300" ht="14.25" customHeight="1">
      <c r="A300" s="18">
        <v>2.0</v>
      </c>
      <c r="B300" s="46">
        <v>52.0</v>
      </c>
      <c r="C300" s="47">
        <f t="shared" si="43"/>
        <v>0.1538461538</v>
      </c>
      <c r="D300" s="47">
        <f t="shared" si="44"/>
        <v>-0.7777777778</v>
      </c>
      <c r="E300" s="47" t="str">
        <f t="shared" si="45"/>
        <v>#N/A</v>
      </c>
      <c r="F300" s="47" t="str">
        <f t="shared" si="46"/>
        <v>#N/A</v>
      </c>
      <c r="G300" s="47" t="str">
        <f t="shared" ref="G300:G311" si="47">+ABS(C299-E300)</f>
        <v>#N/A</v>
      </c>
    </row>
    <row r="301" ht="14.25" customHeight="1">
      <c r="A301" s="18">
        <f t="shared" ref="A301:A304" si="48">+A300+1</f>
        <v>3</v>
      </c>
      <c r="B301" s="46">
        <v>53.0</v>
      </c>
      <c r="C301" s="47">
        <f t="shared" si="43"/>
        <v>0.2307692308</v>
      </c>
      <c r="D301" s="47">
        <f t="shared" si="44"/>
        <v>-0.6666666667</v>
      </c>
      <c r="E301" s="47" t="str">
        <f t="shared" si="45"/>
        <v>#N/A</v>
      </c>
      <c r="F301" s="47" t="str">
        <f t="shared" si="46"/>
        <v>#N/A</v>
      </c>
      <c r="G301" s="47" t="str">
        <f t="shared" si="47"/>
        <v>#N/A</v>
      </c>
    </row>
    <row r="302" ht="14.25" customHeight="1">
      <c r="A302" s="18">
        <f t="shared" si="48"/>
        <v>4</v>
      </c>
      <c r="B302" s="46">
        <v>54.0</v>
      </c>
      <c r="C302" s="47">
        <f t="shared" si="43"/>
        <v>0.3076923077</v>
      </c>
      <c r="D302" s="47">
        <f t="shared" si="44"/>
        <v>-0.5555555556</v>
      </c>
      <c r="E302" s="47" t="str">
        <f t="shared" si="45"/>
        <v>#N/A</v>
      </c>
      <c r="F302" s="47" t="str">
        <f t="shared" si="46"/>
        <v>#N/A</v>
      </c>
      <c r="G302" s="47" t="str">
        <f t="shared" si="47"/>
        <v>#N/A</v>
      </c>
    </row>
    <row r="303" ht="14.25" customHeight="1">
      <c r="A303" s="18">
        <f t="shared" si="48"/>
        <v>5</v>
      </c>
      <c r="B303" s="46">
        <v>54.0</v>
      </c>
      <c r="C303" s="47">
        <f t="shared" si="43"/>
        <v>0.3846153846</v>
      </c>
      <c r="D303" s="47">
        <f t="shared" si="44"/>
        <v>-0.5555555556</v>
      </c>
      <c r="E303" s="47" t="str">
        <f t="shared" si="45"/>
        <v>#N/A</v>
      </c>
      <c r="F303" s="47" t="str">
        <f t="shared" si="46"/>
        <v>#N/A</v>
      </c>
      <c r="G303" s="47" t="str">
        <f t="shared" si="47"/>
        <v>#N/A</v>
      </c>
    </row>
    <row r="304" ht="14.25" customHeight="1">
      <c r="A304" s="18">
        <f t="shared" si="48"/>
        <v>6</v>
      </c>
      <c r="B304" s="46">
        <v>63.0</v>
      </c>
      <c r="C304" s="47">
        <f t="shared" si="43"/>
        <v>0.4615384615</v>
      </c>
      <c r="D304" s="47">
        <f t="shared" si="44"/>
        <v>0.4444444444</v>
      </c>
      <c r="E304" s="47" t="str">
        <f t="shared" si="45"/>
        <v>#N/A</v>
      </c>
      <c r="F304" s="47" t="str">
        <f t="shared" si="46"/>
        <v>#N/A</v>
      </c>
      <c r="G304" s="47" t="str">
        <f t="shared" si="47"/>
        <v>#N/A</v>
      </c>
    </row>
    <row r="305" ht="14.25" customHeight="1">
      <c r="A305" s="18">
        <v>7.0</v>
      </c>
      <c r="B305" s="46">
        <v>65.0</v>
      </c>
      <c r="C305" s="47">
        <f t="shared" si="43"/>
        <v>0.5384615385</v>
      </c>
      <c r="D305" s="47">
        <f t="shared" si="44"/>
        <v>0.6666666667</v>
      </c>
      <c r="E305" s="47" t="str">
        <f t="shared" si="45"/>
        <v>#N/A</v>
      </c>
      <c r="F305" s="47" t="str">
        <f t="shared" si="46"/>
        <v>#N/A</v>
      </c>
      <c r="G305" s="47" t="str">
        <f t="shared" si="47"/>
        <v>#N/A</v>
      </c>
    </row>
    <row r="306" ht="14.25" customHeight="1">
      <c r="A306" s="18">
        <v>8.0</v>
      </c>
      <c r="B306" s="46">
        <v>68.0</v>
      </c>
      <c r="C306" s="47">
        <f t="shared" si="43"/>
        <v>0.6153846154</v>
      </c>
      <c r="D306" s="47">
        <f t="shared" si="44"/>
        <v>1</v>
      </c>
      <c r="E306" s="47" t="str">
        <f t="shared" si="45"/>
        <v>#N/A</v>
      </c>
      <c r="F306" s="47" t="str">
        <f t="shared" si="46"/>
        <v>#N/A</v>
      </c>
      <c r="G306" s="47" t="str">
        <f t="shared" si="47"/>
        <v>#N/A</v>
      </c>
    </row>
    <row r="307" ht="14.25" customHeight="1">
      <c r="A307" s="18">
        <v>9.0</v>
      </c>
      <c r="B307" s="46">
        <v>74.0</v>
      </c>
      <c r="C307" s="47">
        <f t="shared" si="43"/>
        <v>0.6923076923</v>
      </c>
      <c r="D307" s="47">
        <f t="shared" si="44"/>
        <v>1.666666667</v>
      </c>
      <c r="E307" s="47" t="str">
        <f t="shared" si="45"/>
        <v>#N/A</v>
      </c>
      <c r="F307" s="47" t="str">
        <f t="shared" si="46"/>
        <v>#N/A</v>
      </c>
      <c r="G307" s="47" t="str">
        <f t="shared" si="47"/>
        <v>#N/A</v>
      </c>
    </row>
    <row r="308" ht="14.25" customHeight="1">
      <c r="A308" s="18">
        <v>10.0</v>
      </c>
      <c r="B308" s="46">
        <v>77.0</v>
      </c>
      <c r="C308" s="47">
        <f t="shared" si="43"/>
        <v>0.7692307692</v>
      </c>
      <c r="D308" s="47">
        <f t="shared" si="44"/>
        <v>2</v>
      </c>
      <c r="E308" s="47" t="str">
        <f t="shared" si="45"/>
        <v>#N/A</v>
      </c>
      <c r="F308" s="47" t="str">
        <f t="shared" si="46"/>
        <v>#N/A</v>
      </c>
      <c r="G308" s="47" t="str">
        <f t="shared" si="47"/>
        <v>#N/A</v>
      </c>
    </row>
    <row r="309" ht="14.25" customHeight="1">
      <c r="A309" s="18">
        <v>11.0</v>
      </c>
      <c r="B309" s="46">
        <v>82.0</v>
      </c>
      <c r="C309" s="47">
        <f t="shared" si="43"/>
        <v>0.8461538462</v>
      </c>
      <c r="D309" s="47">
        <f t="shared" si="44"/>
        <v>2.555555556</v>
      </c>
      <c r="E309" s="47" t="str">
        <f t="shared" si="45"/>
        <v>#N/A</v>
      </c>
      <c r="F309" s="47" t="str">
        <f t="shared" si="46"/>
        <v>#N/A</v>
      </c>
      <c r="G309" s="47" t="str">
        <f t="shared" si="47"/>
        <v>#N/A</v>
      </c>
    </row>
    <row r="310" ht="14.25" customHeight="1">
      <c r="A310" s="18">
        <v>12.0</v>
      </c>
      <c r="B310" s="46">
        <v>88.0</v>
      </c>
      <c r="C310" s="47">
        <f t="shared" si="43"/>
        <v>0.9230769231</v>
      </c>
      <c r="D310" s="47">
        <f t="shared" si="44"/>
        <v>3.222222222</v>
      </c>
      <c r="E310" s="47" t="str">
        <f t="shared" si="45"/>
        <v>#N/A</v>
      </c>
      <c r="F310" s="47" t="str">
        <f t="shared" si="46"/>
        <v>#N/A</v>
      </c>
      <c r="G310" s="47" t="str">
        <f t="shared" si="47"/>
        <v>#N/A</v>
      </c>
    </row>
    <row r="311" ht="14.25" customHeight="1">
      <c r="A311" s="18">
        <v>13.0</v>
      </c>
      <c r="B311" s="46">
        <v>89.0</v>
      </c>
      <c r="C311" s="47">
        <f t="shared" si="43"/>
        <v>1</v>
      </c>
      <c r="D311" s="47">
        <f t="shared" si="44"/>
        <v>3.333333333</v>
      </c>
      <c r="E311" s="1">
        <v>1.0</v>
      </c>
      <c r="F311" s="47">
        <f t="shared" si="46"/>
        <v>0</v>
      </c>
      <c r="G311" s="47">
        <f t="shared" si="47"/>
        <v>0.07692307692</v>
      </c>
    </row>
    <row r="312" ht="14.25" customHeight="1">
      <c r="A312" s="1" t="s">
        <v>77</v>
      </c>
      <c r="B312" s="1">
        <f>SUM(B299:B311)</f>
        <v>868</v>
      </c>
      <c r="E312" s="51" t="s">
        <v>131</v>
      </c>
    </row>
    <row r="313" ht="14.25" customHeight="1"/>
    <row r="314" ht="14.25" customHeight="1">
      <c r="A314" s="9" t="s">
        <v>132</v>
      </c>
      <c r="B314" s="19" t="str">
        <f>+MAX(F299:G311)</f>
        <v>#N/A</v>
      </c>
    </row>
    <row r="315" ht="14.25" customHeight="1">
      <c r="A315" s="9" t="s">
        <v>133</v>
      </c>
    </row>
    <row r="316" ht="14.25" customHeight="1">
      <c r="A316" s="9"/>
    </row>
    <row r="317" ht="14.25" customHeight="1">
      <c r="A317" s="9" t="s">
        <v>134</v>
      </c>
      <c r="B317" s="10">
        <v>0.3614</v>
      </c>
    </row>
    <row r="318" ht="14.25" customHeight="1">
      <c r="A318" s="9" t="s">
        <v>135</v>
      </c>
    </row>
    <row r="319" ht="14.25" customHeight="1"/>
    <row r="320" ht="14.25" customHeight="1">
      <c r="A320" s="9" t="s">
        <v>136</v>
      </c>
    </row>
    <row r="321" ht="14.25" customHeight="1">
      <c r="A321" s="18" t="s">
        <v>137</v>
      </c>
      <c r="C321" s="16" t="str">
        <f>+B314</f>
        <v>#N/A</v>
      </c>
      <c r="D321" s="18" t="s">
        <v>28</v>
      </c>
      <c r="E321" s="10">
        <f>+B317</f>
        <v>0.3614</v>
      </c>
    </row>
    <row r="322" ht="14.25" customHeight="1">
      <c r="A322" s="21" t="s">
        <v>138</v>
      </c>
    </row>
    <row r="323" ht="14.25" customHeight="1"/>
    <row r="324" ht="14.25" customHeight="1"/>
    <row r="325" ht="14.25" customHeight="1"/>
    <row r="326" ht="14.25" customHeight="1">
      <c r="A326" s="18" t="s">
        <v>139</v>
      </c>
      <c r="C326" s="16" t="str">
        <f>+B314</f>
        <v>#N/A</v>
      </c>
      <c r="D326" s="18" t="s">
        <v>32</v>
      </c>
      <c r="E326" s="10">
        <f>+B317</f>
        <v>0.3614</v>
      </c>
    </row>
    <row r="327" ht="14.25" customHeight="1">
      <c r="A327" s="21" t="s">
        <v>140</v>
      </c>
    </row>
    <row r="328" ht="14.25" customHeight="1"/>
    <row r="329" ht="14.25" customHeight="1"/>
    <row r="330" ht="14.25" customHeight="1"/>
    <row r="331" ht="14.25" customHeight="1">
      <c r="A331" s="23"/>
      <c r="B331" s="23"/>
      <c r="C331" s="23"/>
      <c r="D331" s="23"/>
      <c r="E331" s="23"/>
      <c r="F331" s="23"/>
      <c r="G331" s="23"/>
      <c r="H331" s="23"/>
      <c r="I331" s="23"/>
    </row>
    <row r="332" ht="14.25" customHeight="1"/>
    <row r="333" ht="14.25" customHeight="1">
      <c r="A333" s="1" t="s">
        <v>122</v>
      </c>
    </row>
    <row r="334" ht="14.25" customHeight="1">
      <c r="A334" s="1" t="s">
        <v>123</v>
      </c>
    </row>
    <row r="335" ht="14.25" customHeight="1">
      <c r="B335" s="10"/>
    </row>
    <row r="336" ht="14.25" customHeight="1">
      <c r="A336" s="9" t="s">
        <v>80</v>
      </c>
      <c r="B336" s="43">
        <v>9.0</v>
      </c>
    </row>
    <row r="337" ht="14.25" customHeight="1">
      <c r="A337" s="9" t="s">
        <v>124</v>
      </c>
      <c r="B337" s="43">
        <v>59.0</v>
      </c>
    </row>
    <row r="338" ht="14.25" customHeight="1">
      <c r="A338" s="9" t="s">
        <v>13</v>
      </c>
      <c r="B338" s="43">
        <v>0.05</v>
      </c>
    </row>
    <row r="339" ht="14.25" customHeight="1">
      <c r="A339" s="9"/>
      <c r="B339" s="10"/>
    </row>
    <row r="340" ht="14.25" customHeight="1">
      <c r="A340" s="33" t="s">
        <v>125</v>
      </c>
      <c r="B340" s="33" t="s">
        <v>71</v>
      </c>
      <c r="C340" s="33" t="s">
        <v>126</v>
      </c>
      <c r="D340" s="33" t="s">
        <v>127</v>
      </c>
      <c r="E340" s="33" t="s">
        <v>128</v>
      </c>
      <c r="F340" s="33" t="s">
        <v>129</v>
      </c>
      <c r="G340" s="33" t="s">
        <v>130</v>
      </c>
    </row>
    <row r="341" ht="14.25" customHeight="1">
      <c r="A341" s="18">
        <v>1.0</v>
      </c>
      <c r="B341" s="46">
        <v>49.0</v>
      </c>
      <c r="C341" s="47">
        <f t="shared" ref="C341:C354" si="49">+A341/$A$354</f>
        <v>0.07142857143</v>
      </c>
      <c r="D341" s="47">
        <f t="shared" ref="D341:D354" si="50">+(B341-$B$337)/$B$336</f>
        <v>-1.111111111</v>
      </c>
      <c r="E341" s="47" t="str">
        <f t="shared" ref="E341:E353" si="51">+_xlfn.NORM.S.DIST(D341,TRUE)</f>
        <v>#N/A</v>
      </c>
      <c r="F341" s="47" t="str">
        <f t="shared" ref="F341:F354" si="52">+ABS(+C341-E341)</f>
        <v>#N/A</v>
      </c>
      <c r="G341" s="47" t="str">
        <f>+E341</f>
        <v>#N/A</v>
      </c>
    </row>
    <row r="342" ht="14.25" customHeight="1">
      <c r="A342" s="18">
        <v>2.0</v>
      </c>
      <c r="B342" s="46">
        <v>52.0</v>
      </c>
      <c r="C342" s="47">
        <f t="shared" si="49"/>
        <v>0.1428571429</v>
      </c>
      <c r="D342" s="47">
        <f t="shared" si="50"/>
        <v>-0.7777777778</v>
      </c>
      <c r="E342" s="47" t="str">
        <f t="shared" si="51"/>
        <v>#N/A</v>
      </c>
      <c r="F342" s="47" t="str">
        <f t="shared" si="52"/>
        <v>#N/A</v>
      </c>
      <c r="G342" s="47" t="str">
        <f t="shared" ref="G342:G354" si="53">+ABS(C341-E342)</f>
        <v>#N/A</v>
      </c>
    </row>
    <row r="343" ht="14.25" customHeight="1">
      <c r="A343" s="18">
        <f t="shared" ref="A343:A346" si="54">+A342+1</f>
        <v>3</v>
      </c>
      <c r="B343" s="46">
        <v>53.0</v>
      </c>
      <c r="C343" s="47">
        <f t="shared" si="49"/>
        <v>0.2142857143</v>
      </c>
      <c r="D343" s="47">
        <f t="shared" si="50"/>
        <v>-0.6666666667</v>
      </c>
      <c r="E343" s="47" t="str">
        <f t="shared" si="51"/>
        <v>#N/A</v>
      </c>
      <c r="F343" s="47" t="str">
        <f t="shared" si="52"/>
        <v>#N/A</v>
      </c>
      <c r="G343" s="47" t="str">
        <f t="shared" si="53"/>
        <v>#N/A</v>
      </c>
    </row>
    <row r="344" ht="14.25" customHeight="1">
      <c r="A344" s="18">
        <f t="shared" si="54"/>
        <v>4</v>
      </c>
      <c r="B344" s="46">
        <v>54.0</v>
      </c>
      <c r="C344" s="47">
        <f t="shared" si="49"/>
        <v>0.2857142857</v>
      </c>
      <c r="D344" s="47">
        <f t="shared" si="50"/>
        <v>-0.5555555556</v>
      </c>
      <c r="E344" s="47" t="str">
        <f t="shared" si="51"/>
        <v>#N/A</v>
      </c>
      <c r="F344" s="47" t="str">
        <f t="shared" si="52"/>
        <v>#N/A</v>
      </c>
      <c r="G344" s="47" t="str">
        <f t="shared" si="53"/>
        <v>#N/A</v>
      </c>
    </row>
    <row r="345" ht="14.25" customHeight="1">
      <c r="A345" s="18">
        <f t="shared" si="54"/>
        <v>5</v>
      </c>
      <c r="B345" s="46">
        <v>54.0</v>
      </c>
      <c r="C345" s="47">
        <f t="shared" si="49"/>
        <v>0.3571428571</v>
      </c>
      <c r="D345" s="47">
        <f t="shared" si="50"/>
        <v>-0.5555555556</v>
      </c>
      <c r="E345" s="47" t="str">
        <f t="shared" si="51"/>
        <v>#N/A</v>
      </c>
      <c r="F345" s="47" t="str">
        <f t="shared" si="52"/>
        <v>#N/A</v>
      </c>
      <c r="G345" s="47" t="str">
        <f t="shared" si="53"/>
        <v>#N/A</v>
      </c>
    </row>
    <row r="346" ht="14.25" customHeight="1">
      <c r="A346" s="18">
        <f t="shared" si="54"/>
        <v>6</v>
      </c>
      <c r="B346" s="46">
        <v>63.0</v>
      </c>
      <c r="C346" s="47">
        <f t="shared" si="49"/>
        <v>0.4285714286</v>
      </c>
      <c r="D346" s="47">
        <f t="shared" si="50"/>
        <v>0.4444444444</v>
      </c>
      <c r="E346" s="47" t="str">
        <f t="shared" si="51"/>
        <v>#N/A</v>
      </c>
      <c r="F346" s="47" t="str">
        <f t="shared" si="52"/>
        <v>#N/A</v>
      </c>
      <c r="G346" s="47" t="str">
        <f t="shared" si="53"/>
        <v>#N/A</v>
      </c>
    </row>
    <row r="347" ht="14.25" customHeight="1">
      <c r="A347" s="18">
        <v>7.0</v>
      </c>
      <c r="B347" s="46">
        <v>65.0</v>
      </c>
      <c r="C347" s="47">
        <f t="shared" si="49"/>
        <v>0.5</v>
      </c>
      <c r="D347" s="47">
        <f t="shared" si="50"/>
        <v>0.6666666667</v>
      </c>
      <c r="E347" s="47" t="str">
        <f t="shared" si="51"/>
        <v>#N/A</v>
      </c>
      <c r="F347" s="47" t="str">
        <f t="shared" si="52"/>
        <v>#N/A</v>
      </c>
      <c r="G347" s="47" t="str">
        <f t="shared" si="53"/>
        <v>#N/A</v>
      </c>
    </row>
    <row r="348" ht="14.25" customHeight="1">
      <c r="A348" s="18">
        <v>8.0</v>
      </c>
      <c r="B348" s="46">
        <v>68.0</v>
      </c>
      <c r="C348" s="47">
        <f t="shared" si="49"/>
        <v>0.5714285714</v>
      </c>
      <c r="D348" s="47">
        <f t="shared" si="50"/>
        <v>1</v>
      </c>
      <c r="E348" s="47" t="str">
        <f t="shared" si="51"/>
        <v>#N/A</v>
      </c>
      <c r="F348" s="47" t="str">
        <f t="shared" si="52"/>
        <v>#N/A</v>
      </c>
      <c r="G348" s="47" t="str">
        <f t="shared" si="53"/>
        <v>#N/A</v>
      </c>
    </row>
    <row r="349" ht="14.25" customHeight="1">
      <c r="A349" s="18">
        <v>9.0</v>
      </c>
      <c r="B349" s="46">
        <v>74.0</v>
      </c>
      <c r="C349" s="47">
        <f t="shared" si="49"/>
        <v>0.6428571429</v>
      </c>
      <c r="D349" s="47">
        <f t="shared" si="50"/>
        <v>1.666666667</v>
      </c>
      <c r="E349" s="47" t="str">
        <f t="shared" si="51"/>
        <v>#N/A</v>
      </c>
      <c r="F349" s="47" t="str">
        <f t="shared" si="52"/>
        <v>#N/A</v>
      </c>
      <c r="G349" s="47" t="str">
        <f t="shared" si="53"/>
        <v>#N/A</v>
      </c>
    </row>
    <row r="350" ht="14.25" customHeight="1">
      <c r="A350" s="18">
        <v>10.0</v>
      </c>
      <c r="B350" s="46">
        <v>77.0</v>
      </c>
      <c r="C350" s="47">
        <f t="shared" si="49"/>
        <v>0.7142857143</v>
      </c>
      <c r="D350" s="47">
        <f t="shared" si="50"/>
        <v>2</v>
      </c>
      <c r="E350" s="47" t="str">
        <f t="shared" si="51"/>
        <v>#N/A</v>
      </c>
      <c r="F350" s="47" t="str">
        <f t="shared" si="52"/>
        <v>#N/A</v>
      </c>
      <c r="G350" s="47" t="str">
        <f t="shared" si="53"/>
        <v>#N/A</v>
      </c>
    </row>
    <row r="351" ht="14.25" customHeight="1">
      <c r="A351" s="18">
        <v>11.0</v>
      </c>
      <c r="B351" s="46">
        <v>82.0</v>
      </c>
      <c r="C351" s="47">
        <f t="shared" si="49"/>
        <v>0.7857142857</v>
      </c>
      <c r="D351" s="47">
        <f t="shared" si="50"/>
        <v>2.555555556</v>
      </c>
      <c r="E351" s="47" t="str">
        <f t="shared" si="51"/>
        <v>#N/A</v>
      </c>
      <c r="F351" s="47" t="str">
        <f t="shared" si="52"/>
        <v>#N/A</v>
      </c>
      <c r="G351" s="47" t="str">
        <f t="shared" si="53"/>
        <v>#N/A</v>
      </c>
    </row>
    <row r="352" ht="14.25" customHeight="1">
      <c r="A352" s="18">
        <v>12.0</v>
      </c>
      <c r="B352" s="46">
        <v>88.0</v>
      </c>
      <c r="C352" s="47">
        <f t="shared" si="49"/>
        <v>0.8571428571</v>
      </c>
      <c r="D352" s="47">
        <f t="shared" si="50"/>
        <v>3.222222222</v>
      </c>
      <c r="E352" s="47" t="str">
        <f t="shared" si="51"/>
        <v>#N/A</v>
      </c>
      <c r="F352" s="47" t="str">
        <f t="shared" si="52"/>
        <v>#N/A</v>
      </c>
      <c r="G352" s="47" t="str">
        <f t="shared" si="53"/>
        <v>#N/A</v>
      </c>
    </row>
    <row r="353" ht="14.25" customHeight="1">
      <c r="A353" s="18">
        <v>13.0</v>
      </c>
      <c r="B353" s="46">
        <v>89.0</v>
      </c>
      <c r="C353" s="47">
        <f t="shared" si="49"/>
        <v>0.9285714286</v>
      </c>
      <c r="D353" s="47">
        <f t="shared" si="50"/>
        <v>3.333333333</v>
      </c>
      <c r="E353" s="47" t="str">
        <f t="shared" si="51"/>
        <v>#N/A</v>
      </c>
      <c r="F353" s="47" t="str">
        <f t="shared" si="52"/>
        <v>#N/A</v>
      </c>
      <c r="G353" s="47" t="str">
        <f t="shared" si="53"/>
        <v>#N/A</v>
      </c>
    </row>
    <row r="354" ht="14.25" customHeight="1">
      <c r="A354" s="18">
        <v>14.0</v>
      </c>
      <c r="B354" s="46">
        <v>92.0</v>
      </c>
      <c r="C354" s="47">
        <f t="shared" si="49"/>
        <v>1</v>
      </c>
      <c r="D354" s="47">
        <f t="shared" si="50"/>
        <v>3.666666667</v>
      </c>
      <c r="E354" s="1">
        <v>1.0</v>
      </c>
      <c r="F354" s="47">
        <f t="shared" si="52"/>
        <v>0</v>
      </c>
      <c r="G354" s="47">
        <f t="shared" si="53"/>
        <v>0.07142857143</v>
      </c>
    </row>
    <row r="355" ht="14.25" customHeight="1">
      <c r="A355" s="1" t="s">
        <v>77</v>
      </c>
      <c r="B355" s="1">
        <f>SUM(B341:B354)</f>
        <v>960</v>
      </c>
      <c r="E355" s="51" t="s">
        <v>131</v>
      </c>
    </row>
    <row r="356" ht="14.25" customHeight="1"/>
    <row r="357" ht="14.25" customHeight="1">
      <c r="A357" s="9" t="s">
        <v>132</v>
      </c>
      <c r="B357" s="19" t="str">
        <f>+MAX(F341:G354)</f>
        <v>#N/A</v>
      </c>
    </row>
    <row r="358" ht="14.25" customHeight="1">
      <c r="A358" s="9" t="s">
        <v>133</v>
      </c>
    </row>
    <row r="359" ht="14.25" customHeight="1">
      <c r="A359" s="9"/>
    </row>
    <row r="360" ht="14.25" customHeight="1">
      <c r="A360" s="9" t="s">
        <v>134</v>
      </c>
      <c r="B360" s="10">
        <v>0.3489</v>
      </c>
    </row>
    <row r="361" ht="14.25" customHeight="1">
      <c r="A361" s="9" t="s">
        <v>135</v>
      </c>
    </row>
    <row r="362" ht="14.25" customHeight="1"/>
    <row r="363" ht="14.25" customHeight="1">
      <c r="A363" s="9" t="s">
        <v>136</v>
      </c>
    </row>
    <row r="364" ht="14.25" customHeight="1">
      <c r="A364" s="18" t="s">
        <v>137</v>
      </c>
      <c r="C364" s="16" t="str">
        <f>+B357</f>
        <v>#N/A</v>
      </c>
      <c r="D364" s="18" t="s">
        <v>28</v>
      </c>
      <c r="E364" s="10">
        <f>+B360</f>
        <v>0.3489</v>
      </c>
    </row>
    <row r="365" ht="14.25" customHeight="1">
      <c r="A365" s="21" t="s">
        <v>138</v>
      </c>
    </row>
    <row r="366" ht="14.25" customHeight="1"/>
    <row r="367" ht="14.25" customHeight="1"/>
    <row r="368" ht="14.25" customHeight="1"/>
    <row r="369" ht="14.25" customHeight="1">
      <c r="A369" s="18" t="s">
        <v>139</v>
      </c>
      <c r="C369" s="16" t="str">
        <f>+B357</f>
        <v>#N/A</v>
      </c>
      <c r="D369" s="18" t="s">
        <v>32</v>
      </c>
      <c r="E369" s="10">
        <f>+B360</f>
        <v>0.3489</v>
      </c>
    </row>
    <row r="370" ht="14.25" customHeight="1">
      <c r="A370" s="21" t="s">
        <v>140</v>
      </c>
    </row>
    <row r="371" ht="14.25" customHeight="1"/>
    <row r="372" ht="14.25" customHeight="1"/>
    <row r="373" ht="14.25" customHeight="1"/>
    <row r="374" ht="14.2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</row>
    <row r="375" ht="14.25" customHeight="1"/>
    <row r="376" ht="14.25" customHeight="1">
      <c r="A376" s="1" t="s">
        <v>122</v>
      </c>
    </row>
    <row r="377" ht="14.25" customHeight="1">
      <c r="A377" s="1" t="s">
        <v>123</v>
      </c>
    </row>
    <row r="378" ht="14.25" customHeight="1">
      <c r="B378" s="10"/>
    </row>
    <row r="379" ht="14.25" customHeight="1">
      <c r="A379" s="9" t="s">
        <v>80</v>
      </c>
      <c r="B379" s="43">
        <v>9.0</v>
      </c>
    </row>
    <row r="380" ht="14.25" customHeight="1">
      <c r="A380" s="9" t="s">
        <v>124</v>
      </c>
      <c r="B380" s="43">
        <v>59.0</v>
      </c>
    </row>
    <row r="381" ht="14.25" customHeight="1">
      <c r="A381" s="9" t="s">
        <v>13</v>
      </c>
      <c r="B381" s="43">
        <v>0.05</v>
      </c>
    </row>
    <row r="382" ht="14.25" customHeight="1">
      <c r="A382" s="9"/>
      <c r="B382" s="10"/>
    </row>
    <row r="383" ht="14.25" customHeight="1">
      <c r="A383" s="33" t="s">
        <v>125</v>
      </c>
      <c r="B383" s="33" t="s">
        <v>71</v>
      </c>
      <c r="C383" s="33" t="s">
        <v>126</v>
      </c>
      <c r="D383" s="33" t="s">
        <v>127</v>
      </c>
      <c r="E383" s="33" t="s">
        <v>128</v>
      </c>
      <c r="F383" s="33" t="s">
        <v>129</v>
      </c>
      <c r="G383" s="33" t="s">
        <v>130</v>
      </c>
    </row>
    <row r="384" ht="14.25" customHeight="1">
      <c r="A384" s="18">
        <v>1.0</v>
      </c>
      <c r="B384" s="46">
        <v>49.0</v>
      </c>
      <c r="C384" s="47">
        <f t="shared" ref="C384:C398" si="55">+A384/$A$398</f>
        <v>0.06666666667</v>
      </c>
      <c r="D384" s="47">
        <f t="shared" ref="D384:D398" si="56">+(B384-$B$380)/$B$379</f>
        <v>-1.111111111</v>
      </c>
      <c r="E384" s="47" t="str">
        <f t="shared" ref="E384:E397" si="57">+_xlfn.NORM.S.DIST(D384,TRUE)</f>
        <v>#N/A</v>
      </c>
      <c r="F384" s="47" t="str">
        <f t="shared" ref="F384:F398" si="58">+ABS(+C384-E384)</f>
        <v>#N/A</v>
      </c>
      <c r="G384" s="47" t="str">
        <f>+E384</f>
        <v>#N/A</v>
      </c>
    </row>
    <row r="385" ht="14.25" customHeight="1">
      <c r="A385" s="18">
        <v>2.0</v>
      </c>
      <c r="B385" s="46">
        <v>52.0</v>
      </c>
      <c r="C385" s="47">
        <f t="shared" si="55"/>
        <v>0.1333333333</v>
      </c>
      <c r="D385" s="47">
        <f t="shared" si="56"/>
        <v>-0.7777777778</v>
      </c>
      <c r="E385" s="47" t="str">
        <f t="shared" si="57"/>
        <v>#N/A</v>
      </c>
      <c r="F385" s="47" t="str">
        <f t="shared" si="58"/>
        <v>#N/A</v>
      </c>
      <c r="G385" s="47" t="str">
        <f t="shared" ref="G385:G398" si="59">+ABS(C384-E385)</f>
        <v>#N/A</v>
      </c>
    </row>
    <row r="386" ht="14.25" customHeight="1">
      <c r="A386" s="18">
        <f t="shared" ref="A386:A389" si="60">+A385+1</f>
        <v>3</v>
      </c>
      <c r="B386" s="46">
        <v>53.0</v>
      </c>
      <c r="C386" s="47">
        <f t="shared" si="55"/>
        <v>0.2</v>
      </c>
      <c r="D386" s="47">
        <f t="shared" si="56"/>
        <v>-0.6666666667</v>
      </c>
      <c r="E386" s="47" t="str">
        <f t="shared" si="57"/>
        <v>#N/A</v>
      </c>
      <c r="F386" s="47" t="str">
        <f t="shared" si="58"/>
        <v>#N/A</v>
      </c>
      <c r="G386" s="47" t="str">
        <f t="shared" si="59"/>
        <v>#N/A</v>
      </c>
    </row>
    <row r="387" ht="14.25" customHeight="1">
      <c r="A387" s="18">
        <f t="shared" si="60"/>
        <v>4</v>
      </c>
      <c r="B387" s="46">
        <v>54.0</v>
      </c>
      <c r="C387" s="47">
        <f t="shared" si="55"/>
        <v>0.2666666667</v>
      </c>
      <c r="D387" s="47">
        <f t="shared" si="56"/>
        <v>-0.5555555556</v>
      </c>
      <c r="E387" s="47" t="str">
        <f t="shared" si="57"/>
        <v>#N/A</v>
      </c>
      <c r="F387" s="47" t="str">
        <f t="shared" si="58"/>
        <v>#N/A</v>
      </c>
      <c r="G387" s="47" t="str">
        <f t="shared" si="59"/>
        <v>#N/A</v>
      </c>
    </row>
    <row r="388" ht="14.25" customHeight="1">
      <c r="A388" s="18">
        <f t="shared" si="60"/>
        <v>5</v>
      </c>
      <c r="B388" s="46">
        <v>54.0</v>
      </c>
      <c r="C388" s="47">
        <f t="shared" si="55"/>
        <v>0.3333333333</v>
      </c>
      <c r="D388" s="47">
        <f t="shared" si="56"/>
        <v>-0.5555555556</v>
      </c>
      <c r="E388" s="47" t="str">
        <f t="shared" si="57"/>
        <v>#N/A</v>
      </c>
      <c r="F388" s="47" t="str">
        <f t="shared" si="58"/>
        <v>#N/A</v>
      </c>
      <c r="G388" s="47" t="str">
        <f t="shared" si="59"/>
        <v>#N/A</v>
      </c>
    </row>
    <row r="389" ht="14.25" customHeight="1">
      <c r="A389" s="18">
        <f t="shared" si="60"/>
        <v>6</v>
      </c>
      <c r="B389" s="46">
        <v>63.0</v>
      </c>
      <c r="C389" s="47">
        <f t="shared" si="55"/>
        <v>0.4</v>
      </c>
      <c r="D389" s="47">
        <f t="shared" si="56"/>
        <v>0.4444444444</v>
      </c>
      <c r="E389" s="47" t="str">
        <f t="shared" si="57"/>
        <v>#N/A</v>
      </c>
      <c r="F389" s="47" t="str">
        <f t="shared" si="58"/>
        <v>#N/A</v>
      </c>
      <c r="G389" s="47" t="str">
        <f t="shared" si="59"/>
        <v>#N/A</v>
      </c>
    </row>
    <row r="390" ht="14.25" customHeight="1">
      <c r="A390" s="18">
        <v>7.0</v>
      </c>
      <c r="B390" s="46">
        <v>65.0</v>
      </c>
      <c r="C390" s="47">
        <f t="shared" si="55"/>
        <v>0.4666666667</v>
      </c>
      <c r="D390" s="47">
        <f t="shared" si="56"/>
        <v>0.6666666667</v>
      </c>
      <c r="E390" s="47" t="str">
        <f t="shared" si="57"/>
        <v>#N/A</v>
      </c>
      <c r="F390" s="47" t="str">
        <f t="shared" si="58"/>
        <v>#N/A</v>
      </c>
      <c r="G390" s="47" t="str">
        <f t="shared" si="59"/>
        <v>#N/A</v>
      </c>
    </row>
    <row r="391" ht="14.25" customHeight="1">
      <c r="A391" s="18">
        <v>8.0</v>
      </c>
      <c r="B391" s="46">
        <v>68.0</v>
      </c>
      <c r="C391" s="47">
        <f t="shared" si="55"/>
        <v>0.5333333333</v>
      </c>
      <c r="D391" s="47">
        <f t="shared" si="56"/>
        <v>1</v>
      </c>
      <c r="E391" s="47" t="str">
        <f t="shared" si="57"/>
        <v>#N/A</v>
      </c>
      <c r="F391" s="47" t="str">
        <f t="shared" si="58"/>
        <v>#N/A</v>
      </c>
      <c r="G391" s="47" t="str">
        <f t="shared" si="59"/>
        <v>#N/A</v>
      </c>
    </row>
    <row r="392" ht="14.25" customHeight="1">
      <c r="A392" s="18">
        <v>9.0</v>
      </c>
      <c r="B392" s="46">
        <v>74.0</v>
      </c>
      <c r="C392" s="47">
        <f t="shared" si="55"/>
        <v>0.6</v>
      </c>
      <c r="D392" s="47">
        <f t="shared" si="56"/>
        <v>1.666666667</v>
      </c>
      <c r="E392" s="47" t="str">
        <f t="shared" si="57"/>
        <v>#N/A</v>
      </c>
      <c r="F392" s="47" t="str">
        <f t="shared" si="58"/>
        <v>#N/A</v>
      </c>
      <c r="G392" s="47" t="str">
        <f t="shared" si="59"/>
        <v>#N/A</v>
      </c>
    </row>
    <row r="393" ht="14.25" customHeight="1">
      <c r="A393" s="18">
        <v>10.0</v>
      </c>
      <c r="B393" s="46">
        <v>77.0</v>
      </c>
      <c r="C393" s="47">
        <f t="shared" si="55"/>
        <v>0.6666666667</v>
      </c>
      <c r="D393" s="47">
        <f t="shared" si="56"/>
        <v>2</v>
      </c>
      <c r="E393" s="47" t="str">
        <f t="shared" si="57"/>
        <v>#N/A</v>
      </c>
      <c r="F393" s="47" t="str">
        <f t="shared" si="58"/>
        <v>#N/A</v>
      </c>
      <c r="G393" s="47" t="str">
        <f t="shared" si="59"/>
        <v>#N/A</v>
      </c>
    </row>
    <row r="394" ht="14.25" customHeight="1">
      <c r="A394" s="18">
        <v>11.0</v>
      </c>
      <c r="B394" s="46">
        <v>82.0</v>
      </c>
      <c r="C394" s="47">
        <f t="shared" si="55"/>
        <v>0.7333333333</v>
      </c>
      <c r="D394" s="47">
        <f t="shared" si="56"/>
        <v>2.555555556</v>
      </c>
      <c r="E394" s="47" t="str">
        <f t="shared" si="57"/>
        <v>#N/A</v>
      </c>
      <c r="F394" s="47" t="str">
        <f t="shared" si="58"/>
        <v>#N/A</v>
      </c>
      <c r="G394" s="47" t="str">
        <f t="shared" si="59"/>
        <v>#N/A</v>
      </c>
    </row>
    <row r="395" ht="14.25" customHeight="1">
      <c r="A395" s="18">
        <v>12.0</v>
      </c>
      <c r="B395" s="46">
        <v>88.0</v>
      </c>
      <c r="C395" s="47">
        <f t="shared" si="55"/>
        <v>0.8</v>
      </c>
      <c r="D395" s="47">
        <f t="shared" si="56"/>
        <v>3.222222222</v>
      </c>
      <c r="E395" s="47" t="str">
        <f t="shared" si="57"/>
        <v>#N/A</v>
      </c>
      <c r="F395" s="47" t="str">
        <f t="shared" si="58"/>
        <v>#N/A</v>
      </c>
      <c r="G395" s="47" t="str">
        <f t="shared" si="59"/>
        <v>#N/A</v>
      </c>
    </row>
    <row r="396" ht="14.25" customHeight="1">
      <c r="A396" s="18">
        <v>13.0</v>
      </c>
      <c r="B396" s="46">
        <v>89.0</v>
      </c>
      <c r="C396" s="47">
        <f t="shared" si="55"/>
        <v>0.8666666667</v>
      </c>
      <c r="D396" s="47">
        <f t="shared" si="56"/>
        <v>3.333333333</v>
      </c>
      <c r="E396" s="47" t="str">
        <f t="shared" si="57"/>
        <v>#N/A</v>
      </c>
      <c r="F396" s="47" t="str">
        <f t="shared" si="58"/>
        <v>#N/A</v>
      </c>
      <c r="G396" s="47" t="str">
        <f t="shared" si="59"/>
        <v>#N/A</v>
      </c>
    </row>
    <row r="397" ht="14.25" customHeight="1">
      <c r="A397" s="18">
        <v>14.0</v>
      </c>
      <c r="B397" s="46">
        <v>92.0</v>
      </c>
      <c r="C397" s="47">
        <f t="shared" si="55"/>
        <v>0.9333333333</v>
      </c>
      <c r="D397" s="47">
        <f t="shared" si="56"/>
        <v>3.666666667</v>
      </c>
      <c r="E397" s="47" t="str">
        <f t="shared" si="57"/>
        <v>#N/A</v>
      </c>
      <c r="F397" s="47" t="str">
        <f t="shared" si="58"/>
        <v>#N/A</v>
      </c>
      <c r="G397" s="47" t="str">
        <f t="shared" si="59"/>
        <v>#N/A</v>
      </c>
    </row>
    <row r="398" ht="14.25" customHeight="1">
      <c r="A398" s="18">
        <v>15.0</v>
      </c>
      <c r="B398" s="46">
        <v>97.0</v>
      </c>
      <c r="C398" s="47">
        <f t="shared" si="55"/>
        <v>1</v>
      </c>
      <c r="D398" s="47">
        <f t="shared" si="56"/>
        <v>4.222222222</v>
      </c>
      <c r="E398" s="1">
        <v>1.0</v>
      </c>
      <c r="F398" s="47">
        <f t="shared" si="58"/>
        <v>0</v>
      </c>
      <c r="G398" s="47">
        <f t="shared" si="59"/>
        <v>0.06666666667</v>
      </c>
    </row>
    <row r="399" ht="14.25" customHeight="1">
      <c r="A399" s="1" t="s">
        <v>77</v>
      </c>
      <c r="B399" s="1">
        <f>SUM(B384:B398)</f>
        <v>1057</v>
      </c>
      <c r="E399" s="51" t="s">
        <v>131</v>
      </c>
    </row>
    <row r="400" ht="14.25" customHeight="1"/>
    <row r="401" ht="14.25" customHeight="1">
      <c r="A401" s="9" t="s">
        <v>132</v>
      </c>
      <c r="B401" s="19" t="str">
        <f>+MAX(F384:G398)</f>
        <v>#N/A</v>
      </c>
    </row>
    <row r="402" ht="14.25" customHeight="1">
      <c r="A402" s="9" t="s">
        <v>133</v>
      </c>
    </row>
    <row r="403" ht="14.25" customHeight="1">
      <c r="A403" s="9"/>
    </row>
    <row r="404" ht="14.25" customHeight="1">
      <c r="A404" s="9" t="s">
        <v>134</v>
      </c>
      <c r="B404" s="10">
        <v>0.3375</v>
      </c>
    </row>
    <row r="405" ht="14.25" customHeight="1">
      <c r="A405" s="9" t="s">
        <v>135</v>
      </c>
    </row>
    <row r="406" ht="14.25" customHeight="1"/>
    <row r="407" ht="14.25" customHeight="1">
      <c r="A407" s="9" t="s">
        <v>136</v>
      </c>
    </row>
    <row r="408" ht="14.25" customHeight="1">
      <c r="A408" s="18" t="s">
        <v>137</v>
      </c>
      <c r="C408" s="16" t="str">
        <f>+B401</f>
        <v>#N/A</v>
      </c>
      <c r="D408" s="18" t="s">
        <v>28</v>
      </c>
      <c r="E408" s="10">
        <f>+B404</f>
        <v>0.3375</v>
      </c>
    </row>
    <row r="409" ht="14.25" customHeight="1">
      <c r="A409" s="21" t="s">
        <v>138</v>
      </c>
    </row>
    <row r="410" ht="14.25" customHeight="1"/>
    <row r="411" ht="14.25" customHeight="1"/>
    <row r="412" ht="14.25" customHeight="1"/>
    <row r="413" ht="14.25" customHeight="1">
      <c r="A413" s="18" t="s">
        <v>139</v>
      </c>
      <c r="C413" s="16" t="str">
        <f>+B401</f>
        <v>#N/A</v>
      </c>
      <c r="D413" s="18" t="s">
        <v>32</v>
      </c>
      <c r="E413" s="10">
        <f>+B404</f>
        <v>0.3375</v>
      </c>
    </row>
    <row r="414" ht="14.25" customHeight="1">
      <c r="A414" s="21" t="s">
        <v>140</v>
      </c>
    </row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0">
    <mergeCell ref="E20:E21"/>
    <mergeCell ref="A29:B29"/>
    <mergeCell ref="A30:I32"/>
    <mergeCell ref="A34:B34"/>
    <mergeCell ref="A35:I37"/>
    <mergeCell ref="E63:E64"/>
    <mergeCell ref="A73:I75"/>
    <mergeCell ref="A78:I80"/>
    <mergeCell ref="A72:B72"/>
    <mergeCell ref="A77:B77"/>
    <mergeCell ref="E101:E102"/>
    <mergeCell ref="A110:B110"/>
    <mergeCell ref="A111:I113"/>
    <mergeCell ref="A115:B115"/>
    <mergeCell ref="A116:I118"/>
    <mergeCell ref="E142:E143"/>
    <mergeCell ref="A151:B151"/>
    <mergeCell ref="A152:I154"/>
    <mergeCell ref="A156:B156"/>
    <mergeCell ref="A157:I159"/>
    <mergeCell ref="E183:E184"/>
    <mergeCell ref="A193:I195"/>
    <mergeCell ref="A198:I200"/>
    <mergeCell ref="A192:B192"/>
    <mergeCell ref="A197:B197"/>
    <mergeCell ref="E226:E227"/>
    <mergeCell ref="A235:B235"/>
    <mergeCell ref="A236:I238"/>
    <mergeCell ref="A240:B240"/>
    <mergeCell ref="A241:I243"/>
    <mergeCell ref="E270:E271"/>
    <mergeCell ref="A279:B279"/>
    <mergeCell ref="A280:I282"/>
    <mergeCell ref="A284:B284"/>
    <mergeCell ref="A285:I287"/>
    <mergeCell ref="E312:E313"/>
    <mergeCell ref="A322:I324"/>
    <mergeCell ref="A327:I329"/>
    <mergeCell ref="E399:E400"/>
    <mergeCell ref="A408:B408"/>
    <mergeCell ref="A409:I411"/>
    <mergeCell ref="A413:B413"/>
    <mergeCell ref="A414:I416"/>
    <mergeCell ref="A321:B321"/>
    <mergeCell ref="A326:B326"/>
    <mergeCell ref="E355:E356"/>
    <mergeCell ref="A364:B364"/>
    <mergeCell ref="A365:I367"/>
    <mergeCell ref="A369:B369"/>
    <mergeCell ref="A370:I372"/>
  </mergeCells>
  <hyperlinks>
    <hyperlink r:id="rId1" ref="B3"/>
    <hyperlink r:id="rId2" ref="B45"/>
  </hyperlinks>
  <printOptions/>
  <pageMargins bottom="0.75" footer="0.0" header="0.0" left="0.7" right="0.7" top="0.75"/>
  <pageSetup paperSize="9" orientation="portrait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118</v>
      </c>
    </row>
    <row r="2" ht="14.25" customHeight="1">
      <c r="A2" s="1" t="s">
        <v>119</v>
      </c>
    </row>
    <row r="3" ht="14.25" customHeight="1">
      <c r="B3" s="45" t="s">
        <v>120</v>
      </c>
    </row>
    <row r="4" ht="14.25" customHeight="1"/>
    <row r="5" ht="14.25" customHeight="1">
      <c r="A5" s="2" t="s">
        <v>121</v>
      </c>
    </row>
    <row r="6" ht="14.25" customHeight="1">
      <c r="A6" s="1" t="s">
        <v>122</v>
      </c>
    </row>
    <row r="7" ht="14.25" customHeight="1">
      <c r="A7" s="1" t="s">
        <v>123</v>
      </c>
    </row>
    <row r="8" ht="14.25" customHeight="1">
      <c r="B8" s="10"/>
    </row>
    <row r="9" ht="14.25" customHeight="1">
      <c r="A9" s="9" t="s">
        <v>80</v>
      </c>
      <c r="B9" s="43">
        <v>9.0</v>
      </c>
    </row>
    <row r="10" ht="14.25" customHeight="1">
      <c r="A10" s="9" t="s">
        <v>124</v>
      </c>
      <c r="B10" s="43">
        <v>59.0</v>
      </c>
    </row>
    <row r="11" ht="14.25" customHeight="1">
      <c r="A11" s="9" t="s">
        <v>13</v>
      </c>
      <c r="B11" s="43">
        <v>0.05</v>
      </c>
    </row>
    <row r="12" ht="14.25" customHeight="1">
      <c r="A12" s="9"/>
      <c r="B12" s="10"/>
    </row>
    <row r="13" ht="14.25" customHeight="1">
      <c r="A13" s="33" t="s">
        <v>125</v>
      </c>
      <c r="B13" s="33" t="s">
        <v>71</v>
      </c>
      <c r="C13" s="33" t="s">
        <v>126</v>
      </c>
      <c r="D13" s="33" t="s">
        <v>128</v>
      </c>
      <c r="E13" s="33" t="s">
        <v>129</v>
      </c>
      <c r="F13" s="33" t="s">
        <v>130</v>
      </c>
    </row>
    <row r="14" ht="14.25" customHeight="1">
      <c r="A14" s="18">
        <v>1.0</v>
      </c>
      <c r="B14" s="46">
        <v>49.0</v>
      </c>
      <c r="C14" s="47">
        <f t="shared" ref="C14:C19" si="1">+A14/$A$19</f>
        <v>0.1666666667</v>
      </c>
      <c r="D14" s="47">
        <f>1-EXP(-B14/B10)</f>
        <v>0.5641723773</v>
      </c>
      <c r="E14" s="47">
        <f t="shared" ref="E14:E19" si="2">+ABS(+C14-D14)</f>
        <v>0.3975057106</v>
      </c>
      <c r="F14" s="47">
        <f>+D14</f>
        <v>0.5641723773</v>
      </c>
    </row>
    <row r="15" ht="14.25" customHeight="1">
      <c r="A15" s="18">
        <v>2.0</v>
      </c>
      <c r="B15" s="46">
        <v>52.0</v>
      </c>
      <c r="C15" s="47">
        <f t="shared" si="1"/>
        <v>0.3333333333</v>
      </c>
      <c r="D15" s="47">
        <f t="shared" ref="D15:D18" si="3">1-EXP(-B15/$B$10)</f>
        <v>0.5857791247</v>
      </c>
      <c r="E15" s="47">
        <f t="shared" si="2"/>
        <v>0.2524457914</v>
      </c>
      <c r="F15" s="47">
        <f t="shared" ref="F15:F19" si="4">+ABS(C14-D15)</f>
        <v>0.419112458</v>
      </c>
    </row>
    <row r="16" ht="14.25" customHeight="1">
      <c r="A16" s="18">
        <f t="shared" ref="A16:A19" si="5">+A15+1</f>
        <v>3</v>
      </c>
      <c r="B16" s="46">
        <v>53.0</v>
      </c>
      <c r="C16" s="47">
        <f t="shared" si="1"/>
        <v>0.5</v>
      </c>
      <c r="D16" s="47">
        <f t="shared" si="3"/>
        <v>0.5927406548</v>
      </c>
      <c r="E16" s="47">
        <f t="shared" si="2"/>
        <v>0.09274065483</v>
      </c>
      <c r="F16" s="47">
        <f t="shared" si="4"/>
        <v>0.2594073215</v>
      </c>
    </row>
    <row r="17" ht="14.25" customHeight="1">
      <c r="A17" s="18">
        <f t="shared" si="5"/>
        <v>4</v>
      </c>
      <c r="B17" s="46">
        <v>54.0</v>
      </c>
      <c r="C17" s="47">
        <f t="shared" si="1"/>
        <v>0.6666666667</v>
      </c>
      <c r="D17" s="47">
        <f t="shared" si="3"/>
        <v>0.5995851872</v>
      </c>
      <c r="E17" s="47">
        <f t="shared" si="2"/>
        <v>0.06708147944</v>
      </c>
      <c r="F17" s="47">
        <f t="shared" si="4"/>
        <v>0.09958518723</v>
      </c>
    </row>
    <row r="18" ht="14.25" customHeight="1">
      <c r="A18" s="18">
        <f t="shared" si="5"/>
        <v>5</v>
      </c>
      <c r="B18" s="46">
        <v>54.0</v>
      </c>
      <c r="C18" s="47">
        <f t="shared" si="1"/>
        <v>0.8333333333</v>
      </c>
      <c r="D18" s="47">
        <f t="shared" si="3"/>
        <v>0.5995851872</v>
      </c>
      <c r="E18" s="47">
        <f t="shared" si="2"/>
        <v>0.2337481461</v>
      </c>
      <c r="F18" s="47">
        <f t="shared" si="4"/>
        <v>0.06708147944</v>
      </c>
    </row>
    <row r="19" ht="14.25" customHeight="1">
      <c r="A19" s="48">
        <f t="shared" si="5"/>
        <v>6</v>
      </c>
      <c r="B19" s="49">
        <v>63.0</v>
      </c>
      <c r="C19" s="50">
        <f t="shared" si="1"/>
        <v>1</v>
      </c>
      <c r="D19" s="47">
        <v>1.0</v>
      </c>
      <c r="E19" s="50">
        <f t="shared" si="2"/>
        <v>0</v>
      </c>
      <c r="F19" s="50">
        <f t="shared" si="4"/>
        <v>0.1666666667</v>
      </c>
    </row>
    <row r="20" ht="14.25" customHeight="1">
      <c r="A20" s="1" t="s">
        <v>77</v>
      </c>
      <c r="B20" s="1">
        <f>SUM(B14:B19)</f>
        <v>325</v>
      </c>
      <c r="D20" s="52" t="s">
        <v>131</v>
      </c>
    </row>
    <row r="21" ht="14.25" customHeight="1">
      <c r="D21" s="51"/>
    </row>
    <row r="22" ht="14.25" customHeight="1">
      <c r="A22" s="9" t="s">
        <v>132</v>
      </c>
      <c r="B22" s="19">
        <f>+MAX(E14:F19)</f>
        <v>0.5641723773</v>
      </c>
    </row>
    <row r="23" ht="14.25" customHeight="1">
      <c r="A23" s="9" t="s">
        <v>133</v>
      </c>
    </row>
    <row r="24" ht="14.25" customHeight="1">
      <c r="A24" s="9"/>
    </row>
    <row r="25" ht="14.25" customHeight="1">
      <c r="A25" s="9" t="s">
        <v>134</v>
      </c>
      <c r="B25" s="10">
        <v>0.521</v>
      </c>
    </row>
    <row r="26" ht="14.25" customHeight="1">
      <c r="A26" s="9" t="s">
        <v>135</v>
      </c>
    </row>
    <row r="27" ht="14.25" customHeight="1"/>
    <row r="28" ht="14.25" customHeight="1">
      <c r="A28" s="9" t="s">
        <v>136</v>
      </c>
    </row>
    <row r="29" ht="14.25" customHeight="1">
      <c r="A29" s="18" t="s">
        <v>137</v>
      </c>
      <c r="C29" s="16">
        <f>+B22</f>
        <v>0.5641723773</v>
      </c>
      <c r="D29" s="18" t="s">
        <v>28</v>
      </c>
      <c r="E29" s="10">
        <f>+B25</f>
        <v>0.521</v>
      </c>
    </row>
    <row r="30" ht="14.25" customHeight="1">
      <c r="A30" s="21" t="s">
        <v>138</v>
      </c>
    </row>
    <row r="31" ht="14.25" customHeight="1"/>
    <row r="32" ht="14.25" customHeight="1"/>
    <row r="33" ht="14.25" customHeight="1"/>
    <row r="34" ht="14.25" customHeight="1">
      <c r="A34" s="18" t="s">
        <v>139</v>
      </c>
      <c r="C34" s="16">
        <f>+B22</f>
        <v>0.5641723773</v>
      </c>
      <c r="D34" s="18" t="s">
        <v>32</v>
      </c>
      <c r="E34" s="10">
        <f>+B25</f>
        <v>0.521</v>
      </c>
    </row>
    <row r="35" ht="14.25" customHeight="1">
      <c r="A35" s="21" t="s">
        <v>140</v>
      </c>
    </row>
    <row r="36" ht="14.25" customHeight="1"/>
    <row r="37" ht="14.25" customHeight="1"/>
    <row r="38" ht="14.25" customHeight="1"/>
    <row r="39" ht="14.25" customHeight="1"/>
    <row r="40" ht="14.25" customHeight="1">
      <c r="A40" s="23"/>
      <c r="B40" s="23"/>
      <c r="C40" s="23"/>
      <c r="D40" s="23"/>
      <c r="E40" s="23"/>
      <c r="F40" s="23"/>
      <c r="G40" s="23"/>
      <c r="H40" s="23"/>
      <c r="I40" s="23"/>
    </row>
    <row r="41" ht="14.25" customHeight="1"/>
    <row r="42" ht="14.25" customHeight="1"/>
    <row r="43" ht="14.25" customHeight="1">
      <c r="A43" s="1" t="s">
        <v>118</v>
      </c>
    </row>
    <row r="44" ht="14.25" customHeight="1">
      <c r="A44" s="1" t="s">
        <v>119</v>
      </c>
    </row>
    <row r="45" ht="14.25" customHeight="1">
      <c r="B45" s="45" t="s">
        <v>120</v>
      </c>
    </row>
    <row r="46" ht="14.25" customHeight="1"/>
    <row r="47" ht="14.25" customHeight="1">
      <c r="A47" s="2" t="s">
        <v>121</v>
      </c>
    </row>
    <row r="48" ht="14.25" customHeight="1">
      <c r="A48" s="1" t="s">
        <v>122</v>
      </c>
    </row>
    <row r="49" ht="14.25" customHeight="1">
      <c r="A49" s="1" t="s">
        <v>123</v>
      </c>
    </row>
    <row r="50" ht="14.25" customHeight="1">
      <c r="B50" s="10"/>
    </row>
    <row r="51" ht="14.25" customHeight="1">
      <c r="A51" s="9" t="s">
        <v>80</v>
      </c>
      <c r="B51" s="43">
        <v>9.0</v>
      </c>
    </row>
    <row r="52" ht="14.25" customHeight="1">
      <c r="A52" s="9" t="s">
        <v>124</v>
      </c>
      <c r="B52" s="43">
        <v>59.0</v>
      </c>
    </row>
    <row r="53" ht="14.25" customHeight="1">
      <c r="A53" s="9" t="s">
        <v>13</v>
      </c>
      <c r="B53" s="43">
        <v>0.05</v>
      </c>
    </row>
    <row r="54" ht="14.25" customHeight="1">
      <c r="A54" s="9"/>
      <c r="B54" s="10"/>
    </row>
    <row r="55" ht="14.25" customHeight="1">
      <c r="A55" s="33" t="s">
        <v>125</v>
      </c>
      <c r="B55" s="33" t="s">
        <v>71</v>
      </c>
      <c r="C55" s="33" t="s">
        <v>126</v>
      </c>
      <c r="D55" s="33" t="s">
        <v>128</v>
      </c>
      <c r="E55" s="33" t="s">
        <v>129</v>
      </c>
      <c r="F55" s="33" t="s">
        <v>130</v>
      </c>
    </row>
    <row r="56" ht="14.25" customHeight="1">
      <c r="A56" s="18">
        <v>1.0</v>
      </c>
      <c r="B56" s="46">
        <v>49.0</v>
      </c>
      <c r="C56" s="47">
        <f t="shared" ref="C56:C62" si="6">+A56/$A$62</f>
        <v>0.1428571429</v>
      </c>
      <c r="D56" s="47">
        <f t="shared" ref="D56:D61" si="7">1-EXP(-B56/$B$52)</f>
        <v>0.5641723773</v>
      </c>
      <c r="E56" s="47">
        <f t="shared" ref="E56:E62" si="8">+ABS(+C56-D56)</f>
        <v>0.4213152344</v>
      </c>
      <c r="F56" s="47">
        <f>+D56</f>
        <v>0.5641723773</v>
      </c>
    </row>
    <row r="57" ht="14.25" customHeight="1">
      <c r="A57" s="18">
        <v>2.0</v>
      </c>
      <c r="B57" s="46">
        <v>52.0</v>
      </c>
      <c r="C57" s="47">
        <f t="shared" si="6"/>
        <v>0.2857142857</v>
      </c>
      <c r="D57" s="47">
        <f t="shared" si="7"/>
        <v>0.5857791247</v>
      </c>
      <c r="E57" s="47">
        <f t="shared" si="8"/>
        <v>0.300064839</v>
      </c>
      <c r="F57" s="47">
        <f t="shared" ref="F57:F62" si="9">+ABS(C56-D57)</f>
        <v>0.4429219818</v>
      </c>
    </row>
    <row r="58" ht="14.25" customHeight="1">
      <c r="A58" s="18">
        <f t="shared" ref="A58:A61" si="10">+A57+1</f>
        <v>3</v>
      </c>
      <c r="B58" s="46">
        <v>53.0</v>
      </c>
      <c r="C58" s="47">
        <f t="shared" si="6"/>
        <v>0.4285714286</v>
      </c>
      <c r="D58" s="47">
        <f t="shared" si="7"/>
        <v>0.5927406548</v>
      </c>
      <c r="E58" s="47">
        <f t="shared" si="8"/>
        <v>0.1641692263</v>
      </c>
      <c r="F58" s="47">
        <f t="shared" si="9"/>
        <v>0.3070263691</v>
      </c>
    </row>
    <row r="59" ht="14.25" customHeight="1">
      <c r="A59" s="18">
        <f t="shared" si="10"/>
        <v>4</v>
      </c>
      <c r="B59" s="46">
        <v>54.0</v>
      </c>
      <c r="C59" s="47">
        <f t="shared" si="6"/>
        <v>0.5714285714</v>
      </c>
      <c r="D59" s="47">
        <f t="shared" si="7"/>
        <v>0.5995851872</v>
      </c>
      <c r="E59" s="47">
        <f t="shared" si="8"/>
        <v>0.0281566158</v>
      </c>
      <c r="F59" s="47">
        <f t="shared" si="9"/>
        <v>0.1710137587</v>
      </c>
    </row>
    <row r="60" ht="14.25" customHeight="1">
      <c r="A60" s="18">
        <f t="shared" si="10"/>
        <v>5</v>
      </c>
      <c r="B60" s="46">
        <v>54.0</v>
      </c>
      <c r="C60" s="47">
        <f t="shared" si="6"/>
        <v>0.7142857143</v>
      </c>
      <c r="D60" s="47">
        <f t="shared" si="7"/>
        <v>0.5995851872</v>
      </c>
      <c r="E60" s="47">
        <f t="shared" si="8"/>
        <v>0.1147005271</v>
      </c>
      <c r="F60" s="47">
        <f t="shared" si="9"/>
        <v>0.0281566158</v>
      </c>
    </row>
    <row r="61" ht="14.25" customHeight="1">
      <c r="A61" s="18">
        <f t="shared" si="10"/>
        <v>6</v>
      </c>
      <c r="B61" s="46">
        <v>63.0</v>
      </c>
      <c r="C61" s="47">
        <f t="shared" si="6"/>
        <v>0.8571428571</v>
      </c>
      <c r="D61" s="47">
        <f t="shared" si="7"/>
        <v>0.6562348678</v>
      </c>
      <c r="E61" s="47">
        <f t="shared" si="8"/>
        <v>0.2009079893</v>
      </c>
      <c r="F61" s="47">
        <f t="shared" si="9"/>
        <v>0.05805084644</v>
      </c>
    </row>
    <row r="62" ht="14.25" customHeight="1">
      <c r="A62" s="18">
        <v>7.0</v>
      </c>
      <c r="B62" s="46">
        <v>65.0</v>
      </c>
      <c r="C62" s="47">
        <f t="shared" si="6"/>
        <v>1</v>
      </c>
      <c r="D62" s="1">
        <v>1.0</v>
      </c>
      <c r="E62" s="47">
        <f t="shared" si="8"/>
        <v>0</v>
      </c>
      <c r="F62" s="47">
        <f t="shared" si="9"/>
        <v>0.1428571429</v>
      </c>
    </row>
    <row r="63" ht="14.25" customHeight="1">
      <c r="A63" s="1" t="s">
        <v>77</v>
      </c>
      <c r="B63" s="1">
        <f>SUM(B56:B62)</f>
        <v>390</v>
      </c>
      <c r="D63" s="51" t="s">
        <v>131</v>
      </c>
    </row>
    <row r="64" ht="14.25" customHeight="1">
      <c r="D64" s="51"/>
    </row>
    <row r="65" ht="14.25" customHeight="1">
      <c r="A65" s="9" t="s">
        <v>132</v>
      </c>
      <c r="B65" s="19">
        <f>+MAX(E56:F62)</f>
        <v>0.5641723773</v>
      </c>
    </row>
    <row r="66" ht="14.25" customHeight="1">
      <c r="A66" s="9" t="s">
        <v>133</v>
      </c>
    </row>
    <row r="67" ht="14.25" customHeight="1">
      <c r="A67" s="9"/>
    </row>
    <row r="68" ht="14.25" customHeight="1">
      <c r="A68" s="9" t="s">
        <v>134</v>
      </c>
      <c r="B68" s="10">
        <v>0.486</v>
      </c>
    </row>
    <row r="69" ht="14.25" customHeight="1">
      <c r="A69" s="9" t="s">
        <v>135</v>
      </c>
    </row>
    <row r="70" ht="14.25" customHeight="1"/>
    <row r="71" ht="14.25" customHeight="1">
      <c r="A71" s="9" t="s">
        <v>136</v>
      </c>
    </row>
    <row r="72" ht="14.25" customHeight="1">
      <c r="A72" s="18" t="s">
        <v>137</v>
      </c>
      <c r="C72" s="16">
        <f>+B65</f>
        <v>0.5641723773</v>
      </c>
      <c r="D72" s="18" t="s">
        <v>28</v>
      </c>
      <c r="E72" s="10">
        <f>+B68</f>
        <v>0.486</v>
      </c>
    </row>
    <row r="73" ht="14.25" customHeight="1">
      <c r="A73" s="21" t="s">
        <v>138</v>
      </c>
    </row>
    <row r="74" ht="14.25" customHeight="1"/>
    <row r="75" ht="14.25" customHeight="1"/>
    <row r="76" ht="14.25" customHeight="1"/>
    <row r="77" ht="14.25" customHeight="1">
      <c r="A77" s="18" t="s">
        <v>139</v>
      </c>
      <c r="C77" s="16">
        <f>+B65</f>
        <v>0.5641723773</v>
      </c>
      <c r="D77" s="18" t="s">
        <v>32</v>
      </c>
      <c r="E77" s="10">
        <f>+B68</f>
        <v>0.486</v>
      </c>
    </row>
    <row r="78" ht="14.25" customHeight="1">
      <c r="A78" s="21" t="s">
        <v>140</v>
      </c>
    </row>
    <row r="79" ht="14.25" customHeight="1"/>
    <row r="80" ht="14.25" customHeight="1"/>
    <row r="81" ht="14.25" customHeight="1"/>
    <row r="82" ht="14.2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</row>
    <row r="83" ht="14.25" customHeight="1"/>
    <row r="84" ht="14.25" customHeight="1">
      <c r="A84" s="2" t="s">
        <v>121</v>
      </c>
    </row>
    <row r="85" ht="14.25" customHeight="1">
      <c r="A85" s="1" t="s">
        <v>122</v>
      </c>
    </row>
    <row r="86" ht="14.25" customHeight="1">
      <c r="A86" s="1" t="s">
        <v>123</v>
      </c>
    </row>
    <row r="87" ht="14.25" customHeight="1">
      <c r="B87" s="10"/>
    </row>
    <row r="88" ht="14.25" customHeight="1">
      <c r="A88" s="9" t="s">
        <v>80</v>
      </c>
      <c r="B88" s="43">
        <v>9.0</v>
      </c>
    </row>
    <row r="89" ht="14.25" customHeight="1">
      <c r="A89" s="9" t="s">
        <v>124</v>
      </c>
      <c r="B89" s="43">
        <v>59.0</v>
      </c>
    </row>
    <row r="90" ht="14.25" customHeight="1">
      <c r="A90" s="9" t="s">
        <v>13</v>
      </c>
      <c r="B90" s="43">
        <v>0.05</v>
      </c>
    </row>
    <row r="91" ht="14.25" customHeight="1">
      <c r="A91" s="9"/>
      <c r="B91" s="10"/>
    </row>
    <row r="92" ht="14.25" customHeight="1">
      <c r="A92" s="33" t="s">
        <v>125</v>
      </c>
      <c r="B92" s="33" t="s">
        <v>71</v>
      </c>
      <c r="C92" s="33" t="s">
        <v>126</v>
      </c>
      <c r="D92" s="33" t="s">
        <v>128</v>
      </c>
      <c r="E92" s="33" t="s">
        <v>129</v>
      </c>
      <c r="F92" s="33" t="s">
        <v>130</v>
      </c>
    </row>
    <row r="93" ht="14.25" customHeight="1">
      <c r="A93" s="18">
        <v>1.0</v>
      </c>
      <c r="B93" s="46">
        <v>49.0</v>
      </c>
      <c r="C93" s="47">
        <f t="shared" ref="C93:C100" si="11">+A93/$A$100</f>
        <v>0.125</v>
      </c>
      <c r="D93" s="47">
        <f t="shared" ref="D93:D99" si="12">1-EXP(-B93/$B$89)</f>
        <v>0.5641723773</v>
      </c>
      <c r="E93" s="47">
        <f t="shared" ref="E93:E100" si="13">+ABS(+C93-D93)</f>
        <v>0.4391723773</v>
      </c>
      <c r="F93" s="47">
        <f>+D93</f>
        <v>0.5641723773</v>
      </c>
    </row>
    <row r="94" ht="14.25" customHeight="1">
      <c r="A94" s="18">
        <v>2.0</v>
      </c>
      <c r="B94" s="46">
        <v>52.0</v>
      </c>
      <c r="C94" s="47">
        <f t="shared" si="11"/>
        <v>0.25</v>
      </c>
      <c r="D94" s="47">
        <f t="shared" si="12"/>
        <v>0.5857791247</v>
      </c>
      <c r="E94" s="47">
        <f t="shared" si="13"/>
        <v>0.3357791247</v>
      </c>
      <c r="F94" s="47">
        <f t="shared" ref="F94:F100" si="14">+ABS(C93-D94)</f>
        <v>0.4607791247</v>
      </c>
    </row>
    <row r="95" ht="14.25" customHeight="1">
      <c r="A95" s="18">
        <f t="shared" ref="A95:A98" si="15">+A94+1</f>
        <v>3</v>
      </c>
      <c r="B95" s="46">
        <v>53.0</v>
      </c>
      <c r="C95" s="47">
        <f t="shared" si="11"/>
        <v>0.375</v>
      </c>
      <c r="D95" s="47">
        <f t="shared" si="12"/>
        <v>0.5927406548</v>
      </c>
      <c r="E95" s="47">
        <f t="shared" si="13"/>
        <v>0.2177406548</v>
      </c>
      <c r="F95" s="47">
        <f t="shared" si="14"/>
        <v>0.3427406548</v>
      </c>
    </row>
    <row r="96" ht="14.25" customHeight="1">
      <c r="A96" s="18">
        <f t="shared" si="15"/>
        <v>4</v>
      </c>
      <c r="B96" s="46">
        <v>54.0</v>
      </c>
      <c r="C96" s="47">
        <f t="shared" si="11"/>
        <v>0.5</v>
      </c>
      <c r="D96" s="47">
        <f t="shared" si="12"/>
        <v>0.5995851872</v>
      </c>
      <c r="E96" s="47">
        <f t="shared" si="13"/>
        <v>0.09958518723</v>
      </c>
      <c r="F96" s="47">
        <f t="shared" si="14"/>
        <v>0.2245851872</v>
      </c>
    </row>
    <row r="97" ht="14.25" customHeight="1">
      <c r="A97" s="18">
        <f t="shared" si="15"/>
        <v>5</v>
      </c>
      <c r="B97" s="46">
        <v>54.0</v>
      </c>
      <c r="C97" s="47">
        <f t="shared" si="11"/>
        <v>0.625</v>
      </c>
      <c r="D97" s="47">
        <f t="shared" si="12"/>
        <v>0.5995851872</v>
      </c>
      <c r="E97" s="47">
        <f t="shared" si="13"/>
        <v>0.02541481277</v>
      </c>
      <c r="F97" s="47">
        <f t="shared" si="14"/>
        <v>0.09958518723</v>
      </c>
    </row>
    <row r="98" ht="14.25" customHeight="1">
      <c r="A98" s="18">
        <f t="shared" si="15"/>
        <v>6</v>
      </c>
      <c r="B98" s="46">
        <v>63.0</v>
      </c>
      <c r="C98" s="47">
        <f t="shared" si="11"/>
        <v>0.75</v>
      </c>
      <c r="D98" s="47">
        <f t="shared" si="12"/>
        <v>0.6562348678</v>
      </c>
      <c r="E98" s="47">
        <f t="shared" si="13"/>
        <v>0.09376513215</v>
      </c>
      <c r="F98" s="47">
        <f t="shared" si="14"/>
        <v>0.03123486785</v>
      </c>
    </row>
    <row r="99" ht="14.25" customHeight="1">
      <c r="A99" s="18">
        <v>7.0</v>
      </c>
      <c r="B99" s="46">
        <v>65.0</v>
      </c>
      <c r="C99" s="47">
        <f t="shared" si="11"/>
        <v>0.875</v>
      </c>
      <c r="D99" s="47">
        <f t="shared" si="12"/>
        <v>0.6676926267</v>
      </c>
      <c r="E99" s="47">
        <f t="shared" si="13"/>
        <v>0.2073073733</v>
      </c>
      <c r="F99" s="47">
        <f t="shared" si="14"/>
        <v>0.08230737328</v>
      </c>
    </row>
    <row r="100" ht="14.25" customHeight="1">
      <c r="A100" s="18">
        <v>8.0</v>
      </c>
      <c r="B100" s="46">
        <v>68.0</v>
      </c>
      <c r="C100" s="47">
        <f t="shared" si="11"/>
        <v>1</v>
      </c>
      <c r="D100" s="1">
        <v>1.0</v>
      </c>
      <c r="E100" s="47">
        <f t="shared" si="13"/>
        <v>0</v>
      </c>
      <c r="F100" s="47">
        <f t="shared" si="14"/>
        <v>0.125</v>
      </c>
    </row>
    <row r="101" ht="14.25" customHeight="1">
      <c r="A101" s="1" t="s">
        <v>77</v>
      </c>
      <c r="B101" s="1">
        <f>SUM(B93:B100)</f>
        <v>458</v>
      </c>
      <c r="D101" s="51" t="s">
        <v>131</v>
      </c>
    </row>
    <row r="102" ht="14.25" customHeight="1">
      <c r="D102" s="51"/>
    </row>
    <row r="103" ht="14.25" customHeight="1">
      <c r="A103" s="9" t="s">
        <v>132</v>
      </c>
      <c r="B103" s="19">
        <f>+MAX(E93:F100)</f>
        <v>0.5641723773</v>
      </c>
    </row>
    <row r="104" ht="14.25" customHeight="1">
      <c r="A104" s="9" t="s">
        <v>133</v>
      </c>
    </row>
    <row r="105" ht="14.25" customHeight="1">
      <c r="A105" s="9"/>
    </row>
    <row r="106" ht="14.25" customHeight="1">
      <c r="A106" s="9" t="s">
        <v>134</v>
      </c>
      <c r="B106" s="10">
        <v>0.457</v>
      </c>
    </row>
    <row r="107" ht="14.25" customHeight="1">
      <c r="A107" s="9" t="s">
        <v>135</v>
      </c>
    </row>
    <row r="108" ht="14.25" customHeight="1"/>
    <row r="109" ht="14.25" customHeight="1">
      <c r="A109" s="9" t="s">
        <v>136</v>
      </c>
    </row>
    <row r="110" ht="14.25" customHeight="1">
      <c r="A110" s="18" t="s">
        <v>137</v>
      </c>
      <c r="C110" s="16">
        <f>+B103</f>
        <v>0.5641723773</v>
      </c>
      <c r="D110" s="18" t="s">
        <v>28</v>
      </c>
      <c r="E110" s="10">
        <f>+B106</f>
        <v>0.457</v>
      </c>
    </row>
    <row r="111" ht="14.25" customHeight="1">
      <c r="A111" s="21" t="s">
        <v>138</v>
      </c>
    </row>
    <row r="112" ht="14.25" customHeight="1"/>
    <row r="113" ht="14.25" customHeight="1"/>
    <row r="114" ht="14.25" customHeight="1"/>
    <row r="115" ht="14.25" customHeight="1">
      <c r="A115" s="18" t="s">
        <v>139</v>
      </c>
      <c r="C115" s="16">
        <f>+B103</f>
        <v>0.5641723773</v>
      </c>
      <c r="D115" s="18" t="s">
        <v>32</v>
      </c>
      <c r="E115" s="10">
        <f>+B106</f>
        <v>0.457</v>
      </c>
    </row>
    <row r="116" ht="14.25" customHeight="1">
      <c r="A116" s="21" t="s">
        <v>140</v>
      </c>
    </row>
    <row r="117" ht="14.25" customHeight="1"/>
    <row r="118" ht="14.25" customHeight="1"/>
    <row r="119" ht="14.25" customHeight="1"/>
    <row r="120" ht="14.25" customHeight="1"/>
    <row r="121" ht="14.25" customHeight="1">
      <c r="A121" s="23"/>
      <c r="B121" s="23"/>
      <c r="C121" s="23"/>
      <c r="D121" s="23"/>
      <c r="E121" s="23"/>
      <c r="F121" s="23"/>
      <c r="G121" s="23"/>
      <c r="H121" s="23"/>
      <c r="I121" s="23"/>
    </row>
    <row r="122" ht="14.25" customHeight="1"/>
    <row r="123" ht="14.25" customHeight="1"/>
    <row r="124" ht="14.25" customHeight="1">
      <c r="A124" s="2" t="s">
        <v>121</v>
      </c>
    </row>
    <row r="125" ht="14.25" customHeight="1">
      <c r="A125" s="1" t="s">
        <v>122</v>
      </c>
    </row>
    <row r="126" ht="14.25" customHeight="1">
      <c r="A126" s="1" t="s">
        <v>123</v>
      </c>
    </row>
    <row r="127" ht="14.25" customHeight="1">
      <c r="B127" s="10"/>
    </row>
    <row r="128" ht="14.25" customHeight="1">
      <c r="A128" s="9" t="s">
        <v>80</v>
      </c>
      <c r="B128" s="43">
        <v>9.0</v>
      </c>
    </row>
    <row r="129" ht="14.25" customHeight="1">
      <c r="A129" s="9" t="s">
        <v>124</v>
      </c>
      <c r="B129" s="43">
        <v>59.0</v>
      </c>
    </row>
    <row r="130" ht="14.25" customHeight="1">
      <c r="A130" s="9" t="s">
        <v>13</v>
      </c>
      <c r="B130" s="43">
        <v>0.05</v>
      </c>
    </row>
    <row r="131" ht="14.25" customHeight="1">
      <c r="A131" s="9"/>
      <c r="B131" s="10"/>
    </row>
    <row r="132" ht="14.25" customHeight="1">
      <c r="A132" s="33" t="s">
        <v>125</v>
      </c>
      <c r="B132" s="33" t="s">
        <v>71</v>
      </c>
      <c r="C132" s="33" t="s">
        <v>126</v>
      </c>
      <c r="D132" s="33" t="s">
        <v>128</v>
      </c>
      <c r="E132" s="33" t="s">
        <v>129</v>
      </c>
      <c r="F132" s="33" t="s">
        <v>130</v>
      </c>
    </row>
    <row r="133" ht="14.25" customHeight="1">
      <c r="A133" s="18">
        <v>1.0</v>
      </c>
      <c r="B133" s="46">
        <v>49.0</v>
      </c>
      <c r="C133" s="47">
        <f t="shared" ref="C133:C141" si="16">+A133/$A$141</f>
        <v>0.1111111111</v>
      </c>
      <c r="D133" s="47">
        <f t="shared" ref="D133:D140" si="17">1-EXP(-B133/$B$129)</f>
        <v>0.5641723773</v>
      </c>
      <c r="E133" s="47">
        <f t="shared" ref="E133:E141" si="18">+ABS(+C133-D133)</f>
        <v>0.4530612662</v>
      </c>
      <c r="F133" s="47">
        <f>+D133</f>
        <v>0.5641723773</v>
      </c>
    </row>
    <row r="134" ht="14.25" customHeight="1">
      <c r="A134" s="18">
        <v>2.0</v>
      </c>
      <c r="B134" s="46">
        <v>52.0</v>
      </c>
      <c r="C134" s="47">
        <f t="shared" si="16"/>
        <v>0.2222222222</v>
      </c>
      <c r="D134" s="47">
        <f t="shared" si="17"/>
        <v>0.5857791247</v>
      </c>
      <c r="E134" s="47">
        <f t="shared" si="18"/>
        <v>0.3635569025</v>
      </c>
      <c r="F134" s="47">
        <f t="shared" ref="F134:F141" si="19">+ABS(C133-D134)</f>
        <v>0.4746680136</v>
      </c>
    </row>
    <row r="135" ht="14.25" customHeight="1">
      <c r="A135" s="18">
        <f t="shared" ref="A135:A138" si="20">+A134+1</f>
        <v>3</v>
      </c>
      <c r="B135" s="46">
        <v>53.0</v>
      </c>
      <c r="C135" s="47">
        <f t="shared" si="16"/>
        <v>0.3333333333</v>
      </c>
      <c r="D135" s="47">
        <f t="shared" si="17"/>
        <v>0.5927406548</v>
      </c>
      <c r="E135" s="47">
        <f t="shared" si="18"/>
        <v>0.2594073215</v>
      </c>
      <c r="F135" s="47">
        <f t="shared" si="19"/>
        <v>0.3705184326</v>
      </c>
    </row>
    <row r="136" ht="14.25" customHeight="1">
      <c r="A136" s="18">
        <f t="shared" si="20"/>
        <v>4</v>
      </c>
      <c r="B136" s="46">
        <v>54.0</v>
      </c>
      <c r="C136" s="47">
        <f t="shared" si="16"/>
        <v>0.4444444444</v>
      </c>
      <c r="D136" s="47">
        <f t="shared" si="17"/>
        <v>0.5995851872</v>
      </c>
      <c r="E136" s="47">
        <f t="shared" si="18"/>
        <v>0.1551407428</v>
      </c>
      <c r="F136" s="47">
        <f t="shared" si="19"/>
        <v>0.2662518539</v>
      </c>
    </row>
    <row r="137" ht="14.25" customHeight="1">
      <c r="A137" s="18">
        <f t="shared" si="20"/>
        <v>5</v>
      </c>
      <c r="B137" s="46">
        <v>54.0</v>
      </c>
      <c r="C137" s="47">
        <f t="shared" si="16"/>
        <v>0.5555555556</v>
      </c>
      <c r="D137" s="47">
        <f t="shared" si="17"/>
        <v>0.5995851872</v>
      </c>
      <c r="E137" s="47">
        <f t="shared" si="18"/>
        <v>0.04402963167</v>
      </c>
      <c r="F137" s="47">
        <f t="shared" si="19"/>
        <v>0.1551407428</v>
      </c>
    </row>
    <row r="138" ht="14.25" customHeight="1">
      <c r="A138" s="18">
        <f t="shared" si="20"/>
        <v>6</v>
      </c>
      <c r="B138" s="46">
        <v>63.0</v>
      </c>
      <c r="C138" s="47">
        <f t="shared" si="16"/>
        <v>0.6666666667</v>
      </c>
      <c r="D138" s="47">
        <f t="shared" si="17"/>
        <v>0.6562348678</v>
      </c>
      <c r="E138" s="47">
        <f t="shared" si="18"/>
        <v>0.01043179882</v>
      </c>
      <c r="F138" s="47">
        <f t="shared" si="19"/>
        <v>0.1006793123</v>
      </c>
    </row>
    <row r="139" ht="14.25" customHeight="1">
      <c r="A139" s="18">
        <v>7.0</v>
      </c>
      <c r="B139" s="46">
        <v>65.0</v>
      </c>
      <c r="C139" s="47">
        <f t="shared" si="16"/>
        <v>0.7777777778</v>
      </c>
      <c r="D139" s="47">
        <f t="shared" si="17"/>
        <v>0.6676926267</v>
      </c>
      <c r="E139" s="47">
        <f t="shared" si="18"/>
        <v>0.1100851511</v>
      </c>
      <c r="F139" s="47">
        <f t="shared" si="19"/>
        <v>0.001025960057</v>
      </c>
    </row>
    <row r="140" ht="14.25" customHeight="1">
      <c r="A140" s="18">
        <v>8.0</v>
      </c>
      <c r="B140" s="46">
        <v>68.0</v>
      </c>
      <c r="C140" s="47">
        <f t="shared" si="16"/>
        <v>0.8888888889</v>
      </c>
      <c r="D140" s="47">
        <f t="shared" si="17"/>
        <v>0.6841672169</v>
      </c>
      <c r="E140" s="47">
        <f t="shared" si="18"/>
        <v>0.204721672</v>
      </c>
      <c r="F140" s="47">
        <f t="shared" si="19"/>
        <v>0.09361056087</v>
      </c>
    </row>
    <row r="141" ht="14.25" customHeight="1">
      <c r="A141" s="18">
        <v>9.0</v>
      </c>
      <c r="B141" s="46">
        <v>74.0</v>
      </c>
      <c r="C141" s="47">
        <f t="shared" si="16"/>
        <v>1</v>
      </c>
      <c r="D141" s="1">
        <v>1.0</v>
      </c>
      <c r="E141" s="47">
        <f t="shared" si="18"/>
        <v>0</v>
      </c>
      <c r="F141" s="47">
        <f t="shared" si="19"/>
        <v>0.1111111111</v>
      </c>
    </row>
    <row r="142" ht="14.25" customHeight="1">
      <c r="A142" s="1" t="s">
        <v>77</v>
      </c>
      <c r="B142" s="1">
        <f>SUM(B133:B141)</f>
        <v>532</v>
      </c>
      <c r="D142" s="51" t="s">
        <v>131</v>
      </c>
    </row>
    <row r="143" ht="14.25" customHeight="1">
      <c r="D143" s="51"/>
    </row>
    <row r="144" ht="14.25" customHeight="1">
      <c r="A144" s="9" t="s">
        <v>132</v>
      </c>
      <c r="B144" s="19">
        <f>+MAX(E133:F141)</f>
        <v>0.5641723773</v>
      </c>
    </row>
    <row r="145" ht="14.25" customHeight="1">
      <c r="A145" s="9" t="s">
        <v>133</v>
      </c>
    </row>
    <row r="146" ht="14.25" customHeight="1">
      <c r="A146" s="9"/>
    </row>
    <row r="147" ht="14.25" customHeight="1">
      <c r="A147" s="9" t="s">
        <v>134</v>
      </c>
      <c r="B147" s="10">
        <v>0.432</v>
      </c>
    </row>
    <row r="148" ht="14.25" customHeight="1">
      <c r="A148" s="9" t="s">
        <v>135</v>
      </c>
    </row>
    <row r="149" ht="14.25" customHeight="1"/>
    <row r="150" ht="14.25" customHeight="1">
      <c r="A150" s="9" t="s">
        <v>136</v>
      </c>
    </row>
    <row r="151" ht="14.25" customHeight="1">
      <c r="A151" s="18" t="s">
        <v>137</v>
      </c>
      <c r="C151" s="16">
        <f>+B144</f>
        <v>0.5641723773</v>
      </c>
      <c r="D151" s="18" t="s">
        <v>28</v>
      </c>
      <c r="E151" s="10">
        <f>+B147</f>
        <v>0.432</v>
      </c>
    </row>
    <row r="152" ht="14.25" customHeight="1">
      <c r="A152" s="21" t="s">
        <v>138</v>
      </c>
    </row>
    <row r="153" ht="14.25" customHeight="1"/>
    <row r="154" ht="14.25" customHeight="1"/>
    <row r="155" ht="14.25" customHeight="1"/>
    <row r="156" ht="14.25" customHeight="1">
      <c r="A156" s="18" t="s">
        <v>139</v>
      </c>
      <c r="C156" s="16">
        <f>+B144</f>
        <v>0.5641723773</v>
      </c>
      <c r="D156" s="18" t="s">
        <v>32</v>
      </c>
      <c r="E156" s="10">
        <f>+B147</f>
        <v>0.432</v>
      </c>
    </row>
    <row r="157" ht="14.25" customHeight="1">
      <c r="A157" s="21" t="s">
        <v>140</v>
      </c>
    </row>
    <row r="158" ht="14.25" customHeight="1"/>
    <row r="159" ht="14.25" customHeight="1"/>
    <row r="160" ht="14.25" customHeight="1"/>
    <row r="161" ht="14.25" customHeight="1"/>
    <row r="162" ht="14.2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</row>
    <row r="163" ht="14.25" customHeight="1"/>
    <row r="164" ht="14.25" customHeight="1">
      <c r="A164" s="2" t="s">
        <v>121</v>
      </c>
    </row>
    <row r="165" ht="14.25" customHeight="1">
      <c r="A165" s="1" t="s">
        <v>122</v>
      </c>
    </row>
    <row r="166" ht="14.25" customHeight="1">
      <c r="A166" s="1" t="s">
        <v>123</v>
      </c>
    </row>
    <row r="167" ht="14.25" customHeight="1">
      <c r="B167" s="10"/>
    </row>
    <row r="168" ht="14.25" customHeight="1">
      <c r="A168" s="9" t="s">
        <v>80</v>
      </c>
      <c r="B168" s="43">
        <v>9.0</v>
      </c>
    </row>
    <row r="169" ht="14.25" customHeight="1">
      <c r="A169" s="9" t="s">
        <v>124</v>
      </c>
      <c r="B169" s="43">
        <v>59.0</v>
      </c>
    </row>
    <row r="170" ht="14.25" customHeight="1">
      <c r="A170" s="9" t="s">
        <v>13</v>
      </c>
      <c r="B170" s="43">
        <v>0.05</v>
      </c>
    </row>
    <row r="171" ht="14.25" customHeight="1">
      <c r="A171" s="9"/>
      <c r="B171" s="10"/>
    </row>
    <row r="172" ht="14.25" customHeight="1">
      <c r="A172" s="33" t="s">
        <v>125</v>
      </c>
      <c r="B172" s="33" t="s">
        <v>71</v>
      </c>
      <c r="C172" s="33" t="s">
        <v>126</v>
      </c>
      <c r="D172" s="33" t="s">
        <v>128</v>
      </c>
      <c r="E172" s="33" t="s">
        <v>129</v>
      </c>
      <c r="F172" s="33" t="s">
        <v>130</v>
      </c>
    </row>
    <row r="173" ht="14.25" customHeight="1">
      <c r="A173" s="18">
        <v>1.0</v>
      </c>
      <c r="B173" s="46">
        <v>49.0</v>
      </c>
      <c r="C173" s="47">
        <f t="shared" ref="C173:C182" si="21">+A173/$A$182</f>
        <v>0.1</v>
      </c>
      <c r="D173" s="47">
        <f t="shared" ref="D173:D181" si="22">1-EXP(-B173/$B$169)</f>
        <v>0.5641723773</v>
      </c>
      <c r="E173" s="47">
        <f t="shared" ref="E173:E182" si="23">+ABS(+C173-D173)</f>
        <v>0.4641723773</v>
      </c>
      <c r="F173" s="47">
        <f>+D173</f>
        <v>0.5641723773</v>
      </c>
    </row>
    <row r="174" ht="14.25" customHeight="1">
      <c r="A174" s="18">
        <v>2.0</v>
      </c>
      <c r="B174" s="46">
        <v>52.0</v>
      </c>
      <c r="C174" s="47">
        <f t="shared" si="21"/>
        <v>0.2</v>
      </c>
      <c r="D174" s="47">
        <f t="shared" si="22"/>
        <v>0.5857791247</v>
      </c>
      <c r="E174" s="47">
        <f t="shared" si="23"/>
        <v>0.3857791247</v>
      </c>
      <c r="F174" s="47">
        <f t="shared" ref="F174:F182" si="24">+ABS(C173-D174)</f>
        <v>0.4857791247</v>
      </c>
    </row>
    <row r="175" ht="14.25" customHeight="1">
      <c r="A175" s="18">
        <f t="shared" ref="A175:A178" si="25">+A174+1</f>
        <v>3</v>
      </c>
      <c r="B175" s="46">
        <v>53.0</v>
      </c>
      <c r="C175" s="47">
        <f t="shared" si="21"/>
        <v>0.3</v>
      </c>
      <c r="D175" s="47">
        <f t="shared" si="22"/>
        <v>0.5927406548</v>
      </c>
      <c r="E175" s="47">
        <f t="shared" si="23"/>
        <v>0.2927406548</v>
      </c>
      <c r="F175" s="47">
        <f t="shared" si="24"/>
        <v>0.3927406548</v>
      </c>
    </row>
    <row r="176" ht="14.25" customHeight="1">
      <c r="A176" s="18">
        <f t="shared" si="25"/>
        <v>4</v>
      </c>
      <c r="B176" s="46">
        <v>54.0</v>
      </c>
      <c r="C176" s="47">
        <f t="shared" si="21"/>
        <v>0.4</v>
      </c>
      <c r="D176" s="47">
        <f t="shared" si="22"/>
        <v>0.5995851872</v>
      </c>
      <c r="E176" s="47">
        <f t="shared" si="23"/>
        <v>0.1995851872</v>
      </c>
      <c r="F176" s="47">
        <f t="shared" si="24"/>
        <v>0.2995851872</v>
      </c>
    </row>
    <row r="177" ht="14.25" customHeight="1">
      <c r="A177" s="18">
        <f t="shared" si="25"/>
        <v>5</v>
      </c>
      <c r="B177" s="46">
        <v>54.0</v>
      </c>
      <c r="C177" s="47">
        <f t="shared" si="21"/>
        <v>0.5</v>
      </c>
      <c r="D177" s="47">
        <f t="shared" si="22"/>
        <v>0.5995851872</v>
      </c>
      <c r="E177" s="47">
        <f t="shared" si="23"/>
        <v>0.09958518723</v>
      </c>
      <c r="F177" s="47">
        <f t="shared" si="24"/>
        <v>0.1995851872</v>
      </c>
    </row>
    <row r="178" ht="14.25" customHeight="1">
      <c r="A178" s="18">
        <f t="shared" si="25"/>
        <v>6</v>
      </c>
      <c r="B178" s="46">
        <v>63.0</v>
      </c>
      <c r="C178" s="47">
        <f t="shared" si="21"/>
        <v>0.6</v>
      </c>
      <c r="D178" s="47">
        <f t="shared" si="22"/>
        <v>0.6562348678</v>
      </c>
      <c r="E178" s="47">
        <f t="shared" si="23"/>
        <v>0.05623486785</v>
      </c>
      <c r="F178" s="47">
        <f t="shared" si="24"/>
        <v>0.1562348678</v>
      </c>
    </row>
    <row r="179" ht="14.25" customHeight="1">
      <c r="A179" s="18">
        <v>7.0</v>
      </c>
      <c r="B179" s="46">
        <v>65.0</v>
      </c>
      <c r="C179" s="47">
        <f t="shared" si="21"/>
        <v>0.7</v>
      </c>
      <c r="D179" s="47">
        <f t="shared" si="22"/>
        <v>0.6676926267</v>
      </c>
      <c r="E179" s="47">
        <f t="shared" si="23"/>
        <v>0.03230737328</v>
      </c>
      <c r="F179" s="47">
        <f t="shared" si="24"/>
        <v>0.06769262672</v>
      </c>
    </row>
    <row r="180" ht="14.25" customHeight="1">
      <c r="A180" s="18">
        <v>8.0</v>
      </c>
      <c r="B180" s="46">
        <v>68.0</v>
      </c>
      <c r="C180" s="47">
        <f t="shared" si="21"/>
        <v>0.8</v>
      </c>
      <c r="D180" s="47">
        <f t="shared" si="22"/>
        <v>0.6841672169</v>
      </c>
      <c r="E180" s="47">
        <f t="shared" si="23"/>
        <v>0.1158327831</v>
      </c>
      <c r="F180" s="47">
        <f t="shared" si="24"/>
        <v>0.01583278309</v>
      </c>
    </row>
    <row r="181" ht="14.25" customHeight="1">
      <c r="A181" s="18">
        <v>9.0</v>
      </c>
      <c r="B181" s="46">
        <v>74.0</v>
      </c>
      <c r="C181" s="47">
        <f t="shared" si="21"/>
        <v>0.9</v>
      </c>
      <c r="D181" s="47">
        <f t="shared" si="22"/>
        <v>0.7147066381</v>
      </c>
      <c r="E181" s="47">
        <f t="shared" si="23"/>
        <v>0.1852933619</v>
      </c>
      <c r="F181" s="47">
        <f t="shared" si="24"/>
        <v>0.0852933619</v>
      </c>
    </row>
    <row r="182" ht="14.25" customHeight="1">
      <c r="A182" s="18">
        <v>10.0</v>
      </c>
      <c r="B182" s="46">
        <v>77.0</v>
      </c>
      <c r="C182" s="47">
        <f t="shared" si="21"/>
        <v>1</v>
      </c>
      <c r="D182" s="1">
        <v>1.0</v>
      </c>
      <c r="E182" s="47">
        <f t="shared" si="23"/>
        <v>0</v>
      </c>
      <c r="F182" s="47">
        <f t="shared" si="24"/>
        <v>0.1</v>
      </c>
    </row>
    <row r="183" ht="14.25" customHeight="1">
      <c r="A183" s="1" t="s">
        <v>77</v>
      </c>
      <c r="B183" s="1">
        <f>SUM(B173:B182)</f>
        <v>609</v>
      </c>
      <c r="D183" s="51" t="s">
        <v>131</v>
      </c>
    </row>
    <row r="184" ht="14.25" customHeight="1">
      <c r="D184" s="51"/>
    </row>
    <row r="185" ht="14.25" customHeight="1">
      <c r="A185" s="9" t="s">
        <v>132</v>
      </c>
      <c r="B185" s="19">
        <f>+MAX(E173:F182)</f>
        <v>0.5641723773</v>
      </c>
    </row>
    <row r="186" ht="14.25" customHeight="1">
      <c r="A186" s="9" t="s">
        <v>133</v>
      </c>
    </row>
    <row r="187" ht="14.25" customHeight="1">
      <c r="A187" s="9"/>
    </row>
    <row r="188" ht="14.25" customHeight="1">
      <c r="A188" s="9" t="s">
        <v>134</v>
      </c>
      <c r="B188" s="10">
        <v>0.41</v>
      </c>
    </row>
    <row r="189" ht="14.25" customHeight="1">
      <c r="A189" s="9" t="s">
        <v>135</v>
      </c>
    </row>
    <row r="190" ht="14.25" customHeight="1"/>
    <row r="191" ht="14.25" customHeight="1">
      <c r="A191" s="9" t="s">
        <v>136</v>
      </c>
    </row>
    <row r="192" ht="14.25" customHeight="1">
      <c r="A192" s="18" t="s">
        <v>137</v>
      </c>
      <c r="C192" s="16">
        <f>+B185</f>
        <v>0.5641723773</v>
      </c>
      <c r="D192" s="18" t="s">
        <v>28</v>
      </c>
      <c r="E192" s="10">
        <f>+B188</f>
        <v>0.41</v>
      </c>
    </row>
    <row r="193" ht="14.25" customHeight="1">
      <c r="A193" s="21" t="s">
        <v>138</v>
      </c>
    </row>
    <row r="194" ht="14.25" customHeight="1"/>
    <row r="195" ht="14.25" customHeight="1"/>
    <row r="196" ht="14.25" customHeight="1"/>
    <row r="197" ht="14.25" customHeight="1">
      <c r="A197" s="18" t="s">
        <v>139</v>
      </c>
      <c r="C197" s="16">
        <f>+B185</f>
        <v>0.5641723773</v>
      </c>
      <c r="D197" s="18" t="s">
        <v>32</v>
      </c>
      <c r="E197" s="10">
        <f>+B188</f>
        <v>0.41</v>
      </c>
    </row>
    <row r="198" ht="14.25" customHeight="1">
      <c r="A198" s="21" t="s">
        <v>140</v>
      </c>
    </row>
    <row r="199" ht="14.25" customHeight="1"/>
    <row r="200" ht="14.25" customHeight="1"/>
    <row r="201" ht="14.25" customHeight="1"/>
    <row r="202" ht="14.25" customHeight="1"/>
    <row r="203" ht="14.25" customHeight="1">
      <c r="A203" s="23"/>
      <c r="B203" s="23"/>
      <c r="C203" s="23"/>
      <c r="D203" s="23"/>
      <c r="E203" s="23"/>
      <c r="F203" s="23"/>
      <c r="G203" s="23"/>
      <c r="H203" s="23"/>
      <c r="I203" s="23"/>
    </row>
    <row r="204" ht="14.25" customHeight="1"/>
    <row r="205" ht="14.25" customHeight="1"/>
    <row r="206" ht="14.25" customHeight="1">
      <c r="A206" s="2" t="s">
        <v>121</v>
      </c>
    </row>
    <row r="207" ht="14.25" customHeight="1">
      <c r="A207" s="1" t="s">
        <v>122</v>
      </c>
    </row>
    <row r="208" ht="14.25" customHeight="1">
      <c r="A208" s="1" t="s">
        <v>123</v>
      </c>
    </row>
    <row r="209" ht="14.25" customHeight="1">
      <c r="B209" s="10"/>
    </row>
    <row r="210" ht="14.25" customHeight="1">
      <c r="A210" s="9" t="s">
        <v>80</v>
      </c>
      <c r="B210" s="43">
        <v>9.0</v>
      </c>
    </row>
    <row r="211" ht="14.25" customHeight="1">
      <c r="A211" s="9" t="s">
        <v>124</v>
      </c>
      <c r="B211" s="43">
        <v>59.0</v>
      </c>
    </row>
    <row r="212" ht="14.25" customHeight="1">
      <c r="A212" s="9" t="s">
        <v>13</v>
      </c>
      <c r="B212" s="43">
        <v>0.05</v>
      </c>
    </row>
    <row r="213" ht="14.25" customHeight="1">
      <c r="A213" s="9"/>
      <c r="B213" s="10"/>
    </row>
    <row r="214" ht="14.25" customHeight="1">
      <c r="A214" s="33" t="s">
        <v>125</v>
      </c>
      <c r="B214" s="33" t="s">
        <v>71</v>
      </c>
      <c r="C214" s="33" t="s">
        <v>126</v>
      </c>
      <c r="D214" s="33" t="s">
        <v>128</v>
      </c>
      <c r="E214" s="33" t="s">
        <v>129</v>
      </c>
      <c r="F214" s="33" t="s">
        <v>130</v>
      </c>
    </row>
    <row r="215" ht="14.25" customHeight="1">
      <c r="A215" s="18">
        <v>1.0</v>
      </c>
      <c r="B215" s="46">
        <v>49.0</v>
      </c>
      <c r="C215" s="47">
        <f t="shared" ref="C215:C225" si="26">+A215/$A$225</f>
        <v>0.09090909091</v>
      </c>
      <c r="D215" s="47">
        <f t="shared" ref="D215:D224" si="27">1-EXP(-B215/$B$211)</f>
        <v>0.5641723773</v>
      </c>
      <c r="E215" s="47">
        <f t="shared" ref="E215:E225" si="28">+ABS(+C215-D215)</f>
        <v>0.4732632864</v>
      </c>
      <c r="F215" s="47">
        <f>+D215</f>
        <v>0.5641723773</v>
      </c>
    </row>
    <row r="216" ht="14.25" customHeight="1">
      <c r="A216" s="18">
        <v>2.0</v>
      </c>
      <c r="B216" s="46">
        <v>52.0</v>
      </c>
      <c r="C216" s="47">
        <f t="shared" si="26"/>
        <v>0.1818181818</v>
      </c>
      <c r="D216" s="47">
        <f t="shared" si="27"/>
        <v>0.5857791247</v>
      </c>
      <c r="E216" s="47">
        <f t="shared" si="28"/>
        <v>0.4039609429</v>
      </c>
      <c r="F216" s="47">
        <f t="shared" ref="F216:F225" si="29">+ABS(C215-D216)</f>
        <v>0.4948700338</v>
      </c>
    </row>
    <row r="217" ht="14.25" customHeight="1">
      <c r="A217" s="18">
        <f t="shared" ref="A217:A220" si="30">+A216+1</f>
        <v>3</v>
      </c>
      <c r="B217" s="46">
        <v>53.0</v>
      </c>
      <c r="C217" s="47">
        <f t="shared" si="26"/>
        <v>0.2727272727</v>
      </c>
      <c r="D217" s="47">
        <f t="shared" si="27"/>
        <v>0.5927406548</v>
      </c>
      <c r="E217" s="47">
        <f t="shared" si="28"/>
        <v>0.3200133821</v>
      </c>
      <c r="F217" s="47">
        <f t="shared" si="29"/>
        <v>0.410922473</v>
      </c>
    </row>
    <row r="218" ht="14.25" customHeight="1">
      <c r="A218" s="18">
        <f t="shared" si="30"/>
        <v>4</v>
      </c>
      <c r="B218" s="46">
        <v>54.0</v>
      </c>
      <c r="C218" s="47">
        <f t="shared" si="26"/>
        <v>0.3636363636</v>
      </c>
      <c r="D218" s="47">
        <f t="shared" si="27"/>
        <v>0.5995851872</v>
      </c>
      <c r="E218" s="47">
        <f t="shared" si="28"/>
        <v>0.2359488236</v>
      </c>
      <c r="F218" s="47">
        <f t="shared" si="29"/>
        <v>0.3268579145</v>
      </c>
    </row>
    <row r="219" ht="14.25" customHeight="1">
      <c r="A219" s="18">
        <f t="shared" si="30"/>
        <v>5</v>
      </c>
      <c r="B219" s="46">
        <v>54.0</v>
      </c>
      <c r="C219" s="47">
        <f t="shared" si="26"/>
        <v>0.4545454545</v>
      </c>
      <c r="D219" s="47">
        <f t="shared" si="27"/>
        <v>0.5995851872</v>
      </c>
      <c r="E219" s="47">
        <f t="shared" si="28"/>
        <v>0.1450397327</v>
      </c>
      <c r="F219" s="47">
        <f t="shared" si="29"/>
        <v>0.2359488236</v>
      </c>
    </row>
    <row r="220" ht="14.25" customHeight="1">
      <c r="A220" s="18">
        <f t="shared" si="30"/>
        <v>6</v>
      </c>
      <c r="B220" s="46">
        <v>63.0</v>
      </c>
      <c r="C220" s="47">
        <f t="shared" si="26"/>
        <v>0.5454545455</v>
      </c>
      <c r="D220" s="47">
        <f t="shared" si="27"/>
        <v>0.6562348678</v>
      </c>
      <c r="E220" s="47">
        <f t="shared" si="28"/>
        <v>0.1107803224</v>
      </c>
      <c r="F220" s="47">
        <f t="shared" si="29"/>
        <v>0.2016894133</v>
      </c>
    </row>
    <row r="221" ht="14.25" customHeight="1">
      <c r="A221" s="18">
        <v>7.0</v>
      </c>
      <c r="B221" s="46">
        <v>65.0</v>
      </c>
      <c r="C221" s="47">
        <f t="shared" si="26"/>
        <v>0.6363636364</v>
      </c>
      <c r="D221" s="47">
        <f t="shared" si="27"/>
        <v>0.6676926267</v>
      </c>
      <c r="E221" s="47">
        <f t="shared" si="28"/>
        <v>0.03132899036</v>
      </c>
      <c r="F221" s="47">
        <f t="shared" si="29"/>
        <v>0.1222380813</v>
      </c>
    </row>
    <row r="222" ht="14.25" customHeight="1">
      <c r="A222" s="18">
        <v>8.0</v>
      </c>
      <c r="B222" s="46">
        <v>68.0</v>
      </c>
      <c r="C222" s="47">
        <f t="shared" si="26"/>
        <v>0.7272727273</v>
      </c>
      <c r="D222" s="47">
        <f t="shared" si="27"/>
        <v>0.6841672169</v>
      </c>
      <c r="E222" s="47">
        <f t="shared" si="28"/>
        <v>0.04310551037</v>
      </c>
      <c r="F222" s="47">
        <f t="shared" si="29"/>
        <v>0.04780358054</v>
      </c>
    </row>
    <row r="223" ht="14.25" customHeight="1">
      <c r="A223" s="18">
        <v>9.0</v>
      </c>
      <c r="B223" s="46">
        <v>74.0</v>
      </c>
      <c r="C223" s="47">
        <f t="shared" si="26"/>
        <v>0.8181818182</v>
      </c>
      <c r="D223" s="47">
        <f t="shared" si="27"/>
        <v>0.7147066381</v>
      </c>
      <c r="E223" s="47">
        <f t="shared" si="28"/>
        <v>0.1034751801</v>
      </c>
      <c r="F223" s="47">
        <f t="shared" si="29"/>
        <v>0.01256608917</v>
      </c>
    </row>
    <row r="224" ht="14.25" customHeight="1">
      <c r="A224" s="18">
        <v>10.0</v>
      </c>
      <c r="B224" s="46">
        <v>77.0</v>
      </c>
      <c r="C224" s="47">
        <f t="shared" si="26"/>
        <v>0.9090909091</v>
      </c>
      <c r="D224" s="47">
        <f t="shared" si="27"/>
        <v>0.7288504447</v>
      </c>
      <c r="E224" s="47">
        <f t="shared" si="28"/>
        <v>0.1802404644</v>
      </c>
      <c r="F224" s="47">
        <f t="shared" si="29"/>
        <v>0.08933137348</v>
      </c>
    </row>
    <row r="225" ht="14.25" customHeight="1">
      <c r="A225" s="18">
        <v>11.0</v>
      </c>
      <c r="B225" s="46">
        <v>82.0</v>
      </c>
      <c r="C225" s="47">
        <f t="shared" si="26"/>
        <v>1</v>
      </c>
      <c r="D225" s="1">
        <v>1.0</v>
      </c>
      <c r="E225" s="47">
        <f t="shared" si="28"/>
        <v>0</v>
      </c>
      <c r="F225" s="47">
        <f t="shared" si="29"/>
        <v>0.09090909091</v>
      </c>
    </row>
    <row r="226" ht="14.25" customHeight="1">
      <c r="A226" s="1" t="s">
        <v>77</v>
      </c>
      <c r="B226" s="1">
        <f>SUM(B215:B225)</f>
        <v>691</v>
      </c>
      <c r="D226" s="51" t="s">
        <v>131</v>
      </c>
    </row>
    <row r="227" ht="14.25" customHeight="1">
      <c r="D227" s="51"/>
    </row>
    <row r="228" ht="14.25" customHeight="1">
      <c r="A228" s="9" t="s">
        <v>132</v>
      </c>
      <c r="B228" s="19">
        <f>+MAX(E215:F225)</f>
        <v>0.5641723773</v>
      </c>
    </row>
    <row r="229" ht="14.25" customHeight="1">
      <c r="A229" s="9" t="s">
        <v>133</v>
      </c>
    </row>
    <row r="230" ht="14.25" customHeight="1">
      <c r="A230" s="9"/>
    </row>
    <row r="231" ht="14.25" customHeight="1">
      <c r="A231" s="9" t="s">
        <v>134</v>
      </c>
      <c r="B231" s="10">
        <v>0.39122</v>
      </c>
    </row>
    <row r="232" ht="14.25" customHeight="1">
      <c r="A232" s="9" t="s">
        <v>135</v>
      </c>
    </row>
    <row r="233" ht="14.25" customHeight="1"/>
    <row r="234" ht="14.25" customHeight="1">
      <c r="A234" s="9" t="s">
        <v>136</v>
      </c>
    </row>
    <row r="235" ht="14.25" customHeight="1">
      <c r="A235" s="18" t="s">
        <v>137</v>
      </c>
      <c r="C235" s="16">
        <f>+B228</f>
        <v>0.5641723773</v>
      </c>
      <c r="D235" s="18" t="s">
        <v>28</v>
      </c>
      <c r="E235" s="10">
        <f>+B231</f>
        <v>0.39122</v>
      </c>
    </row>
    <row r="236" ht="14.25" customHeight="1">
      <c r="A236" s="21" t="s">
        <v>138</v>
      </c>
    </row>
    <row r="237" ht="14.25" customHeight="1"/>
    <row r="238" ht="14.25" customHeight="1"/>
    <row r="239" ht="14.25" customHeight="1"/>
    <row r="240" ht="14.25" customHeight="1">
      <c r="A240" s="18" t="s">
        <v>139</v>
      </c>
      <c r="C240" s="16">
        <f>+B228</f>
        <v>0.5641723773</v>
      </c>
      <c r="D240" s="18" t="s">
        <v>32</v>
      </c>
      <c r="E240" s="10">
        <f>+B231</f>
        <v>0.39122</v>
      </c>
    </row>
    <row r="241" ht="14.25" customHeight="1">
      <c r="A241" s="21" t="s">
        <v>140</v>
      </c>
    </row>
    <row r="242" ht="14.25" customHeight="1"/>
    <row r="243" ht="14.25" customHeight="1"/>
    <row r="244" ht="14.25" customHeight="1"/>
    <row r="245" ht="14.25" customHeight="1"/>
    <row r="246" ht="14.2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</row>
    <row r="247" ht="14.25" customHeight="1"/>
    <row r="248" ht="14.25" customHeight="1"/>
    <row r="249" ht="14.25" customHeight="1"/>
    <row r="250" ht="14.25" customHeight="1">
      <c r="A250" s="1" t="s">
        <v>122</v>
      </c>
    </row>
    <row r="251" ht="14.25" customHeight="1">
      <c r="A251" s="1" t="s">
        <v>123</v>
      </c>
    </row>
    <row r="252" ht="14.25" customHeight="1">
      <c r="B252" s="10"/>
    </row>
    <row r="253" ht="14.25" customHeight="1">
      <c r="A253" s="9" t="s">
        <v>80</v>
      </c>
      <c r="B253" s="43">
        <v>9.0</v>
      </c>
    </row>
    <row r="254" ht="14.25" customHeight="1">
      <c r="A254" s="9" t="s">
        <v>124</v>
      </c>
      <c r="B254" s="43">
        <v>59.0</v>
      </c>
    </row>
    <row r="255" ht="14.25" customHeight="1">
      <c r="A255" s="9" t="s">
        <v>13</v>
      </c>
      <c r="B255" s="43">
        <v>0.05</v>
      </c>
    </row>
    <row r="256" ht="14.25" customHeight="1">
      <c r="A256" s="9"/>
      <c r="B256" s="10"/>
    </row>
    <row r="257" ht="14.25" customHeight="1">
      <c r="A257" s="33" t="s">
        <v>125</v>
      </c>
      <c r="B257" s="33" t="s">
        <v>71</v>
      </c>
      <c r="C257" s="33" t="s">
        <v>126</v>
      </c>
      <c r="D257" s="33" t="s">
        <v>128</v>
      </c>
      <c r="E257" s="33" t="s">
        <v>129</v>
      </c>
      <c r="F257" s="33" t="s">
        <v>130</v>
      </c>
    </row>
    <row r="258" ht="14.25" customHeight="1">
      <c r="A258" s="18">
        <v>1.0</v>
      </c>
      <c r="B258" s="46">
        <v>49.0</v>
      </c>
      <c r="C258" s="47">
        <f t="shared" ref="C258:C269" si="31">+A258/$A$269</f>
        <v>0.08333333333</v>
      </c>
      <c r="D258" s="47">
        <f t="shared" ref="D258:D268" si="32">1-EXP(-B258/$B$254)</f>
        <v>0.5641723773</v>
      </c>
      <c r="E258" s="47">
        <f t="shared" ref="E258:E269" si="33">+ABS(+C258-D258)</f>
        <v>0.480839044</v>
      </c>
      <c r="F258" s="47">
        <f>+D258</f>
        <v>0.5641723773</v>
      </c>
    </row>
    <row r="259" ht="14.25" customHeight="1">
      <c r="A259" s="18">
        <v>2.0</v>
      </c>
      <c r="B259" s="46">
        <v>52.0</v>
      </c>
      <c r="C259" s="47">
        <f t="shared" si="31"/>
        <v>0.1666666667</v>
      </c>
      <c r="D259" s="47">
        <f t="shared" si="32"/>
        <v>0.5857791247</v>
      </c>
      <c r="E259" s="47">
        <f t="shared" si="33"/>
        <v>0.419112458</v>
      </c>
      <c r="F259" s="47">
        <f t="shared" ref="F259:F269" si="34">+ABS(C258-D259)</f>
        <v>0.5024457914</v>
      </c>
    </row>
    <row r="260" ht="14.25" customHeight="1">
      <c r="A260" s="18">
        <f t="shared" ref="A260:A263" si="35">+A259+1</f>
        <v>3</v>
      </c>
      <c r="B260" s="46">
        <v>53.0</v>
      </c>
      <c r="C260" s="47">
        <f t="shared" si="31"/>
        <v>0.25</v>
      </c>
      <c r="D260" s="47">
        <f t="shared" si="32"/>
        <v>0.5927406548</v>
      </c>
      <c r="E260" s="47">
        <f t="shared" si="33"/>
        <v>0.3427406548</v>
      </c>
      <c r="F260" s="47">
        <f t="shared" si="34"/>
        <v>0.4260739882</v>
      </c>
    </row>
    <row r="261" ht="14.25" customHeight="1">
      <c r="A261" s="18">
        <f t="shared" si="35"/>
        <v>4</v>
      </c>
      <c r="B261" s="46">
        <v>54.0</v>
      </c>
      <c r="C261" s="47">
        <f t="shared" si="31"/>
        <v>0.3333333333</v>
      </c>
      <c r="D261" s="47">
        <f t="shared" si="32"/>
        <v>0.5995851872</v>
      </c>
      <c r="E261" s="47">
        <f t="shared" si="33"/>
        <v>0.2662518539</v>
      </c>
      <c r="F261" s="47">
        <f t="shared" si="34"/>
        <v>0.3495851872</v>
      </c>
    </row>
    <row r="262" ht="14.25" customHeight="1">
      <c r="A262" s="18">
        <f t="shared" si="35"/>
        <v>5</v>
      </c>
      <c r="B262" s="46">
        <v>54.0</v>
      </c>
      <c r="C262" s="47">
        <f t="shared" si="31"/>
        <v>0.4166666667</v>
      </c>
      <c r="D262" s="47">
        <f t="shared" si="32"/>
        <v>0.5995851872</v>
      </c>
      <c r="E262" s="47">
        <f t="shared" si="33"/>
        <v>0.1829185206</v>
      </c>
      <c r="F262" s="47">
        <f t="shared" si="34"/>
        <v>0.2662518539</v>
      </c>
    </row>
    <row r="263" ht="14.25" customHeight="1">
      <c r="A263" s="18">
        <f t="shared" si="35"/>
        <v>6</v>
      </c>
      <c r="B263" s="46">
        <v>63.0</v>
      </c>
      <c r="C263" s="47">
        <f t="shared" si="31"/>
        <v>0.5</v>
      </c>
      <c r="D263" s="47">
        <f t="shared" si="32"/>
        <v>0.6562348678</v>
      </c>
      <c r="E263" s="47">
        <f t="shared" si="33"/>
        <v>0.1562348678</v>
      </c>
      <c r="F263" s="47">
        <f t="shared" si="34"/>
        <v>0.2395682012</v>
      </c>
    </row>
    <row r="264" ht="14.25" customHeight="1">
      <c r="A264" s="18">
        <v>7.0</v>
      </c>
      <c r="B264" s="46">
        <v>65.0</v>
      </c>
      <c r="C264" s="47">
        <f t="shared" si="31"/>
        <v>0.5833333333</v>
      </c>
      <c r="D264" s="47">
        <f t="shared" si="32"/>
        <v>0.6676926267</v>
      </c>
      <c r="E264" s="47">
        <f t="shared" si="33"/>
        <v>0.08435929339</v>
      </c>
      <c r="F264" s="47">
        <f t="shared" si="34"/>
        <v>0.1676926267</v>
      </c>
    </row>
    <row r="265" ht="14.25" customHeight="1">
      <c r="A265" s="18">
        <v>8.0</v>
      </c>
      <c r="B265" s="46">
        <v>68.0</v>
      </c>
      <c r="C265" s="47">
        <f t="shared" si="31"/>
        <v>0.6666666667</v>
      </c>
      <c r="D265" s="47">
        <f t="shared" si="32"/>
        <v>0.6841672169</v>
      </c>
      <c r="E265" s="47">
        <f t="shared" si="33"/>
        <v>0.01750055024</v>
      </c>
      <c r="F265" s="47">
        <f t="shared" si="34"/>
        <v>0.1008338836</v>
      </c>
    </row>
    <row r="266" ht="14.25" customHeight="1">
      <c r="A266" s="18">
        <v>9.0</v>
      </c>
      <c r="B266" s="46">
        <v>74.0</v>
      </c>
      <c r="C266" s="47">
        <f t="shared" si="31"/>
        <v>0.75</v>
      </c>
      <c r="D266" s="47">
        <f t="shared" si="32"/>
        <v>0.7147066381</v>
      </c>
      <c r="E266" s="47">
        <f t="shared" si="33"/>
        <v>0.0352933619</v>
      </c>
      <c r="F266" s="47">
        <f t="shared" si="34"/>
        <v>0.04803997144</v>
      </c>
    </row>
    <row r="267" ht="14.25" customHeight="1">
      <c r="A267" s="18">
        <v>10.0</v>
      </c>
      <c r="B267" s="46">
        <v>77.0</v>
      </c>
      <c r="C267" s="47">
        <f t="shared" si="31"/>
        <v>0.8333333333</v>
      </c>
      <c r="D267" s="47">
        <f t="shared" si="32"/>
        <v>0.7288504447</v>
      </c>
      <c r="E267" s="47">
        <f t="shared" si="33"/>
        <v>0.1044828886</v>
      </c>
      <c r="F267" s="47">
        <f t="shared" si="34"/>
        <v>0.0211495553</v>
      </c>
    </row>
    <row r="268" ht="14.25" customHeight="1">
      <c r="A268" s="18">
        <v>11.0</v>
      </c>
      <c r="B268" s="46">
        <v>82.0</v>
      </c>
      <c r="C268" s="47">
        <f t="shared" si="31"/>
        <v>0.9166666667</v>
      </c>
      <c r="D268" s="47">
        <f t="shared" si="32"/>
        <v>0.7508824756</v>
      </c>
      <c r="E268" s="47">
        <f t="shared" si="33"/>
        <v>0.165784191</v>
      </c>
      <c r="F268" s="47">
        <f t="shared" si="34"/>
        <v>0.0824508577</v>
      </c>
    </row>
    <row r="269" ht="14.25" customHeight="1">
      <c r="A269" s="18">
        <v>12.0</v>
      </c>
      <c r="B269" s="46">
        <v>88.0</v>
      </c>
      <c r="C269" s="47">
        <f t="shared" si="31"/>
        <v>1</v>
      </c>
      <c r="D269" s="1">
        <v>1.0</v>
      </c>
      <c r="E269" s="47">
        <f t="shared" si="33"/>
        <v>0</v>
      </c>
      <c r="F269" s="47">
        <f t="shared" si="34"/>
        <v>0.08333333333</v>
      </c>
    </row>
    <row r="270" ht="14.25" customHeight="1">
      <c r="A270" s="1" t="s">
        <v>77</v>
      </c>
      <c r="B270" s="1">
        <f>SUM(B258:B269)</f>
        <v>779</v>
      </c>
      <c r="D270" s="51" t="s">
        <v>131</v>
      </c>
    </row>
    <row r="271" ht="14.25" customHeight="1">
      <c r="D271" s="51"/>
    </row>
    <row r="272" ht="14.25" customHeight="1">
      <c r="A272" s="9" t="s">
        <v>132</v>
      </c>
      <c r="B272" s="19">
        <f>+MAX(E258:F269)</f>
        <v>0.5641723773</v>
      </c>
    </row>
    <row r="273" ht="14.25" customHeight="1">
      <c r="A273" s="9" t="s">
        <v>133</v>
      </c>
    </row>
    <row r="274" ht="14.25" customHeight="1">
      <c r="A274" s="9"/>
    </row>
    <row r="275" ht="14.25" customHeight="1">
      <c r="A275" s="9" t="s">
        <v>134</v>
      </c>
      <c r="B275" s="10">
        <v>0.3754</v>
      </c>
    </row>
    <row r="276" ht="14.25" customHeight="1">
      <c r="A276" s="9" t="s">
        <v>135</v>
      </c>
    </row>
    <row r="277" ht="14.25" customHeight="1"/>
    <row r="278" ht="14.25" customHeight="1">
      <c r="A278" s="9" t="s">
        <v>136</v>
      </c>
    </row>
    <row r="279" ht="14.25" customHeight="1">
      <c r="A279" s="18" t="s">
        <v>137</v>
      </c>
      <c r="C279" s="16">
        <f>+B272</f>
        <v>0.5641723773</v>
      </c>
      <c r="D279" s="18" t="s">
        <v>28</v>
      </c>
      <c r="E279" s="10">
        <f>+B275</f>
        <v>0.3754</v>
      </c>
    </row>
    <row r="280" ht="14.25" customHeight="1">
      <c r="A280" s="21" t="s">
        <v>138</v>
      </c>
    </row>
    <row r="281" ht="14.25" customHeight="1"/>
    <row r="282" ht="14.25" customHeight="1"/>
    <row r="283" ht="14.25" customHeight="1"/>
    <row r="284" ht="14.25" customHeight="1">
      <c r="A284" s="18" t="s">
        <v>139</v>
      </c>
      <c r="C284" s="16">
        <f>+B272</f>
        <v>0.5641723773</v>
      </c>
      <c r="D284" s="18" t="s">
        <v>32</v>
      </c>
      <c r="E284" s="10">
        <f>+B275</f>
        <v>0.3754</v>
      </c>
    </row>
    <row r="285" ht="14.25" customHeight="1">
      <c r="A285" s="21" t="s">
        <v>140</v>
      </c>
    </row>
    <row r="286" ht="14.25" customHeight="1"/>
    <row r="287" ht="14.25" customHeight="1"/>
    <row r="288" ht="14.25" customHeight="1"/>
    <row r="289" ht="14.25" customHeight="1">
      <c r="A289" s="23"/>
      <c r="B289" s="23"/>
      <c r="C289" s="23"/>
      <c r="D289" s="23"/>
      <c r="E289" s="23"/>
      <c r="F289" s="23"/>
      <c r="G289" s="23"/>
      <c r="H289" s="23"/>
      <c r="I289" s="23"/>
    </row>
    <row r="290" ht="14.25" customHeight="1"/>
    <row r="291" ht="14.25" customHeight="1">
      <c r="A291" s="1" t="s">
        <v>122</v>
      </c>
    </row>
    <row r="292" ht="14.25" customHeight="1">
      <c r="A292" s="1" t="s">
        <v>123</v>
      </c>
    </row>
    <row r="293" ht="14.25" customHeight="1">
      <c r="B293" s="10"/>
    </row>
    <row r="294" ht="14.25" customHeight="1">
      <c r="A294" s="9" t="s">
        <v>80</v>
      </c>
      <c r="B294" s="43">
        <v>9.0</v>
      </c>
    </row>
    <row r="295" ht="14.25" customHeight="1">
      <c r="A295" s="9" t="s">
        <v>124</v>
      </c>
      <c r="B295" s="43">
        <v>59.0</v>
      </c>
    </row>
    <row r="296" ht="14.25" customHeight="1">
      <c r="A296" s="9" t="s">
        <v>13</v>
      </c>
      <c r="B296" s="43">
        <v>0.05</v>
      </c>
    </row>
    <row r="297" ht="14.25" customHeight="1">
      <c r="A297" s="9"/>
      <c r="B297" s="10"/>
    </row>
    <row r="298" ht="14.25" customHeight="1">
      <c r="A298" s="33" t="s">
        <v>125</v>
      </c>
      <c r="B298" s="33" t="s">
        <v>71</v>
      </c>
      <c r="C298" s="33" t="s">
        <v>126</v>
      </c>
      <c r="D298" s="33" t="s">
        <v>128</v>
      </c>
      <c r="E298" s="33" t="s">
        <v>129</v>
      </c>
      <c r="F298" s="33" t="s">
        <v>130</v>
      </c>
    </row>
    <row r="299" ht="14.25" customHeight="1">
      <c r="A299" s="18">
        <v>1.0</v>
      </c>
      <c r="B299" s="46">
        <v>49.0</v>
      </c>
      <c r="C299" s="47">
        <f t="shared" ref="C299:C311" si="36">+A299/$A$311</f>
        <v>0.07692307692</v>
      </c>
      <c r="D299" s="47">
        <f t="shared" ref="D299:D310" si="37">1-EXP(-B299/$B$295)</f>
        <v>0.5641723773</v>
      </c>
      <c r="E299" s="47">
        <f t="shared" ref="E299:E311" si="38">+ABS(+C299-D299)</f>
        <v>0.4872493004</v>
      </c>
      <c r="F299" s="47">
        <f>+D299</f>
        <v>0.5641723773</v>
      </c>
    </row>
    <row r="300" ht="14.25" customHeight="1">
      <c r="A300" s="18">
        <v>2.0</v>
      </c>
      <c r="B300" s="46">
        <v>52.0</v>
      </c>
      <c r="C300" s="47">
        <f t="shared" si="36"/>
        <v>0.1538461538</v>
      </c>
      <c r="D300" s="47">
        <f t="shared" si="37"/>
        <v>0.5857791247</v>
      </c>
      <c r="E300" s="47">
        <f t="shared" si="38"/>
        <v>0.4319329709</v>
      </c>
      <c r="F300" s="47">
        <f t="shared" ref="F300:F311" si="39">+ABS(C299-D300)</f>
        <v>0.5088560478</v>
      </c>
    </row>
    <row r="301" ht="14.25" customHeight="1">
      <c r="A301" s="18">
        <f t="shared" ref="A301:A304" si="40">+A300+1</f>
        <v>3</v>
      </c>
      <c r="B301" s="46">
        <v>53.0</v>
      </c>
      <c r="C301" s="47">
        <f t="shared" si="36"/>
        <v>0.2307692308</v>
      </c>
      <c r="D301" s="47">
        <f t="shared" si="37"/>
        <v>0.5927406548</v>
      </c>
      <c r="E301" s="47">
        <f t="shared" si="38"/>
        <v>0.3619714241</v>
      </c>
      <c r="F301" s="47">
        <f t="shared" si="39"/>
        <v>0.438894501</v>
      </c>
    </row>
    <row r="302" ht="14.25" customHeight="1">
      <c r="A302" s="18">
        <f t="shared" si="40"/>
        <v>4</v>
      </c>
      <c r="B302" s="46">
        <v>54.0</v>
      </c>
      <c r="C302" s="47">
        <f t="shared" si="36"/>
        <v>0.3076923077</v>
      </c>
      <c r="D302" s="47">
        <f t="shared" si="37"/>
        <v>0.5995851872</v>
      </c>
      <c r="E302" s="47">
        <f t="shared" si="38"/>
        <v>0.2918928795</v>
      </c>
      <c r="F302" s="47">
        <f t="shared" si="39"/>
        <v>0.3688159565</v>
      </c>
    </row>
    <row r="303" ht="14.25" customHeight="1">
      <c r="A303" s="18">
        <f t="shared" si="40"/>
        <v>5</v>
      </c>
      <c r="B303" s="46">
        <v>54.0</v>
      </c>
      <c r="C303" s="47">
        <f t="shared" si="36"/>
        <v>0.3846153846</v>
      </c>
      <c r="D303" s="47">
        <f t="shared" si="37"/>
        <v>0.5995851872</v>
      </c>
      <c r="E303" s="47">
        <f t="shared" si="38"/>
        <v>0.2149698026</v>
      </c>
      <c r="F303" s="47">
        <f t="shared" si="39"/>
        <v>0.2918928795</v>
      </c>
    </row>
    <row r="304" ht="14.25" customHeight="1">
      <c r="A304" s="18">
        <f t="shared" si="40"/>
        <v>6</v>
      </c>
      <c r="B304" s="46">
        <v>63.0</v>
      </c>
      <c r="C304" s="47">
        <f t="shared" si="36"/>
        <v>0.4615384615</v>
      </c>
      <c r="D304" s="47">
        <f t="shared" si="37"/>
        <v>0.6562348678</v>
      </c>
      <c r="E304" s="47">
        <f t="shared" si="38"/>
        <v>0.1946964063</v>
      </c>
      <c r="F304" s="47">
        <f t="shared" si="39"/>
        <v>0.2716194832</v>
      </c>
    </row>
    <row r="305" ht="14.25" customHeight="1">
      <c r="A305" s="18">
        <v>7.0</v>
      </c>
      <c r="B305" s="46">
        <v>65.0</v>
      </c>
      <c r="C305" s="47">
        <f t="shared" si="36"/>
        <v>0.5384615385</v>
      </c>
      <c r="D305" s="47">
        <f t="shared" si="37"/>
        <v>0.6676926267</v>
      </c>
      <c r="E305" s="47">
        <f t="shared" si="38"/>
        <v>0.1292310883</v>
      </c>
      <c r="F305" s="47">
        <f t="shared" si="39"/>
        <v>0.2061541652</v>
      </c>
    </row>
    <row r="306" ht="14.25" customHeight="1">
      <c r="A306" s="18">
        <v>8.0</v>
      </c>
      <c r="B306" s="46">
        <v>68.0</v>
      </c>
      <c r="C306" s="47">
        <f t="shared" si="36"/>
        <v>0.6153846154</v>
      </c>
      <c r="D306" s="47">
        <f t="shared" si="37"/>
        <v>0.6841672169</v>
      </c>
      <c r="E306" s="47">
        <f t="shared" si="38"/>
        <v>0.06878260152</v>
      </c>
      <c r="F306" s="47">
        <f t="shared" si="39"/>
        <v>0.1457056784</v>
      </c>
    </row>
    <row r="307" ht="14.25" customHeight="1">
      <c r="A307" s="18">
        <v>9.0</v>
      </c>
      <c r="B307" s="46">
        <v>74.0</v>
      </c>
      <c r="C307" s="47">
        <f t="shared" si="36"/>
        <v>0.6923076923</v>
      </c>
      <c r="D307" s="47">
        <f t="shared" si="37"/>
        <v>0.7147066381</v>
      </c>
      <c r="E307" s="47">
        <f t="shared" si="38"/>
        <v>0.0223989458</v>
      </c>
      <c r="F307" s="47">
        <f t="shared" si="39"/>
        <v>0.09932202272</v>
      </c>
    </row>
    <row r="308" ht="14.25" customHeight="1">
      <c r="A308" s="18">
        <v>10.0</v>
      </c>
      <c r="B308" s="46">
        <v>77.0</v>
      </c>
      <c r="C308" s="47">
        <f t="shared" si="36"/>
        <v>0.7692307692</v>
      </c>
      <c r="D308" s="47">
        <f t="shared" si="37"/>
        <v>0.7288504447</v>
      </c>
      <c r="E308" s="47">
        <f t="shared" si="38"/>
        <v>0.04038032453</v>
      </c>
      <c r="F308" s="47">
        <f t="shared" si="39"/>
        <v>0.0365427524</v>
      </c>
    </row>
    <row r="309" ht="14.25" customHeight="1">
      <c r="A309" s="18">
        <v>11.0</v>
      </c>
      <c r="B309" s="46">
        <v>82.0</v>
      </c>
      <c r="C309" s="47">
        <f t="shared" si="36"/>
        <v>0.8461538462</v>
      </c>
      <c r="D309" s="47">
        <f t="shared" si="37"/>
        <v>0.7508824756</v>
      </c>
      <c r="E309" s="47">
        <f t="shared" si="38"/>
        <v>0.09527137052</v>
      </c>
      <c r="F309" s="47">
        <f t="shared" si="39"/>
        <v>0.01834829359</v>
      </c>
    </row>
    <row r="310" ht="14.25" customHeight="1">
      <c r="A310" s="18">
        <v>12.0</v>
      </c>
      <c r="B310" s="46">
        <v>88.0</v>
      </c>
      <c r="C310" s="47">
        <f t="shared" si="36"/>
        <v>0.9230769231</v>
      </c>
      <c r="D310" s="47">
        <f t="shared" si="37"/>
        <v>0.7749708712</v>
      </c>
      <c r="E310" s="47">
        <f t="shared" si="38"/>
        <v>0.1481060519</v>
      </c>
      <c r="F310" s="47">
        <f t="shared" si="39"/>
        <v>0.07118297498</v>
      </c>
    </row>
    <row r="311" ht="14.25" customHeight="1">
      <c r="A311" s="18">
        <v>13.0</v>
      </c>
      <c r="B311" s="46">
        <v>89.0</v>
      </c>
      <c r="C311" s="47">
        <f t="shared" si="36"/>
        <v>1</v>
      </c>
      <c r="D311" s="1">
        <v>1.0</v>
      </c>
      <c r="E311" s="47">
        <f t="shared" si="38"/>
        <v>0</v>
      </c>
      <c r="F311" s="47">
        <f t="shared" si="39"/>
        <v>0.07692307692</v>
      </c>
    </row>
    <row r="312" ht="14.25" customHeight="1">
      <c r="A312" s="1" t="s">
        <v>77</v>
      </c>
      <c r="B312" s="1">
        <f>SUM(B299:B311)</f>
        <v>868</v>
      </c>
      <c r="D312" s="51" t="s">
        <v>131</v>
      </c>
    </row>
    <row r="313" ht="14.25" customHeight="1">
      <c r="D313" s="51"/>
    </row>
    <row r="314" ht="14.25" customHeight="1">
      <c r="A314" s="9" t="s">
        <v>132</v>
      </c>
      <c r="B314" s="19">
        <f>+MAX(E299:F311)</f>
        <v>0.5641723773</v>
      </c>
    </row>
    <row r="315" ht="14.25" customHeight="1">
      <c r="A315" s="9" t="s">
        <v>133</v>
      </c>
    </row>
    <row r="316" ht="14.25" customHeight="1">
      <c r="A316" s="9"/>
    </row>
    <row r="317" ht="14.25" customHeight="1">
      <c r="A317" s="9" t="s">
        <v>134</v>
      </c>
      <c r="B317" s="10">
        <v>0.3614</v>
      </c>
    </row>
    <row r="318" ht="14.25" customHeight="1">
      <c r="A318" s="9" t="s">
        <v>135</v>
      </c>
    </row>
    <row r="319" ht="14.25" customHeight="1"/>
    <row r="320" ht="14.25" customHeight="1">
      <c r="A320" s="9" t="s">
        <v>136</v>
      </c>
    </row>
    <row r="321" ht="14.25" customHeight="1">
      <c r="A321" s="18" t="s">
        <v>137</v>
      </c>
      <c r="C321" s="16">
        <f>+B314</f>
        <v>0.5641723773</v>
      </c>
      <c r="D321" s="18" t="s">
        <v>28</v>
      </c>
      <c r="E321" s="10">
        <f>+B317</f>
        <v>0.3614</v>
      </c>
    </row>
    <row r="322" ht="14.25" customHeight="1">
      <c r="A322" s="21" t="s">
        <v>138</v>
      </c>
    </row>
    <row r="323" ht="14.25" customHeight="1"/>
    <row r="324" ht="14.25" customHeight="1"/>
    <row r="325" ht="14.25" customHeight="1"/>
    <row r="326" ht="14.25" customHeight="1">
      <c r="A326" s="18" t="s">
        <v>139</v>
      </c>
      <c r="C326" s="16">
        <f>+B314</f>
        <v>0.5641723773</v>
      </c>
      <c r="D326" s="18" t="s">
        <v>32</v>
      </c>
      <c r="E326" s="10">
        <f>+B317</f>
        <v>0.3614</v>
      </c>
    </row>
    <row r="327" ht="14.25" customHeight="1">
      <c r="A327" s="21" t="s">
        <v>140</v>
      </c>
    </row>
    <row r="328" ht="14.25" customHeight="1"/>
    <row r="329" ht="14.25" customHeight="1"/>
    <row r="330" ht="14.25" customHeight="1"/>
    <row r="331" ht="14.25" customHeight="1">
      <c r="A331" s="23"/>
      <c r="B331" s="23"/>
      <c r="C331" s="23"/>
      <c r="D331" s="23"/>
      <c r="E331" s="23"/>
      <c r="F331" s="23"/>
      <c r="G331" s="23"/>
      <c r="H331" s="23"/>
      <c r="I331" s="23"/>
    </row>
    <row r="332" ht="14.25" customHeight="1"/>
    <row r="333" ht="14.25" customHeight="1">
      <c r="A333" s="1" t="s">
        <v>122</v>
      </c>
    </row>
    <row r="334" ht="14.25" customHeight="1">
      <c r="A334" s="1" t="s">
        <v>123</v>
      </c>
    </row>
    <row r="335" ht="14.25" customHeight="1">
      <c r="B335" s="10"/>
    </row>
    <row r="336" ht="14.25" customHeight="1">
      <c r="A336" s="9" t="s">
        <v>80</v>
      </c>
      <c r="B336" s="43">
        <v>9.0</v>
      </c>
    </row>
    <row r="337" ht="14.25" customHeight="1">
      <c r="A337" s="9" t="s">
        <v>124</v>
      </c>
      <c r="B337" s="43">
        <v>59.0</v>
      </c>
    </row>
    <row r="338" ht="14.25" customHeight="1">
      <c r="A338" s="9" t="s">
        <v>13</v>
      </c>
      <c r="B338" s="43">
        <v>0.05</v>
      </c>
    </row>
    <row r="339" ht="14.25" customHeight="1">
      <c r="A339" s="9"/>
      <c r="B339" s="10"/>
    </row>
    <row r="340" ht="14.25" customHeight="1">
      <c r="A340" s="33" t="s">
        <v>125</v>
      </c>
      <c r="B340" s="33" t="s">
        <v>71</v>
      </c>
      <c r="C340" s="33" t="s">
        <v>126</v>
      </c>
      <c r="D340" s="33" t="s">
        <v>128</v>
      </c>
      <c r="E340" s="33" t="s">
        <v>129</v>
      </c>
      <c r="F340" s="33" t="s">
        <v>130</v>
      </c>
    </row>
    <row r="341" ht="14.25" customHeight="1">
      <c r="A341" s="18">
        <v>1.0</v>
      </c>
      <c r="B341" s="46">
        <v>49.0</v>
      </c>
      <c r="C341" s="47">
        <f t="shared" ref="C341:C354" si="41">+A341/$A$354</f>
        <v>0.07142857143</v>
      </c>
      <c r="D341" s="47">
        <f t="shared" ref="D341:D353" si="42">1-EXP(-B341/$B$337)</f>
        <v>0.5641723773</v>
      </c>
      <c r="E341" s="47">
        <f t="shared" ref="E341:E354" si="43">+ABS(+C341-D341)</f>
        <v>0.4927438059</v>
      </c>
      <c r="F341" s="47">
        <f>+D341</f>
        <v>0.5641723773</v>
      </c>
    </row>
    <row r="342" ht="14.25" customHeight="1">
      <c r="A342" s="18">
        <v>2.0</v>
      </c>
      <c r="B342" s="46">
        <v>52.0</v>
      </c>
      <c r="C342" s="47">
        <f t="shared" si="41"/>
        <v>0.1428571429</v>
      </c>
      <c r="D342" s="47">
        <f t="shared" si="42"/>
        <v>0.5857791247</v>
      </c>
      <c r="E342" s="47">
        <f t="shared" si="43"/>
        <v>0.4429219818</v>
      </c>
      <c r="F342" s="47">
        <f t="shared" ref="F342:F354" si="44">+ABS(C341-D342)</f>
        <v>0.5143505533</v>
      </c>
    </row>
    <row r="343" ht="14.25" customHeight="1">
      <c r="A343" s="18">
        <f t="shared" ref="A343:A346" si="45">+A342+1</f>
        <v>3</v>
      </c>
      <c r="B343" s="46">
        <v>53.0</v>
      </c>
      <c r="C343" s="47">
        <f t="shared" si="41"/>
        <v>0.2142857143</v>
      </c>
      <c r="D343" s="47">
        <f t="shared" si="42"/>
        <v>0.5927406548</v>
      </c>
      <c r="E343" s="47">
        <f t="shared" si="43"/>
        <v>0.3784549405</v>
      </c>
      <c r="F343" s="47">
        <f t="shared" si="44"/>
        <v>0.449883512</v>
      </c>
    </row>
    <row r="344" ht="14.25" customHeight="1">
      <c r="A344" s="18">
        <f t="shared" si="45"/>
        <v>4</v>
      </c>
      <c r="B344" s="46">
        <v>54.0</v>
      </c>
      <c r="C344" s="47">
        <f t="shared" si="41"/>
        <v>0.2857142857</v>
      </c>
      <c r="D344" s="47">
        <f t="shared" si="42"/>
        <v>0.5995851872</v>
      </c>
      <c r="E344" s="47">
        <f t="shared" si="43"/>
        <v>0.3138709015</v>
      </c>
      <c r="F344" s="47">
        <f t="shared" si="44"/>
        <v>0.3852994729</v>
      </c>
    </row>
    <row r="345" ht="14.25" customHeight="1">
      <c r="A345" s="18">
        <f t="shared" si="45"/>
        <v>5</v>
      </c>
      <c r="B345" s="46">
        <v>54.0</v>
      </c>
      <c r="C345" s="47">
        <f t="shared" si="41"/>
        <v>0.3571428571</v>
      </c>
      <c r="D345" s="47">
        <f t="shared" si="42"/>
        <v>0.5995851872</v>
      </c>
      <c r="E345" s="47">
        <f t="shared" si="43"/>
        <v>0.2424423301</v>
      </c>
      <c r="F345" s="47">
        <f t="shared" si="44"/>
        <v>0.3138709015</v>
      </c>
    </row>
    <row r="346" ht="14.25" customHeight="1">
      <c r="A346" s="18">
        <f t="shared" si="45"/>
        <v>6</v>
      </c>
      <c r="B346" s="46">
        <v>63.0</v>
      </c>
      <c r="C346" s="47">
        <f t="shared" si="41"/>
        <v>0.4285714286</v>
      </c>
      <c r="D346" s="47">
        <f t="shared" si="42"/>
        <v>0.6562348678</v>
      </c>
      <c r="E346" s="47">
        <f t="shared" si="43"/>
        <v>0.2276634393</v>
      </c>
      <c r="F346" s="47">
        <f t="shared" si="44"/>
        <v>0.2990920107</v>
      </c>
    </row>
    <row r="347" ht="14.25" customHeight="1">
      <c r="A347" s="18">
        <v>7.0</v>
      </c>
      <c r="B347" s="46">
        <v>65.0</v>
      </c>
      <c r="C347" s="47">
        <f t="shared" si="41"/>
        <v>0.5</v>
      </c>
      <c r="D347" s="47">
        <f t="shared" si="42"/>
        <v>0.6676926267</v>
      </c>
      <c r="E347" s="47">
        <f t="shared" si="43"/>
        <v>0.1676926267</v>
      </c>
      <c r="F347" s="47">
        <f t="shared" si="44"/>
        <v>0.2391211982</v>
      </c>
    </row>
    <row r="348" ht="14.25" customHeight="1">
      <c r="A348" s="18">
        <v>8.0</v>
      </c>
      <c r="B348" s="46">
        <v>68.0</v>
      </c>
      <c r="C348" s="47">
        <f t="shared" si="41"/>
        <v>0.5714285714</v>
      </c>
      <c r="D348" s="47">
        <f t="shared" si="42"/>
        <v>0.6841672169</v>
      </c>
      <c r="E348" s="47">
        <f t="shared" si="43"/>
        <v>0.1127386455</v>
      </c>
      <c r="F348" s="47">
        <f t="shared" si="44"/>
        <v>0.1841672169</v>
      </c>
    </row>
    <row r="349" ht="14.25" customHeight="1">
      <c r="A349" s="18">
        <v>9.0</v>
      </c>
      <c r="B349" s="46">
        <v>74.0</v>
      </c>
      <c r="C349" s="47">
        <f t="shared" si="41"/>
        <v>0.6428571429</v>
      </c>
      <c r="D349" s="47">
        <f t="shared" si="42"/>
        <v>0.7147066381</v>
      </c>
      <c r="E349" s="47">
        <f t="shared" si="43"/>
        <v>0.07184949525</v>
      </c>
      <c r="F349" s="47">
        <f t="shared" si="44"/>
        <v>0.1432780667</v>
      </c>
    </row>
    <row r="350" ht="14.25" customHeight="1">
      <c r="A350" s="18">
        <v>10.0</v>
      </c>
      <c r="B350" s="46">
        <v>77.0</v>
      </c>
      <c r="C350" s="47">
        <f t="shared" si="41"/>
        <v>0.7142857143</v>
      </c>
      <c r="D350" s="47">
        <f t="shared" si="42"/>
        <v>0.7288504447</v>
      </c>
      <c r="E350" s="47">
        <f t="shared" si="43"/>
        <v>0.01456473042</v>
      </c>
      <c r="F350" s="47">
        <f t="shared" si="44"/>
        <v>0.08599330185</v>
      </c>
    </row>
    <row r="351" ht="14.25" customHeight="1">
      <c r="A351" s="18">
        <v>11.0</v>
      </c>
      <c r="B351" s="46">
        <v>82.0</v>
      </c>
      <c r="C351" s="47">
        <f t="shared" si="41"/>
        <v>0.7857142857</v>
      </c>
      <c r="D351" s="47">
        <f t="shared" si="42"/>
        <v>0.7508824756</v>
      </c>
      <c r="E351" s="47">
        <f t="shared" si="43"/>
        <v>0.03483181008</v>
      </c>
      <c r="F351" s="47">
        <f t="shared" si="44"/>
        <v>0.03659676135</v>
      </c>
    </row>
    <row r="352" ht="14.25" customHeight="1">
      <c r="A352" s="18">
        <v>12.0</v>
      </c>
      <c r="B352" s="46">
        <v>88.0</v>
      </c>
      <c r="C352" s="47">
        <f t="shared" si="41"/>
        <v>0.8571428571</v>
      </c>
      <c r="D352" s="47">
        <f t="shared" si="42"/>
        <v>0.7749708712</v>
      </c>
      <c r="E352" s="47">
        <f t="shared" si="43"/>
        <v>0.08217198596</v>
      </c>
      <c r="F352" s="47">
        <f t="shared" si="44"/>
        <v>0.01074341454</v>
      </c>
    </row>
    <row r="353" ht="14.25" customHeight="1">
      <c r="A353" s="18">
        <v>13.0</v>
      </c>
      <c r="B353" s="46">
        <v>89.0</v>
      </c>
      <c r="C353" s="47">
        <f t="shared" si="41"/>
        <v>0.9285714286</v>
      </c>
      <c r="D353" s="47">
        <f t="shared" si="42"/>
        <v>0.7787527836</v>
      </c>
      <c r="E353" s="47">
        <f t="shared" si="43"/>
        <v>0.149818645</v>
      </c>
      <c r="F353" s="47">
        <f t="shared" si="44"/>
        <v>0.07839007357</v>
      </c>
    </row>
    <row r="354" ht="14.25" customHeight="1">
      <c r="A354" s="18">
        <v>14.0</v>
      </c>
      <c r="B354" s="46">
        <v>92.0</v>
      </c>
      <c r="C354" s="47">
        <f t="shared" si="41"/>
        <v>1</v>
      </c>
      <c r="D354" s="1">
        <v>1.0</v>
      </c>
      <c r="E354" s="47">
        <f t="shared" si="43"/>
        <v>0</v>
      </c>
      <c r="F354" s="47">
        <f t="shared" si="44"/>
        <v>0.07142857143</v>
      </c>
    </row>
    <row r="355" ht="14.25" customHeight="1">
      <c r="A355" s="1" t="s">
        <v>77</v>
      </c>
      <c r="B355" s="1">
        <f>SUM(B341:B354)</f>
        <v>960</v>
      </c>
      <c r="D355" s="51" t="s">
        <v>131</v>
      </c>
    </row>
    <row r="356" ht="14.25" customHeight="1">
      <c r="D356" s="51"/>
    </row>
    <row r="357" ht="14.25" customHeight="1">
      <c r="A357" s="9" t="s">
        <v>132</v>
      </c>
      <c r="B357" s="19">
        <f>+MAX(E341:F354)</f>
        <v>0.5641723773</v>
      </c>
    </row>
    <row r="358" ht="14.25" customHeight="1">
      <c r="A358" s="9" t="s">
        <v>133</v>
      </c>
    </row>
    <row r="359" ht="14.25" customHeight="1">
      <c r="A359" s="9"/>
    </row>
    <row r="360" ht="14.25" customHeight="1">
      <c r="A360" s="9" t="s">
        <v>134</v>
      </c>
      <c r="B360" s="10">
        <v>0.3489</v>
      </c>
    </row>
    <row r="361" ht="14.25" customHeight="1">
      <c r="A361" s="9" t="s">
        <v>135</v>
      </c>
    </row>
    <row r="362" ht="14.25" customHeight="1"/>
    <row r="363" ht="14.25" customHeight="1">
      <c r="A363" s="9" t="s">
        <v>136</v>
      </c>
    </row>
    <row r="364" ht="14.25" customHeight="1">
      <c r="A364" s="18" t="s">
        <v>137</v>
      </c>
      <c r="C364" s="16">
        <f>+B357</f>
        <v>0.5641723773</v>
      </c>
      <c r="D364" s="18" t="s">
        <v>28</v>
      </c>
      <c r="E364" s="10">
        <f>+B360</f>
        <v>0.3489</v>
      </c>
    </row>
    <row r="365" ht="14.25" customHeight="1">
      <c r="A365" s="21" t="s">
        <v>138</v>
      </c>
    </row>
    <row r="366" ht="14.25" customHeight="1"/>
    <row r="367" ht="14.25" customHeight="1"/>
    <row r="368" ht="14.25" customHeight="1"/>
    <row r="369" ht="14.25" customHeight="1">
      <c r="A369" s="18" t="s">
        <v>139</v>
      </c>
      <c r="C369" s="16">
        <f>+B357</f>
        <v>0.5641723773</v>
      </c>
      <c r="D369" s="18" t="s">
        <v>32</v>
      </c>
      <c r="E369" s="10">
        <f>+B360</f>
        <v>0.3489</v>
      </c>
    </row>
    <row r="370" ht="14.25" customHeight="1">
      <c r="A370" s="21" t="s">
        <v>140</v>
      </c>
    </row>
    <row r="371" ht="14.25" customHeight="1"/>
    <row r="372" ht="14.25" customHeight="1"/>
    <row r="373" ht="14.25" customHeight="1"/>
    <row r="374" ht="14.2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</row>
    <row r="375" ht="14.25" customHeight="1"/>
    <row r="376" ht="14.25" customHeight="1">
      <c r="A376" s="1" t="s">
        <v>122</v>
      </c>
    </row>
    <row r="377" ht="14.25" customHeight="1">
      <c r="A377" s="1" t="s">
        <v>123</v>
      </c>
    </row>
    <row r="378" ht="14.25" customHeight="1">
      <c r="B378" s="10"/>
    </row>
    <row r="379" ht="14.25" customHeight="1">
      <c r="A379" s="9" t="s">
        <v>80</v>
      </c>
      <c r="B379" s="43">
        <v>9.0</v>
      </c>
    </row>
    <row r="380" ht="14.25" customHeight="1">
      <c r="A380" s="9" t="s">
        <v>124</v>
      </c>
      <c r="B380" s="43">
        <v>59.0</v>
      </c>
    </row>
    <row r="381" ht="14.25" customHeight="1">
      <c r="A381" s="9" t="s">
        <v>13</v>
      </c>
      <c r="B381" s="43">
        <v>0.05</v>
      </c>
    </row>
    <row r="382" ht="14.25" customHeight="1">
      <c r="A382" s="9"/>
      <c r="B382" s="10"/>
    </row>
    <row r="383" ht="14.25" customHeight="1">
      <c r="A383" s="33" t="s">
        <v>125</v>
      </c>
      <c r="B383" s="33" t="s">
        <v>71</v>
      </c>
      <c r="C383" s="33" t="s">
        <v>126</v>
      </c>
      <c r="D383" s="33" t="s">
        <v>128</v>
      </c>
      <c r="E383" s="33" t="s">
        <v>129</v>
      </c>
      <c r="F383" s="33" t="s">
        <v>130</v>
      </c>
    </row>
    <row r="384" ht="14.25" customHeight="1">
      <c r="A384" s="18">
        <v>1.0</v>
      </c>
      <c r="B384" s="46">
        <v>49.0</v>
      </c>
      <c r="C384" s="47">
        <f t="shared" ref="C384:C398" si="46">+A384/$A$398</f>
        <v>0.06666666667</v>
      </c>
      <c r="D384" s="47">
        <f t="shared" ref="D384:D397" si="47">1-EXP(-B384/$B$380)</f>
        <v>0.5641723773</v>
      </c>
      <c r="E384" s="47">
        <f t="shared" ref="E384:E398" si="48">+ABS(+C384-D384)</f>
        <v>0.4975057106</v>
      </c>
      <c r="F384" s="47">
        <f>+D384</f>
        <v>0.5641723773</v>
      </c>
    </row>
    <row r="385" ht="14.25" customHeight="1">
      <c r="A385" s="18">
        <v>2.0</v>
      </c>
      <c r="B385" s="46">
        <v>52.0</v>
      </c>
      <c r="C385" s="47">
        <f t="shared" si="46"/>
        <v>0.1333333333</v>
      </c>
      <c r="D385" s="47">
        <f t="shared" si="47"/>
        <v>0.5857791247</v>
      </c>
      <c r="E385" s="47">
        <f t="shared" si="48"/>
        <v>0.4524457914</v>
      </c>
      <c r="F385" s="47">
        <f t="shared" ref="F385:F398" si="49">+ABS(C384-D385)</f>
        <v>0.519112458</v>
      </c>
    </row>
    <row r="386" ht="14.25" customHeight="1">
      <c r="A386" s="18">
        <f t="shared" ref="A386:A389" si="50">+A385+1</f>
        <v>3</v>
      </c>
      <c r="B386" s="46">
        <v>53.0</v>
      </c>
      <c r="C386" s="47">
        <f t="shared" si="46"/>
        <v>0.2</v>
      </c>
      <c r="D386" s="47">
        <f t="shared" si="47"/>
        <v>0.5927406548</v>
      </c>
      <c r="E386" s="47">
        <f t="shared" si="48"/>
        <v>0.3927406548</v>
      </c>
      <c r="F386" s="47">
        <f t="shared" si="49"/>
        <v>0.4594073215</v>
      </c>
    </row>
    <row r="387" ht="14.25" customHeight="1">
      <c r="A387" s="18">
        <f t="shared" si="50"/>
        <v>4</v>
      </c>
      <c r="B387" s="46">
        <v>54.0</v>
      </c>
      <c r="C387" s="47">
        <f t="shared" si="46"/>
        <v>0.2666666667</v>
      </c>
      <c r="D387" s="47">
        <f t="shared" si="47"/>
        <v>0.5995851872</v>
      </c>
      <c r="E387" s="47">
        <f t="shared" si="48"/>
        <v>0.3329185206</v>
      </c>
      <c r="F387" s="47">
        <f t="shared" si="49"/>
        <v>0.3995851872</v>
      </c>
    </row>
    <row r="388" ht="14.25" customHeight="1">
      <c r="A388" s="18">
        <f t="shared" si="50"/>
        <v>5</v>
      </c>
      <c r="B388" s="46">
        <v>54.0</v>
      </c>
      <c r="C388" s="47">
        <f t="shared" si="46"/>
        <v>0.3333333333</v>
      </c>
      <c r="D388" s="47">
        <f t="shared" si="47"/>
        <v>0.5995851872</v>
      </c>
      <c r="E388" s="47">
        <f t="shared" si="48"/>
        <v>0.2662518539</v>
      </c>
      <c r="F388" s="47">
        <f t="shared" si="49"/>
        <v>0.3329185206</v>
      </c>
    </row>
    <row r="389" ht="14.25" customHeight="1">
      <c r="A389" s="18">
        <f t="shared" si="50"/>
        <v>6</v>
      </c>
      <c r="B389" s="46">
        <v>63.0</v>
      </c>
      <c r="C389" s="47">
        <f t="shared" si="46"/>
        <v>0.4</v>
      </c>
      <c r="D389" s="47">
        <f t="shared" si="47"/>
        <v>0.6562348678</v>
      </c>
      <c r="E389" s="47">
        <f t="shared" si="48"/>
        <v>0.2562348678</v>
      </c>
      <c r="F389" s="47">
        <f t="shared" si="49"/>
        <v>0.3229015345</v>
      </c>
    </row>
    <row r="390" ht="14.25" customHeight="1">
      <c r="A390" s="18">
        <v>7.0</v>
      </c>
      <c r="B390" s="46">
        <v>65.0</v>
      </c>
      <c r="C390" s="47">
        <f t="shared" si="46"/>
        <v>0.4666666667</v>
      </c>
      <c r="D390" s="47">
        <f t="shared" si="47"/>
        <v>0.6676926267</v>
      </c>
      <c r="E390" s="47">
        <f t="shared" si="48"/>
        <v>0.2010259601</v>
      </c>
      <c r="F390" s="47">
        <f t="shared" si="49"/>
        <v>0.2676926267</v>
      </c>
    </row>
    <row r="391" ht="14.25" customHeight="1">
      <c r="A391" s="18">
        <v>8.0</v>
      </c>
      <c r="B391" s="46">
        <v>68.0</v>
      </c>
      <c r="C391" s="47">
        <f t="shared" si="46"/>
        <v>0.5333333333</v>
      </c>
      <c r="D391" s="47">
        <f t="shared" si="47"/>
        <v>0.6841672169</v>
      </c>
      <c r="E391" s="47">
        <f t="shared" si="48"/>
        <v>0.1508338836</v>
      </c>
      <c r="F391" s="47">
        <f t="shared" si="49"/>
        <v>0.2175005502</v>
      </c>
    </row>
    <row r="392" ht="14.25" customHeight="1">
      <c r="A392" s="18">
        <v>9.0</v>
      </c>
      <c r="B392" s="46">
        <v>74.0</v>
      </c>
      <c r="C392" s="47">
        <f t="shared" si="46"/>
        <v>0.6</v>
      </c>
      <c r="D392" s="47">
        <f t="shared" si="47"/>
        <v>0.7147066381</v>
      </c>
      <c r="E392" s="47">
        <f t="shared" si="48"/>
        <v>0.1147066381</v>
      </c>
      <c r="F392" s="47">
        <f t="shared" si="49"/>
        <v>0.1813733048</v>
      </c>
    </row>
    <row r="393" ht="14.25" customHeight="1">
      <c r="A393" s="18">
        <v>10.0</v>
      </c>
      <c r="B393" s="46">
        <v>77.0</v>
      </c>
      <c r="C393" s="47">
        <f t="shared" si="46"/>
        <v>0.6666666667</v>
      </c>
      <c r="D393" s="47">
        <f t="shared" si="47"/>
        <v>0.7288504447</v>
      </c>
      <c r="E393" s="47">
        <f t="shared" si="48"/>
        <v>0.06218377804</v>
      </c>
      <c r="F393" s="47">
        <f t="shared" si="49"/>
        <v>0.1288504447</v>
      </c>
    </row>
    <row r="394" ht="14.25" customHeight="1">
      <c r="A394" s="18">
        <v>11.0</v>
      </c>
      <c r="B394" s="46">
        <v>82.0</v>
      </c>
      <c r="C394" s="47">
        <f t="shared" si="46"/>
        <v>0.7333333333</v>
      </c>
      <c r="D394" s="47">
        <f t="shared" si="47"/>
        <v>0.7508824756</v>
      </c>
      <c r="E394" s="47">
        <f t="shared" si="48"/>
        <v>0.0175491423</v>
      </c>
      <c r="F394" s="47">
        <f t="shared" si="49"/>
        <v>0.08421580897</v>
      </c>
    </row>
    <row r="395" ht="14.25" customHeight="1">
      <c r="A395" s="18">
        <v>12.0</v>
      </c>
      <c r="B395" s="46">
        <v>88.0</v>
      </c>
      <c r="C395" s="47">
        <f t="shared" si="46"/>
        <v>0.8</v>
      </c>
      <c r="D395" s="47">
        <f t="shared" si="47"/>
        <v>0.7749708712</v>
      </c>
      <c r="E395" s="47">
        <f t="shared" si="48"/>
        <v>0.02502912882</v>
      </c>
      <c r="F395" s="47">
        <f t="shared" si="49"/>
        <v>0.04163753785</v>
      </c>
    </row>
    <row r="396" ht="14.25" customHeight="1">
      <c r="A396" s="18">
        <v>13.0</v>
      </c>
      <c r="B396" s="46">
        <v>89.0</v>
      </c>
      <c r="C396" s="47">
        <f t="shared" si="46"/>
        <v>0.8666666667</v>
      </c>
      <c r="D396" s="47">
        <f t="shared" si="47"/>
        <v>0.7787527836</v>
      </c>
      <c r="E396" s="47">
        <f t="shared" si="48"/>
        <v>0.0879138831</v>
      </c>
      <c r="F396" s="47">
        <f t="shared" si="49"/>
        <v>0.02124721643</v>
      </c>
    </row>
    <row r="397" ht="14.25" customHeight="1">
      <c r="A397" s="18">
        <v>14.0</v>
      </c>
      <c r="B397" s="46">
        <v>92.0</v>
      </c>
      <c r="C397" s="47">
        <f t="shared" si="46"/>
        <v>0.9333333333</v>
      </c>
      <c r="D397" s="47">
        <f t="shared" si="47"/>
        <v>0.7897214154</v>
      </c>
      <c r="E397" s="47">
        <f t="shared" si="48"/>
        <v>0.143611918</v>
      </c>
      <c r="F397" s="47">
        <f t="shared" si="49"/>
        <v>0.0769452513</v>
      </c>
    </row>
    <row r="398" ht="14.25" customHeight="1">
      <c r="A398" s="18">
        <v>15.0</v>
      </c>
      <c r="B398" s="46">
        <v>97.0</v>
      </c>
      <c r="C398" s="47">
        <f t="shared" si="46"/>
        <v>1</v>
      </c>
      <c r="D398" s="1">
        <v>1.0</v>
      </c>
      <c r="E398" s="47">
        <f t="shared" si="48"/>
        <v>0</v>
      </c>
      <c r="F398" s="47">
        <f t="shared" si="49"/>
        <v>0.06666666667</v>
      </c>
    </row>
    <row r="399" ht="14.25" customHeight="1">
      <c r="A399" s="1" t="s">
        <v>77</v>
      </c>
      <c r="B399" s="1">
        <f>SUM(B384:B398)</f>
        <v>1057</v>
      </c>
      <c r="D399" s="51" t="s">
        <v>131</v>
      </c>
    </row>
    <row r="400" ht="14.25" customHeight="1">
      <c r="D400" s="51"/>
    </row>
    <row r="401" ht="14.25" customHeight="1">
      <c r="A401" s="9" t="s">
        <v>132</v>
      </c>
      <c r="B401" s="19">
        <f>+MAX(E384:F398)</f>
        <v>0.5641723773</v>
      </c>
    </row>
    <row r="402" ht="14.25" customHeight="1">
      <c r="A402" s="9" t="s">
        <v>133</v>
      </c>
    </row>
    <row r="403" ht="14.25" customHeight="1">
      <c r="A403" s="9"/>
    </row>
    <row r="404" ht="14.25" customHeight="1">
      <c r="A404" s="9" t="s">
        <v>134</v>
      </c>
      <c r="B404" s="10">
        <v>0.3375</v>
      </c>
    </row>
    <row r="405" ht="14.25" customHeight="1">
      <c r="A405" s="9" t="s">
        <v>135</v>
      </c>
    </row>
    <row r="406" ht="14.25" customHeight="1"/>
    <row r="407" ht="14.25" customHeight="1">
      <c r="A407" s="9" t="s">
        <v>136</v>
      </c>
    </row>
    <row r="408" ht="14.25" customHeight="1">
      <c r="A408" s="18" t="s">
        <v>137</v>
      </c>
      <c r="C408" s="16">
        <f>+B401</f>
        <v>0.5641723773</v>
      </c>
      <c r="D408" s="18" t="s">
        <v>28</v>
      </c>
      <c r="E408" s="10">
        <f>+B404</f>
        <v>0.3375</v>
      </c>
    </row>
    <row r="409" ht="14.25" customHeight="1">
      <c r="A409" s="21" t="s">
        <v>138</v>
      </c>
    </row>
    <row r="410" ht="14.25" customHeight="1"/>
    <row r="411" ht="14.25" customHeight="1"/>
    <row r="412" ht="14.25" customHeight="1"/>
    <row r="413" ht="14.25" customHeight="1">
      <c r="A413" s="18" t="s">
        <v>139</v>
      </c>
      <c r="C413" s="16">
        <f>+B401</f>
        <v>0.5641723773</v>
      </c>
      <c r="D413" s="18" t="s">
        <v>32</v>
      </c>
      <c r="E413" s="10">
        <f>+B404</f>
        <v>0.3375</v>
      </c>
    </row>
    <row r="414" ht="14.25" customHeight="1">
      <c r="A414" s="21" t="s">
        <v>140</v>
      </c>
    </row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0">
    <mergeCell ref="A29:B29"/>
    <mergeCell ref="A30:I32"/>
    <mergeCell ref="A34:B34"/>
    <mergeCell ref="A35:I37"/>
    <mergeCell ref="A72:B72"/>
    <mergeCell ref="A73:I75"/>
    <mergeCell ref="A78:I80"/>
    <mergeCell ref="A77:B77"/>
    <mergeCell ref="A110:B110"/>
    <mergeCell ref="A111:I113"/>
    <mergeCell ref="A115:B115"/>
    <mergeCell ref="A116:I118"/>
    <mergeCell ref="A151:B151"/>
    <mergeCell ref="A152:I154"/>
    <mergeCell ref="A156:B156"/>
    <mergeCell ref="A157:I159"/>
    <mergeCell ref="A192:B192"/>
    <mergeCell ref="A193:I195"/>
    <mergeCell ref="A197:B197"/>
    <mergeCell ref="A198:I200"/>
    <mergeCell ref="A236:I238"/>
    <mergeCell ref="A241:I243"/>
    <mergeCell ref="A235:B235"/>
    <mergeCell ref="A240:B240"/>
    <mergeCell ref="A279:B279"/>
    <mergeCell ref="A280:I282"/>
    <mergeCell ref="A284:B284"/>
    <mergeCell ref="A285:I287"/>
    <mergeCell ref="A322:I324"/>
    <mergeCell ref="A327:I329"/>
    <mergeCell ref="A408:B408"/>
    <mergeCell ref="A413:B413"/>
    <mergeCell ref="A321:B321"/>
    <mergeCell ref="A326:B326"/>
    <mergeCell ref="A364:B364"/>
    <mergeCell ref="A365:I367"/>
    <mergeCell ref="A369:B369"/>
    <mergeCell ref="A370:I372"/>
    <mergeCell ref="A409:I411"/>
    <mergeCell ref="A414:I416"/>
  </mergeCells>
  <hyperlinks>
    <hyperlink r:id="rId1" ref="B3"/>
    <hyperlink r:id="rId2" ref="B45"/>
  </hyperlinks>
  <printOptions/>
  <pageMargins bottom="0.75" footer="0.0" header="0.0" left="0.7" right="0.7" top="0.75"/>
  <pageSetup orientation="landscape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4" width="10.71"/>
    <col customWidth="1" min="5" max="5" width="12.71"/>
    <col customWidth="1" min="6" max="26" width="10.71"/>
  </cols>
  <sheetData>
    <row r="1" ht="14.25" customHeight="1">
      <c r="A1" s="1" t="s">
        <v>141</v>
      </c>
    </row>
    <row r="2" ht="14.25" customHeight="1">
      <c r="A2" s="53" t="s">
        <v>142</v>
      </c>
      <c r="B2" s="54"/>
      <c r="C2" s="54"/>
    </row>
    <row r="3" ht="14.25" customHeight="1">
      <c r="A3" s="1" t="s">
        <v>143</v>
      </c>
      <c r="D3" s="55" t="s">
        <v>144</v>
      </c>
      <c r="E3" s="56"/>
    </row>
    <row r="4" ht="14.25" customHeight="1"/>
    <row r="5" ht="14.25" customHeight="1">
      <c r="A5" s="1" t="s">
        <v>145</v>
      </c>
      <c r="D5" s="1" t="s">
        <v>146</v>
      </c>
    </row>
    <row r="6" ht="14.25" customHeight="1">
      <c r="A6" s="1" t="s">
        <v>147</v>
      </c>
      <c r="B6" s="1">
        <v>60.0</v>
      </c>
    </row>
    <row r="7" ht="14.25" customHeight="1">
      <c r="A7" s="1" t="s">
        <v>148</v>
      </c>
      <c r="B7" s="1">
        <v>60.0</v>
      </c>
      <c r="F7" s="18" t="s">
        <v>149</v>
      </c>
      <c r="G7" s="47">
        <f>+((B11-B6)/(B12/SQRT(B9)))</f>
        <v>6.708203932</v>
      </c>
    </row>
    <row r="8" ht="14.25" customHeight="1"/>
    <row r="9" ht="14.25" customHeight="1">
      <c r="A9" s="1" t="s">
        <v>9</v>
      </c>
      <c r="B9" s="1">
        <v>2000.0</v>
      </c>
    </row>
    <row r="10" ht="14.25" customHeight="1">
      <c r="A10" s="1" t="s">
        <v>13</v>
      </c>
      <c r="B10" s="1">
        <v>0.05</v>
      </c>
    </row>
    <row r="11" ht="14.25" customHeight="1">
      <c r="A11" s="1" t="s">
        <v>150</v>
      </c>
      <c r="B11" s="1">
        <v>63.0</v>
      </c>
    </row>
    <row r="12" ht="14.25" customHeight="1">
      <c r="A12" s="1" t="s">
        <v>151</v>
      </c>
      <c r="B12" s="1">
        <v>20.0</v>
      </c>
      <c r="D12" s="1" t="s">
        <v>152</v>
      </c>
    </row>
    <row r="13" ht="14.25" customHeight="1">
      <c r="D13" s="1" t="s">
        <v>153</v>
      </c>
      <c r="E13" s="25">
        <f>+C18</f>
        <v>1.644853625</v>
      </c>
      <c r="F13" s="18" t="s">
        <v>32</v>
      </c>
      <c r="G13" s="16">
        <f>+G7</f>
        <v>6.708203932</v>
      </c>
    </row>
    <row r="14" ht="14.25" customHeight="1">
      <c r="D14" s="21" t="s">
        <v>154</v>
      </c>
      <c r="J14" s="57"/>
    </row>
    <row r="15" ht="14.25" customHeight="1">
      <c r="A15" s="1" t="s">
        <v>155</v>
      </c>
      <c r="J15" s="57"/>
    </row>
    <row r="16" ht="14.25" customHeight="1">
      <c r="A16" s="1" t="s">
        <v>156</v>
      </c>
      <c r="B16" s="1" t="s">
        <v>157</v>
      </c>
      <c r="C16" s="1" t="s">
        <v>158</v>
      </c>
      <c r="D16" s="57"/>
      <c r="E16" s="57"/>
      <c r="F16" s="57"/>
      <c r="G16" s="57"/>
      <c r="H16" s="57"/>
      <c r="I16" s="57"/>
    </row>
    <row r="17" ht="14.25" customHeight="1">
      <c r="A17" s="1" t="s">
        <v>156</v>
      </c>
      <c r="B17" s="1" t="s">
        <v>157</v>
      </c>
      <c r="C17" s="1" t="s">
        <v>159</v>
      </c>
      <c r="D17" s="57"/>
      <c r="E17" s="57"/>
      <c r="F17" s="57"/>
      <c r="G17" s="57"/>
      <c r="H17" s="57"/>
      <c r="I17" s="57"/>
    </row>
    <row r="18" ht="14.25" customHeight="1">
      <c r="A18" s="1" t="s">
        <v>156</v>
      </c>
      <c r="B18" s="1" t="s">
        <v>157</v>
      </c>
      <c r="C18" s="58">
        <f>+NORMSINV(1-B10)</f>
        <v>1.644853625</v>
      </c>
      <c r="D18" s="1" t="s">
        <v>153</v>
      </c>
      <c r="E18" s="25">
        <f>+C18</f>
        <v>1.644853625</v>
      </c>
      <c r="F18" s="18" t="s">
        <v>28</v>
      </c>
      <c r="G18" s="16">
        <f>+G7</f>
        <v>6.708203932</v>
      </c>
    </row>
    <row r="19" ht="14.25" customHeight="1">
      <c r="D19" s="21" t="s">
        <v>160</v>
      </c>
    </row>
    <row r="20" ht="14.25" customHeight="1"/>
    <row r="21" ht="14.25" customHeight="1"/>
    <row r="22" ht="14.25" customHeight="1"/>
    <row r="23" ht="14.25" customHeight="1"/>
    <row r="24" ht="14.25" customHeight="1">
      <c r="D24" s="59" t="s">
        <v>161</v>
      </c>
      <c r="E24" s="56"/>
    </row>
    <row r="25" ht="14.25" customHeight="1"/>
    <row r="26" ht="14.25" customHeight="1">
      <c r="A26" s="1" t="s">
        <v>145</v>
      </c>
      <c r="D26" s="1" t="s">
        <v>146</v>
      </c>
    </row>
    <row r="27" ht="14.25" customHeight="1">
      <c r="A27" s="1" t="s">
        <v>147</v>
      </c>
      <c r="B27" s="1">
        <v>60.0</v>
      </c>
    </row>
    <row r="28" ht="14.25" customHeight="1">
      <c r="A28" s="1" t="s">
        <v>162</v>
      </c>
      <c r="B28" s="1">
        <v>60.0</v>
      </c>
      <c r="F28" s="18" t="s">
        <v>149</v>
      </c>
      <c r="G28" s="47">
        <f>+((B32-B27)/(B33/SQRT(B30)))</f>
        <v>6.708203932</v>
      </c>
    </row>
    <row r="29" ht="14.25" customHeight="1"/>
    <row r="30" ht="14.25" customHeight="1">
      <c r="A30" s="1" t="s">
        <v>9</v>
      </c>
      <c r="B30" s="1">
        <v>2000.0</v>
      </c>
    </row>
    <row r="31" ht="14.25" customHeight="1">
      <c r="A31" s="1" t="s">
        <v>13</v>
      </c>
      <c r="B31" s="1">
        <v>0.05</v>
      </c>
    </row>
    <row r="32" ht="14.25" customHeight="1">
      <c r="A32" s="1" t="s">
        <v>150</v>
      </c>
      <c r="B32" s="1">
        <v>63.0</v>
      </c>
    </row>
    <row r="33" ht="14.25" customHeight="1">
      <c r="A33" s="1" t="s">
        <v>151</v>
      </c>
      <c r="B33" s="1">
        <v>20.0</v>
      </c>
      <c r="D33" s="1" t="s">
        <v>152</v>
      </c>
    </row>
    <row r="34" ht="14.25" customHeight="1">
      <c r="D34" s="1" t="s">
        <v>153</v>
      </c>
      <c r="E34" s="25">
        <f>+C39</f>
        <v>-1.644853625</v>
      </c>
      <c r="F34" s="18" t="s">
        <v>32</v>
      </c>
      <c r="G34" s="16">
        <f>+G28</f>
        <v>6.708203932</v>
      </c>
    </row>
    <row r="35" ht="14.25" customHeight="1">
      <c r="D35" s="21" t="s">
        <v>154</v>
      </c>
    </row>
    <row r="36" ht="14.25" customHeight="1">
      <c r="A36" s="1" t="s">
        <v>155</v>
      </c>
    </row>
    <row r="37" ht="14.25" customHeight="1">
      <c r="A37" s="1" t="s">
        <v>156</v>
      </c>
      <c r="B37" s="1" t="s">
        <v>163</v>
      </c>
      <c r="C37" s="1" t="s">
        <v>158</v>
      </c>
      <c r="D37" s="57"/>
      <c r="E37" s="57"/>
      <c r="F37" s="57"/>
      <c r="G37" s="57"/>
      <c r="H37" s="57"/>
      <c r="I37" s="57"/>
    </row>
    <row r="38" ht="14.25" customHeight="1">
      <c r="A38" s="1" t="s">
        <v>156</v>
      </c>
      <c r="B38" s="1" t="s">
        <v>163</v>
      </c>
      <c r="C38" s="1" t="s">
        <v>159</v>
      </c>
      <c r="D38" s="57"/>
      <c r="E38" s="57"/>
      <c r="F38" s="57"/>
      <c r="G38" s="57"/>
      <c r="H38" s="57"/>
      <c r="I38" s="57"/>
    </row>
    <row r="39" ht="14.25" customHeight="1">
      <c r="A39" s="1" t="s">
        <v>156</v>
      </c>
      <c r="B39" s="1" t="s">
        <v>163</v>
      </c>
      <c r="C39" s="58">
        <f>+-NORMSINV(1-B31)</f>
        <v>-1.644853625</v>
      </c>
      <c r="D39" s="1" t="s">
        <v>153</v>
      </c>
      <c r="E39" s="25">
        <f>+C39</f>
        <v>-1.644853625</v>
      </c>
      <c r="F39" s="18" t="s">
        <v>28</v>
      </c>
      <c r="G39" s="16">
        <f>+G28</f>
        <v>6.708203932</v>
      </c>
    </row>
    <row r="40" ht="14.25" customHeight="1">
      <c r="D40" s="21" t="s">
        <v>160</v>
      </c>
    </row>
    <row r="41" ht="14.25" customHeight="1"/>
    <row r="42" ht="14.25" customHeight="1"/>
    <row r="43" ht="14.25" customHeight="1"/>
    <row r="44" ht="14.25" customHeight="1">
      <c r="D44" s="60" t="s">
        <v>164</v>
      </c>
      <c r="E44" s="56"/>
    </row>
    <row r="45" ht="14.25" customHeight="1"/>
    <row r="46" ht="14.25" customHeight="1">
      <c r="A46" s="1" t="s">
        <v>145</v>
      </c>
      <c r="D46" s="1" t="s">
        <v>146</v>
      </c>
    </row>
    <row r="47" ht="14.25" customHeight="1">
      <c r="A47" s="1" t="s">
        <v>147</v>
      </c>
      <c r="B47" s="1">
        <v>60.0</v>
      </c>
    </row>
    <row r="48" ht="14.25" customHeight="1">
      <c r="A48" s="1" t="s">
        <v>165</v>
      </c>
      <c r="B48" s="1">
        <v>60.0</v>
      </c>
      <c r="F48" s="18" t="s">
        <v>149</v>
      </c>
      <c r="G48" s="47">
        <f>+((B52-B47)/(B53/SQRT(B50)))</f>
        <v>6.708203932</v>
      </c>
    </row>
    <row r="49" ht="14.25" customHeight="1"/>
    <row r="50" ht="14.25" customHeight="1">
      <c r="A50" s="1" t="s">
        <v>9</v>
      </c>
      <c r="B50" s="1">
        <v>2000.0</v>
      </c>
    </row>
    <row r="51" ht="14.25" customHeight="1">
      <c r="A51" s="1" t="s">
        <v>13</v>
      </c>
      <c r="B51" s="1">
        <v>0.05</v>
      </c>
    </row>
    <row r="52" ht="14.25" customHeight="1">
      <c r="A52" s="1" t="s">
        <v>150</v>
      </c>
      <c r="B52" s="1">
        <v>63.0</v>
      </c>
    </row>
    <row r="53" ht="14.25" customHeight="1">
      <c r="A53" s="1" t="s">
        <v>151</v>
      </c>
      <c r="B53" s="1">
        <v>20.0</v>
      </c>
      <c r="D53" s="1" t="s">
        <v>152</v>
      </c>
    </row>
    <row r="54" ht="14.25" customHeight="1">
      <c r="D54" s="61" t="s">
        <v>153</v>
      </c>
      <c r="E54" s="62">
        <f>+C59</f>
        <v>-1.644853625</v>
      </c>
      <c r="F54" s="63" t="s">
        <v>32</v>
      </c>
      <c r="G54" s="64">
        <f>+G48</f>
        <v>6.708203932</v>
      </c>
    </row>
    <row r="55" ht="14.25" customHeight="1">
      <c r="D55" s="21" t="s">
        <v>154</v>
      </c>
    </row>
    <row r="56" ht="14.25" customHeight="1">
      <c r="A56" s="1" t="s">
        <v>155</v>
      </c>
    </row>
    <row r="57" ht="14.25" customHeight="1">
      <c r="A57" s="1" t="s">
        <v>156</v>
      </c>
      <c r="B57" s="1" t="s">
        <v>166</v>
      </c>
      <c r="C57" s="1" t="s">
        <v>158</v>
      </c>
      <c r="D57" s="57"/>
      <c r="E57" s="57"/>
      <c r="F57" s="57"/>
      <c r="G57" s="57"/>
      <c r="H57" s="57"/>
      <c r="I57" s="57"/>
    </row>
    <row r="58" ht="14.25" customHeight="1">
      <c r="A58" s="1" t="s">
        <v>156</v>
      </c>
      <c r="B58" s="1" t="s">
        <v>167</v>
      </c>
      <c r="C58" s="1" t="s">
        <v>159</v>
      </c>
      <c r="D58" s="57"/>
      <c r="E58" s="57"/>
      <c r="F58" s="57"/>
      <c r="G58" s="57"/>
      <c r="H58" s="57"/>
      <c r="I58" s="57"/>
    </row>
    <row r="59" ht="14.25" customHeight="1">
      <c r="A59" s="1" t="s">
        <v>156</v>
      </c>
      <c r="B59" s="1" t="s">
        <v>163</v>
      </c>
      <c r="C59" s="58">
        <f>+-NORMSINV(1-B51)</f>
        <v>-1.644853625</v>
      </c>
      <c r="D59" s="61" t="s">
        <v>153</v>
      </c>
      <c r="E59" s="62">
        <f>+C59</f>
        <v>-1.644853625</v>
      </c>
      <c r="F59" s="63" t="s">
        <v>28</v>
      </c>
      <c r="G59" s="64">
        <f>+G48</f>
        <v>6.708203932</v>
      </c>
    </row>
    <row r="60" ht="14.25" customHeight="1">
      <c r="A60" s="1" t="s">
        <v>156</v>
      </c>
      <c r="B60" s="1" t="s">
        <v>157</v>
      </c>
      <c r="C60" s="58">
        <f>+NORMSINV(1-B51)</f>
        <v>1.644853625</v>
      </c>
      <c r="D60" s="21" t="s">
        <v>160</v>
      </c>
    </row>
    <row r="61" ht="14.25" customHeight="1"/>
    <row r="62" ht="14.25" customHeight="1"/>
    <row r="63" ht="14.25" customHeight="1"/>
    <row r="64" ht="14.25" customHeight="1"/>
    <row r="65" ht="14.25" customHeight="1"/>
    <row r="66" ht="14.25" customHeight="1">
      <c r="A66" s="65" t="s">
        <v>168</v>
      </c>
      <c r="B66" s="66"/>
      <c r="C66" s="66"/>
      <c r="D66" s="56"/>
    </row>
    <row r="67" ht="14.25" customHeight="1"/>
    <row r="68" ht="14.25" customHeight="1">
      <c r="A68" s="1" t="s">
        <v>143</v>
      </c>
      <c r="D68" s="55" t="s">
        <v>144</v>
      </c>
      <c r="E68" s="56"/>
    </row>
    <row r="69" ht="14.25" customHeight="1"/>
    <row r="70" ht="14.25" customHeight="1">
      <c r="A70" s="1" t="s">
        <v>145</v>
      </c>
      <c r="D70" s="1" t="s">
        <v>169</v>
      </c>
    </row>
    <row r="71" ht="14.25" customHeight="1">
      <c r="A71" s="1" t="s">
        <v>147</v>
      </c>
      <c r="B71" s="1">
        <v>60.0</v>
      </c>
    </row>
    <row r="72" ht="14.25" customHeight="1">
      <c r="A72" s="1" t="s">
        <v>148</v>
      </c>
      <c r="B72" s="1">
        <v>60.0</v>
      </c>
      <c r="F72" s="18"/>
      <c r="G72" s="47"/>
    </row>
    <row r="73" ht="14.25" customHeight="1"/>
    <row r="74" ht="14.25" customHeight="1">
      <c r="A74" s="1" t="s">
        <v>9</v>
      </c>
      <c r="B74" s="1">
        <v>2000.0</v>
      </c>
      <c r="D74" s="1" t="s">
        <v>170</v>
      </c>
      <c r="E74" s="19">
        <f>+B71+C83*(B77/SQRT(B74))</f>
        <v>60.7356009</v>
      </c>
    </row>
    <row r="75" ht="14.25" customHeight="1">
      <c r="A75" s="1" t="s">
        <v>13</v>
      </c>
      <c r="B75" s="1">
        <v>0.05</v>
      </c>
    </row>
    <row r="76" ht="14.25" customHeight="1">
      <c r="A76" s="1" t="s">
        <v>150</v>
      </c>
      <c r="B76" s="1">
        <v>63.0</v>
      </c>
    </row>
    <row r="77" ht="14.25" customHeight="1">
      <c r="A77" s="1" t="s">
        <v>151</v>
      </c>
      <c r="B77" s="1">
        <v>20.0</v>
      </c>
      <c r="D77" s="1" t="s">
        <v>152</v>
      </c>
    </row>
    <row r="78" ht="14.25" customHeight="1">
      <c r="D78" s="1" t="s">
        <v>153</v>
      </c>
      <c r="E78" s="25">
        <f>+E74</f>
        <v>60.7356009</v>
      </c>
      <c r="F78" s="18" t="s">
        <v>32</v>
      </c>
      <c r="G78" s="16">
        <f>+B76</f>
        <v>63</v>
      </c>
    </row>
    <row r="79" ht="14.25" customHeight="1">
      <c r="D79" s="21" t="s">
        <v>154</v>
      </c>
    </row>
    <row r="80" ht="14.25" customHeight="1">
      <c r="A80" s="1" t="s">
        <v>155</v>
      </c>
    </row>
    <row r="81" ht="14.25" customHeight="1">
      <c r="A81" s="1" t="s">
        <v>156</v>
      </c>
      <c r="B81" s="1" t="s">
        <v>157</v>
      </c>
      <c r="C81" s="1" t="s">
        <v>158</v>
      </c>
      <c r="D81" s="57"/>
      <c r="E81" s="57"/>
      <c r="F81" s="57"/>
      <c r="G81" s="57"/>
      <c r="H81" s="57"/>
      <c r="I81" s="57"/>
    </row>
    <row r="82" ht="14.25" customHeight="1">
      <c r="A82" s="1" t="s">
        <v>156</v>
      </c>
      <c r="B82" s="1" t="s">
        <v>157</v>
      </c>
      <c r="C82" s="1" t="s">
        <v>159</v>
      </c>
      <c r="D82" s="57"/>
      <c r="E82" s="57"/>
      <c r="F82" s="57"/>
      <c r="G82" s="57"/>
      <c r="H82" s="57"/>
      <c r="I82" s="57"/>
    </row>
    <row r="83" ht="14.25" customHeight="1">
      <c r="A83" s="1" t="s">
        <v>156</v>
      </c>
      <c r="B83" s="1" t="s">
        <v>157</v>
      </c>
      <c r="C83" s="58">
        <f>+NORMSINV(1-B75)</f>
        <v>1.644853625</v>
      </c>
      <c r="D83" s="1" t="s">
        <v>153</v>
      </c>
      <c r="E83" s="25">
        <f>+E74</f>
        <v>60.7356009</v>
      </c>
      <c r="F83" s="18" t="s">
        <v>28</v>
      </c>
      <c r="G83" s="16">
        <f>+B76</f>
        <v>63</v>
      </c>
    </row>
    <row r="84" ht="14.25" customHeight="1">
      <c r="D84" s="21" t="s">
        <v>160</v>
      </c>
    </row>
    <row r="85" ht="14.25" customHeight="1"/>
    <row r="86" ht="14.25" customHeight="1"/>
    <row r="87" ht="14.25" customHeight="1"/>
    <row r="88" ht="14.25" customHeight="1"/>
    <row r="89" ht="14.25" customHeight="1">
      <c r="D89" s="59" t="s">
        <v>161</v>
      </c>
      <c r="E89" s="56"/>
    </row>
    <row r="90" ht="14.25" customHeight="1"/>
    <row r="91" ht="14.25" customHeight="1">
      <c r="A91" s="1" t="s">
        <v>145</v>
      </c>
      <c r="D91" s="1" t="s">
        <v>169</v>
      </c>
    </row>
    <row r="92" ht="14.25" customHeight="1">
      <c r="A92" s="1" t="s">
        <v>147</v>
      </c>
      <c r="B92" s="1">
        <v>60.0</v>
      </c>
    </row>
    <row r="93" ht="14.25" customHeight="1">
      <c r="A93" s="1" t="s">
        <v>171</v>
      </c>
      <c r="B93" s="1">
        <v>60.0</v>
      </c>
      <c r="F93" s="18"/>
      <c r="G93" s="47"/>
    </row>
    <row r="94" ht="14.25" customHeight="1"/>
    <row r="95" ht="14.25" customHeight="1">
      <c r="A95" s="1" t="s">
        <v>9</v>
      </c>
      <c r="B95" s="1">
        <v>2000.0</v>
      </c>
      <c r="D95" s="1" t="s">
        <v>170</v>
      </c>
      <c r="E95" s="19">
        <f>+B92+C104*(B98/SQRT(B95))</f>
        <v>59.2643991</v>
      </c>
    </row>
    <row r="96" ht="14.25" customHeight="1">
      <c r="A96" s="1" t="s">
        <v>13</v>
      </c>
      <c r="B96" s="1">
        <v>0.05</v>
      </c>
    </row>
    <row r="97" ht="14.25" customHeight="1">
      <c r="A97" s="1" t="s">
        <v>150</v>
      </c>
      <c r="B97" s="1">
        <v>63.0</v>
      </c>
    </row>
    <row r="98" ht="14.25" customHeight="1">
      <c r="A98" s="1" t="s">
        <v>151</v>
      </c>
      <c r="B98" s="1">
        <v>20.0</v>
      </c>
      <c r="D98" s="1" t="s">
        <v>152</v>
      </c>
    </row>
    <row r="99" ht="14.25" customHeight="1">
      <c r="D99" s="1" t="s">
        <v>153</v>
      </c>
      <c r="E99" s="25">
        <f>+E95</f>
        <v>59.2643991</v>
      </c>
      <c r="F99" s="18" t="s">
        <v>32</v>
      </c>
      <c r="G99" s="16">
        <f>+B97</f>
        <v>63</v>
      </c>
    </row>
    <row r="100" ht="14.25" customHeight="1">
      <c r="D100" s="21" t="s">
        <v>154</v>
      </c>
    </row>
    <row r="101" ht="14.25" customHeight="1">
      <c r="A101" s="1" t="s">
        <v>155</v>
      </c>
    </row>
    <row r="102" ht="14.25" customHeight="1">
      <c r="A102" s="1" t="s">
        <v>156</v>
      </c>
      <c r="B102" s="1" t="s">
        <v>163</v>
      </c>
      <c r="C102" s="1" t="s">
        <v>158</v>
      </c>
      <c r="D102" s="57"/>
      <c r="E102" s="57"/>
      <c r="F102" s="57"/>
      <c r="G102" s="57"/>
      <c r="H102" s="57"/>
      <c r="I102" s="57"/>
    </row>
    <row r="103" ht="14.25" customHeight="1">
      <c r="A103" s="1" t="s">
        <v>156</v>
      </c>
      <c r="B103" s="1" t="s">
        <v>163</v>
      </c>
      <c r="C103" s="1" t="s">
        <v>159</v>
      </c>
      <c r="D103" s="57"/>
      <c r="E103" s="57"/>
      <c r="F103" s="57"/>
      <c r="G103" s="57"/>
      <c r="H103" s="57"/>
      <c r="I103" s="57"/>
    </row>
    <row r="104" ht="14.25" customHeight="1">
      <c r="A104" s="1" t="s">
        <v>156</v>
      </c>
      <c r="B104" s="1" t="s">
        <v>163</v>
      </c>
      <c r="C104" s="58">
        <f>+-NORMSINV(1-B96)</f>
        <v>-1.644853625</v>
      </c>
      <c r="D104" s="1" t="s">
        <v>153</v>
      </c>
      <c r="E104" s="25">
        <f>+E95</f>
        <v>59.2643991</v>
      </c>
      <c r="F104" s="18" t="s">
        <v>28</v>
      </c>
      <c r="G104" s="16">
        <f>+B97</f>
        <v>63</v>
      </c>
    </row>
    <row r="105" ht="14.25" customHeight="1">
      <c r="D105" s="21" t="s">
        <v>160</v>
      </c>
    </row>
    <row r="106" ht="14.25" customHeight="1"/>
    <row r="107" ht="14.25" customHeight="1"/>
    <row r="108" ht="14.25" customHeight="1"/>
    <row r="109" ht="14.25" customHeight="1">
      <c r="D109" s="60" t="s">
        <v>164</v>
      </c>
      <c r="E109" s="56"/>
    </row>
    <row r="110" ht="14.25" customHeight="1"/>
    <row r="111" ht="14.25" customHeight="1">
      <c r="A111" s="1" t="s">
        <v>145</v>
      </c>
      <c r="D111" s="1" t="s">
        <v>169</v>
      </c>
    </row>
    <row r="112" ht="14.25" customHeight="1">
      <c r="A112" s="1" t="s">
        <v>147</v>
      </c>
      <c r="B112" s="1">
        <v>60.0</v>
      </c>
    </row>
    <row r="113" ht="14.25" customHeight="1">
      <c r="A113" s="1" t="s">
        <v>172</v>
      </c>
      <c r="B113" s="1">
        <v>60.0</v>
      </c>
      <c r="F113" s="18"/>
      <c r="G113" s="47"/>
    </row>
    <row r="114" ht="14.25" customHeight="1"/>
    <row r="115" ht="14.25" customHeight="1">
      <c r="A115" s="1" t="s">
        <v>9</v>
      </c>
      <c r="B115" s="1">
        <v>2000.0</v>
      </c>
      <c r="D115" s="1" t="s">
        <v>170</v>
      </c>
      <c r="E115" s="19">
        <f>+B112+C124*(B118/SQRT(B115))</f>
        <v>59.2643991</v>
      </c>
    </row>
    <row r="116" ht="14.25" customHeight="1">
      <c r="A116" s="1" t="s">
        <v>13</v>
      </c>
      <c r="B116" s="1">
        <v>0.05</v>
      </c>
      <c r="D116" s="1" t="s">
        <v>170</v>
      </c>
      <c r="E116" s="19">
        <f>+B112+C125*(B118/SQRT(B115))</f>
        <v>60.7356009</v>
      </c>
    </row>
    <row r="117" ht="14.25" customHeight="1">
      <c r="A117" s="1" t="s">
        <v>150</v>
      </c>
      <c r="B117" s="1">
        <v>63.0</v>
      </c>
    </row>
    <row r="118" ht="14.25" customHeight="1">
      <c r="A118" s="1" t="s">
        <v>151</v>
      </c>
      <c r="B118" s="1">
        <v>20.0</v>
      </c>
      <c r="D118" s="1" t="s">
        <v>152</v>
      </c>
    </row>
    <row r="119" ht="14.25" customHeight="1">
      <c r="D119" s="61" t="s">
        <v>153</v>
      </c>
      <c r="E119" s="62">
        <f>+C124</f>
        <v>-1.644853625</v>
      </c>
      <c r="F119" s="63" t="s">
        <v>32</v>
      </c>
      <c r="G119" s="64" t="str">
        <f>+G113</f>
        <v/>
      </c>
    </row>
    <row r="120" ht="14.25" customHeight="1">
      <c r="D120" s="21" t="s">
        <v>154</v>
      </c>
    </row>
    <row r="121" ht="14.25" customHeight="1">
      <c r="A121" s="1" t="s">
        <v>155</v>
      </c>
    </row>
    <row r="122" ht="14.25" customHeight="1">
      <c r="A122" s="1" t="s">
        <v>156</v>
      </c>
      <c r="B122" s="1" t="s">
        <v>173</v>
      </c>
      <c r="C122" s="1" t="s">
        <v>158</v>
      </c>
      <c r="D122" s="57"/>
      <c r="E122" s="57"/>
      <c r="F122" s="57"/>
      <c r="G122" s="57"/>
      <c r="H122" s="57"/>
      <c r="I122" s="57"/>
    </row>
    <row r="123" ht="14.25" customHeight="1">
      <c r="A123" s="1" t="s">
        <v>156</v>
      </c>
      <c r="B123" s="1" t="s">
        <v>174</v>
      </c>
      <c r="C123" s="1" t="s">
        <v>159</v>
      </c>
      <c r="D123" s="57"/>
      <c r="E123" s="57"/>
      <c r="F123" s="57"/>
      <c r="G123" s="57"/>
      <c r="H123" s="57"/>
      <c r="I123" s="57"/>
    </row>
    <row r="124" ht="14.25" customHeight="1">
      <c r="A124" s="1" t="s">
        <v>156</v>
      </c>
      <c r="B124" s="1" t="s">
        <v>163</v>
      </c>
      <c r="C124" s="58">
        <f>+-NORMSINV(1-B116)</f>
        <v>-1.644853625</v>
      </c>
      <c r="D124" s="61" t="s">
        <v>153</v>
      </c>
      <c r="E124" s="62">
        <f>+C124</f>
        <v>-1.644853625</v>
      </c>
      <c r="F124" s="63" t="s">
        <v>28</v>
      </c>
      <c r="G124" s="64" t="str">
        <f>+G113</f>
        <v/>
      </c>
    </row>
    <row r="125" ht="14.25" customHeight="1">
      <c r="A125" s="1" t="s">
        <v>156</v>
      </c>
      <c r="B125" s="1" t="s">
        <v>157</v>
      </c>
      <c r="C125" s="58">
        <f>+NORMSINV(1-B116)</f>
        <v>1.644853625</v>
      </c>
      <c r="D125" s="21" t="s">
        <v>160</v>
      </c>
    </row>
    <row r="126" ht="14.25" customHeight="1"/>
    <row r="127" ht="14.25" customHeight="1"/>
    <row r="128" ht="14.25" customHeight="1"/>
    <row r="129" ht="14.25" customHeight="1"/>
    <row r="130" ht="14.25" customHeight="1">
      <c r="A130" s="65" t="s">
        <v>175</v>
      </c>
      <c r="B130" s="66"/>
      <c r="C130" s="56"/>
    </row>
    <row r="131" ht="14.25" customHeight="1"/>
    <row r="132" ht="14.25" customHeight="1">
      <c r="A132" s="1" t="s">
        <v>145</v>
      </c>
      <c r="D132" s="55" t="s">
        <v>144</v>
      </c>
      <c r="E132" s="56"/>
    </row>
    <row r="133" ht="14.25" customHeight="1">
      <c r="A133" s="1" t="s">
        <v>147</v>
      </c>
      <c r="B133" s="1">
        <v>60.0</v>
      </c>
    </row>
    <row r="134" ht="14.25" customHeight="1">
      <c r="A134" s="1" t="s">
        <v>148</v>
      </c>
      <c r="B134" s="1">
        <v>60.0</v>
      </c>
      <c r="D134" s="1" t="s">
        <v>176</v>
      </c>
      <c r="E134" s="1" t="s">
        <v>177</v>
      </c>
    </row>
    <row r="135" ht="14.25" customHeight="1">
      <c r="D135" s="1" t="s">
        <v>176</v>
      </c>
      <c r="E135" s="1" t="s">
        <v>178</v>
      </c>
    </row>
    <row r="136" ht="14.25" customHeight="1">
      <c r="A136" s="1" t="s">
        <v>9</v>
      </c>
      <c r="B136" s="1">
        <v>2000.0</v>
      </c>
      <c r="D136" s="1" t="s">
        <v>176</v>
      </c>
      <c r="E136" s="1" t="s">
        <v>179</v>
      </c>
      <c r="F136" s="16">
        <f>+D143</f>
        <v>6.708203932</v>
      </c>
      <c r="G136" s="1" t="s">
        <v>180</v>
      </c>
    </row>
    <row r="137" ht="14.25" customHeight="1">
      <c r="A137" s="1" t="s">
        <v>13</v>
      </c>
      <c r="B137" s="1">
        <v>0.05</v>
      </c>
      <c r="D137" s="1" t="s">
        <v>176</v>
      </c>
      <c r="E137" s="1">
        <v>1.0</v>
      </c>
      <c r="F137" s="1" t="s">
        <v>181</v>
      </c>
      <c r="G137" s="16">
        <f>+D143</f>
        <v>6.708203932</v>
      </c>
      <c r="H137" s="1" t="s">
        <v>180</v>
      </c>
    </row>
    <row r="138" ht="14.25" customHeight="1">
      <c r="A138" s="1" t="s">
        <v>150</v>
      </c>
      <c r="B138" s="1">
        <v>63.0</v>
      </c>
      <c r="D138" s="1" t="s">
        <v>176</v>
      </c>
      <c r="E138" s="16" t="str">
        <f>1-+_xlfn.NORM.S.DIST(D143,TRUE)</f>
        <v>#N/A</v>
      </c>
    </row>
    <row r="139" ht="14.25" customHeight="1">
      <c r="A139" s="1" t="s">
        <v>151</v>
      </c>
      <c r="B139" s="1">
        <v>20.0</v>
      </c>
    </row>
    <row r="140" ht="14.25" customHeight="1"/>
    <row r="141" ht="14.25" customHeight="1">
      <c r="A141" s="21" t="s">
        <v>146</v>
      </c>
      <c r="F141" s="1" t="s">
        <v>136</v>
      </c>
    </row>
    <row r="142" ht="14.25" customHeight="1">
      <c r="F142" s="1" t="s">
        <v>182</v>
      </c>
    </row>
    <row r="143" ht="14.25" customHeight="1">
      <c r="C143" s="18" t="s">
        <v>149</v>
      </c>
      <c r="D143" s="47">
        <f>+((B138-B133)/(B139/SQRT(B136)))</f>
        <v>6.708203932</v>
      </c>
      <c r="F143" s="1" t="s">
        <v>183</v>
      </c>
    </row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>
      <c r="A152" s="1" t="s">
        <v>145</v>
      </c>
      <c r="D152" s="59" t="s">
        <v>161</v>
      </c>
      <c r="E152" s="56"/>
    </row>
    <row r="153" ht="14.25" customHeight="1">
      <c r="A153" s="1" t="s">
        <v>147</v>
      </c>
      <c r="B153" s="1">
        <v>60.0</v>
      </c>
    </row>
    <row r="154" ht="14.25" customHeight="1">
      <c r="A154" s="1" t="s">
        <v>184</v>
      </c>
      <c r="B154" s="1">
        <v>60.0</v>
      </c>
      <c r="D154" s="1" t="s">
        <v>176</v>
      </c>
      <c r="E154" s="1" t="s">
        <v>185</v>
      </c>
    </row>
    <row r="155" ht="14.25" customHeight="1">
      <c r="D155" s="1" t="s">
        <v>176</v>
      </c>
      <c r="E155" s="1" t="s">
        <v>178</v>
      </c>
    </row>
    <row r="156" ht="14.25" customHeight="1">
      <c r="A156" s="1" t="s">
        <v>9</v>
      </c>
      <c r="B156" s="1">
        <v>2000.0</v>
      </c>
      <c r="D156" s="1" t="s">
        <v>176</v>
      </c>
      <c r="E156" s="1" t="s">
        <v>179</v>
      </c>
      <c r="F156" s="16">
        <f>+D163</f>
        <v>6.708203932</v>
      </c>
      <c r="G156" s="1" t="s">
        <v>180</v>
      </c>
    </row>
    <row r="157" ht="14.25" customHeight="1">
      <c r="A157" s="1" t="s">
        <v>13</v>
      </c>
      <c r="B157" s="1">
        <v>0.05</v>
      </c>
      <c r="D157" s="1" t="s">
        <v>176</v>
      </c>
      <c r="E157" s="1" t="s">
        <v>186</v>
      </c>
      <c r="F157" s="16">
        <f>+D163</f>
        <v>6.708203932</v>
      </c>
      <c r="G157" s="1" t="s">
        <v>180</v>
      </c>
    </row>
    <row r="158" ht="14.25" customHeight="1">
      <c r="A158" s="1" t="s">
        <v>150</v>
      </c>
      <c r="B158" s="1">
        <v>63.0</v>
      </c>
      <c r="D158" s="1" t="s">
        <v>176</v>
      </c>
      <c r="E158" s="16" t="str">
        <f>+_xlfn.NORM.S.DIST(D163,TRUE)</f>
        <v>#N/A</v>
      </c>
    </row>
    <row r="159" ht="14.25" customHeight="1">
      <c r="A159" s="1" t="s">
        <v>151</v>
      </c>
      <c r="B159" s="1">
        <v>20.0</v>
      </c>
    </row>
    <row r="160" ht="14.25" customHeight="1"/>
    <row r="161" ht="14.25" customHeight="1">
      <c r="A161" s="21" t="s">
        <v>146</v>
      </c>
      <c r="F161" s="1" t="s">
        <v>136</v>
      </c>
    </row>
    <row r="162" ht="14.25" customHeight="1">
      <c r="F162" s="1" t="s">
        <v>182</v>
      </c>
    </row>
    <row r="163" ht="14.25" customHeight="1">
      <c r="C163" s="18" t="s">
        <v>149</v>
      </c>
      <c r="D163" s="47">
        <f>+((B158-B153)/(B159/SQRT(B156)))</f>
        <v>6.708203932</v>
      </c>
      <c r="F163" s="1" t="s">
        <v>183</v>
      </c>
    </row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>
      <c r="A172" s="1" t="s">
        <v>145</v>
      </c>
      <c r="D172" s="60" t="s">
        <v>164</v>
      </c>
      <c r="E172" s="56"/>
    </row>
    <row r="173" ht="14.25" customHeight="1">
      <c r="A173" s="61" t="s">
        <v>147</v>
      </c>
      <c r="B173" s="61">
        <v>60.0</v>
      </c>
      <c r="C173" s="61"/>
      <c r="D173" s="61"/>
      <c r="E173" s="61"/>
      <c r="F173" s="61"/>
      <c r="G173" s="61"/>
    </row>
    <row r="174" ht="14.25" customHeight="1">
      <c r="A174" s="61" t="s">
        <v>184</v>
      </c>
      <c r="B174" s="61">
        <v>60.0</v>
      </c>
      <c r="C174" s="61"/>
      <c r="D174" s="61" t="s">
        <v>176</v>
      </c>
      <c r="E174" s="61" t="s">
        <v>187</v>
      </c>
      <c r="F174" s="61"/>
      <c r="G174" s="61"/>
    </row>
    <row r="175" ht="14.25" customHeight="1">
      <c r="A175" s="61"/>
      <c r="B175" s="61"/>
      <c r="C175" s="61"/>
      <c r="D175" s="61" t="s">
        <v>176</v>
      </c>
      <c r="E175" s="61" t="s">
        <v>178</v>
      </c>
      <c r="F175" s="61"/>
      <c r="G175" s="61"/>
    </row>
    <row r="176" ht="14.25" customHeight="1">
      <c r="A176" s="61" t="s">
        <v>9</v>
      </c>
      <c r="B176" s="61">
        <v>2000.0</v>
      </c>
      <c r="C176" s="61"/>
      <c r="D176" s="61" t="s">
        <v>176</v>
      </c>
      <c r="E176" s="61" t="s">
        <v>179</v>
      </c>
      <c r="F176" s="64">
        <f>+D183</f>
        <v>6.708203932</v>
      </c>
      <c r="G176" s="61" t="s">
        <v>180</v>
      </c>
    </row>
    <row r="177" ht="14.25" customHeight="1">
      <c r="A177" s="61" t="s">
        <v>13</v>
      </c>
      <c r="B177" s="61">
        <v>0.05</v>
      </c>
      <c r="C177" s="61"/>
      <c r="D177" s="61" t="s">
        <v>176</v>
      </c>
      <c r="E177" s="61" t="s">
        <v>186</v>
      </c>
      <c r="F177" s="64">
        <f>+D183</f>
        <v>6.708203932</v>
      </c>
      <c r="G177" s="61" t="s">
        <v>180</v>
      </c>
    </row>
    <row r="178" ht="14.25" customHeight="1">
      <c r="A178" s="61" t="s">
        <v>150</v>
      </c>
      <c r="B178" s="61">
        <v>63.0</v>
      </c>
      <c r="C178" s="61"/>
      <c r="D178" s="61" t="s">
        <v>176</v>
      </c>
      <c r="E178" s="64" t="str">
        <f>2*_xlfn.NORM.S.DIST(D183,TRUE)</f>
        <v>#N/A</v>
      </c>
      <c r="F178" s="61"/>
      <c r="G178" s="61"/>
    </row>
    <row r="179" ht="14.25" customHeight="1">
      <c r="A179" s="61" t="s">
        <v>151</v>
      </c>
      <c r="B179" s="61">
        <v>20.0</v>
      </c>
      <c r="C179" s="61"/>
      <c r="D179" s="61"/>
      <c r="E179" s="61"/>
      <c r="F179" s="61"/>
      <c r="G179" s="61"/>
    </row>
    <row r="180" ht="14.25" customHeight="1">
      <c r="A180" s="61"/>
      <c r="B180" s="61"/>
      <c r="C180" s="61"/>
      <c r="D180" s="61"/>
      <c r="E180" s="61"/>
      <c r="F180" s="61"/>
      <c r="G180" s="61"/>
    </row>
    <row r="181" ht="14.25" customHeight="1">
      <c r="A181" s="67" t="s">
        <v>146</v>
      </c>
      <c r="B181" s="4"/>
      <c r="C181" s="5"/>
      <c r="D181" s="61"/>
      <c r="E181" s="61"/>
      <c r="F181" s="61" t="s">
        <v>136</v>
      </c>
      <c r="G181" s="61"/>
    </row>
    <row r="182" ht="14.25" customHeight="1">
      <c r="A182" s="6"/>
      <c r="B182" s="7"/>
      <c r="C182" s="8"/>
      <c r="D182" s="61"/>
      <c r="E182" s="61"/>
      <c r="F182" s="61" t="s">
        <v>182</v>
      </c>
      <c r="G182" s="61"/>
    </row>
    <row r="183" ht="14.25" customHeight="1">
      <c r="A183" s="61"/>
      <c r="B183" s="61"/>
      <c r="C183" s="63" t="s">
        <v>149</v>
      </c>
      <c r="D183" s="68">
        <f>+((B178-B173)/(B179/SQRT(B176)))</f>
        <v>6.708203932</v>
      </c>
      <c r="E183" s="61"/>
      <c r="F183" s="61" t="s">
        <v>183</v>
      </c>
      <c r="G183" s="61"/>
    </row>
    <row r="184" ht="14.25" customHeight="1">
      <c r="A184" s="61"/>
      <c r="B184" s="61"/>
      <c r="C184" s="61"/>
      <c r="D184" s="61"/>
      <c r="E184" s="61"/>
      <c r="F184" s="61"/>
      <c r="G184" s="61"/>
    </row>
    <row r="185" ht="14.25" customHeight="1">
      <c r="A185" s="61"/>
      <c r="B185" s="61"/>
      <c r="C185" s="61"/>
      <c r="D185" s="61"/>
      <c r="E185" s="61"/>
      <c r="F185" s="61"/>
      <c r="G185" s="61"/>
    </row>
    <row r="186" ht="14.25" customHeight="1">
      <c r="A186" s="61"/>
      <c r="B186" s="61"/>
      <c r="C186" s="61"/>
      <c r="D186" s="61"/>
      <c r="E186" s="61"/>
      <c r="F186" s="61"/>
      <c r="G186" s="61"/>
    </row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6">
    <mergeCell ref="D3:E3"/>
    <mergeCell ref="D14:I15"/>
    <mergeCell ref="D19:I20"/>
    <mergeCell ref="D24:E24"/>
    <mergeCell ref="D35:I36"/>
    <mergeCell ref="D40:I41"/>
    <mergeCell ref="D44:E44"/>
    <mergeCell ref="D55:I56"/>
    <mergeCell ref="D60:I61"/>
    <mergeCell ref="A66:D66"/>
    <mergeCell ref="D68:E68"/>
    <mergeCell ref="D79:I80"/>
    <mergeCell ref="D84:I85"/>
    <mergeCell ref="D89:E89"/>
    <mergeCell ref="D132:E132"/>
    <mergeCell ref="D152:E152"/>
    <mergeCell ref="A161:C162"/>
    <mergeCell ref="D172:E172"/>
    <mergeCell ref="A181:C182"/>
    <mergeCell ref="D100:I101"/>
    <mergeCell ref="D105:I106"/>
    <mergeCell ref="D109:E109"/>
    <mergeCell ref="D120:I121"/>
    <mergeCell ref="D125:I126"/>
    <mergeCell ref="A130:C130"/>
    <mergeCell ref="A141:C142"/>
  </mergeCell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4" width="10.71"/>
    <col customWidth="1" min="5" max="5" width="13.71"/>
    <col customWidth="1" min="6" max="26" width="10.71"/>
  </cols>
  <sheetData>
    <row r="1" ht="14.25" customHeight="1">
      <c r="A1" s="1" t="s">
        <v>141</v>
      </c>
    </row>
    <row r="2" ht="14.25" customHeight="1">
      <c r="A2" s="53" t="s">
        <v>142</v>
      </c>
      <c r="B2" s="54"/>
      <c r="C2" s="54"/>
    </row>
    <row r="3" ht="14.25" customHeight="1">
      <c r="A3" s="1" t="s">
        <v>143</v>
      </c>
      <c r="D3" s="55" t="s">
        <v>144</v>
      </c>
      <c r="E3" s="56"/>
    </row>
    <row r="4" ht="14.25" customHeight="1"/>
    <row r="5" ht="14.25" customHeight="1">
      <c r="A5" s="1" t="s">
        <v>145</v>
      </c>
      <c r="D5" s="1" t="s">
        <v>146</v>
      </c>
    </row>
    <row r="6" ht="14.25" customHeight="1">
      <c r="A6" s="1" t="s">
        <v>147</v>
      </c>
      <c r="B6" s="1">
        <v>70.0</v>
      </c>
    </row>
    <row r="7" ht="14.25" customHeight="1">
      <c r="A7" s="1" t="s">
        <v>148</v>
      </c>
      <c r="B7" s="1">
        <v>70.0</v>
      </c>
      <c r="F7" s="18" t="s">
        <v>149</v>
      </c>
      <c r="G7" s="47">
        <f>+((B11-B6)/(B12/SQRT(B9)))</f>
        <v>-5.270462767</v>
      </c>
    </row>
    <row r="8" ht="14.25" customHeight="1"/>
    <row r="9" ht="14.25" customHeight="1">
      <c r="A9" s="1" t="s">
        <v>9</v>
      </c>
      <c r="B9" s="1">
        <v>250.0</v>
      </c>
    </row>
    <row r="10" ht="14.25" customHeight="1">
      <c r="A10" s="1" t="s">
        <v>13</v>
      </c>
      <c r="B10" s="1">
        <v>0.01</v>
      </c>
    </row>
    <row r="11" ht="14.25" customHeight="1">
      <c r="A11" s="1" t="s">
        <v>150</v>
      </c>
      <c r="B11" s="1">
        <v>69.0</v>
      </c>
    </row>
    <row r="12" ht="14.25" customHeight="1">
      <c r="A12" s="1" t="s">
        <v>188</v>
      </c>
      <c r="B12" s="1">
        <v>3.0</v>
      </c>
      <c r="D12" s="1" t="s">
        <v>152</v>
      </c>
    </row>
    <row r="13" ht="14.25" customHeight="1">
      <c r="D13" s="1" t="s">
        <v>153</v>
      </c>
      <c r="E13" s="25">
        <f>+C18</f>
        <v>2.326347874</v>
      </c>
      <c r="F13" s="18" t="s">
        <v>32</v>
      </c>
      <c r="G13" s="16">
        <f>+G7</f>
        <v>-5.270462767</v>
      </c>
    </row>
    <row r="14" ht="14.25" customHeight="1">
      <c r="D14" s="21" t="s">
        <v>154</v>
      </c>
    </row>
    <row r="15" ht="14.25" customHeight="1">
      <c r="A15" s="1" t="s">
        <v>155</v>
      </c>
    </row>
    <row r="16" ht="14.25" customHeight="1">
      <c r="A16" s="1" t="s">
        <v>156</v>
      </c>
      <c r="B16" s="1" t="s">
        <v>157</v>
      </c>
      <c r="C16" s="1" t="s">
        <v>158</v>
      </c>
      <c r="D16" s="57"/>
      <c r="E16" s="57"/>
      <c r="F16" s="57"/>
      <c r="G16" s="57"/>
      <c r="H16" s="57"/>
      <c r="I16" s="57"/>
    </row>
    <row r="17" ht="14.25" customHeight="1">
      <c r="A17" s="1" t="s">
        <v>156</v>
      </c>
      <c r="B17" s="1" t="s">
        <v>157</v>
      </c>
      <c r="C17" s="1" t="s">
        <v>159</v>
      </c>
      <c r="D17" s="57"/>
      <c r="E17" s="57"/>
      <c r="F17" s="57"/>
      <c r="G17" s="57"/>
      <c r="H17" s="57"/>
      <c r="I17" s="57"/>
    </row>
    <row r="18" ht="14.25" customHeight="1">
      <c r="A18" s="1" t="s">
        <v>156</v>
      </c>
      <c r="B18" s="1" t="s">
        <v>157</v>
      </c>
      <c r="C18" s="58">
        <f>+NORMSINV(1-B10)</f>
        <v>2.326347874</v>
      </c>
      <c r="D18" s="1" t="s">
        <v>153</v>
      </c>
      <c r="E18" s="25">
        <f>+C18</f>
        <v>2.326347874</v>
      </c>
      <c r="F18" s="18" t="s">
        <v>28</v>
      </c>
      <c r="G18" s="16">
        <f>+G7</f>
        <v>-5.270462767</v>
      </c>
    </row>
    <row r="19" ht="14.25" customHeight="1">
      <c r="D19" s="21" t="s">
        <v>160</v>
      </c>
    </row>
    <row r="20" ht="14.25" customHeight="1"/>
    <row r="21" ht="14.25" customHeight="1"/>
    <row r="22" ht="14.25" customHeight="1"/>
    <row r="23" ht="14.25" customHeight="1"/>
    <row r="24" ht="14.25" customHeight="1">
      <c r="D24" s="59" t="s">
        <v>161</v>
      </c>
      <c r="E24" s="56"/>
    </row>
    <row r="25" ht="14.25" customHeight="1"/>
    <row r="26" ht="14.25" customHeight="1">
      <c r="A26" s="1" t="s">
        <v>145</v>
      </c>
      <c r="D26" s="1" t="s">
        <v>146</v>
      </c>
    </row>
    <row r="27" ht="14.25" customHeight="1">
      <c r="A27" s="1" t="s">
        <v>147</v>
      </c>
      <c r="B27" s="1">
        <v>70.0</v>
      </c>
    </row>
    <row r="28" ht="14.25" customHeight="1">
      <c r="A28" s="1" t="s">
        <v>189</v>
      </c>
      <c r="B28" s="1">
        <v>70.0</v>
      </c>
      <c r="F28" s="18" t="s">
        <v>149</v>
      </c>
      <c r="G28" s="47">
        <f>+((B32-B27)/(B33/SQRT(B30)))</f>
        <v>-5.270462767</v>
      </c>
    </row>
    <row r="29" ht="14.25" customHeight="1"/>
    <row r="30" ht="14.25" customHeight="1">
      <c r="A30" s="1" t="s">
        <v>9</v>
      </c>
      <c r="B30" s="1">
        <v>250.0</v>
      </c>
    </row>
    <row r="31" ht="14.25" customHeight="1">
      <c r="A31" s="1" t="s">
        <v>13</v>
      </c>
      <c r="B31" s="1">
        <v>0.01</v>
      </c>
    </row>
    <row r="32" ht="14.25" customHeight="1">
      <c r="A32" s="1" t="s">
        <v>150</v>
      </c>
      <c r="B32" s="1">
        <v>69.0</v>
      </c>
    </row>
    <row r="33" ht="14.25" customHeight="1">
      <c r="A33" s="1" t="s">
        <v>151</v>
      </c>
      <c r="B33" s="1">
        <v>3.0</v>
      </c>
      <c r="D33" s="1" t="s">
        <v>152</v>
      </c>
    </row>
    <row r="34" ht="14.25" customHeight="1">
      <c r="D34" s="1" t="s">
        <v>153</v>
      </c>
      <c r="E34" s="25">
        <f>+C39</f>
        <v>-2.326347874</v>
      </c>
      <c r="F34" s="18" t="s">
        <v>32</v>
      </c>
      <c r="G34" s="16">
        <f>+G28</f>
        <v>-5.270462767</v>
      </c>
    </row>
    <row r="35" ht="14.25" customHeight="1">
      <c r="D35" s="21" t="s">
        <v>154</v>
      </c>
    </row>
    <row r="36" ht="14.25" customHeight="1">
      <c r="A36" s="1" t="s">
        <v>155</v>
      </c>
    </row>
    <row r="37" ht="14.25" customHeight="1">
      <c r="A37" s="1" t="s">
        <v>156</v>
      </c>
      <c r="B37" s="1" t="s">
        <v>163</v>
      </c>
      <c r="C37" s="1" t="s">
        <v>158</v>
      </c>
      <c r="D37" s="57"/>
      <c r="E37" s="57"/>
      <c r="F37" s="57"/>
      <c r="G37" s="57"/>
      <c r="H37" s="57"/>
      <c r="I37" s="57"/>
    </row>
    <row r="38" ht="14.25" customHeight="1">
      <c r="A38" s="1" t="s">
        <v>156</v>
      </c>
      <c r="B38" s="1" t="s">
        <v>163</v>
      </c>
      <c r="C38" s="1" t="s">
        <v>159</v>
      </c>
      <c r="D38" s="57"/>
      <c r="E38" s="57"/>
      <c r="F38" s="57"/>
      <c r="G38" s="57"/>
      <c r="H38" s="57"/>
      <c r="I38" s="57"/>
    </row>
    <row r="39" ht="14.25" customHeight="1">
      <c r="A39" s="1" t="s">
        <v>156</v>
      </c>
      <c r="B39" s="1" t="s">
        <v>163</v>
      </c>
      <c r="C39" s="58">
        <f>+-NORMSINV(1-B31)</f>
        <v>-2.326347874</v>
      </c>
      <c r="D39" s="1" t="s">
        <v>153</v>
      </c>
      <c r="E39" s="25">
        <f>+C39</f>
        <v>-2.326347874</v>
      </c>
      <c r="F39" s="18" t="s">
        <v>28</v>
      </c>
      <c r="G39" s="16">
        <f>+G28</f>
        <v>-5.270462767</v>
      </c>
    </row>
    <row r="40" ht="14.25" customHeight="1">
      <c r="D40" s="21" t="s">
        <v>160</v>
      </c>
    </row>
    <row r="41" ht="14.25" customHeight="1"/>
    <row r="42" ht="14.25" customHeight="1"/>
    <row r="43" ht="14.25" customHeight="1"/>
    <row r="44" ht="14.25" customHeight="1">
      <c r="D44" s="60" t="s">
        <v>164</v>
      </c>
      <c r="E44" s="56"/>
    </row>
    <row r="45" ht="14.25" customHeight="1"/>
    <row r="46" ht="14.25" customHeight="1">
      <c r="A46" s="1" t="s">
        <v>145</v>
      </c>
      <c r="D46" s="1" t="s">
        <v>146</v>
      </c>
    </row>
    <row r="47" ht="14.25" customHeight="1">
      <c r="A47" s="1" t="s">
        <v>147</v>
      </c>
      <c r="B47" s="1">
        <v>70.0</v>
      </c>
    </row>
    <row r="48" ht="14.25" customHeight="1">
      <c r="A48" s="1" t="s">
        <v>190</v>
      </c>
      <c r="B48" s="1">
        <v>70.0</v>
      </c>
      <c r="F48" s="18" t="s">
        <v>149</v>
      </c>
      <c r="G48" s="47">
        <f>+((B52-B47)/(B53/SQRT(B50)))</f>
        <v>-5.270462767</v>
      </c>
    </row>
    <row r="49" ht="14.25" customHeight="1"/>
    <row r="50" ht="14.25" customHeight="1">
      <c r="A50" s="1" t="s">
        <v>9</v>
      </c>
      <c r="B50" s="1">
        <v>250.0</v>
      </c>
    </row>
    <row r="51" ht="14.25" customHeight="1">
      <c r="A51" s="1" t="s">
        <v>13</v>
      </c>
      <c r="B51" s="1">
        <v>0.01</v>
      </c>
    </row>
    <row r="52" ht="14.25" customHeight="1">
      <c r="A52" s="1" t="s">
        <v>150</v>
      </c>
      <c r="B52" s="1">
        <v>69.0</v>
      </c>
    </row>
    <row r="53" ht="14.25" customHeight="1">
      <c r="A53" s="1" t="s">
        <v>151</v>
      </c>
      <c r="B53" s="1">
        <v>3.0</v>
      </c>
      <c r="D53" s="1" t="s">
        <v>152</v>
      </c>
    </row>
    <row r="54" ht="14.25" customHeight="1">
      <c r="D54" s="61" t="s">
        <v>153</v>
      </c>
      <c r="E54" s="62">
        <f>+C59</f>
        <v>-2.326347874</v>
      </c>
      <c r="F54" s="63" t="s">
        <v>32</v>
      </c>
      <c r="G54" s="64">
        <f>+G48</f>
        <v>-5.270462767</v>
      </c>
    </row>
    <row r="55" ht="14.25" customHeight="1">
      <c r="D55" s="21" t="s">
        <v>154</v>
      </c>
    </row>
    <row r="56" ht="14.25" customHeight="1">
      <c r="A56" s="1" t="s">
        <v>155</v>
      </c>
    </row>
    <row r="57" ht="14.25" customHeight="1">
      <c r="A57" s="1" t="s">
        <v>156</v>
      </c>
      <c r="B57" s="1" t="s">
        <v>191</v>
      </c>
      <c r="C57" s="1" t="s">
        <v>158</v>
      </c>
      <c r="D57" s="57"/>
      <c r="E57" s="57"/>
      <c r="F57" s="57"/>
      <c r="G57" s="57"/>
      <c r="H57" s="57"/>
      <c r="I57" s="57"/>
    </row>
    <row r="58" ht="14.25" customHeight="1">
      <c r="A58" s="1" t="s">
        <v>156</v>
      </c>
      <c r="B58" s="1" t="s">
        <v>192</v>
      </c>
      <c r="C58" s="1" t="s">
        <v>159</v>
      </c>
      <c r="D58" s="57"/>
      <c r="E58" s="57"/>
      <c r="F58" s="57"/>
      <c r="G58" s="57"/>
      <c r="H58" s="57"/>
      <c r="I58" s="57"/>
    </row>
    <row r="59" ht="14.25" customHeight="1">
      <c r="A59" s="1" t="s">
        <v>156</v>
      </c>
      <c r="B59" s="1" t="s">
        <v>163</v>
      </c>
      <c r="C59" s="58">
        <f>+-NORMSINV(1-B51)</f>
        <v>-2.326347874</v>
      </c>
      <c r="D59" s="61" t="s">
        <v>153</v>
      </c>
      <c r="E59" s="62">
        <f>+C59</f>
        <v>-2.326347874</v>
      </c>
      <c r="F59" s="63" t="s">
        <v>28</v>
      </c>
      <c r="G59" s="64">
        <f>+G48</f>
        <v>-5.270462767</v>
      </c>
    </row>
    <row r="60" ht="14.25" customHeight="1">
      <c r="A60" s="1" t="s">
        <v>156</v>
      </c>
      <c r="B60" s="1" t="s">
        <v>157</v>
      </c>
      <c r="C60" s="58">
        <f>+NORMSINV(1-B51)</f>
        <v>2.326347874</v>
      </c>
      <c r="D60" s="21" t="s">
        <v>160</v>
      </c>
    </row>
    <row r="61" ht="14.25" customHeight="1"/>
    <row r="62" ht="14.25" customHeight="1"/>
    <row r="63" ht="14.25" customHeight="1"/>
    <row r="64" ht="14.25" customHeight="1"/>
    <row r="65" ht="14.25" customHeight="1"/>
    <row r="66" ht="14.25" customHeight="1">
      <c r="A66" s="65" t="s">
        <v>168</v>
      </c>
      <c r="B66" s="66"/>
      <c r="C66" s="66"/>
      <c r="D66" s="56"/>
    </row>
    <row r="67" ht="14.25" customHeight="1"/>
    <row r="68" ht="14.25" customHeight="1">
      <c r="A68" s="1" t="s">
        <v>143</v>
      </c>
      <c r="D68" s="55" t="s">
        <v>144</v>
      </c>
      <c r="E68" s="56"/>
    </row>
    <row r="69" ht="14.25" customHeight="1"/>
    <row r="70" ht="14.25" customHeight="1">
      <c r="A70" s="1" t="s">
        <v>145</v>
      </c>
      <c r="D70" s="1" t="s">
        <v>169</v>
      </c>
    </row>
    <row r="71" ht="14.25" customHeight="1">
      <c r="A71" s="1" t="s">
        <v>147</v>
      </c>
      <c r="B71" s="1">
        <v>70.0</v>
      </c>
    </row>
    <row r="72" ht="14.25" customHeight="1">
      <c r="A72" s="1" t="s">
        <v>148</v>
      </c>
      <c r="B72" s="1">
        <v>70.0</v>
      </c>
      <c r="F72" s="18"/>
      <c r="G72" s="47"/>
    </row>
    <row r="73" ht="14.25" customHeight="1"/>
    <row r="74" ht="14.25" customHeight="1">
      <c r="A74" s="1" t="s">
        <v>9</v>
      </c>
      <c r="B74" s="1">
        <v>250.0</v>
      </c>
      <c r="D74" s="1" t="s">
        <v>170</v>
      </c>
      <c r="E74" s="19">
        <f>+B71+C83*(B77/SQRT(B74))</f>
        <v>70.44139347</v>
      </c>
    </row>
    <row r="75" ht="14.25" customHeight="1">
      <c r="A75" s="1" t="s">
        <v>13</v>
      </c>
      <c r="B75" s="1">
        <v>0.01</v>
      </c>
    </row>
    <row r="76" ht="14.25" customHeight="1">
      <c r="A76" s="1" t="s">
        <v>150</v>
      </c>
      <c r="B76" s="1">
        <v>69.0</v>
      </c>
      <c r="C76" s="1" t="s">
        <v>193</v>
      </c>
    </row>
    <row r="77" ht="14.25" customHeight="1">
      <c r="A77" s="1" t="s">
        <v>151</v>
      </c>
      <c r="B77" s="1">
        <v>3.0</v>
      </c>
      <c r="D77" s="1" t="s">
        <v>152</v>
      </c>
    </row>
    <row r="78" ht="14.25" customHeight="1">
      <c r="D78" s="1" t="s">
        <v>153</v>
      </c>
      <c r="E78" s="25">
        <f>+E74</f>
        <v>70.44139347</v>
      </c>
      <c r="F78" s="18" t="s">
        <v>32</v>
      </c>
      <c r="G78" s="16">
        <f>+B76</f>
        <v>69</v>
      </c>
    </row>
    <row r="79" ht="14.25" customHeight="1">
      <c r="D79" s="21" t="s">
        <v>154</v>
      </c>
    </row>
    <row r="80" ht="14.25" customHeight="1">
      <c r="A80" s="1" t="s">
        <v>155</v>
      </c>
    </row>
    <row r="81" ht="14.25" customHeight="1">
      <c r="A81" s="1" t="s">
        <v>156</v>
      </c>
      <c r="B81" s="1" t="s">
        <v>157</v>
      </c>
      <c r="C81" s="1" t="s">
        <v>158</v>
      </c>
      <c r="D81" s="57"/>
      <c r="E81" s="57"/>
      <c r="F81" s="57"/>
      <c r="G81" s="57"/>
      <c r="H81" s="57"/>
      <c r="I81" s="57"/>
    </row>
    <row r="82" ht="14.25" customHeight="1">
      <c r="A82" s="1" t="s">
        <v>156</v>
      </c>
      <c r="B82" s="1" t="s">
        <v>157</v>
      </c>
      <c r="C82" s="1" t="s">
        <v>159</v>
      </c>
      <c r="D82" s="57"/>
      <c r="E82" s="57"/>
      <c r="F82" s="57"/>
      <c r="G82" s="57"/>
      <c r="H82" s="57"/>
      <c r="I82" s="57"/>
    </row>
    <row r="83" ht="14.25" customHeight="1">
      <c r="A83" s="1" t="s">
        <v>156</v>
      </c>
      <c r="B83" s="1" t="s">
        <v>157</v>
      </c>
      <c r="C83" s="58">
        <f>+NORMSINV(1-B75)</f>
        <v>2.326347874</v>
      </c>
      <c r="D83" s="1" t="s">
        <v>153</v>
      </c>
      <c r="E83" s="25">
        <f>+E74</f>
        <v>70.44139347</v>
      </c>
      <c r="F83" s="18" t="s">
        <v>28</v>
      </c>
      <c r="G83" s="16">
        <f>+B76</f>
        <v>69</v>
      </c>
    </row>
    <row r="84" ht="14.25" customHeight="1">
      <c r="D84" s="21" t="s">
        <v>160</v>
      </c>
    </row>
    <row r="85" ht="14.25" customHeight="1"/>
    <row r="86" ht="14.25" customHeight="1"/>
    <row r="87" ht="14.25" customHeight="1"/>
    <row r="88" ht="14.25" customHeight="1"/>
    <row r="89" ht="14.25" customHeight="1">
      <c r="D89" s="59" t="s">
        <v>161</v>
      </c>
      <c r="E89" s="56"/>
    </row>
    <row r="90" ht="14.25" customHeight="1"/>
    <row r="91" ht="14.25" customHeight="1">
      <c r="A91" s="1" t="s">
        <v>145</v>
      </c>
      <c r="D91" s="1" t="s">
        <v>169</v>
      </c>
    </row>
    <row r="92" ht="14.25" customHeight="1">
      <c r="A92" s="1" t="s">
        <v>147</v>
      </c>
      <c r="B92" s="1">
        <v>70.0</v>
      </c>
    </row>
    <row r="93" ht="14.25" customHeight="1">
      <c r="A93" s="1" t="s">
        <v>194</v>
      </c>
      <c r="B93" s="1">
        <v>70.0</v>
      </c>
      <c r="F93" s="18"/>
      <c r="G93" s="47"/>
    </row>
    <row r="94" ht="14.25" customHeight="1"/>
    <row r="95" ht="14.25" customHeight="1">
      <c r="A95" s="1" t="s">
        <v>9</v>
      </c>
      <c r="B95" s="1">
        <v>250.0</v>
      </c>
      <c r="D95" s="1" t="s">
        <v>170</v>
      </c>
      <c r="E95" s="19">
        <f>+B92+C104*(B98/SQRT(B95))</f>
        <v>69.55860653</v>
      </c>
    </row>
    <row r="96" ht="14.25" customHeight="1">
      <c r="A96" s="1" t="s">
        <v>13</v>
      </c>
      <c r="B96" s="1">
        <v>0.01</v>
      </c>
    </row>
    <row r="97" ht="14.25" customHeight="1">
      <c r="A97" s="1" t="s">
        <v>150</v>
      </c>
      <c r="B97" s="1">
        <v>69.0</v>
      </c>
    </row>
    <row r="98" ht="14.25" customHeight="1">
      <c r="A98" s="1" t="s">
        <v>151</v>
      </c>
      <c r="B98" s="1">
        <v>3.0</v>
      </c>
      <c r="D98" s="1" t="s">
        <v>152</v>
      </c>
    </row>
    <row r="99" ht="14.25" customHeight="1">
      <c r="D99" s="1" t="s">
        <v>153</v>
      </c>
      <c r="E99" s="25">
        <f>+E95</f>
        <v>69.55860653</v>
      </c>
      <c r="F99" s="18" t="s">
        <v>32</v>
      </c>
      <c r="G99" s="16">
        <f>+B97</f>
        <v>69</v>
      </c>
    </row>
    <row r="100" ht="14.25" customHeight="1">
      <c r="D100" s="21" t="s">
        <v>154</v>
      </c>
    </row>
    <row r="101" ht="14.25" customHeight="1">
      <c r="A101" s="1" t="s">
        <v>155</v>
      </c>
    </row>
    <row r="102" ht="14.25" customHeight="1">
      <c r="A102" s="1" t="s">
        <v>156</v>
      </c>
      <c r="B102" s="1" t="s">
        <v>163</v>
      </c>
      <c r="C102" s="1" t="s">
        <v>158</v>
      </c>
      <c r="D102" s="57"/>
      <c r="E102" s="57"/>
      <c r="F102" s="57"/>
      <c r="G102" s="57"/>
      <c r="H102" s="57"/>
      <c r="I102" s="57"/>
    </row>
    <row r="103" ht="14.25" customHeight="1">
      <c r="A103" s="1" t="s">
        <v>156</v>
      </c>
      <c r="B103" s="1" t="s">
        <v>163</v>
      </c>
      <c r="C103" s="1" t="s">
        <v>159</v>
      </c>
      <c r="D103" s="57"/>
      <c r="E103" s="57"/>
      <c r="F103" s="57"/>
      <c r="G103" s="57"/>
      <c r="H103" s="57"/>
      <c r="I103" s="57"/>
    </row>
    <row r="104" ht="14.25" customHeight="1">
      <c r="A104" s="1" t="s">
        <v>156</v>
      </c>
      <c r="B104" s="1" t="s">
        <v>163</v>
      </c>
      <c r="C104" s="58">
        <f>+-NORMSINV(1-B96)</f>
        <v>-2.326347874</v>
      </c>
      <c r="D104" s="1" t="s">
        <v>153</v>
      </c>
      <c r="E104" s="25">
        <f>+E95</f>
        <v>69.55860653</v>
      </c>
      <c r="F104" s="18" t="s">
        <v>28</v>
      </c>
      <c r="G104" s="16">
        <f>+B97</f>
        <v>69</v>
      </c>
    </row>
    <row r="105" ht="14.25" customHeight="1">
      <c r="D105" s="21" t="s">
        <v>160</v>
      </c>
    </row>
    <row r="106" ht="14.25" customHeight="1"/>
    <row r="107" ht="14.25" customHeight="1"/>
    <row r="108" ht="14.25" customHeight="1"/>
    <row r="109" ht="14.25" customHeight="1">
      <c r="D109" s="60" t="s">
        <v>164</v>
      </c>
      <c r="E109" s="56"/>
    </row>
    <row r="110" ht="14.25" customHeight="1"/>
    <row r="111" ht="14.25" customHeight="1">
      <c r="A111" s="1" t="s">
        <v>145</v>
      </c>
      <c r="D111" s="1" t="s">
        <v>169</v>
      </c>
    </row>
    <row r="112" ht="14.25" customHeight="1">
      <c r="A112" s="1" t="s">
        <v>147</v>
      </c>
      <c r="B112" s="1">
        <v>70.0</v>
      </c>
    </row>
    <row r="113" ht="14.25" customHeight="1">
      <c r="A113" s="1" t="s">
        <v>195</v>
      </c>
      <c r="B113" s="1">
        <v>70.0</v>
      </c>
      <c r="F113" s="18"/>
      <c r="G113" s="47"/>
    </row>
    <row r="114" ht="14.25" customHeight="1"/>
    <row r="115" ht="14.25" customHeight="1">
      <c r="A115" s="1" t="s">
        <v>9</v>
      </c>
      <c r="B115" s="1">
        <v>250.0</v>
      </c>
      <c r="D115" s="1" t="s">
        <v>170</v>
      </c>
      <c r="E115" s="19">
        <f>+B112+C124*(B118/SQRT(B115))</f>
        <v>69.55860653</v>
      </c>
    </row>
    <row r="116" ht="14.25" customHeight="1">
      <c r="A116" s="1" t="s">
        <v>13</v>
      </c>
      <c r="B116" s="1">
        <v>0.01</v>
      </c>
      <c r="D116" s="1" t="s">
        <v>170</v>
      </c>
      <c r="E116" s="19">
        <f>+B112+C125*(B118/SQRT(B115))</f>
        <v>70.44139347</v>
      </c>
    </row>
    <row r="117" ht="14.25" customHeight="1">
      <c r="A117" s="1" t="s">
        <v>150</v>
      </c>
      <c r="B117" s="1">
        <v>69.0</v>
      </c>
    </row>
    <row r="118" ht="14.25" customHeight="1">
      <c r="A118" s="1" t="s">
        <v>151</v>
      </c>
      <c r="B118" s="1">
        <v>3.0</v>
      </c>
      <c r="D118" s="1" t="s">
        <v>152</v>
      </c>
    </row>
    <row r="119" ht="14.25" customHeight="1">
      <c r="D119" s="61" t="s">
        <v>153</v>
      </c>
      <c r="E119" s="62">
        <f>+C124</f>
        <v>-2.326347874</v>
      </c>
      <c r="F119" s="63" t="s">
        <v>32</v>
      </c>
      <c r="G119" s="64" t="str">
        <f>+G113</f>
        <v/>
      </c>
    </row>
    <row r="120" ht="14.25" customHeight="1">
      <c r="D120" s="21" t="s">
        <v>154</v>
      </c>
    </row>
    <row r="121" ht="14.25" customHeight="1">
      <c r="A121" s="1" t="s">
        <v>155</v>
      </c>
    </row>
    <row r="122" ht="14.25" customHeight="1">
      <c r="A122" s="1" t="s">
        <v>156</v>
      </c>
      <c r="B122" s="1" t="s">
        <v>196</v>
      </c>
      <c r="C122" s="1" t="s">
        <v>158</v>
      </c>
      <c r="D122" s="57"/>
      <c r="E122" s="57"/>
      <c r="F122" s="57"/>
      <c r="G122" s="57"/>
      <c r="H122" s="57"/>
      <c r="I122" s="57"/>
    </row>
    <row r="123" ht="14.25" customHeight="1">
      <c r="A123" s="1" t="s">
        <v>156</v>
      </c>
      <c r="B123" s="1" t="s">
        <v>197</v>
      </c>
      <c r="C123" s="1" t="s">
        <v>159</v>
      </c>
      <c r="D123" s="57"/>
      <c r="E123" s="57"/>
      <c r="F123" s="57"/>
      <c r="G123" s="57"/>
      <c r="H123" s="57"/>
      <c r="I123" s="57"/>
    </row>
    <row r="124" ht="14.25" customHeight="1">
      <c r="A124" s="1" t="s">
        <v>156</v>
      </c>
      <c r="B124" s="1" t="s">
        <v>163</v>
      </c>
      <c r="C124" s="58">
        <f>+-NORMSINV(1-B116)</f>
        <v>-2.326347874</v>
      </c>
      <c r="D124" s="61" t="s">
        <v>153</v>
      </c>
      <c r="E124" s="62">
        <f>+C124</f>
        <v>-2.326347874</v>
      </c>
      <c r="F124" s="63" t="s">
        <v>28</v>
      </c>
      <c r="G124" s="64" t="str">
        <f>+G113</f>
        <v/>
      </c>
    </row>
    <row r="125" ht="14.25" customHeight="1">
      <c r="A125" s="1" t="s">
        <v>156</v>
      </c>
      <c r="B125" s="1" t="s">
        <v>157</v>
      </c>
      <c r="C125" s="58">
        <f>+NORMSINV(1-B116)</f>
        <v>2.326347874</v>
      </c>
      <c r="D125" s="21" t="s">
        <v>160</v>
      </c>
    </row>
    <row r="126" ht="14.25" customHeight="1"/>
    <row r="127" ht="14.25" customHeight="1"/>
    <row r="128" ht="14.25" customHeight="1"/>
    <row r="129" ht="14.25" customHeight="1"/>
    <row r="130" ht="14.25" customHeight="1">
      <c r="A130" s="65" t="s">
        <v>175</v>
      </c>
      <c r="B130" s="66"/>
      <c r="C130" s="56"/>
    </row>
    <row r="131" ht="14.25" customHeight="1"/>
    <row r="132" ht="14.25" customHeight="1">
      <c r="A132" s="1" t="s">
        <v>145</v>
      </c>
      <c r="D132" s="55" t="s">
        <v>144</v>
      </c>
      <c r="E132" s="56"/>
    </row>
    <row r="133" ht="14.25" customHeight="1">
      <c r="A133" s="1" t="s">
        <v>147</v>
      </c>
      <c r="B133" s="1">
        <v>70.0</v>
      </c>
    </row>
    <row r="134" ht="14.25" customHeight="1">
      <c r="A134" s="1" t="s">
        <v>148</v>
      </c>
      <c r="B134" s="1">
        <v>70.0</v>
      </c>
      <c r="D134" s="1" t="s">
        <v>176</v>
      </c>
      <c r="E134" s="1" t="s">
        <v>198</v>
      </c>
    </row>
    <row r="135" ht="14.25" customHeight="1">
      <c r="D135" s="1" t="s">
        <v>176</v>
      </c>
      <c r="E135" s="1" t="s">
        <v>178</v>
      </c>
    </row>
    <row r="136" ht="14.25" customHeight="1">
      <c r="A136" s="1" t="s">
        <v>9</v>
      </c>
      <c r="B136" s="1">
        <v>250.0</v>
      </c>
      <c r="D136" s="1" t="s">
        <v>176</v>
      </c>
      <c r="E136" s="1" t="s">
        <v>179</v>
      </c>
      <c r="F136" s="16">
        <f>+D143</f>
        <v>-5.270462767</v>
      </c>
      <c r="G136" s="1" t="s">
        <v>180</v>
      </c>
    </row>
    <row r="137" ht="14.25" customHeight="1">
      <c r="A137" s="1" t="s">
        <v>13</v>
      </c>
      <c r="B137" s="1">
        <v>0.01</v>
      </c>
      <c r="D137" s="1" t="s">
        <v>176</v>
      </c>
      <c r="E137" s="1">
        <v>1.0</v>
      </c>
      <c r="F137" s="1" t="s">
        <v>181</v>
      </c>
      <c r="G137" s="16">
        <f>+D143</f>
        <v>-5.270462767</v>
      </c>
      <c r="H137" s="1" t="s">
        <v>180</v>
      </c>
    </row>
    <row r="138" ht="14.25" customHeight="1">
      <c r="A138" s="1" t="s">
        <v>150</v>
      </c>
      <c r="B138" s="1">
        <v>69.0</v>
      </c>
      <c r="D138" s="1" t="s">
        <v>176</v>
      </c>
      <c r="E138" s="16" t="str">
        <f>1-+_xlfn.NORM.S.DIST(D143,TRUE)</f>
        <v>#N/A</v>
      </c>
    </row>
    <row r="139" ht="14.25" customHeight="1">
      <c r="A139" s="1" t="s">
        <v>151</v>
      </c>
      <c r="B139" s="1">
        <v>3.0</v>
      </c>
    </row>
    <row r="140" ht="14.25" customHeight="1"/>
    <row r="141" ht="14.25" customHeight="1">
      <c r="A141" s="21" t="s">
        <v>146</v>
      </c>
      <c r="F141" s="1" t="s">
        <v>136</v>
      </c>
    </row>
    <row r="142" ht="14.25" customHeight="1">
      <c r="F142" s="1" t="s">
        <v>182</v>
      </c>
    </row>
    <row r="143" ht="14.25" customHeight="1">
      <c r="C143" s="18" t="s">
        <v>149</v>
      </c>
      <c r="D143" s="47">
        <f>+((B138-B133)/(B139/SQRT(B136)))</f>
        <v>-5.270462767</v>
      </c>
      <c r="F143" s="1" t="s">
        <v>183</v>
      </c>
    </row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>
      <c r="A152" s="1" t="s">
        <v>145</v>
      </c>
      <c r="D152" s="59" t="s">
        <v>161</v>
      </c>
      <c r="E152" s="56"/>
    </row>
    <row r="153" ht="14.25" customHeight="1">
      <c r="A153" s="1" t="s">
        <v>147</v>
      </c>
      <c r="B153" s="1">
        <v>70.0</v>
      </c>
    </row>
    <row r="154" ht="14.25" customHeight="1">
      <c r="A154" s="1" t="s">
        <v>184</v>
      </c>
      <c r="B154" s="1">
        <v>70.0</v>
      </c>
      <c r="D154" s="1" t="s">
        <v>176</v>
      </c>
      <c r="E154" s="1" t="s">
        <v>199</v>
      </c>
    </row>
    <row r="155" ht="14.25" customHeight="1">
      <c r="D155" s="1" t="s">
        <v>176</v>
      </c>
      <c r="E155" s="1" t="s">
        <v>178</v>
      </c>
    </row>
    <row r="156" ht="14.25" customHeight="1">
      <c r="A156" s="1" t="s">
        <v>9</v>
      </c>
      <c r="B156" s="1">
        <v>250.0</v>
      </c>
      <c r="D156" s="1" t="s">
        <v>176</v>
      </c>
      <c r="E156" s="1" t="s">
        <v>179</v>
      </c>
      <c r="F156" s="16">
        <f>+D163</f>
        <v>-5.270462767</v>
      </c>
      <c r="G156" s="1" t="s">
        <v>180</v>
      </c>
    </row>
    <row r="157" ht="14.25" customHeight="1">
      <c r="A157" s="1" t="s">
        <v>13</v>
      </c>
      <c r="B157" s="1">
        <v>0.01</v>
      </c>
      <c r="D157" s="1" t="s">
        <v>176</v>
      </c>
      <c r="E157" s="1" t="s">
        <v>186</v>
      </c>
      <c r="F157" s="16">
        <f>+D163</f>
        <v>-5.270462767</v>
      </c>
      <c r="G157" s="1" t="s">
        <v>180</v>
      </c>
    </row>
    <row r="158" ht="14.25" customHeight="1">
      <c r="A158" s="1" t="s">
        <v>150</v>
      </c>
      <c r="B158" s="1">
        <v>69.0</v>
      </c>
      <c r="D158" s="1" t="s">
        <v>176</v>
      </c>
      <c r="E158" s="16" t="str">
        <f>+_xlfn.NORM.S.DIST(D163,TRUE)</f>
        <v>#N/A</v>
      </c>
    </row>
    <row r="159" ht="14.25" customHeight="1">
      <c r="A159" s="1" t="s">
        <v>151</v>
      </c>
      <c r="B159" s="1">
        <v>3.0</v>
      </c>
    </row>
    <row r="160" ht="14.25" customHeight="1"/>
    <row r="161" ht="14.25" customHeight="1">
      <c r="A161" s="21" t="s">
        <v>146</v>
      </c>
      <c r="F161" s="1" t="s">
        <v>136</v>
      </c>
    </row>
    <row r="162" ht="14.25" customHeight="1">
      <c r="F162" s="1" t="s">
        <v>182</v>
      </c>
    </row>
    <row r="163" ht="14.25" customHeight="1">
      <c r="C163" s="18" t="s">
        <v>149</v>
      </c>
      <c r="D163" s="47">
        <f>+((B158-B153)/(B159/SQRT(B156)))</f>
        <v>-5.270462767</v>
      </c>
      <c r="F163" s="1" t="s">
        <v>183</v>
      </c>
    </row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>
      <c r="A172" s="1" t="s">
        <v>145</v>
      </c>
      <c r="D172" s="60" t="s">
        <v>164</v>
      </c>
      <c r="E172" s="56"/>
    </row>
    <row r="173" ht="14.25" customHeight="1">
      <c r="A173" s="61" t="s">
        <v>147</v>
      </c>
      <c r="B173" s="61">
        <v>60.0</v>
      </c>
      <c r="C173" s="61"/>
      <c r="D173" s="61"/>
      <c r="E173" s="61"/>
      <c r="F173" s="61"/>
      <c r="G173" s="61"/>
    </row>
    <row r="174" ht="14.25" customHeight="1">
      <c r="A174" s="61" t="s">
        <v>184</v>
      </c>
      <c r="B174" s="61">
        <v>60.0</v>
      </c>
      <c r="C174" s="61"/>
      <c r="D174" s="61" t="s">
        <v>176</v>
      </c>
      <c r="E174" s="61" t="s">
        <v>200</v>
      </c>
      <c r="F174" s="61"/>
      <c r="G174" s="61"/>
    </row>
    <row r="175" ht="14.25" customHeight="1">
      <c r="A175" s="61"/>
      <c r="B175" s="61"/>
      <c r="C175" s="61"/>
      <c r="D175" s="61" t="s">
        <v>176</v>
      </c>
      <c r="E175" s="61" t="s">
        <v>178</v>
      </c>
      <c r="F175" s="61"/>
      <c r="G175" s="61"/>
    </row>
    <row r="176" ht="14.25" customHeight="1">
      <c r="A176" s="61" t="s">
        <v>9</v>
      </c>
      <c r="B176" s="61">
        <v>2000.0</v>
      </c>
      <c r="C176" s="61"/>
      <c r="D176" s="61" t="s">
        <v>176</v>
      </c>
      <c r="E176" s="61" t="s">
        <v>179</v>
      </c>
      <c r="F176" s="64">
        <f>+D183</f>
        <v>6.708203932</v>
      </c>
      <c r="G176" s="61" t="s">
        <v>180</v>
      </c>
    </row>
    <row r="177" ht="14.25" customHeight="1">
      <c r="A177" s="61" t="s">
        <v>13</v>
      </c>
      <c r="B177" s="61">
        <v>0.05</v>
      </c>
      <c r="C177" s="61"/>
      <c r="D177" s="61" t="s">
        <v>176</v>
      </c>
      <c r="E177" s="61" t="s">
        <v>186</v>
      </c>
      <c r="F177" s="64">
        <f>+D183</f>
        <v>6.708203932</v>
      </c>
      <c r="G177" s="61" t="s">
        <v>180</v>
      </c>
    </row>
    <row r="178" ht="14.25" customHeight="1">
      <c r="A178" s="61" t="s">
        <v>150</v>
      </c>
      <c r="B178" s="61">
        <v>63.0</v>
      </c>
      <c r="C178" s="61"/>
      <c r="D178" s="61" t="s">
        <v>176</v>
      </c>
      <c r="E178" s="64" t="str">
        <f>+_xlfn.NORM.S.DIST(D183,TRUE)</f>
        <v>#N/A</v>
      </c>
      <c r="F178" s="61"/>
      <c r="G178" s="61"/>
    </row>
    <row r="179" ht="14.25" customHeight="1">
      <c r="A179" s="61" t="s">
        <v>151</v>
      </c>
      <c r="B179" s="61">
        <v>20.0</v>
      </c>
      <c r="C179" s="61"/>
      <c r="D179" s="61"/>
      <c r="E179" s="61"/>
      <c r="F179" s="61"/>
      <c r="G179" s="61"/>
    </row>
    <row r="180" ht="14.25" customHeight="1">
      <c r="A180" s="61"/>
      <c r="B180" s="61"/>
      <c r="C180" s="61"/>
      <c r="D180" s="61"/>
      <c r="E180" s="61"/>
      <c r="F180" s="61"/>
      <c r="G180" s="61"/>
    </row>
    <row r="181" ht="14.25" customHeight="1">
      <c r="A181" s="67" t="s">
        <v>146</v>
      </c>
      <c r="B181" s="4"/>
      <c r="C181" s="5"/>
      <c r="D181" s="61"/>
      <c r="E181" s="61"/>
      <c r="F181" s="61" t="s">
        <v>136</v>
      </c>
      <c r="G181" s="61"/>
    </row>
    <row r="182" ht="14.25" customHeight="1">
      <c r="A182" s="6"/>
      <c r="B182" s="7"/>
      <c r="C182" s="8"/>
      <c r="D182" s="61"/>
      <c r="E182" s="61"/>
      <c r="F182" s="61" t="s">
        <v>182</v>
      </c>
      <c r="G182" s="61"/>
    </row>
    <row r="183" ht="14.25" customHeight="1">
      <c r="A183" s="61"/>
      <c r="B183" s="61"/>
      <c r="C183" s="63" t="s">
        <v>149</v>
      </c>
      <c r="D183" s="68">
        <f>+((B178-B173)/(B179/SQRT(B176)))</f>
        <v>6.708203932</v>
      </c>
      <c r="E183" s="61"/>
      <c r="F183" s="61" t="s">
        <v>183</v>
      </c>
      <c r="G183" s="61"/>
    </row>
    <row r="184" ht="14.25" customHeight="1">
      <c r="A184" s="61"/>
      <c r="B184" s="61"/>
      <c r="C184" s="61"/>
      <c r="D184" s="61"/>
      <c r="E184" s="61"/>
      <c r="F184" s="61"/>
      <c r="G184" s="61"/>
    </row>
    <row r="185" ht="14.25" customHeight="1">
      <c r="A185" s="61"/>
      <c r="B185" s="61"/>
      <c r="C185" s="61"/>
      <c r="D185" s="61"/>
      <c r="E185" s="61"/>
      <c r="F185" s="61"/>
      <c r="G185" s="61"/>
    </row>
    <row r="186" ht="14.25" customHeight="1">
      <c r="A186" s="61"/>
      <c r="B186" s="61"/>
      <c r="C186" s="61"/>
      <c r="D186" s="61"/>
      <c r="E186" s="61"/>
      <c r="F186" s="61"/>
      <c r="G186" s="61"/>
    </row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6">
    <mergeCell ref="D3:E3"/>
    <mergeCell ref="D14:I15"/>
    <mergeCell ref="D19:I20"/>
    <mergeCell ref="D24:E24"/>
    <mergeCell ref="D35:I36"/>
    <mergeCell ref="D40:I41"/>
    <mergeCell ref="D44:E44"/>
    <mergeCell ref="D55:I56"/>
    <mergeCell ref="D60:I61"/>
    <mergeCell ref="A66:D66"/>
    <mergeCell ref="D68:E68"/>
    <mergeCell ref="D79:I80"/>
    <mergeCell ref="D84:I85"/>
    <mergeCell ref="D89:E89"/>
    <mergeCell ref="D132:E132"/>
    <mergeCell ref="D152:E152"/>
    <mergeCell ref="A161:C162"/>
    <mergeCell ref="D172:E172"/>
    <mergeCell ref="A181:C182"/>
    <mergeCell ref="D100:I101"/>
    <mergeCell ref="D105:I106"/>
    <mergeCell ref="D109:E109"/>
    <mergeCell ref="D120:I121"/>
    <mergeCell ref="D125:I126"/>
    <mergeCell ref="A130:C130"/>
    <mergeCell ref="A141:C142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1.71"/>
    <col customWidth="1" min="3" max="26" width="10.71"/>
  </cols>
  <sheetData>
    <row r="1" ht="14.25" customHeight="1">
      <c r="A1" s="21" t="s">
        <v>201</v>
      </c>
    </row>
    <row r="2" ht="14.25" customHeight="1"/>
    <row r="3" ht="14.25" customHeight="1">
      <c r="A3" s="1" t="s">
        <v>202</v>
      </c>
    </row>
    <row r="4" ht="14.25" customHeight="1"/>
    <row r="5" ht="14.25" customHeight="1">
      <c r="A5" s="65" t="s">
        <v>142</v>
      </c>
      <c r="B5" s="66"/>
      <c r="C5" s="66"/>
      <c r="D5" s="56"/>
    </row>
    <row r="6" ht="14.25" customHeight="1"/>
    <row r="7" ht="14.25" customHeight="1">
      <c r="A7" s="1" t="s">
        <v>143</v>
      </c>
      <c r="D7" s="55" t="s">
        <v>144</v>
      </c>
      <c r="E7" s="56"/>
      <c r="J7" s="1" t="s">
        <v>203</v>
      </c>
    </row>
    <row r="8" ht="14.25" customHeight="1">
      <c r="J8" s="1">
        <v>49.0</v>
      </c>
    </row>
    <row r="9" ht="14.25" customHeight="1">
      <c r="A9" s="1" t="s">
        <v>145</v>
      </c>
      <c r="D9" s="1" t="s">
        <v>146</v>
      </c>
      <c r="J9" s="1">
        <v>52.0</v>
      </c>
    </row>
    <row r="10" ht="14.25" customHeight="1">
      <c r="A10" s="1" t="s">
        <v>147</v>
      </c>
      <c r="B10" s="1">
        <v>65.0</v>
      </c>
      <c r="J10" s="1">
        <v>53.0</v>
      </c>
    </row>
    <row r="11" ht="14.25" customHeight="1">
      <c r="A11" s="1" t="s">
        <v>148</v>
      </c>
      <c r="B11" s="1">
        <v>65.0</v>
      </c>
      <c r="F11" s="18" t="s">
        <v>149</v>
      </c>
      <c r="G11" s="47">
        <f>+((B15-B10)/(B16/SQRT(B13)))</f>
        <v>-2.052168196</v>
      </c>
      <c r="J11" s="1">
        <v>54.0</v>
      </c>
    </row>
    <row r="12" ht="14.25" customHeight="1">
      <c r="J12" s="1">
        <v>54.0</v>
      </c>
    </row>
    <row r="13" ht="14.25" customHeight="1">
      <c r="A13" s="1" t="s">
        <v>9</v>
      </c>
      <c r="B13" s="1">
        <v>9.0</v>
      </c>
      <c r="J13" s="69">
        <v>63.0</v>
      </c>
    </row>
    <row r="14" ht="14.25" customHeight="1">
      <c r="A14" s="1" t="s">
        <v>13</v>
      </c>
      <c r="B14" s="1">
        <v>0.1</v>
      </c>
      <c r="J14" s="1">
        <v>65.0</v>
      </c>
    </row>
    <row r="15" ht="14.25" customHeight="1">
      <c r="A15" s="1" t="s">
        <v>150</v>
      </c>
      <c r="B15" s="70">
        <f>+AVERAGE(J8:J16)</f>
        <v>59.11111111</v>
      </c>
      <c r="J15" s="1">
        <v>68.0</v>
      </c>
    </row>
    <row r="16" ht="14.25" customHeight="1">
      <c r="A16" s="1" t="s">
        <v>188</v>
      </c>
      <c r="B16" s="70">
        <f>+_xlfn.STDEV.S(J8:J16)</f>
        <v>8.608781047</v>
      </c>
      <c r="D16" s="1" t="s">
        <v>152</v>
      </c>
      <c r="J16" s="1">
        <v>74.0</v>
      </c>
    </row>
    <row r="17" ht="14.25" customHeight="1">
      <c r="D17" s="1" t="s">
        <v>153</v>
      </c>
      <c r="E17" s="25">
        <f>+C21</f>
        <v>1.39681531</v>
      </c>
      <c r="F17" s="18" t="s">
        <v>32</v>
      </c>
      <c r="G17" s="16">
        <f>+G11</f>
        <v>-2.052168196</v>
      </c>
    </row>
    <row r="18" ht="14.25" customHeight="1">
      <c r="D18" s="21" t="s">
        <v>154</v>
      </c>
    </row>
    <row r="19" ht="14.25" customHeight="1">
      <c r="A19" s="1" t="s">
        <v>204</v>
      </c>
    </row>
    <row r="20" ht="14.25" customHeight="1">
      <c r="A20" s="1" t="s">
        <v>205</v>
      </c>
      <c r="B20" s="1" t="s">
        <v>206</v>
      </c>
      <c r="C20" s="1" t="s">
        <v>207</v>
      </c>
      <c r="D20" s="57"/>
      <c r="E20" s="57"/>
      <c r="F20" s="57"/>
      <c r="G20" s="57"/>
      <c r="H20" s="57"/>
      <c r="I20" s="57"/>
    </row>
    <row r="21" ht="14.25" customHeight="1">
      <c r="A21" s="1" t="s">
        <v>205</v>
      </c>
      <c r="B21" s="1" t="s">
        <v>157</v>
      </c>
      <c r="C21" s="58">
        <f>+_xlfn.T.INV((1-B14),(B13-1))</f>
        <v>1.39681531</v>
      </c>
      <c r="D21" s="57"/>
      <c r="E21" s="57"/>
      <c r="F21" s="57"/>
      <c r="G21" s="57"/>
      <c r="H21" s="57"/>
      <c r="I21" s="57"/>
    </row>
    <row r="22" ht="14.25" customHeight="1">
      <c r="C22" s="58"/>
      <c r="D22" s="1" t="s">
        <v>153</v>
      </c>
      <c r="E22" s="25">
        <f>+C21</f>
        <v>1.39681531</v>
      </c>
      <c r="F22" s="18" t="s">
        <v>28</v>
      </c>
      <c r="G22" s="16">
        <f>+G11</f>
        <v>-2.052168196</v>
      </c>
    </row>
    <row r="23" ht="14.25" customHeight="1">
      <c r="D23" s="21" t="s">
        <v>160</v>
      </c>
    </row>
    <row r="24" ht="14.25" customHeight="1"/>
    <row r="25" ht="14.25" customHeight="1"/>
    <row r="26" ht="14.25" customHeight="1"/>
    <row r="27" ht="14.25" customHeight="1"/>
    <row r="28" ht="14.25" customHeight="1">
      <c r="D28" s="59" t="s">
        <v>161</v>
      </c>
      <c r="E28" s="56"/>
    </row>
    <row r="29" ht="14.25" customHeight="1">
      <c r="J29" s="1" t="s">
        <v>203</v>
      </c>
    </row>
    <row r="30" ht="14.25" customHeight="1">
      <c r="A30" s="1" t="s">
        <v>145</v>
      </c>
      <c r="D30" s="1" t="s">
        <v>146</v>
      </c>
      <c r="J30" s="1">
        <v>49.0</v>
      </c>
    </row>
    <row r="31" ht="14.25" customHeight="1">
      <c r="A31" s="1" t="s">
        <v>208</v>
      </c>
      <c r="B31" s="1">
        <v>65.0</v>
      </c>
      <c r="J31" s="1">
        <v>52.0</v>
      </c>
    </row>
    <row r="32" ht="14.25" customHeight="1">
      <c r="A32" s="1" t="s">
        <v>184</v>
      </c>
      <c r="B32" s="1">
        <v>65.0</v>
      </c>
      <c r="F32" s="18" t="s">
        <v>149</v>
      </c>
      <c r="G32" s="47">
        <f>+((B36-B31)/(B37/SQRT(B34)))</f>
        <v>-2.052168196</v>
      </c>
      <c r="J32" s="1">
        <v>53.0</v>
      </c>
    </row>
    <row r="33" ht="14.25" customHeight="1">
      <c r="J33" s="1">
        <v>54.0</v>
      </c>
    </row>
    <row r="34" ht="14.25" customHeight="1">
      <c r="A34" s="1" t="s">
        <v>9</v>
      </c>
      <c r="B34" s="1">
        <v>9.0</v>
      </c>
      <c r="J34" s="1">
        <v>54.0</v>
      </c>
    </row>
    <row r="35" ht="14.25" customHeight="1">
      <c r="A35" s="1" t="s">
        <v>13</v>
      </c>
      <c r="B35" s="1">
        <v>0.1</v>
      </c>
      <c r="J35" s="69">
        <v>63.0</v>
      </c>
    </row>
    <row r="36" ht="14.25" customHeight="1">
      <c r="A36" s="1" t="s">
        <v>150</v>
      </c>
      <c r="B36" s="71">
        <f>+AVERAGE(J30:J38)</f>
        <v>59.11111111</v>
      </c>
      <c r="J36" s="1">
        <v>65.0</v>
      </c>
    </row>
    <row r="37" ht="14.25" customHeight="1">
      <c r="A37" s="1" t="s">
        <v>151</v>
      </c>
      <c r="B37" s="71">
        <f>+_xlfn.STDEV.S(J30:J38)</f>
        <v>8.608781047</v>
      </c>
      <c r="D37" s="1" t="s">
        <v>152</v>
      </c>
      <c r="J37" s="1">
        <v>68.0</v>
      </c>
    </row>
    <row r="38" ht="14.25" customHeight="1">
      <c r="A38" s="1" t="s">
        <v>209</v>
      </c>
      <c r="B38" s="1">
        <f>+B35/2</f>
        <v>0.05</v>
      </c>
      <c r="D38" s="1" t="s">
        <v>153</v>
      </c>
      <c r="E38" s="25">
        <f>+C42</f>
        <v>1.39681531</v>
      </c>
      <c r="F38" s="18" t="s">
        <v>32</v>
      </c>
      <c r="G38" s="16">
        <f>+G32</f>
        <v>-2.052168196</v>
      </c>
      <c r="J38" s="1">
        <v>74.0</v>
      </c>
    </row>
    <row r="39" ht="14.25" customHeight="1">
      <c r="D39" s="21" t="s">
        <v>154</v>
      </c>
    </row>
    <row r="40" ht="14.25" customHeight="1">
      <c r="A40" s="1" t="s">
        <v>204</v>
      </c>
    </row>
    <row r="41" ht="14.25" customHeight="1">
      <c r="A41" s="1" t="s">
        <v>205</v>
      </c>
      <c r="B41" s="1" t="s">
        <v>210</v>
      </c>
      <c r="C41" s="1" t="s">
        <v>207</v>
      </c>
      <c r="D41" s="57"/>
      <c r="E41" s="57"/>
      <c r="F41" s="57"/>
      <c r="G41" s="57"/>
      <c r="H41" s="57"/>
      <c r="I41" s="57"/>
    </row>
    <row r="42" ht="14.25" customHeight="1">
      <c r="A42" s="1" t="s">
        <v>205</v>
      </c>
      <c r="B42" s="1" t="s">
        <v>157</v>
      </c>
      <c r="C42" s="58">
        <f>+_xlfn.T.INV((1-B35),(B34-1))</f>
        <v>1.39681531</v>
      </c>
      <c r="D42" s="57"/>
      <c r="E42" s="57"/>
      <c r="F42" s="57"/>
      <c r="G42" s="57"/>
      <c r="H42" s="57"/>
      <c r="I42" s="57"/>
    </row>
    <row r="43" ht="14.25" customHeight="1">
      <c r="D43" s="1" t="s">
        <v>153</v>
      </c>
      <c r="E43" s="25">
        <f>+C42</f>
        <v>1.39681531</v>
      </c>
      <c r="F43" s="18" t="s">
        <v>28</v>
      </c>
      <c r="G43" s="16">
        <f>+G32</f>
        <v>-2.052168196</v>
      </c>
    </row>
    <row r="44" ht="14.25" customHeight="1">
      <c r="D44" s="21" t="s">
        <v>160</v>
      </c>
    </row>
    <row r="45" ht="14.25" customHeight="1"/>
    <row r="46" ht="14.25" customHeight="1"/>
    <row r="47" ht="14.25" customHeight="1"/>
    <row r="48" ht="14.25" customHeight="1">
      <c r="D48" s="60" t="s">
        <v>164</v>
      </c>
      <c r="E48" s="56"/>
      <c r="J48" s="1" t="s">
        <v>203</v>
      </c>
    </row>
    <row r="49" ht="14.25" customHeight="1">
      <c r="J49" s="1">
        <v>49.0</v>
      </c>
    </row>
    <row r="50" ht="14.25" customHeight="1">
      <c r="A50" s="1" t="s">
        <v>145</v>
      </c>
      <c r="D50" s="1" t="s">
        <v>146</v>
      </c>
      <c r="J50" s="1">
        <v>52.0</v>
      </c>
    </row>
    <row r="51" ht="14.25" customHeight="1">
      <c r="A51" s="1" t="s">
        <v>147</v>
      </c>
      <c r="B51" s="1">
        <v>65.0</v>
      </c>
      <c r="J51" s="1">
        <v>53.0</v>
      </c>
    </row>
    <row r="52" ht="14.25" customHeight="1">
      <c r="A52" s="1" t="s">
        <v>211</v>
      </c>
      <c r="B52" s="1">
        <v>65.0</v>
      </c>
      <c r="F52" s="18" t="s">
        <v>149</v>
      </c>
      <c r="G52" s="47">
        <f>+((B56-B51)/(B57/SQRT(B54)))</f>
        <v>-2.052168196</v>
      </c>
      <c r="J52" s="1">
        <v>54.0</v>
      </c>
    </row>
    <row r="53" ht="14.25" customHeight="1">
      <c r="J53" s="1">
        <v>54.0</v>
      </c>
    </row>
    <row r="54" ht="14.25" customHeight="1">
      <c r="A54" s="1" t="s">
        <v>9</v>
      </c>
      <c r="B54" s="1">
        <v>9.0</v>
      </c>
      <c r="J54" s="69">
        <v>63.0</v>
      </c>
    </row>
    <row r="55" ht="14.25" customHeight="1">
      <c r="A55" s="1" t="s">
        <v>13</v>
      </c>
      <c r="B55" s="1">
        <v>0.1</v>
      </c>
      <c r="J55" s="1">
        <v>65.0</v>
      </c>
    </row>
    <row r="56" ht="14.25" customHeight="1">
      <c r="A56" s="1" t="s">
        <v>150</v>
      </c>
      <c r="B56" s="71">
        <f>+AVERAGE(J49:J57)</f>
        <v>59.11111111</v>
      </c>
      <c r="J56" s="1">
        <v>68.0</v>
      </c>
    </row>
    <row r="57" ht="14.25" customHeight="1">
      <c r="A57" s="1" t="s">
        <v>151</v>
      </c>
      <c r="B57" s="71">
        <f>+_xlfn.STDEV.S(J49:J57)</f>
        <v>8.608781047</v>
      </c>
      <c r="D57" s="1" t="s">
        <v>152</v>
      </c>
      <c r="J57" s="1">
        <v>74.0</v>
      </c>
    </row>
    <row r="58" ht="14.25" customHeight="1">
      <c r="A58" s="1" t="s">
        <v>209</v>
      </c>
      <c r="B58" s="1">
        <f>+B55/2</f>
        <v>0.05</v>
      </c>
      <c r="D58" s="61" t="s">
        <v>153</v>
      </c>
      <c r="E58" s="62">
        <f>+C62</f>
        <v>-1.859548038</v>
      </c>
      <c r="F58" s="63" t="s">
        <v>32</v>
      </c>
      <c r="G58" s="64">
        <f>+G52</f>
        <v>-2.052168196</v>
      </c>
    </row>
    <row r="59" ht="14.25" customHeight="1">
      <c r="D59" s="21" t="s">
        <v>154</v>
      </c>
    </row>
    <row r="60" ht="14.25" customHeight="1">
      <c r="A60" s="1" t="s">
        <v>204</v>
      </c>
    </row>
    <row r="61" ht="14.25" customHeight="1">
      <c r="A61" s="1" t="s">
        <v>205</v>
      </c>
      <c r="B61" s="1" t="s">
        <v>212</v>
      </c>
      <c r="C61" s="1" t="s">
        <v>213</v>
      </c>
      <c r="D61" s="57"/>
      <c r="E61" s="57"/>
      <c r="F61" s="57"/>
      <c r="G61" s="57"/>
      <c r="H61" s="57"/>
      <c r="I61" s="57"/>
    </row>
    <row r="62" ht="14.25" customHeight="1">
      <c r="A62" s="1" t="s">
        <v>205</v>
      </c>
      <c r="B62" s="1" t="s">
        <v>163</v>
      </c>
      <c r="C62" s="58">
        <f>+-_xlfn.T.INV((1-B58),(B54-1))</f>
        <v>-1.859548038</v>
      </c>
      <c r="D62" s="57"/>
      <c r="E62" s="57"/>
      <c r="F62" s="57"/>
      <c r="G62" s="57"/>
      <c r="H62" s="57"/>
      <c r="I62" s="57"/>
    </row>
    <row r="63" ht="14.25" customHeight="1">
      <c r="A63" s="1" t="s">
        <v>205</v>
      </c>
      <c r="B63" s="1" t="s">
        <v>157</v>
      </c>
      <c r="C63" s="58">
        <f>+_xlfn.T.INV((1-B58),(B54-1))</f>
        <v>1.859548038</v>
      </c>
      <c r="D63" s="61" t="s">
        <v>153</v>
      </c>
      <c r="E63" s="62">
        <f>+C62</f>
        <v>-1.859548038</v>
      </c>
      <c r="F63" s="63" t="s">
        <v>28</v>
      </c>
      <c r="G63" s="64">
        <f>+G52</f>
        <v>-2.052168196</v>
      </c>
    </row>
    <row r="64" ht="14.25" customHeight="1">
      <c r="D64" s="21" t="s">
        <v>160</v>
      </c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>
      <c r="A70" s="65" t="s">
        <v>168</v>
      </c>
      <c r="B70" s="66"/>
      <c r="C70" s="66"/>
      <c r="D70" s="56"/>
      <c r="G70" s="1" t="s">
        <v>203</v>
      </c>
    </row>
    <row r="71" ht="14.25" customHeight="1">
      <c r="G71" s="1">
        <v>49.0</v>
      </c>
    </row>
    <row r="72" ht="14.25" customHeight="1">
      <c r="A72" s="1" t="s">
        <v>143</v>
      </c>
      <c r="D72" s="55" t="s">
        <v>144</v>
      </c>
      <c r="E72" s="56"/>
      <c r="G72" s="1">
        <v>52.0</v>
      </c>
    </row>
    <row r="73" ht="14.25" customHeight="1">
      <c r="G73" s="1">
        <v>53.0</v>
      </c>
    </row>
    <row r="74" ht="14.25" customHeight="1">
      <c r="A74" s="1" t="s">
        <v>145</v>
      </c>
      <c r="D74" s="1" t="s">
        <v>169</v>
      </c>
      <c r="G74" s="1">
        <v>54.0</v>
      </c>
    </row>
    <row r="75" ht="14.25" customHeight="1">
      <c r="A75" s="1" t="s">
        <v>147</v>
      </c>
      <c r="B75" s="1">
        <v>65.0</v>
      </c>
      <c r="G75" s="1">
        <v>54.0</v>
      </c>
    </row>
    <row r="76" ht="14.25" customHeight="1">
      <c r="A76" s="1" t="s">
        <v>148</v>
      </c>
      <c r="B76" s="1">
        <v>65.0</v>
      </c>
      <c r="F76" s="18"/>
      <c r="G76" s="69">
        <v>63.0</v>
      </c>
    </row>
    <row r="77" ht="14.25" customHeight="1">
      <c r="G77" s="1">
        <v>65.0</v>
      </c>
    </row>
    <row r="78" ht="14.25" customHeight="1">
      <c r="A78" s="1" t="s">
        <v>9</v>
      </c>
      <c r="B78" s="1">
        <v>9.0</v>
      </c>
      <c r="D78" s="1" t="s">
        <v>170</v>
      </c>
      <c r="E78" s="19">
        <f>+B75+C87*(B81/SQRT(B78))</f>
        <v>71.67567316</v>
      </c>
      <c r="G78" s="1">
        <v>68.0</v>
      </c>
    </row>
    <row r="79" ht="14.25" customHeight="1">
      <c r="A79" s="1" t="s">
        <v>13</v>
      </c>
      <c r="B79" s="1">
        <v>0.01</v>
      </c>
      <c r="G79" s="1">
        <v>74.0</v>
      </c>
    </row>
    <row r="80" ht="14.25" customHeight="1">
      <c r="A80" s="1" t="s">
        <v>150</v>
      </c>
      <c r="B80" s="16">
        <f>+AVERAGE(G71:G79)</f>
        <v>59.11111111</v>
      </c>
    </row>
    <row r="81" ht="14.25" customHeight="1">
      <c r="A81" s="1" t="s">
        <v>151</v>
      </c>
      <c r="B81" s="16">
        <f>+_xlfn.STDEV.S(G71:G79)</f>
        <v>8.608781047</v>
      </c>
      <c r="D81" s="1" t="s">
        <v>152</v>
      </c>
    </row>
    <row r="82" ht="14.25" customHeight="1">
      <c r="D82" s="1" t="s">
        <v>153</v>
      </c>
      <c r="E82" s="25">
        <f>+E78</f>
        <v>71.67567316</v>
      </c>
      <c r="F82" s="18" t="s">
        <v>32</v>
      </c>
      <c r="G82" s="16">
        <f>+B80</f>
        <v>59.11111111</v>
      </c>
    </row>
    <row r="83" ht="14.25" customHeight="1">
      <c r="D83" s="21" t="s">
        <v>154</v>
      </c>
    </row>
    <row r="84" ht="14.25" customHeight="1">
      <c r="A84" s="1" t="s">
        <v>155</v>
      </c>
    </row>
    <row r="85" ht="14.25" customHeight="1">
      <c r="A85" s="1" t="s">
        <v>205</v>
      </c>
      <c r="B85" s="1" t="s">
        <v>157</v>
      </c>
      <c r="C85" s="1" t="s">
        <v>158</v>
      </c>
      <c r="D85" s="57"/>
      <c r="E85" s="57"/>
      <c r="F85" s="57"/>
      <c r="G85" s="57"/>
      <c r="H85" s="57"/>
      <c r="I85" s="57"/>
    </row>
    <row r="86" ht="14.25" customHeight="1">
      <c r="A86" s="1" t="s">
        <v>205</v>
      </c>
      <c r="B86" s="1" t="s">
        <v>157</v>
      </c>
      <c r="C86" s="1" t="s">
        <v>159</v>
      </c>
      <c r="D86" s="57"/>
      <c r="E86" s="57"/>
      <c r="F86" s="57"/>
      <c r="G86" s="57"/>
      <c r="H86" s="57"/>
      <c r="I86" s="57"/>
    </row>
    <row r="87" ht="14.25" customHeight="1">
      <c r="A87" s="1" t="s">
        <v>205</v>
      </c>
      <c r="B87" s="1" t="s">
        <v>157</v>
      </c>
      <c r="C87" s="58">
        <f>+NORMSINV(1-B79)</f>
        <v>2.326347874</v>
      </c>
      <c r="D87" s="1" t="s">
        <v>153</v>
      </c>
      <c r="E87" s="25">
        <f>+E78</f>
        <v>71.67567316</v>
      </c>
      <c r="F87" s="18" t="s">
        <v>28</v>
      </c>
      <c r="G87" s="16">
        <f>+B80</f>
        <v>59.11111111</v>
      </c>
    </row>
    <row r="88" ht="14.25" customHeight="1">
      <c r="D88" s="21" t="s">
        <v>160</v>
      </c>
    </row>
    <row r="89" ht="14.25" customHeight="1"/>
    <row r="90" ht="14.25" customHeight="1"/>
    <row r="91" ht="14.25" customHeight="1"/>
    <row r="92" ht="14.25" customHeight="1"/>
    <row r="93" ht="14.25" customHeight="1">
      <c r="D93" s="59" t="s">
        <v>161</v>
      </c>
      <c r="E93" s="56"/>
    </row>
    <row r="94" ht="14.25" customHeight="1"/>
    <row r="95" ht="14.25" customHeight="1">
      <c r="A95" s="1" t="s">
        <v>145</v>
      </c>
      <c r="D95" s="1" t="s">
        <v>169</v>
      </c>
    </row>
    <row r="96" ht="14.25" customHeight="1">
      <c r="A96" s="1" t="s">
        <v>147</v>
      </c>
      <c r="B96" s="1">
        <v>70.0</v>
      </c>
    </row>
    <row r="97" ht="14.25" customHeight="1">
      <c r="A97" s="1" t="s">
        <v>214</v>
      </c>
      <c r="B97" s="1">
        <v>70.0</v>
      </c>
      <c r="F97" s="18"/>
      <c r="G97" s="47"/>
    </row>
    <row r="98" ht="14.25" customHeight="1"/>
    <row r="99" ht="14.25" customHeight="1">
      <c r="A99" s="1" t="s">
        <v>9</v>
      </c>
      <c r="B99" s="1">
        <v>250.0</v>
      </c>
      <c r="D99" s="1" t="s">
        <v>170</v>
      </c>
      <c r="E99" s="19">
        <f>+B96+C108*(B102/SQRT(B99))</f>
        <v>69.55860653</v>
      </c>
    </row>
    <row r="100" ht="14.25" customHeight="1">
      <c r="A100" s="1" t="s">
        <v>13</v>
      </c>
      <c r="B100" s="1">
        <v>0.01</v>
      </c>
    </row>
    <row r="101" ht="14.25" customHeight="1">
      <c r="A101" s="1" t="s">
        <v>150</v>
      </c>
      <c r="B101" s="1">
        <v>69.0</v>
      </c>
    </row>
    <row r="102" ht="14.25" customHeight="1">
      <c r="A102" s="1" t="s">
        <v>151</v>
      </c>
      <c r="B102" s="1">
        <v>3.0</v>
      </c>
      <c r="D102" s="1" t="s">
        <v>152</v>
      </c>
    </row>
    <row r="103" ht="14.25" customHeight="1">
      <c r="D103" s="1" t="s">
        <v>153</v>
      </c>
      <c r="E103" s="25">
        <f>+E99</f>
        <v>69.55860653</v>
      </c>
      <c r="F103" s="18" t="s">
        <v>32</v>
      </c>
      <c r="G103" s="16">
        <f>+B101</f>
        <v>69</v>
      </c>
    </row>
    <row r="104" ht="14.25" customHeight="1">
      <c r="D104" s="21" t="s">
        <v>154</v>
      </c>
    </row>
    <row r="105" ht="14.25" customHeight="1">
      <c r="A105" s="1" t="s">
        <v>155</v>
      </c>
    </row>
    <row r="106" ht="14.25" customHeight="1">
      <c r="A106" s="1" t="s">
        <v>156</v>
      </c>
      <c r="B106" s="1" t="s">
        <v>163</v>
      </c>
      <c r="C106" s="1" t="s">
        <v>158</v>
      </c>
      <c r="D106" s="57"/>
      <c r="E106" s="57"/>
      <c r="F106" s="57"/>
      <c r="G106" s="57"/>
      <c r="H106" s="57"/>
      <c r="I106" s="57"/>
    </row>
    <row r="107" ht="14.25" customHeight="1">
      <c r="A107" s="1" t="s">
        <v>156</v>
      </c>
      <c r="B107" s="1" t="s">
        <v>163</v>
      </c>
      <c r="C107" s="1" t="s">
        <v>159</v>
      </c>
      <c r="D107" s="57"/>
      <c r="E107" s="57"/>
      <c r="F107" s="57"/>
      <c r="G107" s="57"/>
      <c r="H107" s="57"/>
      <c r="I107" s="57"/>
    </row>
    <row r="108" ht="14.25" customHeight="1">
      <c r="A108" s="1" t="s">
        <v>156</v>
      </c>
      <c r="B108" s="1" t="s">
        <v>163</v>
      </c>
      <c r="C108" s="58">
        <f>+-NORMSINV(1-B100)</f>
        <v>-2.326347874</v>
      </c>
      <c r="D108" s="1" t="s">
        <v>153</v>
      </c>
      <c r="E108" s="25">
        <f>+E99</f>
        <v>69.55860653</v>
      </c>
      <c r="F108" s="18" t="s">
        <v>28</v>
      </c>
      <c r="G108" s="16">
        <f>+B101</f>
        <v>69</v>
      </c>
    </row>
    <row r="109" ht="14.25" customHeight="1">
      <c r="D109" s="21" t="s">
        <v>160</v>
      </c>
    </row>
    <row r="110" ht="14.25" customHeight="1"/>
    <row r="111" ht="14.25" customHeight="1"/>
    <row r="112" ht="14.25" customHeight="1"/>
    <row r="113" ht="14.25" customHeight="1">
      <c r="D113" s="60" t="s">
        <v>164</v>
      </c>
      <c r="E113" s="56"/>
    </row>
    <row r="114" ht="14.25" customHeight="1"/>
    <row r="115" ht="14.25" customHeight="1">
      <c r="A115" s="1" t="s">
        <v>145</v>
      </c>
      <c r="D115" s="1" t="s">
        <v>169</v>
      </c>
    </row>
    <row r="116" ht="14.25" customHeight="1">
      <c r="A116" s="1" t="s">
        <v>147</v>
      </c>
      <c r="B116" s="1">
        <v>70.0</v>
      </c>
    </row>
    <row r="117" ht="14.25" customHeight="1">
      <c r="A117" s="1" t="s">
        <v>215</v>
      </c>
      <c r="B117" s="1">
        <v>70.0</v>
      </c>
      <c r="F117" s="18"/>
      <c r="G117" s="47"/>
    </row>
    <row r="118" ht="14.25" customHeight="1"/>
    <row r="119" ht="14.25" customHeight="1">
      <c r="A119" s="1" t="s">
        <v>9</v>
      </c>
      <c r="B119" s="1">
        <v>250.0</v>
      </c>
      <c r="D119" s="1" t="s">
        <v>170</v>
      </c>
      <c r="E119" s="19">
        <f>+B116+C128*(B122/SQRT(B119))</f>
        <v>69.55860653</v>
      </c>
    </row>
    <row r="120" ht="14.25" customHeight="1">
      <c r="A120" s="1" t="s">
        <v>13</v>
      </c>
      <c r="B120" s="1">
        <v>0.01</v>
      </c>
      <c r="D120" s="1" t="s">
        <v>170</v>
      </c>
      <c r="E120" s="19">
        <f>+B116+C129*(B122/SQRT(B119))</f>
        <v>70.44139347</v>
      </c>
    </row>
    <row r="121" ht="14.25" customHeight="1">
      <c r="A121" s="1" t="s">
        <v>150</v>
      </c>
      <c r="B121" s="1">
        <v>69.0</v>
      </c>
    </row>
    <row r="122" ht="14.25" customHeight="1">
      <c r="A122" s="1" t="s">
        <v>151</v>
      </c>
      <c r="B122" s="1">
        <v>3.0</v>
      </c>
      <c r="D122" s="1" t="s">
        <v>152</v>
      </c>
    </row>
    <row r="123" ht="14.25" customHeight="1">
      <c r="D123" s="61" t="s">
        <v>153</v>
      </c>
      <c r="E123" s="62">
        <f>+C128</f>
        <v>-2.326347874</v>
      </c>
      <c r="F123" s="63" t="s">
        <v>32</v>
      </c>
      <c r="G123" s="64" t="str">
        <f>+G117</f>
        <v/>
      </c>
    </row>
    <row r="124" ht="14.25" customHeight="1">
      <c r="D124" s="21" t="s">
        <v>154</v>
      </c>
    </row>
    <row r="125" ht="14.25" customHeight="1">
      <c r="A125" s="1" t="s">
        <v>155</v>
      </c>
    </row>
    <row r="126" ht="14.25" customHeight="1">
      <c r="A126" s="1" t="s">
        <v>156</v>
      </c>
      <c r="B126" s="1" t="s">
        <v>216</v>
      </c>
      <c r="C126" s="1" t="s">
        <v>158</v>
      </c>
      <c r="D126" s="57"/>
      <c r="E126" s="57"/>
      <c r="F126" s="57"/>
      <c r="G126" s="57"/>
      <c r="H126" s="57"/>
      <c r="I126" s="57"/>
    </row>
    <row r="127" ht="14.25" customHeight="1">
      <c r="A127" s="1" t="s">
        <v>156</v>
      </c>
      <c r="B127" s="1" t="s">
        <v>217</v>
      </c>
      <c r="C127" s="1" t="s">
        <v>159</v>
      </c>
      <c r="D127" s="57"/>
      <c r="E127" s="57"/>
      <c r="F127" s="57"/>
      <c r="G127" s="57"/>
      <c r="H127" s="57"/>
      <c r="I127" s="57"/>
    </row>
    <row r="128" ht="14.25" customHeight="1">
      <c r="A128" s="1" t="s">
        <v>156</v>
      </c>
      <c r="B128" s="1" t="s">
        <v>163</v>
      </c>
      <c r="C128" s="58">
        <f>+-NORMSINV(1-B120)</f>
        <v>-2.326347874</v>
      </c>
      <c r="D128" s="61" t="s">
        <v>153</v>
      </c>
      <c r="E128" s="62">
        <f>+C128</f>
        <v>-2.326347874</v>
      </c>
      <c r="F128" s="63" t="s">
        <v>28</v>
      </c>
      <c r="G128" s="64" t="str">
        <f>+G117</f>
        <v/>
      </c>
    </row>
    <row r="129" ht="14.25" customHeight="1">
      <c r="A129" s="1" t="s">
        <v>156</v>
      </c>
      <c r="B129" s="1" t="s">
        <v>157</v>
      </c>
      <c r="C129" s="58">
        <f>+NORMSINV(1-B120)</f>
        <v>2.326347874</v>
      </c>
      <c r="D129" s="21" t="s">
        <v>160</v>
      </c>
    </row>
    <row r="130" ht="14.25" customHeight="1"/>
    <row r="131" ht="14.25" customHeight="1"/>
    <row r="132" ht="14.25" customHeight="1"/>
    <row r="133" ht="14.25" customHeight="1"/>
    <row r="134" ht="14.25" customHeight="1">
      <c r="A134" s="65" t="s">
        <v>175</v>
      </c>
      <c r="B134" s="66"/>
      <c r="C134" s="56"/>
    </row>
    <row r="135" ht="14.25" customHeight="1"/>
    <row r="136" ht="14.25" customHeight="1">
      <c r="A136" s="1" t="s">
        <v>145</v>
      </c>
      <c r="D136" s="55" t="s">
        <v>144</v>
      </c>
      <c r="E136" s="56"/>
    </row>
    <row r="137" ht="14.25" customHeight="1">
      <c r="A137" s="1" t="s">
        <v>147</v>
      </c>
      <c r="B137" s="1">
        <v>70.0</v>
      </c>
    </row>
    <row r="138" ht="14.25" customHeight="1">
      <c r="A138" s="1" t="s">
        <v>148</v>
      </c>
      <c r="B138" s="1">
        <v>70.0</v>
      </c>
      <c r="D138" s="1" t="s">
        <v>176</v>
      </c>
      <c r="E138" s="1" t="s">
        <v>218</v>
      </c>
    </row>
    <row r="139" ht="14.25" customHeight="1">
      <c r="D139" s="1" t="s">
        <v>176</v>
      </c>
      <c r="E139" s="1" t="s">
        <v>178</v>
      </c>
    </row>
    <row r="140" ht="14.25" customHeight="1">
      <c r="A140" s="1" t="s">
        <v>9</v>
      </c>
      <c r="B140" s="1">
        <v>250.0</v>
      </c>
      <c r="D140" s="1" t="s">
        <v>176</v>
      </c>
      <c r="E140" s="1" t="s">
        <v>179</v>
      </c>
      <c r="F140" s="16">
        <f>+D147</f>
        <v>-5.270462767</v>
      </c>
      <c r="G140" s="1" t="s">
        <v>180</v>
      </c>
    </row>
    <row r="141" ht="14.25" customHeight="1">
      <c r="A141" s="1" t="s">
        <v>13</v>
      </c>
      <c r="B141" s="1">
        <v>0.01</v>
      </c>
      <c r="D141" s="1" t="s">
        <v>176</v>
      </c>
      <c r="E141" s="1">
        <v>1.0</v>
      </c>
      <c r="F141" s="1" t="s">
        <v>181</v>
      </c>
      <c r="G141" s="16">
        <f>+D147</f>
        <v>-5.270462767</v>
      </c>
      <c r="H141" s="1" t="s">
        <v>180</v>
      </c>
    </row>
    <row r="142" ht="14.25" customHeight="1">
      <c r="A142" s="1" t="s">
        <v>150</v>
      </c>
      <c r="B142" s="1">
        <v>69.0</v>
      </c>
      <c r="D142" s="1" t="s">
        <v>176</v>
      </c>
      <c r="E142" s="16" t="str">
        <f>1-+_xlfn.NORM.S.DIST(D147,TRUE)</f>
        <v>#N/A</v>
      </c>
    </row>
    <row r="143" ht="14.25" customHeight="1">
      <c r="A143" s="1" t="s">
        <v>151</v>
      </c>
      <c r="B143" s="1">
        <v>3.0</v>
      </c>
    </row>
    <row r="144" ht="14.25" customHeight="1"/>
    <row r="145" ht="14.25" customHeight="1">
      <c r="A145" s="21" t="s">
        <v>146</v>
      </c>
      <c r="F145" s="1" t="s">
        <v>136</v>
      </c>
    </row>
    <row r="146" ht="14.25" customHeight="1">
      <c r="F146" s="1" t="s">
        <v>182</v>
      </c>
    </row>
    <row r="147" ht="14.25" customHeight="1">
      <c r="C147" s="18" t="s">
        <v>149</v>
      </c>
      <c r="D147" s="47">
        <f>+((B142-B137)/(B143/SQRT(B140)))</f>
        <v>-5.270462767</v>
      </c>
      <c r="F147" s="1" t="s">
        <v>183</v>
      </c>
    </row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>
      <c r="A156" s="1" t="s">
        <v>145</v>
      </c>
      <c r="D156" s="59" t="s">
        <v>161</v>
      </c>
      <c r="E156" s="56"/>
    </row>
    <row r="157" ht="14.25" customHeight="1">
      <c r="A157" s="1" t="s">
        <v>147</v>
      </c>
      <c r="B157" s="1">
        <v>70.0</v>
      </c>
    </row>
    <row r="158" ht="14.25" customHeight="1">
      <c r="A158" s="1" t="s">
        <v>184</v>
      </c>
      <c r="B158" s="1">
        <v>70.0</v>
      </c>
      <c r="D158" s="1" t="s">
        <v>176</v>
      </c>
      <c r="E158" s="1" t="s">
        <v>219</v>
      </c>
    </row>
    <row r="159" ht="14.25" customHeight="1">
      <c r="D159" s="1" t="s">
        <v>176</v>
      </c>
      <c r="E159" s="1" t="s">
        <v>178</v>
      </c>
    </row>
    <row r="160" ht="14.25" customHeight="1">
      <c r="A160" s="1" t="s">
        <v>9</v>
      </c>
      <c r="B160" s="1">
        <v>250.0</v>
      </c>
      <c r="D160" s="1" t="s">
        <v>176</v>
      </c>
      <c r="E160" s="1" t="s">
        <v>179</v>
      </c>
      <c r="F160" s="16">
        <f>+D167</f>
        <v>-5.270462767</v>
      </c>
      <c r="G160" s="1" t="s">
        <v>180</v>
      </c>
    </row>
    <row r="161" ht="14.25" customHeight="1">
      <c r="A161" s="1" t="s">
        <v>13</v>
      </c>
      <c r="B161" s="1">
        <v>0.01</v>
      </c>
      <c r="D161" s="1" t="s">
        <v>176</v>
      </c>
      <c r="E161" s="1" t="s">
        <v>186</v>
      </c>
      <c r="F161" s="16">
        <f>+D167</f>
        <v>-5.270462767</v>
      </c>
      <c r="G161" s="1" t="s">
        <v>180</v>
      </c>
    </row>
    <row r="162" ht="14.25" customHeight="1">
      <c r="A162" s="1" t="s">
        <v>150</v>
      </c>
      <c r="B162" s="1">
        <v>69.0</v>
      </c>
      <c r="D162" s="1" t="s">
        <v>176</v>
      </c>
      <c r="E162" s="16" t="str">
        <f>+_xlfn.NORM.S.DIST(D167,TRUE)</f>
        <v>#N/A</v>
      </c>
    </row>
    <row r="163" ht="14.25" customHeight="1">
      <c r="A163" s="1" t="s">
        <v>151</v>
      </c>
      <c r="B163" s="1">
        <v>3.0</v>
      </c>
    </row>
    <row r="164" ht="14.25" customHeight="1"/>
    <row r="165" ht="14.25" customHeight="1">
      <c r="A165" s="21" t="s">
        <v>146</v>
      </c>
      <c r="F165" s="1" t="s">
        <v>136</v>
      </c>
    </row>
    <row r="166" ht="14.25" customHeight="1">
      <c r="F166" s="1" t="s">
        <v>182</v>
      </c>
    </row>
    <row r="167" ht="14.25" customHeight="1">
      <c r="C167" s="18" t="s">
        <v>149</v>
      </c>
      <c r="D167" s="47">
        <f>+((B162-B157)/(B163/SQRT(B160)))</f>
        <v>-5.270462767</v>
      </c>
      <c r="F167" s="1" t="s">
        <v>183</v>
      </c>
    </row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>
      <c r="A176" s="1" t="s">
        <v>145</v>
      </c>
      <c r="D176" s="60" t="s">
        <v>164</v>
      </c>
      <c r="E176" s="56"/>
    </row>
    <row r="177" ht="14.25" customHeight="1">
      <c r="A177" s="61" t="s">
        <v>147</v>
      </c>
      <c r="B177" s="61">
        <v>60.0</v>
      </c>
      <c r="C177" s="61"/>
      <c r="D177" s="61"/>
      <c r="E177" s="61"/>
      <c r="F177" s="61"/>
      <c r="G177" s="61"/>
    </row>
    <row r="178" ht="14.25" customHeight="1">
      <c r="A178" s="61" t="s">
        <v>184</v>
      </c>
      <c r="B178" s="61">
        <v>60.0</v>
      </c>
      <c r="C178" s="61"/>
      <c r="D178" s="61" t="s">
        <v>176</v>
      </c>
      <c r="E178" s="61" t="s">
        <v>220</v>
      </c>
      <c r="F178" s="61"/>
      <c r="G178" s="61"/>
    </row>
    <row r="179" ht="14.25" customHeight="1">
      <c r="A179" s="61"/>
      <c r="B179" s="61"/>
      <c r="C179" s="61"/>
      <c r="D179" s="61" t="s">
        <v>176</v>
      </c>
      <c r="E179" s="61" t="s">
        <v>178</v>
      </c>
      <c r="F179" s="61"/>
      <c r="G179" s="61"/>
    </row>
    <row r="180" ht="14.25" customHeight="1">
      <c r="A180" s="61" t="s">
        <v>9</v>
      </c>
      <c r="B180" s="61">
        <v>2000.0</v>
      </c>
      <c r="C180" s="61"/>
      <c r="D180" s="61" t="s">
        <v>176</v>
      </c>
      <c r="E180" s="61" t="s">
        <v>179</v>
      </c>
      <c r="F180" s="64">
        <f>+D187</f>
        <v>6.708203932</v>
      </c>
      <c r="G180" s="61" t="s">
        <v>180</v>
      </c>
    </row>
    <row r="181" ht="14.25" customHeight="1">
      <c r="A181" s="61" t="s">
        <v>13</v>
      </c>
      <c r="B181" s="61">
        <v>0.05</v>
      </c>
      <c r="C181" s="61"/>
      <c r="D181" s="61" t="s">
        <v>176</v>
      </c>
      <c r="E181" s="61" t="s">
        <v>186</v>
      </c>
      <c r="F181" s="64">
        <f>+D187</f>
        <v>6.708203932</v>
      </c>
      <c r="G181" s="61" t="s">
        <v>180</v>
      </c>
    </row>
    <row r="182" ht="14.25" customHeight="1">
      <c r="A182" s="61" t="s">
        <v>150</v>
      </c>
      <c r="B182" s="61">
        <v>63.0</v>
      </c>
      <c r="C182" s="61"/>
      <c r="D182" s="61" t="s">
        <v>176</v>
      </c>
      <c r="E182" s="64" t="str">
        <f>+_xlfn.NORM.S.DIST(D187,TRUE)</f>
        <v>#N/A</v>
      </c>
      <c r="F182" s="61"/>
      <c r="G182" s="61"/>
    </row>
    <row r="183" ht="14.25" customHeight="1">
      <c r="A183" s="61" t="s">
        <v>151</v>
      </c>
      <c r="B183" s="61">
        <v>20.0</v>
      </c>
      <c r="C183" s="61"/>
      <c r="D183" s="61"/>
      <c r="E183" s="61"/>
      <c r="F183" s="61"/>
      <c r="G183" s="61"/>
    </row>
    <row r="184" ht="14.25" customHeight="1">
      <c r="A184" s="61"/>
      <c r="B184" s="61"/>
      <c r="C184" s="61"/>
      <c r="D184" s="61"/>
      <c r="E184" s="61"/>
      <c r="F184" s="61"/>
      <c r="G184" s="61"/>
    </row>
    <row r="185" ht="14.25" customHeight="1">
      <c r="A185" s="67" t="s">
        <v>146</v>
      </c>
      <c r="B185" s="4"/>
      <c r="C185" s="5"/>
      <c r="D185" s="61"/>
      <c r="E185" s="61"/>
      <c r="F185" s="61" t="s">
        <v>136</v>
      </c>
      <c r="G185" s="61"/>
    </row>
    <row r="186" ht="14.25" customHeight="1">
      <c r="A186" s="6"/>
      <c r="B186" s="7"/>
      <c r="C186" s="8"/>
      <c r="D186" s="61"/>
      <c r="E186" s="61"/>
      <c r="F186" s="61" t="s">
        <v>182</v>
      </c>
      <c r="G186" s="61"/>
    </row>
    <row r="187" ht="14.25" customHeight="1">
      <c r="A187" s="61"/>
      <c r="B187" s="61"/>
      <c r="C187" s="63" t="s">
        <v>149</v>
      </c>
      <c r="D187" s="68">
        <f>+((B182-B177)/(B183/SQRT(B180)))</f>
        <v>6.708203932</v>
      </c>
      <c r="E187" s="61"/>
      <c r="F187" s="61" t="s">
        <v>183</v>
      </c>
      <c r="G187" s="61"/>
    </row>
    <row r="188" ht="14.25" customHeight="1">
      <c r="A188" s="61"/>
      <c r="B188" s="61"/>
      <c r="C188" s="61"/>
      <c r="D188" s="61"/>
      <c r="E188" s="61"/>
      <c r="F188" s="61"/>
      <c r="G188" s="61"/>
    </row>
    <row r="189" ht="14.25" customHeight="1">
      <c r="A189" s="61"/>
      <c r="B189" s="61"/>
      <c r="C189" s="61"/>
      <c r="D189" s="61"/>
      <c r="E189" s="61"/>
      <c r="F189" s="61"/>
      <c r="G189" s="61"/>
    </row>
    <row r="190" ht="14.25" customHeight="1">
      <c r="A190" s="61"/>
      <c r="B190" s="61"/>
      <c r="C190" s="61"/>
      <c r="D190" s="61"/>
      <c r="E190" s="61"/>
      <c r="F190" s="61"/>
      <c r="G190" s="61"/>
    </row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8">
    <mergeCell ref="A1:I2"/>
    <mergeCell ref="A5:D5"/>
    <mergeCell ref="D7:E7"/>
    <mergeCell ref="D18:I19"/>
    <mergeCell ref="D23:I24"/>
    <mergeCell ref="D28:E28"/>
    <mergeCell ref="D39:I40"/>
    <mergeCell ref="D44:I45"/>
    <mergeCell ref="D48:E48"/>
    <mergeCell ref="D59:I60"/>
    <mergeCell ref="D64:I65"/>
    <mergeCell ref="A70:D70"/>
    <mergeCell ref="D72:E72"/>
    <mergeCell ref="D83:I84"/>
    <mergeCell ref="A134:C134"/>
    <mergeCell ref="D136:E136"/>
    <mergeCell ref="A145:C146"/>
    <mergeCell ref="D156:E156"/>
    <mergeCell ref="A165:C166"/>
    <mergeCell ref="D176:E176"/>
    <mergeCell ref="A185:C186"/>
    <mergeCell ref="D88:I89"/>
    <mergeCell ref="D93:E93"/>
    <mergeCell ref="D104:I105"/>
    <mergeCell ref="D109:I110"/>
    <mergeCell ref="D113:E113"/>
    <mergeCell ref="D124:I125"/>
    <mergeCell ref="D129:I130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221</v>
      </c>
      <c r="D1" s="72" t="s">
        <v>164</v>
      </c>
      <c r="E1" s="56"/>
    </row>
    <row r="2" ht="14.25" customHeight="1">
      <c r="A2" s="1" t="s">
        <v>222</v>
      </c>
    </row>
    <row r="3" ht="14.25" customHeight="1"/>
    <row r="4" ht="14.25" customHeight="1">
      <c r="A4" s="1" t="s">
        <v>223</v>
      </c>
      <c r="E4" s="1" t="s">
        <v>224</v>
      </c>
    </row>
    <row r="5" ht="14.25" customHeight="1">
      <c r="A5" s="1" t="s">
        <v>225</v>
      </c>
      <c r="B5" s="1">
        <v>65.0</v>
      </c>
      <c r="E5" s="1" t="s">
        <v>226</v>
      </c>
      <c r="F5" s="1" t="s">
        <v>227</v>
      </c>
    </row>
    <row r="6" ht="14.25" customHeight="1">
      <c r="A6" s="1" t="s">
        <v>228</v>
      </c>
      <c r="B6" s="1">
        <v>65.0</v>
      </c>
      <c r="E6" s="1" t="s">
        <v>226</v>
      </c>
      <c r="F6" s="1" t="s">
        <v>229</v>
      </c>
    </row>
    <row r="7" ht="14.25" customHeight="1">
      <c r="E7" s="1" t="s">
        <v>226</v>
      </c>
      <c r="F7" s="16">
        <f>2*_xlfn.BINOM.DIST(E10,A33,0.5,TRUE)</f>
        <v>0.2890625</v>
      </c>
    </row>
    <row r="8" ht="14.25" customHeight="1">
      <c r="A8" s="1" t="s">
        <v>9</v>
      </c>
      <c r="B8" s="1">
        <v>9.0</v>
      </c>
    </row>
    <row r="9" ht="14.25" customHeight="1">
      <c r="A9" s="1" t="s">
        <v>13</v>
      </c>
      <c r="B9" s="1">
        <v>0.1</v>
      </c>
      <c r="E9" s="1" t="s">
        <v>230</v>
      </c>
    </row>
    <row r="10" ht="14.25" customHeight="1">
      <c r="E10" s="1">
        <f>+MIN(A27:A30)</f>
        <v>2</v>
      </c>
    </row>
    <row r="11" ht="14.25" customHeight="1"/>
    <row r="12" ht="14.25" customHeight="1">
      <c r="A12" s="1" t="s">
        <v>231</v>
      </c>
      <c r="E12" s="1" t="s">
        <v>232</v>
      </c>
    </row>
    <row r="13" ht="14.25" customHeight="1">
      <c r="A13" s="1">
        <v>49.0</v>
      </c>
      <c r="E13" s="1" t="s">
        <v>233</v>
      </c>
    </row>
    <row r="14" ht="14.25" customHeight="1">
      <c r="A14" s="1">
        <v>52.0</v>
      </c>
      <c r="E14" s="61" t="s">
        <v>234</v>
      </c>
      <c r="F14" s="61"/>
    </row>
    <row r="15" ht="14.25" customHeight="1">
      <c r="A15" s="1">
        <v>53.0</v>
      </c>
      <c r="E15" s="1" t="s">
        <v>235</v>
      </c>
    </row>
    <row r="16" ht="14.25" customHeight="1">
      <c r="A16" s="1">
        <v>54.0</v>
      </c>
      <c r="E16" s="61" t="s">
        <v>234</v>
      </c>
      <c r="F16" s="61"/>
    </row>
    <row r="17" ht="14.25" customHeight="1">
      <c r="A17" s="1">
        <v>54.0</v>
      </c>
    </row>
    <row r="18" ht="14.25" customHeight="1">
      <c r="A18" s="1">
        <v>63.0</v>
      </c>
    </row>
    <row r="19" ht="14.25" customHeight="1">
      <c r="A19" s="73">
        <v>65.0</v>
      </c>
    </row>
    <row r="20" ht="14.25" customHeight="1">
      <c r="A20" s="1">
        <v>68.0</v>
      </c>
    </row>
    <row r="21" ht="14.25" customHeight="1">
      <c r="A21" s="1">
        <v>74.0</v>
      </c>
    </row>
    <row r="22" ht="14.25" customHeight="1"/>
    <row r="23" ht="14.25" customHeight="1">
      <c r="A23" s="1" t="s">
        <v>236</v>
      </c>
    </row>
    <row r="24" ht="14.25" customHeight="1">
      <c r="A24" s="1" t="s">
        <v>237</v>
      </c>
      <c r="D24" s="1">
        <f>+B5</f>
        <v>65</v>
      </c>
    </row>
    <row r="25" ht="14.25" customHeight="1"/>
    <row r="26" ht="14.25" customHeight="1">
      <c r="A26" s="1" t="s">
        <v>238</v>
      </c>
    </row>
    <row r="27" ht="14.25" customHeight="1">
      <c r="A27" s="1">
        <f>+COUNT(A13:A18)</f>
        <v>6</v>
      </c>
    </row>
    <row r="28" ht="14.25" customHeight="1"/>
    <row r="29" ht="14.25" customHeight="1">
      <c r="A29" s="1" t="s">
        <v>239</v>
      </c>
    </row>
    <row r="30" ht="14.25" customHeight="1">
      <c r="A30" s="1">
        <f>+COUNT(A20:A21)</f>
        <v>2</v>
      </c>
    </row>
    <row r="31" ht="14.25" customHeight="1"/>
    <row r="32" ht="14.25" customHeight="1">
      <c r="A32" s="1" t="s">
        <v>240</v>
      </c>
    </row>
    <row r="33" ht="14.25" customHeight="1">
      <c r="A33" s="1">
        <v>8.0</v>
      </c>
    </row>
    <row r="34" ht="14.25" customHeight="1"/>
    <row r="35" ht="14.25" customHeight="1"/>
    <row r="36" ht="14.25" customHeight="1">
      <c r="D36" s="74" t="s">
        <v>241</v>
      </c>
      <c r="E36" s="56"/>
    </row>
    <row r="37" ht="14.25" customHeight="1"/>
    <row r="38" ht="14.25" customHeight="1"/>
    <row r="39" ht="14.25" customHeight="1">
      <c r="A39" s="1" t="s">
        <v>223</v>
      </c>
      <c r="E39" s="1" t="s">
        <v>224</v>
      </c>
    </row>
    <row r="40" ht="14.25" customHeight="1">
      <c r="A40" s="1" t="s">
        <v>242</v>
      </c>
      <c r="B40" s="1">
        <v>65.0</v>
      </c>
      <c r="E40" s="1" t="s">
        <v>226</v>
      </c>
      <c r="F40" s="1" t="s">
        <v>243</v>
      </c>
    </row>
    <row r="41" ht="14.25" customHeight="1">
      <c r="A41" s="1" t="s">
        <v>244</v>
      </c>
      <c r="B41" s="1">
        <v>65.0</v>
      </c>
      <c r="E41" s="1" t="s">
        <v>226</v>
      </c>
      <c r="F41" s="1" t="s">
        <v>245</v>
      </c>
    </row>
    <row r="42" ht="14.25" customHeight="1">
      <c r="E42" s="1" t="s">
        <v>226</v>
      </c>
      <c r="F42" s="16">
        <f>1-_xlfn.BINOM.DIST(E45,A68,0.5,TRUE)</f>
        <v>0.85546875</v>
      </c>
    </row>
    <row r="43" ht="14.25" customHeight="1">
      <c r="A43" s="1" t="s">
        <v>9</v>
      </c>
      <c r="B43" s="1">
        <v>9.0</v>
      </c>
    </row>
    <row r="44" ht="14.25" customHeight="1">
      <c r="A44" s="1" t="s">
        <v>13</v>
      </c>
      <c r="B44" s="1">
        <v>0.1</v>
      </c>
      <c r="E44" s="1" t="s">
        <v>230</v>
      </c>
    </row>
    <row r="45" ht="14.25" customHeight="1">
      <c r="E45" s="1">
        <f>+MIN(A62:A65)</f>
        <v>2</v>
      </c>
    </row>
    <row r="46" ht="14.25" customHeight="1"/>
    <row r="47" ht="14.25" customHeight="1">
      <c r="A47" s="1" t="s">
        <v>231</v>
      </c>
      <c r="E47" s="1" t="s">
        <v>232</v>
      </c>
    </row>
    <row r="48" ht="14.25" customHeight="1">
      <c r="A48" s="1">
        <v>49.0</v>
      </c>
      <c r="E48" s="1" t="s">
        <v>233</v>
      </c>
    </row>
    <row r="49" ht="14.25" customHeight="1">
      <c r="A49" s="1">
        <v>52.0</v>
      </c>
      <c r="E49" s="61" t="s">
        <v>234</v>
      </c>
      <c r="F49" s="61"/>
    </row>
    <row r="50" ht="14.25" customHeight="1">
      <c r="A50" s="1">
        <v>53.0</v>
      </c>
      <c r="E50" s="1" t="s">
        <v>235</v>
      </c>
    </row>
    <row r="51" ht="14.25" customHeight="1">
      <c r="A51" s="1">
        <v>54.0</v>
      </c>
      <c r="E51" s="61" t="s">
        <v>234</v>
      </c>
      <c r="F51" s="61"/>
    </row>
    <row r="52" ht="14.25" customHeight="1">
      <c r="A52" s="1">
        <v>54.0</v>
      </c>
    </row>
    <row r="53" ht="14.25" customHeight="1">
      <c r="A53" s="1">
        <v>63.0</v>
      </c>
    </row>
    <row r="54" ht="14.25" customHeight="1">
      <c r="A54" s="73">
        <v>65.0</v>
      </c>
    </row>
    <row r="55" ht="14.25" customHeight="1">
      <c r="A55" s="1">
        <v>68.0</v>
      </c>
    </row>
    <row r="56" ht="14.25" customHeight="1">
      <c r="A56" s="1">
        <v>74.0</v>
      </c>
    </row>
    <row r="57" ht="14.25" customHeight="1"/>
    <row r="58" ht="14.25" customHeight="1">
      <c r="A58" s="1" t="s">
        <v>236</v>
      </c>
    </row>
    <row r="59" ht="14.25" customHeight="1">
      <c r="A59" s="1" t="s">
        <v>237</v>
      </c>
      <c r="D59" s="1">
        <f>+B40</f>
        <v>65</v>
      </c>
    </row>
    <row r="60" ht="14.25" customHeight="1"/>
    <row r="61" ht="14.25" customHeight="1">
      <c r="A61" s="1" t="s">
        <v>238</v>
      </c>
    </row>
    <row r="62" ht="14.25" customHeight="1">
      <c r="A62" s="1">
        <f>+COUNT(A48:A53)</f>
        <v>6</v>
      </c>
    </row>
    <row r="63" ht="14.25" customHeight="1"/>
    <row r="64" ht="14.25" customHeight="1">
      <c r="A64" s="1" t="s">
        <v>239</v>
      </c>
    </row>
    <row r="65" ht="14.25" customHeight="1">
      <c r="A65" s="1">
        <f>+COUNT(A55:A56)</f>
        <v>2</v>
      </c>
    </row>
    <row r="66" ht="14.25" customHeight="1"/>
    <row r="67" ht="14.25" customHeight="1">
      <c r="A67" s="1" t="s">
        <v>240</v>
      </c>
    </row>
    <row r="68" ht="14.25" customHeight="1">
      <c r="A68" s="1">
        <v>8.0</v>
      </c>
    </row>
    <row r="69" ht="14.25" customHeight="1"/>
    <row r="70" ht="14.25" customHeight="1"/>
    <row r="71" ht="14.25" customHeight="1">
      <c r="D71" s="75" t="s">
        <v>246</v>
      </c>
      <c r="E71" s="56"/>
    </row>
    <row r="72" ht="14.25" customHeight="1"/>
    <row r="73" ht="14.25" customHeight="1"/>
    <row r="74" ht="14.25" customHeight="1">
      <c r="A74" s="1" t="s">
        <v>223</v>
      </c>
      <c r="E74" s="1" t="s">
        <v>224</v>
      </c>
    </row>
    <row r="75" ht="14.25" customHeight="1">
      <c r="A75" s="1" t="s">
        <v>225</v>
      </c>
      <c r="B75" s="1">
        <v>65.0</v>
      </c>
      <c r="E75" s="1" t="s">
        <v>226</v>
      </c>
      <c r="F75" s="1" t="s">
        <v>247</v>
      </c>
    </row>
    <row r="76" ht="14.25" customHeight="1">
      <c r="A76" s="1" t="s">
        <v>248</v>
      </c>
      <c r="B76" s="1">
        <v>65.0</v>
      </c>
      <c r="E76" s="1" t="s">
        <v>226</v>
      </c>
      <c r="F76" s="1" t="s">
        <v>249</v>
      </c>
    </row>
    <row r="77" ht="14.25" customHeight="1">
      <c r="E77" s="1" t="s">
        <v>226</v>
      </c>
      <c r="F77" s="16">
        <f>_xlfn.BINOM.DIST(E80,A103,0.5,TRUE)</f>
        <v>0.14453125</v>
      </c>
    </row>
    <row r="78" ht="14.25" customHeight="1">
      <c r="A78" s="1" t="s">
        <v>9</v>
      </c>
      <c r="B78" s="1">
        <v>9.0</v>
      </c>
    </row>
    <row r="79" ht="14.25" customHeight="1">
      <c r="A79" s="1" t="s">
        <v>13</v>
      </c>
      <c r="B79" s="1">
        <v>0.1</v>
      </c>
      <c r="E79" s="1" t="s">
        <v>230</v>
      </c>
    </row>
    <row r="80" ht="14.25" customHeight="1">
      <c r="E80" s="1">
        <f>+MIN(A97:A100)</f>
        <v>2</v>
      </c>
    </row>
    <row r="81" ht="14.25" customHeight="1"/>
    <row r="82" ht="14.25" customHeight="1">
      <c r="A82" s="1" t="s">
        <v>231</v>
      </c>
      <c r="E82" s="1" t="s">
        <v>232</v>
      </c>
    </row>
    <row r="83" ht="14.25" customHeight="1">
      <c r="A83" s="1">
        <v>49.0</v>
      </c>
      <c r="E83" s="1" t="s">
        <v>233</v>
      </c>
    </row>
    <row r="84" ht="14.25" customHeight="1">
      <c r="A84" s="1">
        <v>52.0</v>
      </c>
      <c r="E84" s="61" t="s">
        <v>234</v>
      </c>
      <c r="F84" s="61"/>
    </row>
    <row r="85" ht="14.25" customHeight="1">
      <c r="A85" s="1">
        <v>53.0</v>
      </c>
      <c r="E85" s="1" t="s">
        <v>235</v>
      </c>
    </row>
    <row r="86" ht="14.25" customHeight="1">
      <c r="A86" s="1">
        <v>54.0</v>
      </c>
      <c r="E86" s="61" t="s">
        <v>234</v>
      </c>
      <c r="F86" s="61"/>
    </row>
    <row r="87" ht="14.25" customHeight="1">
      <c r="A87" s="1">
        <v>54.0</v>
      </c>
    </row>
    <row r="88" ht="14.25" customHeight="1">
      <c r="A88" s="1">
        <v>63.0</v>
      </c>
    </row>
    <row r="89" ht="14.25" customHeight="1">
      <c r="A89" s="73">
        <v>65.0</v>
      </c>
    </row>
    <row r="90" ht="14.25" customHeight="1">
      <c r="A90" s="1">
        <v>68.0</v>
      </c>
    </row>
    <row r="91" ht="14.25" customHeight="1">
      <c r="A91" s="1">
        <v>74.0</v>
      </c>
    </row>
    <row r="92" ht="14.25" customHeight="1"/>
    <row r="93" ht="14.25" customHeight="1">
      <c r="A93" s="1" t="s">
        <v>236</v>
      </c>
    </row>
    <row r="94" ht="14.25" customHeight="1">
      <c r="A94" s="1" t="s">
        <v>237</v>
      </c>
      <c r="D94" s="1">
        <f>+B75</f>
        <v>65</v>
      </c>
    </row>
    <row r="95" ht="14.25" customHeight="1"/>
    <row r="96" ht="14.25" customHeight="1">
      <c r="A96" s="1" t="s">
        <v>238</v>
      </c>
    </row>
    <row r="97" ht="14.25" customHeight="1">
      <c r="A97" s="1">
        <f>+COUNT(A83:A88)</f>
        <v>6</v>
      </c>
    </row>
    <row r="98" ht="14.25" customHeight="1"/>
    <row r="99" ht="14.25" customHeight="1">
      <c r="A99" s="1" t="s">
        <v>239</v>
      </c>
    </row>
    <row r="100" ht="14.25" customHeight="1">
      <c r="A100" s="1">
        <f>+COUNT(A90:A91)</f>
        <v>2</v>
      </c>
    </row>
    <row r="101" ht="14.25" customHeight="1"/>
    <row r="102" ht="14.25" customHeight="1">
      <c r="A102" s="1" t="s">
        <v>240</v>
      </c>
    </row>
    <row r="103" ht="14.25" customHeight="1">
      <c r="A103" s="1">
        <v>8.0</v>
      </c>
    </row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D1:E1"/>
    <mergeCell ref="D36:E36"/>
    <mergeCell ref="D71:E71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2022-04-19T02:32:35Z</dcterms:created>
  <dc:creator>User</dc:creator>
</cp:coreProperties>
</file>