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etodos\"/>
    </mc:Choice>
  </mc:AlternateContent>
  <xr:revisionPtr revIDLastSave="0" documentId="13_ncr:1_{17176F82-E816-43B3-A20E-E22FBE8604D5}" xr6:coauthVersionLast="47" xr6:coauthVersionMax="47" xr10:uidLastSave="{00000000-0000-0000-0000-000000000000}"/>
  <bookViews>
    <workbookView xWindow="-108" yWindow="-108" windowWidth="23256" windowHeight="12576" xr2:uid="{D9CE6A9A-DF25-4BAD-9D2F-0E912DDC0C24}"/>
  </bookViews>
  <sheets>
    <sheet name="PH de medias" sheetId="1" r:id="rId1"/>
    <sheet name="U de man-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8" i="2" l="1"/>
  <c r="Z9" i="2" s="1"/>
  <c r="AA16" i="2"/>
  <c r="T16" i="2"/>
  <c r="T9" i="2"/>
  <c r="AO20" i="1"/>
  <c r="AO19" i="1"/>
  <c r="AO21" i="1"/>
  <c r="AM21" i="1"/>
  <c r="AM23" i="1"/>
  <c r="AM31" i="1" s="1"/>
  <c r="AO9" i="1"/>
  <c r="AM19" i="1" s="1"/>
  <c r="AM9" i="1"/>
  <c r="AM40" i="1" s="1"/>
  <c r="Z42" i="1"/>
  <c r="AB42" i="1"/>
  <c r="AA40" i="1"/>
  <c r="Z40" i="1"/>
  <c r="AC21" i="1"/>
  <c r="AA21" i="1"/>
  <c r="AC20" i="1"/>
  <c r="AB40" i="1"/>
  <c r="Z11" i="1"/>
  <c r="AB9" i="1"/>
  <c r="AB41" i="1" s="1"/>
  <c r="Z9" i="1"/>
  <c r="AA20" i="1" s="1"/>
  <c r="P39" i="1"/>
  <c r="O39" i="1"/>
  <c r="O38" i="1"/>
  <c r="N38" i="1"/>
  <c r="Q25" i="1"/>
  <c r="P25" i="1"/>
  <c r="O25" i="1"/>
  <c r="N25" i="1"/>
  <c r="P38" i="1"/>
  <c r="N11" i="1"/>
  <c r="O26" i="1" s="1"/>
  <c r="N29" i="1" s="1"/>
  <c r="N10" i="1"/>
  <c r="N17" i="1" s="1"/>
  <c r="O17" i="1" s="1"/>
  <c r="AC16" i="2" l="1"/>
  <c r="Z10" i="2"/>
  <c r="Z16" i="2" s="1"/>
  <c r="AM39" i="1"/>
  <c r="AM42" i="1" s="1"/>
  <c r="AM20" i="1"/>
  <c r="Z43" i="1"/>
  <c r="Z46" i="1" s="1"/>
  <c r="AB19" i="1"/>
  <c r="AB23" i="1" s="1"/>
  <c r="Z41" i="1"/>
  <c r="Z44" i="1" s="1"/>
  <c r="AA24" i="1"/>
  <c r="N41" i="1"/>
  <c r="AM24" i="1"/>
  <c r="AP31" i="1" s="1"/>
  <c r="AB44" i="1"/>
  <c r="AC24" i="1"/>
  <c r="AA26" i="1" s="1"/>
  <c r="N28" i="1"/>
  <c r="N31" i="1" s="1"/>
  <c r="N39" i="1" s="1"/>
  <c r="N42" i="1" s="1"/>
  <c r="N44" i="1" s="1"/>
  <c r="Z32" i="1" l="1"/>
  <c r="AA32" i="1" s="1"/>
  <c r="V22" i="1"/>
  <c r="T22" i="1"/>
  <c r="T24" i="1" s="1"/>
  <c r="Z47" i="1"/>
  <c r="Z49" i="1" s="1"/>
  <c r="AI22" i="1" l="1"/>
  <c r="AG22" i="1"/>
  <c r="AG24" i="1" s="1"/>
  <c r="D26" i="1" l="1"/>
  <c r="D25" i="1"/>
  <c r="C26" i="1"/>
  <c r="B29" i="1" s="1"/>
  <c r="C25" i="1"/>
  <c r="C24" i="1"/>
  <c r="B24" i="1"/>
  <c r="B28" i="1" s="1"/>
  <c r="B17" i="1"/>
  <c r="C17" i="1" s="1"/>
  <c r="B31" i="1" l="1"/>
  <c r="C31" i="1" l="1"/>
  <c r="J22" i="1" s="1"/>
  <c r="H22" i="1"/>
  <c r="H24" i="1" l="1"/>
</calcChain>
</file>

<file path=xl/sharedStrings.xml><?xml version="1.0" encoding="utf-8"?>
<sst xmlns="http://schemas.openxmlformats.org/spreadsheetml/2006/main" count="202" uniqueCount="108">
  <si>
    <t>Pueba de hipotesis para dos medias de muestras independientes</t>
  </si>
  <si>
    <r>
      <t xml:space="preserve">Ho: </t>
    </r>
    <r>
      <rPr>
        <sz val="11"/>
        <color theme="1"/>
        <rFont val="Calibri"/>
        <family val="2"/>
      </rPr>
      <t>µ1=µ₂==&gt; µ1-µ₂=0</t>
    </r>
  </si>
  <si>
    <t>xbarra(1)=</t>
  </si>
  <si>
    <t>xbarra(2)=</t>
  </si>
  <si>
    <r>
      <t xml:space="preserve">H1: </t>
    </r>
    <r>
      <rPr>
        <sz val="11"/>
        <color theme="1"/>
        <rFont val="Calibri"/>
        <family val="2"/>
      </rPr>
      <t>µ1≠µ₂==&gt; µ1-µ₂≠</t>
    </r>
    <r>
      <rPr>
        <sz val="11"/>
        <color theme="1"/>
        <rFont val="Calibri"/>
        <family val="2"/>
        <scheme val="minor"/>
      </rPr>
      <t>0</t>
    </r>
  </si>
  <si>
    <t>s(1)=</t>
  </si>
  <si>
    <t>s(2)=</t>
  </si>
  <si>
    <t>n(1)=</t>
  </si>
  <si>
    <t>n(2)=</t>
  </si>
  <si>
    <t>alfa</t>
  </si>
  <si>
    <t>1-alfa/2</t>
  </si>
  <si>
    <t>Metodo de los cuantilos</t>
  </si>
  <si>
    <t>Zt=</t>
  </si>
  <si>
    <r>
      <t>±z</t>
    </r>
    <r>
      <rPr>
        <vertAlign val="subscript"/>
        <sz val="12"/>
        <color theme="1"/>
        <rFont val="Times New Roman"/>
        <family val="1"/>
      </rPr>
      <t>(1-</t>
    </r>
    <r>
      <rPr>
        <vertAlign val="subscript"/>
        <sz val="12"/>
        <color theme="1"/>
        <rFont val="Symbol"/>
        <family val="1"/>
        <charset val="2"/>
      </rPr>
      <t>a</t>
    </r>
    <r>
      <rPr>
        <vertAlign val="subscript"/>
        <sz val="12"/>
        <color theme="1"/>
        <rFont val="Times New Roman"/>
        <family val="1"/>
      </rPr>
      <t>/2)</t>
    </r>
  </si>
  <si>
    <r>
      <t>±z</t>
    </r>
    <r>
      <rPr>
        <vertAlign val="subscript"/>
        <sz val="12"/>
        <color theme="1"/>
        <rFont val="Times New Roman"/>
        <family val="1"/>
      </rPr>
      <t>(1-0,01/2)</t>
    </r>
  </si>
  <si>
    <r>
      <t>±z</t>
    </r>
    <r>
      <rPr>
        <vertAlign val="subscript"/>
        <sz val="12"/>
        <color theme="1"/>
        <rFont val="Times New Roman"/>
        <family val="1"/>
      </rPr>
      <t>(0,995)</t>
    </r>
  </si>
  <si>
    <t>Zc=</t>
  </si>
  <si>
    <t>EE=&gt;</t>
  </si>
  <si>
    <t>Metodo de p-value</t>
  </si>
  <si>
    <t xml:space="preserve">p-value= </t>
  </si>
  <si>
    <t>P( z≤-|zc|) + P( z≥ |zc|)</t>
  </si>
  <si>
    <t>P( z≤-|-2,527|) + P( z≥ |-2,527|)</t>
  </si>
  <si>
    <t>P( z≤-2,527) + P( z≥ 2,527)</t>
  </si>
  <si>
    <t>P( z≤-2,527) + 1- P( z &lt; 2,527)</t>
  </si>
  <si>
    <t>Como el p-value&gt;alfa, no se rechazar Ho</t>
  </si>
  <si>
    <t>GRAN SUPUESTO=</t>
  </si>
  <si>
    <t>calificaciones provienen de una poblacion con dist normal</t>
  </si>
  <si>
    <t>A) Suponiendo variancias iguales</t>
  </si>
  <si>
    <t>gl=</t>
  </si>
  <si>
    <t>T.t=</t>
  </si>
  <si>
    <r>
      <t>±t</t>
    </r>
    <r>
      <rPr>
        <vertAlign val="subscript"/>
        <sz val="12"/>
        <color theme="1"/>
        <rFont val="Times New Roman"/>
        <family val="1"/>
      </rPr>
      <t>(1-</t>
    </r>
    <r>
      <rPr>
        <vertAlign val="subscript"/>
        <sz val="12"/>
        <color theme="1"/>
        <rFont val="Symbol"/>
        <family val="1"/>
        <charset val="2"/>
      </rPr>
      <t>a</t>
    </r>
    <r>
      <rPr>
        <vertAlign val="subscript"/>
        <sz val="12"/>
        <color theme="1"/>
        <rFont val="Times New Roman"/>
        <family val="1"/>
      </rPr>
      <t>/2), n1+n2-2 g.l.</t>
    </r>
  </si>
  <si>
    <r>
      <t>±t</t>
    </r>
    <r>
      <rPr>
        <vertAlign val="subscript"/>
        <sz val="12"/>
        <color theme="1"/>
        <rFont val="Times New Roman"/>
        <family val="1"/>
      </rPr>
      <t>(1-0,01/2),  10+12-2g.l.</t>
    </r>
  </si>
  <si>
    <r>
      <t>±t</t>
    </r>
    <r>
      <rPr>
        <vertAlign val="subscript"/>
        <sz val="12"/>
        <color theme="1"/>
        <rFont val="Times New Roman"/>
        <family val="1"/>
      </rPr>
      <t>(0,975), 20 g.l.</t>
    </r>
  </si>
  <si>
    <t>Se calcula primero la varianxia comun (S2_p)</t>
  </si>
  <si>
    <r>
      <t>S</t>
    </r>
    <r>
      <rPr>
        <sz val="11"/>
        <color theme="1"/>
        <rFont val="Calibri"/>
        <family val="2"/>
      </rPr>
      <t>²p=</t>
    </r>
  </si>
  <si>
    <t>Se calcula despues el tc</t>
  </si>
  <si>
    <t>Tc=</t>
  </si>
  <si>
    <r>
      <t xml:space="preserve"> P( t</t>
    </r>
    <r>
      <rPr>
        <sz val="11"/>
        <color theme="1"/>
        <rFont val="Calibri"/>
        <family val="2"/>
      </rPr>
      <t>≤-|t</t>
    </r>
    <r>
      <rPr>
        <sz val="11"/>
        <color theme="1"/>
        <rFont val="Calibri"/>
        <family val="2"/>
        <scheme val="minor"/>
      </rPr>
      <t>c|) + P( t</t>
    </r>
    <r>
      <rPr>
        <sz val="11"/>
        <color theme="1"/>
        <rFont val="Calibri"/>
        <family val="2"/>
      </rPr>
      <t>≥ |tc|)</t>
    </r>
  </si>
  <si>
    <r>
      <t xml:space="preserve"> P( t</t>
    </r>
    <r>
      <rPr>
        <sz val="11"/>
        <color theme="1"/>
        <rFont val="Calibri"/>
        <family val="2"/>
      </rPr>
      <t>≤-|1,48</t>
    </r>
    <r>
      <rPr>
        <sz val="11"/>
        <color theme="1"/>
        <rFont val="Calibri"/>
        <family val="2"/>
        <scheme val="minor"/>
      </rPr>
      <t>|) + P( t</t>
    </r>
    <r>
      <rPr>
        <sz val="11"/>
        <color theme="1"/>
        <rFont val="Calibri"/>
        <family val="2"/>
      </rPr>
      <t>≥ |1,48|)</t>
    </r>
  </si>
  <si>
    <r>
      <t xml:space="preserve"> P( t</t>
    </r>
    <r>
      <rPr>
        <sz val="11"/>
        <color theme="1"/>
        <rFont val="Calibri"/>
        <family val="2"/>
      </rPr>
      <t>≤-1,48</t>
    </r>
    <r>
      <rPr>
        <sz val="11"/>
        <color theme="1"/>
        <rFont val="Calibri"/>
        <family val="2"/>
        <scheme val="minor"/>
      </rPr>
      <t>) + P( t</t>
    </r>
    <r>
      <rPr>
        <sz val="11"/>
        <color theme="1"/>
        <rFont val="Calibri"/>
        <family val="2"/>
      </rPr>
      <t>≥ 1,48)</t>
    </r>
  </si>
  <si>
    <r>
      <t>P( t</t>
    </r>
    <r>
      <rPr>
        <sz val="11"/>
        <color theme="1"/>
        <rFont val="Calibri"/>
        <family val="2"/>
      </rPr>
      <t>≤-1,48</t>
    </r>
    <r>
      <rPr>
        <sz val="11"/>
        <color theme="1"/>
        <rFont val="Calibri"/>
        <family val="2"/>
        <scheme val="minor"/>
      </rPr>
      <t>) +1-  P( t&lt;</t>
    </r>
    <r>
      <rPr>
        <sz val="11"/>
        <color theme="1"/>
        <rFont val="Calibri"/>
        <family val="2"/>
      </rPr>
      <t>1,48)</t>
    </r>
  </si>
  <si>
    <t>b)  Haga la misma prueba suponiendo variancias desiguales.</t>
  </si>
  <si>
    <t>gl corregidos=</t>
  </si>
  <si>
    <t>+</t>
  </si>
  <si>
    <t>Calcular el T tabular</t>
  </si>
  <si>
    <t>Tt=</t>
  </si>
  <si>
    <r>
      <t>±t</t>
    </r>
    <r>
      <rPr>
        <vertAlign val="subscript"/>
        <sz val="12"/>
        <color theme="1"/>
        <rFont val="Times New Roman"/>
        <family val="1"/>
      </rPr>
      <t>(1-</t>
    </r>
    <r>
      <rPr>
        <vertAlign val="subscript"/>
        <sz val="12"/>
        <color theme="1"/>
        <rFont val="Symbol"/>
        <family val="1"/>
        <charset val="2"/>
      </rPr>
      <t>a</t>
    </r>
    <r>
      <rPr>
        <vertAlign val="subscript"/>
        <sz val="12"/>
        <color theme="1"/>
        <rFont val="Times New Roman"/>
        <family val="1"/>
      </rPr>
      <t>/2),  g.l corregidos.</t>
    </r>
  </si>
  <si>
    <r>
      <t>±t</t>
    </r>
    <r>
      <rPr>
        <vertAlign val="subscript"/>
        <sz val="12"/>
        <color theme="1"/>
        <rFont val="Times New Roman"/>
        <family val="1"/>
      </rPr>
      <t>(1-0,05/2),  19,5.</t>
    </r>
  </si>
  <si>
    <r>
      <t>±t</t>
    </r>
    <r>
      <rPr>
        <vertAlign val="subscript"/>
        <sz val="12"/>
        <color theme="1"/>
        <rFont val="Times New Roman"/>
        <family val="1"/>
      </rPr>
      <t>(0,975), 20</t>
    </r>
  </si>
  <si>
    <t>En R: qt(0975,df=19,5)</t>
  </si>
  <si>
    <t>Se calcula el t calculado</t>
  </si>
  <si>
    <r>
      <t xml:space="preserve"> P( t</t>
    </r>
    <r>
      <rPr>
        <sz val="11"/>
        <color theme="1"/>
        <rFont val="Calibri"/>
        <family val="2"/>
      </rPr>
      <t>≤-|1,52</t>
    </r>
    <r>
      <rPr>
        <sz val="11"/>
        <color theme="1"/>
        <rFont val="Calibri"/>
        <family val="2"/>
        <scheme val="minor"/>
      </rPr>
      <t>|) + P( t</t>
    </r>
    <r>
      <rPr>
        <sz val="11"/>
        <color theme="1"/>
        <rFont val="Calibri"/>
        <family val="2"/>
      </rPr>
      <t>≥ |1,52|)</t>
    </r>
  </si>
  <si>
    <r>
      <t xml:space="preserve"> P( t</t>
    </r>
    <r>
      <rPr>
        <sz val="11"/>
        <color theme="1"/>
        <rFont val="Calibri"/>
        <family val="2"/>
      </rPr>
      <t>≤-1,52</t>
    </r>
    <r>
      <rPr>
        <sz val="11"/>
        <color theme="1"/>
        <rFont val="Calibri"/>
        <family val="2"/>
        <scheme val="minor"/>
      </rPr>
      <t>) + P( t</t>
    </r>
    <r>
      <rPr>
        <sz val="11"/>
        <color theme="1"/>
        <rFont val="Calibri"/>
        <family val="2"/>
      </rPr>
      <t>≥ 1,52)</t>
    </r>
  </si>
  <si>
    <r>
      <t>P( t</t>
    </r>
    <r>
      <rPr>
        <sz val="11"/>
        <color theme="1"/>
        <rFont val="Calibri"/>
        <family val="2"/>
      </rPr>
      <t>≤-1,52</t>
    </r>
    <r>
      <rPr>
        <sz val="11"/>
        <color theme="1"/>
        <rFont val="Calibri"/>
        <family val="2"/>
        <scheme val="minor"/>
      </rPr>
      <t>) +1-  P( t&lt;</t>
    </r>
    <r>
      <rPr>
        <sz val="11"/>
        <color theme="1"/>
        <rFont val="Calibri"/>
        <family val="2"/>
      </rPr>
      <t>1,52)</t>
    </r>
  </si>
  <si>
    <t>p-value=</t>
  </si>
  <si>
    <t>c)  Realice una prueba F para probar si las variancias son desiguales o no.</t>
  </si>
  <si>
    <r>
      <t xml:space="preserve">H0: </t>
    </r>
    <r>
      <rPr>
        <sz val="12"/>
        <color theme="1"/>
        <rFont val="Symbol"/>
        <family val="1"/>
        <charset val="2"/>
      </rP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=</t>
    </r>
    <r>
      <rPr>
        <sz val="12"/>
        <color theme="1"/>
        <rFont val="Symbol"/>
        <family val="1"/>
        <charset val="2"/>
      </rPr>
      <t>s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2</t>
    </r>
  </si>
  <si>
    <r>
      <t xml:space="preserve">H1: </t>
    </r>
    <r>
      <rPr>
        <sz val="12"/>
        <color theme="1"/>
        <rFont val="Symbol"/>
        <family val="1"/>
        <charset val="2"/>
      </rP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≠</t>
    </r>
    <r>
      <rPr>
        <sz val="12"/>
        <color theme="1"/>
        <rFont val="Symbol"/>
        <family val="1"/>
        <charset val="2"/>
      </rPr>
      <t>s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2</t>
    </r>
  </si>
  <si>
    <r>
      <t>s</t>
    </r>
    <r>
      <rPr>
        <sz val="11"/>
        <color theme="1"/>
        <rFont val="Calibri"/>
        <family val="2"/>
      </rPr>
      <t>²1=</t>
    </r>
  </si>
  <si>
    <t>s²2=</t>
  </si>
  <si>
    <t>Si se van a utilizar las tablas estadisticas, se recomienda poner el numerador la variancia mayor, y el denominador la variancia menor porque de lo contrario no aparece la info en las tablas</t>
  </si>
  <si>
    <t>En este caso entonces se cambian las posiciones de los subindices:</t>
  </si>
  <si>
    <t>gl(1)=</t>
  </si>
  <si>
    <t>gl(2)=</t>
  </si>
  <si>
    <t>alfa=</t>
  </si>
  <si>
    <t>alfa/2=</t>
  </si>
  <si>
    <t>1-alfa/2=</t>
  </si>
  <si>
    <t>Tecnicamente se tienen dos F tabulares</t>
  </si>
  <si>
    <t>COLA IZQUIERDA</t>
  </si>
  <si>
    <t>COLA DERECHA</t>
  </si>
  <si>
    <t>Ft=</t>
  </si>
  <si>
    <r>
      <t xml:space="preserve">F </t>
    </r>
    <r>
      <rPr>
        <vertAlign val="subscript"/>
        <sz val="12"/>
        <color theme="1"/>
        <rFont val="Symbol"/>
        <family val="1"/>
        <charset val="2"/>
      </rPr>
      <t>a/2</t>
    </r>
    <r>
      <rPr>
        <vertAlign val="subscript"/>
        <sz val="12"/>
        <color theme="1"/>
        <rFont val="Times New Roman"/>
        <family val="1"/>
      </rPr>
      <t>, n1-1,n2-1 gl.</t>
    </r>
  </si>
  <si>
    <r>
      <t xml:space="preserve">F </t>
    </r>
    <r>
      <rPr>
        <vertAlign val="subscript"/>
        <sz val="12"/>
        <color theme="1"/>
        <rFont val="Symbol"/>
        <family val="1"/>
        <charset val="2"/>
      </rPr>
      <t>1-a/2</t>
    </r>
    <r>
      <rPr>
        <vertAlign val="subscript"/>
        <sz val="12"/>
        <color theme="1"/>
        <rFont val="Times New Roman"/>
        <family val="1"/>
      </rPr>
      <t>, n1-1,n2-1 gl.</t>
    </r>
  </si>
  <si>
    <r>
      <t>F</t>
    </r>
    <r>
      <rPr>
        <vertAlign val="subscript"/>
        <sz val="12"/>
        <color theme="1"/>
        <rFont val="Symbol"/>
        <family val="1"/>
        <charset val="2"/>
      </rPr>
      <t>0,05/2</t>
    </r>
    <r>
      <rPr>
        <vertAlign val="subscript"/>
        <sz val="12"/>
        <color theme="1"/>
        <rFont val="Times New Roman"/>
        <family val="1"/>
      </rPr>
      <t>, 12-1,10-1 gl.</t>
    </r>
  </si>
  <si>
    <r>
      <t>F</t>
    </r>
    <r>
      <rPr>
        <vertAlign val="subscript"/>
        <sz val="12"/>
        <color theme="1"/>
        <rFont val="Symbol"/>
        <family val="1"/>
        <charset val="2"/>
      </rPr>
      <t>1-0,05/2</t>
    </r>
    <r>
      <rPr>
        <vertAlign val="subscript"/>
        <sz val="12"/>
        <color theme="1"/>
        <rFont val="Times New Roman"/>
        <family val="1"/>
      </rPr>
      <t>, 12-1,10-1 gl.</t>
    </r>
  </si>
  <si>
    <r>
      <t>F</t>
    </r>
    <r>
      <rPr>
        <vertAlign val="subscript"/>
        <sz val="12"/>
        <color theme="1"/>
        <rFont val="Times New Roman"/>
        <family val="1"/>
      </rPr>
      <t>0,025 11,9 gl.</t>
    </r>
  </si>
  <si>
    <r>
      <t>F</t>
    </r>
    <r>
      <rPr>
        <vertAlign val="subscript"/>
        <sz val="12"/>
        <color theme="1"/>
        <rFont val="Times New Roman"/>
        <family val="1"/>
      </rPr>
      <t>0,975 11,9 gl.</t>
    </r>
  </si>
  <si>
    <t>En la tabla de valores solo se puede ver la cola derecha</t>
  </si>
  <si>
    <t>Se calcula despues el Fc</t>
  </si>
  <si>
    <t>Fc=</t>
  </si>
  <si>
    <r>
      <t>s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(1)=</t>
    </r>
  </si>
  <si>
    <r>
      <t>s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(2)=</t>
    </r>
  </si>
  <si>
    <r>
      <t>s</t>
    </r>
    <r>
      <rPr>
        <b/>
        <sz val="11"/>
        <color theme="1"/>
        <rFont val="Calibri"/>
        <family val="2"/>
      </rPr>
      <t>²1=</t>
    </r>
  </si>
  <si>
    <t>Datos originales</t>
  </si>
  <si>
    <t>id</t>
  </si>
  <si>
    <t>salado</t>
  </si>
  <si>
    <t>mani</t>
  </si>
  <si>
    <t>marca</t>
  </si>
  <si>
    <t>rango</t>
  </si>
  <si>
    <t>rango*</t>
  </si>
  <si>
    <t xml:space="preserve">Datod ordenados de menor a mayor </t>
  </si>
  <si>
    <t>Se reacomoda por categoria para sacar la suma de rango*</t>
  </si>
  <si>
    <t>R2=</t>
  </si>
  <si>
    <t>El R1 es el de menor muestra y R2 de mayor muestra</t>
  </si>
  <si>
    <t>R1=</t>
  </si>
  <si>
    <t>n1=</t>
  </si>
  <si>
    <t>n2=</t>
  </si>
  <si>
    <t xml:space="preserve">U=n1n2+n1(n1+1)/2-R1 </t>
  </si>
  <si>
    <t>El 120 sale de sumar U+U`</t>
  </si>
  <si>
    <t>U’=n1*n2-U</t>
  </si>
  <si>
    <t>O de multiplicar n1*n2</t>
  </si>
  <si>
    <t>U*</t>
  </si>
  <si>
    <t>max(U,U´)</t>
  </si>
  <si>
    <t>Ut(n1,n2,alfa,dos colas)</t>
  </si>
  <si>
    <t>Sale de la foto de Whatsapp que nos envio el profe</t>
  </si>
  <si>
    <t>Zona de no rechazo</t>
  </si>
  <si>
    <t>Zona de rechaz</t>
  </si>
  <si>
    <t>No hay suficiente evidencia estadistica para rechazar Ho de que Mu1=Mu2, con una significancia de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</si>
</sst>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12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per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Aharoni"/>
      <charset val="177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A9E8"/>
        <bgColor indexed="64"/>
      </patternFill>
    </fill>
    <fill>
      <patternFill patternType="solid">
        <fgColor rgb="FFA7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3" xfId="0" applyFill="1" applyBorder="1"/>
    <xf numFmtId="164" fontId="0" fillId="3" borderId="3" xfId="0" applyNumberFormat="1" applyFill="1" applyBorder="1"/>
    <xf numFmtId="0" fontId="2" fillId="0" borderId="0" xfId="0" applyFont="1"/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4" xfId="0" applyBorder="1"/>
    <xf numFmtId="164" fontId="0" fillId="0" borderId="4" xfId="0" applyNumberFormat="1" applyBorder="1"/>
    <xf numFmtId="164" fontId="0" fillId="0" borderId="6" xfId="0" applyNumberFormat="1" applyBorder="1"/>
    <xf numFmtId="166" fontId="0" fillId="3" borderId="3" xfId="0" applyNumberFormat="1" applyFill="1" applyBorder="1"/>
    <xf numFmtId="2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3" borderId="3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9" fillId="5" borderId="0" xfId="0" applyFont="1" applyFill="1" applyAlignment="1">
      <alignment horizontal="center" wrapText="1"/>
    </xf>
    <xf numFmtId="0" fontId="8" fillId="5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 wrapText="1"/>
    </xf>
    <xf numFmtId="0" fontId="8" fillId="6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0" fontId="8" fillId="7" borderId="0" xfId="0" applyFont="1" applyFill="1" applyAlignment="1">
      <alignment horizontal="left" vertical="center"/>
    </xf>
    <xf numFmtId="0" fontId="0" fillId="7" borderId="0" xfId="0" applyFill="1"/>
    <xf numFmtId="0" fontId="9" fillId="8" borderId="0" xfId="0" applyFont="1" applyFill="1" applyAlignment="1">
      <alignment horizontal="center" wrapText="1"/>
    </xf>
    <xf numFmtId="0" fontId="8" fillId="8" borderId="0" xfId="0" applyFont="1" applyFill="1" applyAlignment="1">
      <alignment horizontal="left" vertical="center"/>
    </xf>
    <xf numFmtId="0" fontId="0" fillId="8" borderId="0" xfId="0" applyFill="1"/>
    <xf numFmtId="0" fontId="9" fillId="0" borderId="0" xfId="0" applyFont="1" applyFill="1" applyAlignment="1">
      <alignment wrapText="1"/>
    </xf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3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9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EFF7"/>
      <color rgb="FFF5A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15240</xdr:colOff>
      <xdr:row>22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A2D665-6154-43CE-B108-0C67D9DAA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253740"/>
          <a:ext cx="160020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358140</xdr:colOff>
      <xdr:row>20</xdr:row>
      <xdr:rowOff>30480</xdr:rowOff>
    </xdr:from>
    <xdr:to>
      <xdr:col>15</xdr:col>
      <xdr:colOff>13970</xdr:colOff>
      <xdr:row>23</xdr:row>
      <xdr:rowOff>2555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9EE298-B27C-4D11-B1AA-D651F64F9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8140" y="4930140"/>
          <a:ext cx="203327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502920</xdr:colOff>
      <xdr:row>33</xdr:row>
      <xdr:rowOff>45720</xdr:rowOff>
    </xdr:from>
    <xdr:to>
      <xdr:col>14</xdr:col>
      <xdr:colOff>502920</xdr:colOff>
      <xdr:row>36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359A64C-344E-419F-9EBA-75513BD1F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7338060"/>
          <a:ext cx="158496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504168</xdr:colOff>
      <xdr:row>34</xdr:row>
      <xdr:rowOff>30480</xdr:rowOff>
    </xdr:from>
    <xdr:to>
      <xdr:col>26</xdr:col>
      <xdr:colOff>335279</xdr:colOff>
      <xdr:row>38</xdr:row>
      <xdr:rowOff>129540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DECEBE2-E14A-4834-A74B-117868248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68" y="6964680"/>
          <a:ext cx="1416071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630621</xdr:colOff>
      <xdr:row>12</xdr:row>
      <xdr:rowOff>157655</xdr:rowOff>
    </xdr:from>
    <xdr:to>
      <xdr:col>27</xdr:col>
      <xdr:colOff>47080</xdr:colOff>
      <xdr:row>17</xdr:row>
      <xdr:rowOff>140396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3B0B2E0-1D76-4053-8E6D-FC838C98D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0931" y="2364827"/>
          <a:ext cx="1781287" cy="103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426720</xdr:colOff>
      <xdr:row>35</xdr:row>
      <xdr:rowOff>60960</xdr:rowOff>
    </xdr:from>
    <xdr:to>
      <xdr:col>38</xdr:col>
      <xdr:colOff>144780</xdr:colOff>
      <xdr:row>37</xdr:row>
      <xdr:rowOff>99060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C8C3658-6BDB-432F-9689-7DEEF22C1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6720840"/>
          <a:ext cx="5105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B977-64F7-4566-924A-B0CC25577B30}">
  <dimension ref="A1:AV52"/>
  <sheetViews>
    <sheetView tabSelected="1" zoomScale="70" zoomScaleNormal="70" workbookViewId="0">
      <selection activeCell="P42" sqref="P42"/>
    </sheetView>
  </sheetViews>
  <sheetFormatPr baseColWidth="10" defaultRowHeight="14.4" x14ac:dyDescent="0.3"/>
  <cols>
    <col min="6" max="6" width="4.77734375" customWidth="1"/>
    <col min="12" max="12" width="3.33203125" customWidth="1"/>
    <col min="18" max="18" width="6.88671875" customWidth="1"/>
    <col min="24" max="24" width="5.21875" customWidth="1"/>
    <col min="31" max="31" width="4.109375" customWidth="1"/>
    <col min="37" max="37" width="4.33203125" customWidth="1"/>
    <col min="47" max="47" width="5.44140625" customWidth="1"/>
  </cols>
  <sheetData>
    <row r="1" spans="1:48" ht="15.6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0"/>
      <c r="M1" s="43" t="s">
        <v>27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10"/>
      <c r="Y1" s="46" t="s">
        <v>41</v>
      </c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7"/>
      <c r="AK1" s="10"/>
      <c r="AL1" s="50" t="s">
        <v>55</v>
      </c>
      <c r="AM1" s="50"/>
      <c r="AN1" s="50"/>
      <c r="AO1" s="50"/>
      <c r="AP1" s="50"/>
      <c r="AQ1" s="50"/>
      <c r="AR1" s="50"/>
      <c r="AS1" s="50"/>
      <c r="AT1" s="50"/>
      <c r="AU1" s="10"/>
      <c r="AV1" s="53"/>
    </row>
    <row r="2" spans="1:48" x14ac:dyDescent="0.3">
      <c r="L2" s="10"/>
      <c r="M2" s="9" t="s">
        <v>25</v>
      </c>
      <c r="N2" s="9"/>
      <c r="O2" s="9" t="s">
        <v>26</v>
      </c>
      <c r="P2" s="9"/>
      <c r="Q2" s="9"/>
      <c r="R2" s="9"/>
      <c r="S2" s="9"/>
      <c r="X2" s="10"/>
      <c r="Y2" s="9"/>
      <c r="Z2" s="9"/>
      <c r="AA2" s="9"/>
      <c r="AB2" s="9"/>
      <c r="AC2" s="9"/>
      <c r="AD2" s="9"/>
      <c r="AE2" s="9"/>
      <c r="AK2" s="10"/>
      <c r="AL2" s="9"/>
      <c r="AM2" s="9"/>
      <c r="AN2" s="9"/>
      <c r="AO2" s="9"/>
      <c r="AP2" s="9"/>
      <c r="AQ2" s="9"/>
      <c r="AR2" s="9"/>
      <c r="AU2" s="10"/>
    </row>
    <row r="3" spans="1:48" ht="18.600000000000001" x14ac:dyDescent="0.3">
      <c r="A3" s="1" t="s">
        <v>1</v>
      </c>
      <c r="B3" s="1"/>
      <c r="C3" s="1"/>
      <c r="L3" s="10"/>
      <c r="M3" s="9" t="s">
        <v>1</v>
      </c>
      <c r="N3" s="9"/>
      <c r="P3" s="9"/>
      <c r="Q3" s="9"/>
      <c r="R3" s="9"/>
      <c r="S3" s="9"/>
      <c r="X3" s="10"/>
      <c r="Y3" s="9" t="s">
        <v>1</v>
      </c>
      <c r="Z3" s="9"/>
      <c r="AA3" s="9"/>
      <c r="AB3" s="9"/>
      <c r="AC3" s="9"/>
      <c r="AD3" s="9"/>
      <c r="AE3" s="9"/>
      <c r="AK3" s="10"/>
      <c r="AL3" s="35" t="s">
        <v>56</v>
      </c>
      <c r="AM3" s="9"/>
      <c r="AN3" s="9"/>
      <c r="AU3" s="10"/>
    </row>
    <row r="4" spans="1:48" ht="18.600000000000001" x14ac:dyDescent="0.3">
      <c r="A4" s="1" t="s">
        <v>4</v>
      </c>
      <c r="B4" s="1"/>
      <c r="C4" s="1"/>
      <c r="L4" s="10"/>
      <c r="M4" s="9" t="s">
        <v>4</v>
      </c>
      <c r="N4" s="9"/>
      <c r="O4" s="9"/>
      <c r="P4" s="9"/>
      <c r="Q4" s="9"/>
      <c r="R4" s="9"/>
      <c r="S4" s="9"/>
      <c r="X4" s="10"/>
      <c r="Y4" s="9" t="s">
        <v>4</v>
      </c>
      <c r="Z4" s="9"/>
      <c r="AA4" s="9"/>
      <c r="AK4" s="10"/>
      <c r="AL4" s="35" t="s">
        <v>57</v>
      </c>
      <c r="AM4" s="9"/>
      <c r="AN4" s="9"/>
      <c r="AU4" s="10"/>
    </row>
    <row r="5" spans="1:48" x14ac:dyDescent="0.3">
      <c r="A5" s="1"/>
      <c r="B5" s="1"/>
      <c r="C5" s="1"/>
      <c r="L5" s="10"/>
      <c r="N5" s="9"/>
      <c r="O5" s="9"/>
      <c r="P5" s="9"/>
      <c r="Q5" s="9"/>
      <c r="R5" s="9"/>
      <c r="S5" s="9"/>
      <c r="X5" s="10"/>
      <c r="AA5" s="9"/>
      <c r="AK5" s="10"/>
      <c r="AL5" s="9"/>
      <c r="AM5" s="9"/>
      <c r="AN5" s="9"/>
      <c r="AU5" s="10"/>
    </row>
    <row r="6" spans="1:48" x14ac:dyDescent="0.3">
      <c r="A6" s="54" t="s">
        <v>2</v>
      </c>
      <c r="B6" s="55">
        <v>74</v>
      </c>
      <c r="C6" s="54" t="s">
        <v>3</v>
      </c>
      <c r="D6" s="55">
        <v>78</v>
      </c>
      <c r="L6" s="10"/>
      <c r="M6" s="54" t="s">
        <v>2</v>
      </c>
      <c r="N6" s="55">
        <v>7.6</v>
      </c>
      <c r="O6" s="54" t="s">
        <v>3</v>
      </c>
      <c r="P6" s="55">
        <v>6.75</v>
      </c>
      <c r="Q6" s="9"/>
      <c r="R6" s="9"/>
      <c r="S6" s="9"/>
      <c r="X6" s="10"/>
      <c r="Y6" s="54" t="s">
        <v>2</v>
      </c>
      <c r="Z6" s="55">
        <v>7.6</v>
      </c>
      <c r="AA6" s="54" t="s">
        <v>3</v>
      </c>
      <c r="AB6" s="55">
        <v>6.75</v>
      </c>
      <c r="AK6" s="10"/>
      <c r="AL6" s="54" t="s">
        <v>2</v>
      </c>
      <c r="AM6" s="55">
        <v>7.6</v>
      </c>
      <c r="AN6" s="54" t="s">
        <v>3</v>
      </c>
      <c r="AO6" s="55">
        <v>6.75</v>
      </c>
      <c r="AU6" s="10"/>
    </row>
    <row r="7" spans="1:48" x14ac:dyDescent="0.3">
      <c r="A7" s="54" t="s">
        <v>5</v>
      </c>
      <c r="B7" s="55">
        <v>7</v>
      </c>
      <c r="C7" s="54" t="s">
        <v>6</v>
      </c>
      <c r="D7" s="55">
        <v>8</v>
      </c>
      <c r="L7" s="10"/>
      <c r="M7" s="54" t="s">
        <v>5</v>
      </c>
      <c r="N7" s="55">
        <v>1.075</v>
      </c>
      <c r="O7" s="54" t="s">
        <v>6</v>
      </c>
      <c r="P7" s="55">
        <v>1.5449999999999999</v>
      </c>
      <c r="X7" s="10"/>
      <c r="Y7" s="54" t="s">
        <v>5</v>
      </c>
      <c r="Z7" s="55">
        <v>1.075</v>
      </c>
      <c r="AA7" s="54" t="s">
        <v>6</v>
      </c>
      <c r="AB7" s="55">
        <v>1.5449999999999999</v>
      </c>
      <c r="AK7" s="10"/>
      <c r="AL7" s="54" t="s">
        <v>5</v>
      </c>
      <c r="AM7" s="55">
        <v>1.075</v>
      </c>
      <c r="AN7" s="54" t="s">
        <v>6</v>
      </c>
      <c r="AO7" s="55">
        <v>1.5449999999999999</v>
      </c>
      <c r="AU7" s="10"/>
    </row>
    <row r="8" spans="1:48" x14ac:dyDescent="0.3">
      <c r="A8" s="54" t="s">
        <v>7</v>
      </c>
      <c r="B8" s="55">
        <v>40</v>
      </c>
      <c r="C8" s="54" t="s">
        <v>8</v>
      </c>
      <c r="D8" s="55">
        <v>50</v>
      </c>
      <c r="L8" s="10"/>
      <c r="M8" s="54" t="s">
        <v>7</v>
      </c>
      <c r="N8" s="55">
        <v>10</v>
      </c>
      <c r="O8" s="54" t="s">
        <v>8</v>
      </c>
      <c r="P8" s="55">
        <v>12</v>
      </c>
      <c r="X8" s="10"/>
      <c r="Y8" s="54" t="s">
        <v>7</v>
      </c>
      <c r="Z8" s="55">
        <v>10</v>
      </c>
      <c r="AA8" s="54" t="s">
        <v>8</v>
      </c>
      <c r="AB8" s="55">
        <v>12</v>
      </c>
      <c r="AK8" s="10"/>
      <c r="AL8" s="54" t="s">
        <v>7</v>
      </c>
      <c r="AM8" s="55">
        <v>10</v>
      </c>
      <c r="AN8" s="54" t="s">
        <v>8</v>
      </c>
      <c r="AO8" s="55">
        <v>12</v>
      </c>
      <c r="AU8" s="10"/>
    </row>
    <row r="9" spans="1:48" x14ac:dyDescent="0.3">
      <c r="A9" s="54" t="s">
        <v>9</v>
      </c>
      <c r="B9" s="55">
        <v>0.01</v>
      </c>
      <c r="C9" s="5"/>
      <c r="D9" s="5"/>
      <c r="L9" s="10"/>
      <c r="M9" s="54" t="s">
        <v>9</v>
      </c>
      <c r="N9" s="55">
        <v>0.05</v>
      </c>
      <c r="O9" s="5"/>
      <c r="P9" s="5"/>
      <c r="X9" s="10"/>
      <c r="Y9" s="54" t="s">
        <v>80</v>
      </c>
      <c r="Z9" s="57">
        <f>+Z7*Z7</f>
        <v>1.1556249999999999</v>
      </c>
      <c r="AA9" s="58" t="s">
        <v>81</v>
      </c>
      <c r="AB9" s="57">
        <f>+AB7*AB7</f>
        <v>2.387025</v>
      </c>
      <c r="AK9" s="10"/>
      <c r="AL9" s="54" t="s">
        <v>82</v>
      </c>
      <c r="AM9" s="57">
        <f>+AM7*AM7</f>
        <v>1.1556249999999999</v>
      </c>
      <c r="AN9" s="58" t="s">
        <v>59</v>
      </c>
      <c r="AO9" s="57">
        <f>+AO7*AO7</f>
        <v>2.387025</v>
      </c>
      <c r="AU9" s="10"/>
    </row>
    <row r="10" spans="1:48" x14ac:dyDescent="0.3">
      <c r="A10" s="54" t="s">
        <v>10</v>
      </c>
      <c r="B10" s="55">
        <v>0.995</v>
      </c>
      <c r="C10" s="5"/>
      <c r="D10" s="5"/>
      <c r="L10" s="10"/>
      <c r="M10" s="54" t="s">
        <v>10</v>
      </c>
      <c r="N10" s="55">
        <f>1-N9/2</f>
        <v>0.97499999999999998</v>
      </c>
      <c r="O10" s="5"/>
      <c r="P10" s="5"/>
      <c r="X10" s="10"/>
      <c r="Y10" s="54" t="s">
        <v>9</v>
      </c>
      <c r="Z10" s="55">
        <v>0.05</v>
      </c>
      <c r="AA10" s="5"/>
      <c r="AB10" s="5"/>
      <c r="AK10" s="10"/>
      <c r="AU10" s="10"/>
    </row>
    <row r="11" spans="1:48" s="9" customFormat="1" x14ac:dyDescent="0.3">
      <c r="L11" s="10"/>
      <c r="M11" s="54" t="s">
        <v>28</v>
      </c>
      <c r="N11" s="55">
        <f>+N8+P8-2</f>
        <v>20</v>
      </c>
      <c r="X11" s="10"/>
      <c r="Y11" s="54" t="s">
        <v>10</v>
      </c>
      <c r="Z11" s="55">
        <f>1-Z10/2</f>
        <v>0.97499999999999998</v>
      </c>
      <c r="AK11" s="10"/>
      <c r="AU11" s="10"/>
    </row>
    <row r="12" spans="1:48" x14ac:dyDescent="0.3">
      <c r="L12" s="10"/>
      <c r="O12" s="9"/>
      <c r="P12" s="9"/>
      <c r="X12" s="10"/>
      <c r="AK12" s="10"/>
      <c r="AU12" s="10"/>
    </row>
    <row r="13" spans="1:48" ht="15.6" x14ac:dyDescent="0.3">
      <c r="A13" s="42" t="s">
        <v>11</v>
      </c>
      <c r="B13" s="42"/>
      <c r="C13" s="42"/>
      <c r="D13" s="42"/>
      <c r="E13" s="42"/>
      <c r="F13" s="42"/>
      <c r="G13" s="42" t="s">
        <v>18</v>
      </c>
      <c r="H13" s="42"/>
      <c r="I13" s="42"/>
      <c r="J13" s="42"/>
      <c r="K13" s="42"/>
      <c r="L13" s="10"/>
      <c r="M13" s="44" t="s">
        <v>11</v>
      </c>
      <c r="N13" s="44"/>
      <c r="O13" s="44"/>
      <c r="P13" s="44"/>
      <c r="Q13" s="44"/>
      <c r="R13" s="44"/>
      <c r="S13" s="44" t="s">
        <v>18</v>
      </c>
      <c r="T13" s="44"/>
      <c r="U13" s="44"/>
      <c r="V13" s="44"/>
      <c r="W13" s="44"/>
      <c r="X13" s="10"/>
      <c r="Y13" s="48" t="s">
        <v>11</v>
      </c>
      <c r="Z13" s="48"/>
      <c r="AA13" s="48"/>
      <c r="AB13" s="48"/>
      <c r="AC13" s="48"/>
      <c r="AD13" s="48"/>
      <c r="AE13" s="48"/>
      <c r="AF13" s="48" t="s">
        <v>18</v>
      </c>
      <c r="AG13" s="48"/>
      <c r="AH13" s="48"/>
      <c r="AI13" s="48"/>
      <c r="AJ13" s="49"/>
      <c r="AK13" s="10"/>
      <c r="AL13" s="51" t="s">
        <v>11</v>
      </c>
      <c r="AM13" s="52"/>
      <c r="AN13" s="52"/>
      <c r="AO13" s="52"/>
      <c r="AP13" s="52"/>
      <c r="AQ13" s="52"/>
      <c r="AR13" s="52"/>
      <c r="AS13" s="52"/>
      <c r="AT13" s="52"/>
      <c r="AU13" s="10"/>
    </row>
    <row r="14" spans="1:48" ht="18.600000000000001" customHeight="1" x14ac:dyDescent="0.4">
      <c r="A14" s="2" t="s">
        <v>12</v>
      </c>
      <c r="B14" s="3" t="s">
        <v>13</v>
      </c>
      <c r="C14" s="2"/>
      <c r="D14" s="2"/>
      <c r="F14" s="42"/>
      <c r="G14" s="9" t="s">
        <v>19</v>
      </c>
      <c r="H14" s="9" t="s">
        <v>20</v>
      </c>
      <c r="I14" s="9"/>
      <c r="J14" s="9"/>
      <c r="K14" s="9"/>
      <c r="L14" s="10"/>
      <c r="M14" s="9" t="s">
        <v>29</v>
      </c>
      <c r="N14" s="14" t="s">
        <v>30</v>
      </c>
      <c r="O14" s="9"/>
      <c r="P14" s="9"/>
      <c r="Q14" s="9"/>
      <c r="R14" s="44"/>
      <c r="S14" s="9" t="s">
        <v>19</v>
      </c>
      <c r="T14" s="9" t="s">
        <v>37</v>
      </c>
      <c r="U14" s="9"/>
      <c r="V14" s="9"/>
      <c r="X14" s="10"/>
      <c r="Y14" s="9"/>
      <c r="Z14" s="9"/>
      <c r="AA14" s="9"/>
      <c r="AB14" s="9"/>
      <c r="AC14" s="9"/>
      <c r="AD14" s="9"/>
      <c r="AE14" s="48"/>
      <c r="AF14" s="9" t="s">
        <v>19</v>
      </c>
      <c r="AG14" s="9" t="s">
        <v>37</v>
      </c>
      <c r="AH14" s="9"/>
      <c r="AI14" s="9"/>
      <c r="AK14" s="10"/>
      <c r="AL14" s="36" t="s">
        <v>60</v>
      </c>
      <c r="AM14" s="36"/>
      <c r="AN14" s="36"/>
      <c r="AO14" s="36"/>
      <c r="AP14" s="36"/>
      <c r="AQ14" s="36"/>
      <c r="AR14" s="36"/>
      <c r="AS14" s="36"/>
      <c r="AU14" s="10"/>
    </row>
    <row r="15" spans="1:48" ht="18" x14ac:dyDescent="0.4">
      <c r="A15" s="2" t="s">
        <v>12</v>
      </c>
      <c r="B15" s="3" t="s">
        <v>14</v>
      </c>
      <c r="C15" s="2"/>
      <c r="D15" s="2"/>
      <c r="F15" s="42"/>
      <c r="G15" s="9"/>
      <c r="H15" s="9"/>
      <c r="I15" s="9"/>
      <c r="J15" s="9"/>
      <c r="K15" s="9"/>
      <c r="L15" s="10"/>
      <c r="M15" s="9" t="s">
        <v>29</v>
      </c>
      <c r="N15" s="14" t="s">
        <v>31</v>
      </c>
      <c r="O15" s="9"/>
      <c r="P15" s="9"/>
      <c r="Q15" s="9"/>
      <c r="R15" s="44"/>
      <c r="S15" s="9"/>
      <c r="T15" s="9"/>
      <c r="U15" s="9"/>
      <c r="V15" s="9"/>
      <c r="X15" s="10"/>
      <c r="Y15" s="9"/>
      <c r="Z15" s="9"/>
      <c r="AA15" s="9"/>
      <c r="AB15" s="9"/>
      <c r="AC15" s="9"/>
      <c r="AD15" s="9"/>
      <c r="AE15" s="48"/>
      <c r="AF15" s="9"/>
      <c r="AG15" s="9"/>
      <c r="AH15" s="9"/>
      <c r="AI15" s="9"/>
      <c r="AK15" s="10"/>
      <c r="AL15" s="36"/>
      <c r="AM15" s="36"/>
      <c r="AN15" s="36"/>
      <c r="AO15" s="36"/>
      <c r="AP15" s="36"/>
      <c r="AQ15" s="36"/>
      <c r="AR15" s="36"/>
      <c r="AS15" s="36"/>
      <c r="AU15" s="10"/>
    </row>
    <row r="16" spans="1:48" ht="18" x14ac:dyDescent="0.4">
      <c r="A16" s="2" t="s">
        <v>12</v>
      </c>
      <c r="B16" s="3" t="s">
        <v>15</v>
      </c>
      <c r="C16" s="2"/>
      <c r="D16" s="2"/>
      <c r="F16" s="42"/>
      <c r="G16" s="9" t="s">
        <v>19</v>
      </c>
      <c r="H16" s="9" t="s">
        <v>21</v>
      </c>
      <c r="I16" s="9"/>
      <c r="J16" s="9"/>
      <c r="K16" s="9"/>
      <c r="L16" s="10"/>
      <c r="M16" s="9" t="s">
        <v>29</v>
      </c>
      <c r="N16" s="14" t="s">
        <v>32</v>
      </c>
      <c r="O16" s="9"/>
      <c r="P16" s="9"/>
      <c r="Q16" s="9"/>
      <c r="R16" s="44"/>
      <c r="S16" s="9" t="s">
        <v>19</v>
      </c>
      <c r="T16" s="9" t="s">
        <v>38</v>
      </c>
      <c r="U16" s="9"/>
      <c r="V16" s="9"/>
      <c r="X16" s="10"/>
      <c r="Y16" s="9"/>
      <c r="Z16" s="9"/>
      <c r="AA16" s="9"/>
      <c r="AB16" s="9"/>
      <c r="AC16" s="9"/>
      <c r="AD16" s="9"/>
      <c r="AE16" s="48"/>
      <c r="AF16" s="9" t="s">
        <v>19</v>
      </c>
      <c r="AG16" s="9" t="s">
        <v>51</v>
      </c>
      <c r="AH16" s="9"/>
      <c r="AI16" s="9"/>
      <c r="AK16" s="10"/>
      <c r="AL16" s="9"/>
      <c r="AM16" s="9"/>
      <c r="AN16" s="9"/>
      <c r="AO16" s="9"/>
      <c r="AP16" s="9"/>
      <c r="AQ16" s="9"/>
      <c r="AR16" s="9"/>
      <c r="AU16" s="10"/>
    </row>
    <row r="17" spans="1:47" ht="15.6" x14ac:dyDescent="0.3">
      <c r="A17" s="4" t="s">
        <v>12</v>
      </c>
      <c r="B17" s="4">
        <f>+_xlfn.NORM.S.INV(B10)</f>
        <v>2.5758293035488999</v>
      </c>
      <c r="C17" s="4">
        <f>-B17</f>
        <v>-2.5758293035488999</v>
      </c>
      <c r="D17" s="2"/>
      <c r="F17" s="42"/>
      <c r="G17" s="9"/>
      <c r="H17" s="9"/>
      <c r="I17" s="9"/>
      <c r="J17" s="9"/>
      <c r="K17" s="9"/>
      <c r="L17" s="10"/>
      <c r="M17" s="15" t="s">
        <v>29</v>
      </c>
      <c r="N17" s="16">
        <f>+_xlfn.T.INV(N10,N11)</f>
        <v>2.0859634472658648</v>
      </c>
      <c r="O17" s="16">
        <f>-N17</f>
        <v>-2.0859634472658648</v>
      </c>
      <c r="P17" s="9"/>
      <c r="Q17" s="9"/>
      <c r="R17" s="44"/>
      <c r="S17" s="9"/>
      <c r="T17" s="9"/>
      <c r="U17" s="9"/>
      <c r="V17" s="9"/>
      <c r="X17" s="10"/>
      <c r="Y17" s="9"/>
      <c r="Z17" s="9"/>
      <c r="AA17" s="9"/>
      <c r="AB17" s="9"/>
      <c r="AC17" s="9"/>
      <c r="AD17" s="9"/>
      <c r="AE17" s="48"/>
      <c r="AF17" s="9"/>
      <c r="AG17" s="9"/>
      <c r="AH17" s="9"/>
      <c r="AI17" s="9"/>
      <c r="AK17" s="10"/>
      <c r="AL17" s="9" t="s">
        <v>61</v>
      </c>
      <c r="AM17" s="9"/>
      <c r="AN17" s="9"/>
      <c r="AO17" s="9"/>
      <c r="AP17" s="9"/>
      <c r="AQ17" s="9"/>
      <c r="AR17" s="9"/>
      <c r="AU17" s="10"/>
    </row>
    <row r="18" spans="1:47" ht="15.6" x14ac:dyDescent="0.3">
      <c r="A18" s="2"/>
      <c r="B18" s="2"/>
      <c r="C18" s="2"/>
      <c r="D18" s="2"/>
      <c r="F18" s="42"/>
      <c r="G18" s="9" t="s">
        <v>19</v>
      </c>
      <c r="H18" s="9" t="s">
        <v>22</v>
      </c>
      <c r="I18" s="9"/>
      <c r="J18" s="9"/>
      <c r="K18" s="9"/>
      <c r="L18" s="10"/>
      <c r="M18" s="9"/>
      <c r="N18" s="9"/>
      <c r="O18" s="9"/>
      <c r="P18" s="9"/>
      <c r="Q18" s="9"/>
      <c r="R18" s="44"/>
      <c r="S18" s="9" t="s">
        <v>19</v>
      </c>
      <c r="T18" s="9" t="s">
        <v>39</v>
      </c>
      <c r="U18" s="9"/>
      <c r="V18" s="9"/>
      <c r="X18" s="10"/>
      <c r="Y18" s="9"/>
      <c r="Z18" s="9"/>
      <c r="AA18" s="9"/>
      <c r="AB18" s="9"/>
      <c r="AC18" s="9"/>
      <c r="AD18" s="9"/>
      <c r="AE18" s="48"/>
      <c r="AF18" s="9" t="s">
        <v>19</v>
      </c>
      <c r="AG18" s="9" t="s">
        <v>52</v>
      </c>
      <c r="AH18" s="9"/>
      <c r="AI18" s="9"/>
      <c r="AK18" s="10"/>
      <c r="AL18" s="9"/>
      <c r="AM18" s="9"/>
      <c r="AN18" s="9"/>
      <c r="AO18" s="9"/>
      <c r="AP18" s="9"/>
      <c r="AQ18" s="9"/>
      <c r="AR18" s="9"/>
      <c r="AU18" s="10"/>
    </row>
    <row r="19" spans="1:47" ht="16.2" thickBot="1" x14ac:dyDescent="0.35">
      <c r="A19" s="5" t="s">
        <v>16</v>
      </c>
      <c r="B19" s="5"/>
      <c r="C19" s="5"/>
      <c r="D19" s="5"/>
      <c r="F19" s="42"/>
      <c r="G19" s="9"/>
      <c r="H19" s="9"/>
      <c r="I19" s="9"/>
      <c r="J19" s="9"/>
      <c r="L19" s="10"/>
      <c r="M19" s="9" t="s">
        <v>33</v>
      </c>
      <c r="N19" s="9"/>
      <c r="O19" s="9"/>
      <c r="P19" s="9"/>
      <c r="Q19" s="9"/>
      <c r="R19" s="44"/>
      <c r="S19" s="9"/>
      <c r="T19" s="9"/>
      <c r="U19" s="9"/>
      <c r="V19" s="9"/>
      <c r="X19" s="10"/>
      <c r="Y19" s="9" t="s">
        <v>42</v>
      </c>
      <c r="Z19" s="9"/>
      <c r="AA19" s="28"/>
      <c r="AB19" s="29">
        <f>+((Z9/Z8)+(AB9/AB8))^2</f>
        <v>9.889845660156249E-2</v>
      </c>
      <c r="AC19" s="28"/>
      <c r="AD19" s="9"/>
      <c r="AE19" s="48"/>
      <c r="AF19" s="9"/>
      <c r="AG19" s="9"/>
      <c r="AH19" s="9"/>
      <c r="AI19" s="9"/>
      <c r="AK19" s="10"/>
      <c r="AL19" s="54" t="s">
        <v>58</v>
      </c>
      <c r="AM19" s="55">
        <f>+AO9</f>
        <v>2.387025</v>
      </c>
      <c r="AN19" s="54" t="s">
        <v>7</v>
      </c>
      <c r="AO19" s="55">
        <f>+AO8</f>
        <v>12</v>
      </c>
      <c r="AP19" s="9"/>
      <c r="AQ19" s="9"/>
      <c r="AR19" s="9"/>
      <c r="AU19" s="10"/>
    </row>
    <row r="20" spans="1:47" ht="16.2" thickBot="1" x14ac:dyDescent="0.35">
      <c r="A20" s="5"/>
      <c r="B20" s="5"/>
      <c r="C20" s="5"/>
      <c r="D20" s="5"/>
      <c r="F20" s="42"/>
      <c r="G20" s="9" t="s">
        <v>19</v>
      </c>
      <c r="H20" s="9" t="s">
        <v>23</v>
      </c>
      <c r="I20" s="9"/>
      <c r="J20" s="9"/>
      <c r="L20" s="10"/>
      <c r="M20" s="9"/>
      <c r="N20" s="9"/>
      <c r="O20" s="9"/>
      <c r="P20" s="9"/>
      <c r="Q20" s="9"/>
      <c r="R20" s="44"/>
      <c r="S20" s="9" t="s">
        <v>19</v>
      </c>
      <c r="T20" s="9" t="s">
        <v>40</v>
      </c>
      <c r="U20" s="9"/>
      <c r="V20" s="9"/>
      <c r="X20" s="10"/>
      <c r="Y20" s="9"/>
      <c r="Z20" s="9"/>
      <c r="AA20" s="30">
        <f>+(Z9/Z8)^2</f>
        <v>1.3354691406249997E-2</v>
      </c>
      <c r="AB20" s="9" t="s">
        <v>43</v>
      </c>
      <c r="AC20" s="30">
        <f>+(AB9/AB8)^2</f>
        <v>3.9568669101562502E-2</v>
      </c>
      <c r="AD20" s="9"/>
      <c r="AE20" s="48"/>
      <c r="AF20" s="9" t="s">
        <v>19</v>
      </c>
      <c r="AG20" s="9" t="s">
        <v>53</v>
      </c>
      <c r="AH20" s="9"/>
      <c r="AI20" s="9"/>
      <c r="AK20" s="10"/>
      <c r="AL20" s="54" t="s">
        <v>59</v>
      </c>
      <c r="AM20" s="55">
        <f>+AM9</f>
        <v>1.1556249999999999</v>
      </c>
      <c r="AN20" s="54" t="s">
        <v>8</v>
      </c>
      <c r="AO20" s="55">
        <f>+AM8</f>
        <v>10</v>
      </c>
      <c r="AP20" s="9"/>
      <c r="AQ20" s="9"/>
      <c r="AR20" s="9"/>
      <c r="AU20" s="10"/>
    </row>
    <row r="21" spans="1:47" ht="15.6" x14ac:dyDescent="0.3">
      <c r="A21" s="5" t="s">
        <v>17</v>
      </c>
      <c r="B21" s="5"/>
      <c r="C21" s="5"/>
      <c r="D21" s="5"/>
      <c r="F21" s="42"/>
      <c r="G21" s="9"/>
      <c r="H21" s="9"/>
      <c r="I21" s="9"/>
      <c r="J21" s="9"/>
      <c r="L21" s="10"/>
      <c r="M21" s="9"/>
      <c r="N21" s="9"/>
      <c r="O21" s="9"/>
      <c r="P21" s="9"/>
      <c r="Q21" s="9"/>
      <c r="R21" s="44"/>
      <c r="S21" s="9"/>
      <c r="T21" s="9"/>
      <c r="U21" s="9"/>
      <c r="V21" s="9"/>
      <c r="X21" s="10"/>
      <c r="Y21" s="9"/>
      <c r="Z21" s="9"/>
      <c r="AA21" s="9">
        <f>+Z8-1</f>
        <v>9</v>
      </c>
      <c r="AB21" s="9"/>
      <c r="AC21" s="9">
        <f>+AB8-1</f>
        <v>11</v>
      </c>
      <c r="AD21" s="9"/>
      <c r="AE21" s="48"/>
      <c r="AF21" s="9"/>
      <c r="AG21" s="9"/>
      <c r="AH21" s="9"/>
      <c r="AI21" s="9"/>
      <c r="AK21" s="10"/>
      <c r="AL21" s="54" t="s">
        <v>62</v>
      </c>
      <c r="AM21" s="55">
        <f>+AO8-1</f>
        <v>11</v>
      </c>
      <c r="AN21" s="61" t="s">
        <v>63</v>
      </c>
      <c r="AO21" s="55">
        <f>+AM8-1</f>
        <v>9</v>
      </c>
      <c r="AP21" s="9"/>
      <c r="AQ21" s="9"/>
      <c r="AR21" s="9"/>
      <c r="AU21" s="10"/>
    </row>
    <row r="22" spans="1:47" ht="15.6" x14ac:dyDescent="0.3">
      <c r="A22" s="5"/>
      <c r="B22" s="5"/>
      <c r="C22" s="5"/>
      <c r="D22" s="5"/>
      <c r="F22" s="42"/>
      <c r="G22" s="9" t="s">
        <v>19</v>
      </c>
      <c r="H22" s="11">
        <f>+_xlfn.NORM.S.DIST(B31,TRUE)</f>
        <v>5.7472274517728272E-3</v>
      </c>
      <c r="I22" s="9">
        <v>1</v>
      </c>
      <c r="J22" s="11">
        <f>+_xlfn.NORM.S.DIST(C31,TRUE)</f>
        <v>0.99425277254822719</v>
      </c>
      <c r="L22" s="10"/>
      <c r="M22" s="9"/>
      <c r="N22" s="9"/>
      <c r="O22" s="9"/>
      <c r="P22" s="9"/>
      <c r="Q22" s="9"/>
      <c r="R22" s="44"/>
      <c r="S22" s="9" t="s">
        <v>19</v>
      </c>
      <c r="T22" s="11">
        <f>+_xlfn.T.DIST(-N44,N11,TRUE)</f>
        <v>7.905405949565221E-2</v>
      </c>
      <c r="U22" s="9">
        <v>1</v>
      </c>
      <c r="V22" s="11">
        <f>-_xlfn.T.DIST(N44,N11,TRUE)</f>
        <v>-0.92094594050434775</v>
      </c>
      <c r="X22" s="10"/>
      <c r="Y22" s="9"/>
      <c r="Z22" s="9"/>
      <c r="AA22" s="9"/>
      <c r="AB22" s="9"/>
      <c r="AC22" s="9"/>
      <c r="AD22" s="9"/>
      <c r="AE22" s="48"/>
      <c r="AF22" s="9" t="s">
        <v>54</v>
      </c>
      <c r="AG22" s="11">
        <f>+_xlfn.T.DIST(-Z49,AA26,TRUE)</f>
        <v>7.3024317390034024E-2</v>
      </c>
      <c r="AH22" s="9">
        <v>1</v>
      </c>
      <c r="AI22" s="11">
        <f>-_xlfn.T.DIST(Z49,AA26,TRUE)</f>
        <v>-0.92697568260996599</v>
      </c>
      <c r="AK22" s="10"/>
      <c r="AL22" s="54" t="s">
        <v>64</v>
      </c>
      <c r="AM22" s="57">
        <v>0.05</v>
      </c>
      <c r="AN22" s="59"/>
      <c r="AO22" s="60"/>
      <c r="AP22" s="9"/>
      <c r="AQ22" s="9"/>
      <c r="AR22" s="9"/>
      <c r="AU22" s="10"/>
    </row>
    <row r="23" spans="1:47" ht="16.2" thickBot="1" x14ac:dyDescent="0.35">
      <c r="A23" s="5"/>
      <c r="B23" s="5"/>
      <c r="C23" s="5"/>
      <c r="D23" s="5"/>
      <c r="F23" s="42"/>
      <c r="G23" s="9"/>
      <c r="H23" s="11"/>
      <c r="I23" s="9"/>
      <c r="J23" s="9"/>
      <c r="L23" s="10"/>
      <c r="M23" s="9"/>
      <c r="N23" s="9"/>
      <c r="O23" s="9"/>
      <c r="P23" s="9"/>
      <c r="Q23" s="9"/>
      <c r="R23" s="44"/>
      <c r="S23" s="9"/>
      <c r="T23" s="9"/>
      <c r="U23" s="9"/>
      <c r="V23" s="9"/>
      <c r="X23" s="10"/>
      <c r="Y23" s="9" t="s">
        <v>42</v>
      </c>
      <c r="Z23" s="9"/>
      <c r="AA23" s="29"/>
      <c r="AB23" s="29">
        <f>+AB19</f>
        <v>9.889845660156249E-2</v>
      </c>
      <c r="AC23" s="29"/>
      <c r="AD23" s="9"/>
      <c r="AE23" s="48"/>
      <c r="AF23" s="9"/>
      <c r="AG23" s="11"/>
      <c r="AH23" s="9"/>
      <c r="AI23" s="9"/>
      <c r="AK23" s="10"/>
      <c r="AL23" s="54" t="s">
        <v>65</v>
      </c>
      <c r="AM23" s="55">
        <f>+AM22/2</f>
        <v>2.5000000000000001E-2</v>
      </c>
      <c r="AN23" s="5"/>
      <c r="AO23" s="5"/>
      <c r="AP23" s="9"/>
      <c r="AQ23" s="9"/>
      <c r="AR23" s="9"/>
      <c r="AU23" s="10"/>
    </row>
    <row r="24" spans="1:47" ht="15.6" x14ac:dyDescent="0.3">
      <c r="A24" s="5" t="s">
        <v>16</v>
      </c>
      <c r="B24" s="6">
        <f>+B6</f>
        <v>74</v>
      </c>
      <c r="C24" s="6">
        <f>-D6</f>
        <v>-78</v>
      </c>
      <c r="D24" s="6">
        <v>0</v>
      </c>
      <c r="F24" s="42"/>
      <c r="G24" s="12" t="s">
        <v>19</v>
      </c>
      <c r="H24" s="13">
        <f>+H22+I22-J22</f>
        <v>1.1494454903545726E-2</v>
      </c>
      <c r="I24" s="9"/>
      <c r="J24" s="9"/>
      <c r="L24" s="10"/>
      <c r="M24" s="9"/>
      <c r="N24" s="9"/>
      <c r="O24" s="9"/>
      <c r="P24" s="9"/>
      <c r="Q24" s="9"/>
      <c r="R24" s="44"/>
      <c r="S24" s="9" t="s">
        <v>19</v>
      </c>
      <c r="T24" s="27">
        <f>+T22+U22+V22</f>
        <v>0.15810811899130439</v>
      </c>
      <c r="U24" s="9"/>
      <c r="V24" s="9"/>
      <c r="X24" s="10"/>
      <c r="Y24" s="9"/>
      <c r="Z24" s="9"/>
      <c r="AA24" s="11">
        <f>+AA20/AA21</f>
        <v>1.4838546006944442E-3</v>
      </c>
      <c r="AB24" s="11" t="s">
        <v>43</v>
      </c>
      <c r="AC24" s="11">
        <f>+AC20/AC21</f>
        <v>3.5971517365056822E-3</v>
      </c>
      <c r="AD24" s="9"/>
      <c r="AE24" s="48"/>
      <c r="AF24" s="9" t="s">
        <v>54</v>
      </c>
      <c r="AG24" s="11">
        <f>+AG22+AH22+AI22</f>
        <v>0.14604863478006802</v>
      </c>
      <c r="AH24" s="9"/>
      <c r="AI24" s="9"/>
      <c r="AK24" s="10"/>
      <c r="AL24" s="54" t="s">
        <v>66</v>
      </c>
      <c r="AM24" s="55">
        <f>1-AM23</f>
        <v>0.97499999999999998</v>
      </c>
      <c r="AN24" s="9"/>
      <c r="AO24" s="9"/>
      <c r="AP24" s="9"/>
      <c r="AQ24" s="9"/>
      <c r="AR24" s="9"/>
      <c r="AU24" s="10"/>
    </row>
    <row r="25" spans="1:47" ht="16.2" thickBot="1" x14ac:dyDescent="0.35">
      <c r="A25" s="5"/>
      <c r="B25" s="5"/>
      <c r="C25" s="7">
        <f>+B7*B7</f>
        <v>49</v>
      </c>
      <c r="D25" s="7">
        <f>+D7*D7</f>
        <v>64</v>
      </c>
      <c r="F25" s="42"/>
      <c r="G25" s="9"/>
      <c r="H25" s="9"/>
      <c r="I25" s="9"/>
      <c r="J25" s="9"/>
      <c r="L25" s="10"/>
      <c r="M25" s="5" t="s">
        <v>34</v>
      </c>
      <c r="N25" s="17">
        <f>+N8-1</f>
        <v>9</v>
      </c>
      <c r="O25" s="18">
        <f>+N7*N7</f>
        <v>1.1556249999999999</v>
      </c>
      <c r="P25" s="17">
        <f>+P8-1</f>
        <v>11</v>
      </c>
      <c r="Q25" s="18">
        <f>+P7*P7</f>
        <v>2.387025</v>
      </c>
      <c r="R25" s="44"/>
      <c r="X25" s="10"/>
      <c r="Y25" s="9"/>
      <c r="Z25" s="9"/>
      <c r="AA25" s="9"/>
      <c r="AB25" s="9"/>
      <c r="AC25" s="9"/>
      <c r="AD25" s="9"/>
      <c r="AE25" s="48"/>
      <c r="AF25" s="9"/>
      <c r="AG25" s="9"/>
      <c r="AH25" s="9"/>
      <c r="AI25" s="9"/>
      <c r="AK25" s="10"/>
      <c r="AL25" s="9"/>
      <c r="AM25" s="9"/>
      <c r="AN25" s="9"/>
      <c r="AO25" s="9"/>
      <c r="AP25" s="9"/>
      <c r="AQ25" s="9"/>
      <c r="AR25" s="9"/>
      <c r="AU25" s="10"/>
    </row>
    <row r="26" spans="1:47" ht="15.6" x14ac:dyDescent="0.3">
      <c r="A26" s="5"/>
      <c r="B26" s="5"/>
      <c r="C26" s="5">
        <f>+B8</f>
        <v>40</v>
      </c>
      <c r="D26" s="5">
        <f>+D8</f>
        <v>50</v>
      </c>
      <c r="F26" s="42"/>
      <c r="G26" s="9" t="s">
        <v>24</v>
      </c>
      <c r="H26" s="9"/>
      <c r="I26" s="9"/>
      <c r="J26" s="9"/>
      <c r="L26" s="10"/>
      <c r="M26" s="5"/>
      <c r="N26" s="19"/>
      <c r="O26" s="20">
        <f>+N11</f>
        <v>20</v>
      </c>
      <c r="P26" s="20"/>
      <c r="Q26" s="19"/>
      <c r="R26" s="44"/>
      <c r="X26" s="10"/>
      <c r="Y26" s="12" t="s">
        <v>42</v>
      </c>
      <c r="Z26" s="12"/>
      <c r="AA26" s="31">
        <f>+AB23/(AA24+AC24)</f>
        <v>19.4643442731977</v>
      </c>
      <c r="AB26" s="9"/>
      <c r="AC26" s="9"/>
      <c r="AD26" s="9"/>
      <c r="AE26" s="48"/>
      <c r="AK26" s="10"/>
      <c r="AL26" s="9" t="s">
        <v>67</v>
      </c>
      <c r="AM26" s="9"/>
      <c r="AN26" s="9"/>
      <c r="AO26" s="9"/>
      <c r="AP26" s="9"/>
      <c r="AQ26" s="9"/>
      <c r="AR26" s="9"/>
      <c r="AU26" s="10"/>
    </row>
    <row r="27" spans="1:47" ht="15.6" x14ac:dyDescent="0.3">
      <c r="A27" s="5"/>
      <c r="B27" s="5"/>
      <c r="C27" s="5"/>
      <c r="D27" s="5"/>
      <c r="F27" s="42"/>
      <c r="L27" s="10"/>
      <c r="M27" s="5"/>
      <c r="N27" s="19"/>
      <c r="O27" s="19"/>
      <c r="P27" s="19"/>
      <c r="Q27" s="19"/>
      <c r="R27" s="44"/>
      <c r="X27" s="10"/>
      <c r="Y27" s="9"/>
      <c r="Z27" s="9"/>
      <c r="AA27" s="9"/>
      <c r="AB27" s="9"/>
      <c r="AC27" s="9"/>
      <c r="AD27" s="9"/>
      <c r="AE27" s="48"/>
      <c r="AK27" s="10"/>
      <c r="AL27" s="37" t="s">
        <v>68</v>
      </c>
      <c r="AM27" s="5"/>
      <c r="AN27" s="5"/>
      <c r="AO27" s="5" t="s">
        <v>69</v>
      </c>
      <c r="AP27" s="5"/>
      <c r="AQ27" s="9"/>
      <c r="AR27" s="9"/>
      <c r="AU27" s="10"/>
    </row>
    <row r="28" spans="1:47" ht="19.2" thickBot="1" x14ac:dyDescent="0.45">
      <c r="A28" s="5" t="s">
        <v>16</v>
      </c>
      <c r="B28" s="6">
        <f>+B24+C24+D24</f>
        <v>-4</v>
      </c>
      <c r="C28" s="5"/>
      <c r="D28" s="5"/>
      <c r="F28" s="42"/>
      <c r="L28" s="10"/>
      <c r="M28" s="5" t="s">
        <v>34</v>
      </c>
      <c r="N28" s="21">
        <f>+N25*O25+P25*Q25</f>
        <v>36.657899999999998</v>
      </c>
      <c r="O28" s="5"/>
      <c r="P28" s="19"/>
      <c r="Q28" s="19"/>
      <c r="R28" s="44"/>
      <c r="X28" s="10"/>
      <c r="Y28" s="9" t="s">
        <v>44</v>
      </c>
      <c r="Z28" s="9"/>
      <c r="AA28" s="9"/>
      <c r="AB28" s="9"/>
      <c r="AC28" s="9"/>
      <c r="AD28" s="9"/>
      <c r="AE28" s="48"/>
      <c r="AK28" s="10"/>
      <c r="AL28" s="5" t="s">
        <v>70</v>
      </c>
      <c r="AM28" s="38" t="s">
        <v>71</v>
      </c>
      <c r="AN28" s="5"/>
      <c r="AO28" s="5" t="s">
        <v>70</v>
      </c>
      <c r="AP28" s="38" t="s">
        <v>72</v>
      </c>
      <c r="AQ28" s="9"/>
      <c r="AR28" s="9"/>
      <c r="AU28" s="10"/>
    </row>
    <row r="29" spans="1:47" ht="18.600000000000001" x14ac:dyDescent="0.4">
      <c r="A29" s="5"/>
      <c r="B29" s="5">
        <f>+SQRT((C25/C26)+(D25/D26))</f>
        <v>1.5827191791344413</v>
      </c>
      <c r="C29" s="5"/>
      <c r="D29" s="5"/>
      <c r="F29" s="42"/>
      <c r="L29" s="10"/>
      <c r="M29" s="5"/>
      <c r="N29" s="19">
        <f>+O26</f>
        <v>20</v>
      </c>
      <c r="O29" s="5"/>
      <c r="P29" s="19"/>
      <c r="Q29" s="19"/>
      <c r="R29" s="44"/>
      <c r="X29" s="10"/>
      <c r="Y29" s="9" t="s">
        <v>45</v>
      </c>
      <c r="Z29" s="14" t="s">
        <v>46</v>
      </c>
      <c r="AA29" s="9"/>
      <c r="AB29" s="9"/>
      <c r="AC29" s="9"/>
      <c r="AD29" s="9"/>
      <c r="AE29" s="48"/>
      <c r="AK29" s="10"/>
      <c r="AL29" s="5" t="s">
        <v>70</v>
      </c>
      <c r="AM29" s="38" t="s">
        <v>73</v>
      </c>
      <c r="AN29" s="5"/>
      <c r="AO29" s="5" t="s">
        <v>70</v>
      </c>
      <c r="AP29" s="38" t="s">
        <v>74</v>
      </c>
      <c r="AQ29" s="9"/>
      <c r="AR29" s="9"/>
      <c r="AU29" s="10"/>
    </row>
    <row r="30" spans="1:47" ht="18" x14ac:dyDescent="0.4">
      <c r="A30" s="5"/>
      <c r="B30" s="5"/>
      <c r="C30" s="5"/>
      <c r="D30" s="5"/>
      <c r="F30" s="42"/>
      <c r="L30" s="10"/>
      <c r="M30" s="5"/>
      <c r="N30" s="19"/>
      <c r="O30" s="19"/>
      <c r="P30" s="19"/>
      <c r="Q30" s="19"/>
      <c r="R30" s="44"/>
      <c r="X30" s="10"/>
      <c r="Y30" s="9" t="s">
        <v>45</v>
      </c>
      <c r="Z30" s="14" t="s">
        <v>47</v>
      </c>
      <c r="AA30" s="9"/>
      <c r="AB30" s="9"/>
      <c r="AC30" s="9"/>
      <c r="AD30" s="9"/>
      <c r="AE30" s="48"/>
      <c r="AK30" s="10"/>
      <c r="AL30" s="5" t="s">
        <v>70</v>
      </c>
      <c r="AM30" s="3" t="s">
        <v>75</v>
      </c>
      <c r="AN30" s="5"/>
      <c r="AO30" s="5" t="s">
        <v>70</v>
      </c>
      <c r="AP30" s="3" t="s">
        <v>76</v>
      </c>
      <c r="AQ30" s="9"/>
      <c r="AR30" s="9"/>
      <c r="AU30" s="10"/>
    </row>
    <row r="31" spans="1:47" ht="18" x14ac:dyDescent="0.4">
      <c r="A31" s="8" t="s">
        <v>16</v>
      </c>
      <c r="B31" s="8">
        <f>+B28/B29</f>
        <v>-2.5272960944262541</v>
      </c>
      <c r="C31" s="8">
        <f>-B31</f>
        <v>2.5272960944262541</v>
      </c>
      <c r="D31" s="5"/>
      <c r="F31" s="42"/>
      <c r="L31" s="10"/>
      <c r="M31" s="15" t="s">
        <v>34</v>
      </c>
      <c r="N31" s="22">
        <f>+N28/N29</f>
        <v>1.8328949999999999</v>
      </c>
      <c r="O31" s="19"/>
      <c r="P31" s="19"/>
      <c r="Q31" s="19"/>
      <c r="R31" s="44"/>
      <c r="X31" s="10"/>
      <c r="Y31" s="9" t="s">
        <v>45</v>
      </c>
      <c r="Z31" s="14" t="s">
        <v>48</v>
      </c>
      <c r="AA31" s="9"/>
      <c r="AB31" s="9"/>
      <c r="AC31" s="9" t="s">
        <v>49</v>
      </c>
      <c r="AD31" s="9"/>
      <c r="AE31" s="48"/>
      <c r="AK31" s="10"/>
      <c r="AL31" s="8" t="s">
        <v>70</v>
      </c>
      <c r="AM31" s="39">
        <f>+_xlfn.F.INV(AM23,AM21,AO21)</f>
        <v>0.27871467179674247</v>
      </c>
      <c r="AN31" s="5"/>
      <c r="AO31" s="8" t="s">
        <v>70</v>
      </c>
      <c r="AP31" s="34">
        <f>+_xlfn.F.INV(AM24,AM21,AO21)</f>
        <v>3.9120744672675563</v>
      </c>
      <c r="AQ31" s="9"/>
      <c r="AR31" s="9"/>
      <c r="AU31" s="10"/>
    </row>
    <row r="32" spans="1:47" ht="15.6" x14ac:dyDescent="0.3">
      <c r="F32" s="42"/>
      <c r="L32" s="10"/>
      <c r="M32" s="9"/>
      <c r="N32" s="9"/>
      <c r="O32" s="9"/>
      <c r="P32" s="9"/>
      <c r="Q32" s="9"/>
      <c r="R32" s="44"/>
      <c r="X32" s="10"/>
      <c r="Y32" s="12" t="s">
        <v>45</v>
      </c>
      <c r="Z32" s="12">
        <f>+_xlfn.T.INV(Z11,AA26)</f>
        <v>2.0930240544083087</v>
      </c>
      <c r="AA32" s="12">
        <f>-Z32</f>
        <v>-2.0930240544083087</v>
      </c>
      <c r="AB32" s="9"/>
      <c r="AC32" s="9"/>
      <c r="AD32" s="9"/>
      <c r="AE32" s="48"/>
      <c r="AK32" s="10"/>
      <c r="AL32" s="9"/>
      <c r="AM32" s="9"/>
      <c r="AN32" s="9"/>
      <c r="AO32" s="9"/>
      <c r="AP32" s="9"/>
      <c r="AQ32" s="9"/>
      <c r="AR32" s="9"/>
      <c r="AU32" s="10"/>
    </row>
    <row r="33" spans="1:47" ht="15.6" x14ac:dyDescent="0.3">
      <c r="F33" s="42"/>
      <c r="L33" s="10"/>
      <c r="M33" s="9" t="s">
        <v>35</v>
      </c>
      <c r="N33" s="9"/>
      <c r="O33" s="9"/>
      <c r="P33" s="9"/>
      <c r="Q33" s="9"/>
      <c r="R33" s="44"/>
      <c r="X33" s="10"/>
      <c r="Y33" s="9"/>
      <c r="Z33" s="9"/>
      <c r="AA33" s="9"/>
      <c r="AB33" s="9"/>
      <c r="AC33" s="9"/>
      <c r="AD33" s="9"/>
      <c r="AE33" s="48"/>
      <c r="AK33" s="10"/>
      <c r="AL33" s="37" t="s">
        <v>77</v>
      </c>
      <c r="AM33" s="9"/>
      <c r="AN33" s="9"/>
      <c r="AO33" s="9"/>
      <c r="AP33" s="9"/>
      <c r="AQ33" s="9"/>
      <c r="AR33" s="9"/>
      <c r="AU33" s="10"/>
    </row>
    <row r="34" spans="1:47" ht="15.6" x14ac:dyDescent="0.3">
      <c r="F34" s="42"/>
      <c r="L34" s="10"/>
      <c r="M34" s="9"/>
      <c r="N34" s="9"/>
      <c r="O34" s="9"/>
      <c r="P34" s="9"/>
      <c r="Q34" s="9"/>
      <c r="R34" s="44"/>
      <c r="X34" s="10"/>
      <c r="Y34" s="9" t="s">
        <v>50</v>
      </c>
      <c r="Z34" s="9"/>
      <c r="AA34" s="9"/>
      <c r="AB34" s="9"/>
      <c r="AC34" s="9"/>
      <c r="AD34" s="9"/>
      <c r="AE34" s="48"/>
      <c r="AK34" s="10"/>
      <c r="AL34" s="9"/>
      <c r="AM34" s="9"/>
      <c r="AN34" s="9"/>
      <c r="AO34" s="9"/>
      <c r="AP34" s="9"/>
      <c r="AQ34" s="9"/>
      <c r="AR34" s="9"/>
      <c r="AU34" s="10"/>
    </row>
    <row r="35" spans="1:47" ht="15.6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9"/>
      <c r="N35" s="9"/>
      <c r="O35" s="9"/>
      <c r="P35" s="9"/>
      <c r="Q35" s="9"/>
      <c r="R35" s="44"/>
      <c r="X35" s="10"/>
      <c r="Y35" s="9"/>
      <c r="Z35" s="9"/>
      <c r="AA35" s="9"/>
      <c r="AB35" s="9"/>
      <c r="AC35" s="9"/>
      <c r="AD35" s="9"/>
      <c r="AE35" s="48"/>
      <c r="AK35" s="10"/>
      <c r="AL35" s="9" t="s">
        <v>78</v>
      </c>
      <c r="AM35" s="9"/>
      <c r="AN35" s="9"/>
      <c r="AO35" s="9"/>
      <c r="AP35" s="9"/>
      <c r="AQ35" s="9"/>
      <c r="AR35" s="9"/>
      <c r="AU35" s="10"/>
    </row>
    <row r="36" spans="1:47" ht="15.6" x14ac:dyDescent="0.3">
      <c r="F36" s="45"/>
      <c r="L36" s="10"/>
      <c r="M36" s="9"/>
      <c r="N36" s="9"/>
      <c r="O36" s="9"/>
      <c r="P36" s="9"/>
      <c r="Q36" s="9"/>
      <c r="R36" s="44"/>
      <c r="X36" s="10"/>
      <c r="Y36" s="9"/>
      <c r="Z36" s="9"/>
      <c r="AA36" s="9"/>
      <c r="AB36" s="9"/>
      <c r="AC36" s="9"/>
      <c r="AD36" s="9"/>
      <c r="AE36" s="48"/>
      <c r="AK36" s="10"/>
      <c r="AL36" s="9"/>
      <c r="AM36" s="9"/>
      <c r="AN36" s="9"/>
      <c r="AO36" s="9"/>
      <c r="AP36" s="9"/>
      <c r="AQ36" s="9"/>
      <c r="AR36" s="9"/>
      <c r="AU36" s="10"/>
    </row>
    <row r="37" spans="1:47" ht="15.6" x14ac:dyDescent="0.3">
      <c r="F37" s="45"/>
      <c r="L37" s="10"/>
      <c r="M37" s="9"/>
      <c r="N37" s="9"/>
      <c r="O37" s="9"/>
      <c r="P37" s="9"/>
      <c r="Q37" s="9"/>
      <c r="R37" s="44"/>
      <c r="X37" s="10"/>
      <c r="Y37" s="9"/>
      <c r="Z37" s="9"/>
      <c r="AA37" s="9"/>
      <c r="AB37" s="9"/>
      <c r="AC37" s="9"/>
      <c r="AD37" s="9"/>
      <c r="AE37" s="48"/>
      <c r="AK37" s="10"/>
      <c r="AL37" s="9"/>
      <c r="AM37" s="9"/>
      <c r="AN37" s="9"/>
      <c r="AO37" s="9"/>
      <c r="AP37" s="9"/>
      <c r="AQ37" s="9"/>
      <c r="AR37" s="9"/>
      <c r="AU37" s="10"/>
    </row>
    <row r="38" spans="1:47" ht="16.2" thickBot="1" x14ac:dyDescent="0.35">
      <c r="F38" s="45"/>
      <c r="L38" s="10"/>
      <c r="M38" s="5" t="s">
        <v>36</v>
      </c>
      <c r="N38" s="23">
        <f>+N6</f>
        <v>7.6</v>
      </c>
      <c r="O38" s="23">
        <f>-P6</f>
        <v>-6.75</v>
      </c>
      <c r="P38" s="23">
        <f>-(0)</f>
        <v>0</v>
      </c>
      <c r="Q38" s="9"/>
      <c r="R38" s="44"/>
      <c r="X38" s="10"/>
      <c r="Y38" s="9"/>
      <c r="Z38" s="9"/>
      <c r="AA38" s="9"/>
      <c r="AB38" s="9"/>
      <c r="AC38" s="9"/>
      <c r="AD38" s="9"/>
      <c r="AE38" s="48"/>
      <c r="AK38" s="10"/>
      <c r="AL38" s="9"/>
      <c r="AM38" s="9"/>
      <c r="AN38" s="9"/>
      <c r="AO38" s="9"/>
      <c r="AP38" s="9"/>
      <c r="AQ38" s="9"/>
      <c r="AR38" s="9"/>
      <c r="AU38" s="10"/>
    </row>
    <row r="39" spans="1:47" ht="16.2" thickBot="1" x14ac:dyDescent="0.35">
      <c r="F39" s="45"/>
      <c r="L39" s="10"/>
      <c r="M39" s="5"/>
      <c r="N39" s="24">
        <f>+N31</f>
        <v>1.8328949999999999</v>
      </c>
      <c r="O39" s="5">
        <f>1/N8</f>
        <v>0.1</v>
      </c>
      <c r="P39" s="25">
        <f>1/P8</f>
        <v>8.3333333333333329E-2</v>
      </c>
      <c r="Q39" s="9"/>
      <c r="R39" s="44"/>
      <c r="X39" s="10"/>
      <c r="Y39" s="9"/>
      <c r="Z39" s="9"/>
      <c r="AA39" s="9"/>
      <c r="AB39" s="9"/>
      <c r="AC39" s="9"/>
      <c r="AD39" s="9"/>
      <c r="AE39" s="48"/>
      <c r="AK39" s="10"/>
      <c r="AL39" s="9" t="s">
        <v>79</v>
      </c>
      <c r="AM39" s="40">
        <f>+AO9</f>
        <v>2.387025</v>
      </c>
      <c r="AN39" s="9"/>
      <c r="AO39" s="9"/>
      <c r="AP39" s="9"/>
      <c r="AQ39" s="9"/>
      <c r="AR39" s="9"/>
      <c r="AU39" s="10"/>
    </row>
    <row r="40" spans="1:47" ht="16.2" thickBot="1" x14ac:dyDescent="0.35">
      <c r="F40" s="45"/>
      <c r="L40" s="10"/>
      <c r="M40" s="5"/>
      <c r="N40" s="5"/>
      <c r="O40" s="5"/>
      <c r="P40" s="5"/>
      <c r="Q40" s="9"/>
      <c r="R40" s="44"/>
      <c r="X40" s="10"/>
      <c r="Y40" s="5" t="s">
        <v>36</v>
      </c>
      <c r="Z40" s="23">
        <f>+Z6</f>
        <v>7.6</v>
      </c>
      <c r="AA40" s="23">
        <f>-AB6</f>
        <v>-6.75</v>
      </c>
      <c r="AB40" s="23">
        <f>-(0)</f>
        <v>0</v>
      </c>
      <c r="AC40" s="9"/>
      <c r="AD40" s="9"/>
      <c r="AE40" s="48"/>
      <c r="AK40" s="10"/>
      <c r="AL40" s="9"/>
      <c r="AM40" s="25">
        <f>+AM9</f>
        <v>1.1556249999999999</v>
      </c>
      <c r="AN40" s="9"/>
      <c r="AO40" s="9"/>
      <c r="AP40" s="9"/>
      <c r="AQ40" s="9"/>
      <c r="AR40" s="9"/>
      <c r="AU40" s="10"/>
    </row>
    <row r="41" spans="1:47" ht="16.2" thickBot="1" x14ac:dyDescent="0.35">
      <c r="F41" s="45"/>
      <c r="L41" s="10"/>
      <c r="M41" s="5" t="s">
        <v>36</v>
      </c>
      <c r="N41" s="23">
        <f>+N38+O38+P38</f>
        <v>0.84999999999999964</v>
      </c>
      <c r="O41" s="5"/>
      <c r="P41" s="5"/>
      <c r="Q41" s="9"/>
      <c r="R41" s="44"/>
      <c r="X41" s="10"/>
      <c r="Y41" s="5"/>
      <c r="Z41" s="32">
        <f>+Z9</f>
        <v>1.1556249999999999</v>
      </c>
      <c r="AA41" s="24"/>
      <c r="AB41" s="32">
        <f>+AB9</f>
        <v>2.387025</v>
      </c>
      <c r="AC41" s="9"/>
      <c r="AD41" s="9"/>
      <c r="AE41" s="48"/>
      <c r="AK41" s="10"/>
      <c r="AL41" s="9"/>
      <c r="AM41" s="25"/>
      <c r="AN41" s="9"/>
      <c r="AO41" s="9"/>
      <c r="AP41" s="9"/>
      <c r="AQ41" s="9"/>
      <c r="AR41" s="9"/>
      <c r="AU41" s="10"/>
    </row>
    <row r="42" spans="1:47" ht="15.6" x14ac:dyDescent="0.3">
      <c r="F42" s="45"/>
      <c r="L42" s="10"/>
      <c r="M42" s="5"/>
      <c r="N42" s="26">
        <f>+SQRT(N39*(O39+P39))</f>
        <v>0.57968159363567862</v>
      </c>
      <c r="O42" s="5"/>
      <c r="P42" s="5"/>
      <c r="Q42" s="9"/>
      <c r="R42" s="44"/>
      <c r="X42" s="10"/>
      <c r="Y42" s="5"/>
      <c r="Z42" s="5">
        <f>+Z8</f>
        <v>10</v>
      </c>
      <c r="AA42" s="5"/>
      <c r="AB42" s="5">
        <f>+AB8</f>
        <v>12</v>
      </c>
      <c r="AC42" s="9"/>
      <c r="AD42" s="9"/>
      <c r="AE42" s="48"/>
      <c r="AK42" s="10"/>
      <c r="AL42" s="12" t="s">
        <v>79</v>
      </c>
      <c r="AM42" s="34">
        <f>+AM39/AM40</f>
        <v>2.0655705786911844</v>
      </c>
      <c r="AN42" s="9"/>
      <c r="AO42" s="9"/>
      <c r="AP42" s="9"/>
      <c r="AQ42" s="9"/>
      <c r="AR42" s="9"/>
      <c r="AU42" s="10"/>
    </row>
    <row r="43" spans="1:47" ht="16.2" thickBot="1" x14ac:dyDescent="0.35">
      <c r="F43" s="45"/>
      <c r="L43" s="10"/>
      <c r="M43" s="5"/>
      <c r="N43" s="5"/>
      <c r="O43" s="5"/>
      <c r="P43" s="5"/>
      <c r="Q43" s="9"/>
      <c r="R43" s="44"/>
      <c r="X43" s="10"/>
      <c r="Y43" s="5"/>
      <c r="Z43" s="33">
        <f>+Z40+AA40+AB40</f>
        <v>0.84999999999999964</v>
      </c>
      <c r="AA43" s="33"/>
      <c r="AB43" s="33"/>
      <c r="AC43" s="9"/>
      <c r="AD43" s="9"/>
      <c r="AE43" s="48"/>
      <c r="AK43" s="10"/>
      <c r="AU43" s="10"/>
    </row>
    <row r="44" spans="1:47" ht="15.6" x14ac:dyDescent="0.3">
      <c r="F44" s="45"/>
      <c r="L44" s="10"/>
      <c r="M44" s="15" t="s">
        <v>36</v>
      </c>
      <c r="N44" s="16">
        <f>+N41/N42</f>
        <v>1.4663222178039557</v>
      </c>
      <c r="O44" s="62"/>
      <c r="P44" s="5"/>
      <c r="Q44" s="9"/>
      <c r="R44" s="44"/>
      <c r="X44" s="10"/>
      <c r="Y44" s="5" t="s">
        <v>36</v>
      </c>
      <c r="Z44" s="25">
        <f>+Z41/Z42</f>
        <v>0.11556249999999998</v>
      </c>
      <c r="AA44" s="25"/>
      <c r="AB44" s="25">
        <f>+AB41/AB42</f>
        <v>0.19891875000000001</v>
      </c>
      <c r="AC44" s="9"/>
      <c r="AD44" s="9"/>
      <c r="AE44" s="48"/>
      <c r="AK44" s="10"/>
      <c r="AU44" s="10"/>
    </row>
    <row r="45" spans="1:47" ht="15.6" x14ac:dyDescent="0.3">
      <c r="F45" s="45"/>
      <c r="L45" s="10"/>
      <c r="R45" s="44"/>
      <c r="X45" s="10"/>
      <c r="Y45" s="5"/>
      <c r="Z45" s="5"/>
      <c r="AA45" s="5"/>
      <c r="AB45" s="5"/>
      <c r="AC45" s="9"/>
      <c r="AD45" s="9"/>
      <c r="AE45" s="48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ht="16.2" thickBot="1" x14ac:dyDescent="0.35">
      <c r="F46" s="45"/>
      <c r="L46" s="10"/>
      <c r="R46" s="44"/>
      <c r="X46" s="10"/>
      <c r="Y46" s="5" t="s">
        <v>36</v>
      </c>
      <c r="Z46" s="23">
        <f>+Z43</f>
        <v>0.84999999999999964</v>
      </c>
      <c r="AA46" s="5"/>
      <c r="AB46" s="5"/>
      <c r="AC46" s="9"/>
      <c r="AD46" s="9"/>
      <c r="AE46" s="48"/>
      <c r="AK46" s="10"/>
    </row>
    <row r="47" spans="1:47" ht="15.6" x14ac:dyDescent="0.3">
      <c r="F47" s="45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5"/>
      <c r="Z47" s="25">
        <f>+SQRT(Z44+AB44)</f>
        <v>0.56078627836280015</v>
      </c>
      <c r="AA47" s="5"/>
      <c r="AB47" s="5"/>
      <c r="AC47" s="9"/>
      <c r="AD47" s="9"/>
      <c r="AE47" s="48"/>
      <c r="AK47" s="10"/>
    </row>
    <row r="48" spans="1:47" ht="15.6" x14ac:dyDescent="0.3">
      <c r="R48" s="45"/>
      <c r="X48" s="10"/>
      <c r="Y48" s="5"/>
      <c r="Z48" s="5"/>
      <c r="AA48" s="5"/>
      <c r="AB48" s="5"/>
      <c r="AC48" s="9"/>
      <c r="AD48" s="9"/>
      <c r="AE48" s="48"/>
      <c r="AK48" s="10"/>
    </row>
    <row r="49" spans="18:37" ht="15.6" x14ac:dyDescent="0.3">
      <c r="R49" s="45"/>
      <c r="X49" s="10"/>
      <c r="Y49" s="8" t="s">
        <v>36</v>
      </c>
      <c r="Z49" s="34">
        <f>+Z46/Z47</f>
        <v>1.5157289555685116</v>
      </c>
      <c r="AA49" s="5"/>
      <c r="AB49" s="5"/>
      <c r="AC49" s="9"/>
      <c r="AD49" s="9"/>
      <c r="AE49" s="48"/>
      <c r="AK49" s="10"/>
    </row>
    <row r="50" spans="18:37" ht="15.6" x14ac:dyDescent="0.3">
      <c r="X50" s="10"/>
      <c r="AE50" s="48"/>
      <c r="AK50" s="10"/>
    </row>
    <row r="51" spans="18:37" ht="15.6" x14ac:dyDescent="0.3">
      <c r="X51" s="10"/>
      <c r="AE51" s="48"/>
      <c r="AK51" s="10"/>
    </row>
    <row r="52" spans="18:37" x14ac:dyDescent="0.3"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</sheetData>
  <mergeCells count="7">
    <mergeCell ref="O26:P26"/>
    <mergeCell ref="Z43:AB43"/>
    <mergeCell ref="AL14:AS15"/>
    <mergeCell ref="A1:K1"/>
    <mergeCell ref="M1:W1"/>
    <mergeCell ref="Y1:AI1"/>
    <mergeCell ref="AL1:AT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A5A9-0C48-4DEC-AA83-2D1BB527B653}">
  <dimension ref="A2:AD22"/>
  <sheetViews>
    <sheetView zoomScale="41" workbookViewId="0">
      <selection activeCell="H32" sqref="H32"/>
    </sheetView>
  </sheetViews>
  <sheetFormatPr baseColWidth="10" defaultRowHeight="14.4" x14ac:dyDescent="0.3"/>
  <sheetData>
    <row r="2" spans="1:30" x14ac:dyDescent="0.3">
      <c r="A2" s="9" t="s">
        <v>1</v>
      </c>
      <c r="B2" s="9"/>
    </row>
    <row r="3" spans="1:30" x14ac:dyDescent="0.3">
      <c r="A3" s="9" t="s">
        <v>4</v>
      </c>
      <c r="B3" s="9"/>
    </row>
    <row r="5" spans="1:30" x14ac:dyDescent="0.3">
      <c r="A5" s="9" t="s">
        <v>83</v>
      </c>
      <c r="B5" s="9"/>
      <c r="C5" s="9"/>
      <c r="D5" s="9"/>
      <c r="G5" t="s">
        <v>90</v>
      </c>
      <c r="N5" t="s">
        <v>91</v>
      </c>
      <c r="X5" s="9" t="s">
        <v>95</v>
      </c>
      <c r="Y5" s="9">
        <v>10</v>
      </c>
      <c r="Z5" s="64" t="s">
        <v>94</v>
      </c>
      <c r="AA5" s="64">
        <v>139</v>
      </c>
      <c r="AB5" s="9"/>
      <c r="AC5" s="9"/>
      <c r="AD5" s="9"/>
    </row>
    <row r="6" spans="1:30" x14ac:dyDescent="0.3">
      <c r="A6" s="54" t="s">
        <v>84</v>
      </c>
      <c r="B6" s="54" t="s">
        <v>85</v>
      </c>
      <c r="C6" s="54" t="s">
        <v>86</v>
      </c>
      <c r="D6" s="54" t="s">
        <v>87</v>
      </c>
      <c r="G6" s="66" t="s">
        <v>84</v>
      </c>
      <c r="H6" s="66" t="s">
        <v>85</v>
      </c>
      <c r="I6" s="66" t="s">
        <v>86</v>
      </c>
      <c r="J6" s="66" t="s">
        <v>88</v>
      </c>
      <c r="K6" s="66" t="s">
        <v>89</v>
      </c>
      <c r="N6" s="66" t="s">
        <v>84</v>
      </c>
      <c r="O6" s="66" t="s">
        <v>85</v>
      </c>
      <c r="P6" s="66" t="s">
        <v>86</v>
      </c>
      <c r="Q6" s="66" t="s">
        <v>88</v>
      </c>
      <c r="R6" s="66" t="s">
        <v>89</v>
      </c>
      <c r="X6" s="9" t="s">
        <v>96</v>
      </c>
      <c r="Y6" s="9">
        <v>12</v>
      </c>
      <c r="Z6" s="63" t="s">
        <v>92</v>
      </c>
      <c r="AA6" s="63">
        <v>114</v>
      </c>
      <c r="AB6" s="9"/>
      <c r="AC6" s="9"/>
      <c r="AD6" s="9"/>
    </row>
    <row r="7" spans="1:30" x14ac:dyDescent="0.3">
      <c r="A7" s="56"/>
      <c r="B7" s="56"/>
      <c r="C7" s="56"/>
      <c r="D7" s="56"/>
      <c r="G7" s="56"/>
      <c r="H7" s="56"/>
      <c r="I7" s="56"/>
      <c r="J7" s="56"/>
      <c r="K7" s="56"/>
      <c r="N7" s="56"/>
      <c r="O7" s="56"/>
      <c r="P7" s="56"/>
      <c r="Q7" s="56"/>
      <c r="R7" s="56"/>
      <c r="X7" s="9"/>
      <c r="Y7" s="9"/>
      <c r="Z7" s="9"/>
      <c r="AA7" s="9"/>
      <c r="AB7" s="9"/>
      <c r="AC7" s="9"/>
      <c r="AD7" s="9"/>
    </row>
    <row r="8" spans="1:30" ht="15.6" x14ac:dyDescent="0.3">
      <c r="A8" s="56"/>
      <c r="B8" s="56"/>
      <c r="C8" s="56"/>
      <c r="D8" s="56"/>
      <c r="G8" s="56"/>
      <c r="H8" s="56"/>
      <c r="I8" s="56"/>
      <c r="J8" s="56"/>
      <c r="K8" s="56"/>
      <c r="N8" s="56"/>
      <c r="O8" s="56"/>
      <c r="P8" s="56"/>
      <c r="Q8" s="56"/>
      <c r="R8" s="56"/>
      <c r="X8" s="14" t="s">
        <v>97</v>
      </c>
      <c r="Y8" s="9"/>
      <c r="Z8" s="9">
        <f>+Y5*Y6+((Y5*(Y5+1))/2)-AA5</f>
        <v>36</v>
      </c>
      <c r="AA8" s="9"/>
      <c r="AB8" s="9"/>
      <c r="AC8" s="9" t="s">
        <v>98</v>
      </c>
      <c r="AD8" s="9"/>
    </row>
    <row r="9" spans="1:30" ht="15.6" x14ac:dyDescent="0.3">
      <c r="A9" s="56"/>
      <c r="B9" s="56"/>
      <c r="C9" s="56"/>
      <c r="D9" s="56"/>
      <c r="G9" s="56"/>
      <c r="H9" s="56"/>
      <c r="I9" s="56"/>
      <c r="J9" s="56"/>
      <c r="K9" s="56"/>
      <c r="N9" s="56"/>
      <c r="O9" s="56"/>
      <c r="P9" s="56"/>
      <c r="Q9" s="56"/>
      <c r="R9" s="56"/>
      <c r="S9" s="63" t="s">
        <v>92</v>
      </c>
      <c r="T9" s="63">
        <f>SUM(Q4:Q15)</f>
        <v>0</v>
      </c>
      <c r="X9" s="14" t="s">
        <v>99</v>
      </c>
      <c r="Y9" s="9"/>
      <c r="Z9" s="9">
        <f>+Y5*Y6-Z8</f>
        <v>84</v>
      </c>
      <c r="AA9" s="9"/>
      <c r="AB9" s="9"/>
      <c r="AC9" s="9" t="s">
        <v>100</v>
      </c>
      <c r="AD9" s="9"/>
    </row>
    <row r="10" spans="1:30" ht="15.6" x14ac:dyDescent="0.3">
      <c r="A10" s="56"/>
      <c r="B10" s="56"/>
      <c r="C10" s="56"/>
      <c r="D10" s="56"/>
      <c r="G10" s="56"/>
      <c r="H10" s="56"/>
      <c r="I10" s="56"/>
      <c r="J10" s="56"/>
      <c r="K10" s="56"/>
      <c r="N10" s="56"/>
      <c r="O10" s="56"/>
      <c r="P10" s="56"/>
      <c r="Q10" s="56"/>
      <c r="R10" s="56"/>
      <c r="S10" s="9"/>
      <c r="T10" s="9"/>
      <c r="X10" s="14" t="s">
        <v>101</v>
      </c>
      <c r="Y10" s="9" t="s">
        <v>102</v>
      </c>
      <c r="Z10" s="9">
        <f>+MAX(Z8:Z9)</f>
        <v>84</v>
      </c>
      <c r="AA10" s="9"/>
      <c r="AB10" s="9"/>
      <c r="AC10" s="9"/>
      <c r="AD10" s="9"/>
    </row>
    <row r="11" spans="1:30" ht="15.6" x14ac:dyDescent="0.3">
      <c r="A11" s="56"/>
      <c r="B11" s="56"/>
      <c r="C11" s="56"/>
      <c r="D11" s="56"/>
      <c r="G11" s="56"/>
      <c r="H11" s="56"/>
      <c r="I11" s="56"/>
      <c r="J11" s="56"/>
      <c r="K11" s="56"/>
      <c r="N11" s="56"/>
      <c r="O11" s="56"/>
      <c r="P11" s="56"/>
      <c r="Q11" s="56"/>
      <c r="R11" s="56"/>
      <c r="S11" s="9"/>
      <c r="T11" s="9"/>
      <c r="X11" s="14" t="s">
        <v>103</v>
      </c>
      <c r="Y11" s="9"/>
      <c r="Z11" s="9">
        <v>91</v>
      </c>
      <c r="AA11" s="9"/>
      <c r="AB11" s="9" t="s">
        <v>104</v>
      </c>
      <c r="AC11" s="9"/>
      <c r="AD11" s="9"/>
    </row>
    <row r="12" spans="1:30" x14ac:dyDescent="0.3">
      <c r="A12" s="56"/>
      <c r="B12" s="56"/>
      <c r="C12" s="56"/>
      <c r="D12" s="56"/>
      <c r="G12" s="56"/>
      <c r="H12" s="56"/>
      <c r="I12" s="56"/>
      <c r="J12" s="56"/>
      <c r="K12" s="56"/>
      <c r="N12" s="56"/>
      <c r="O12" s="56"/>
      <c r="P12" s="56"/>
      <c r="Q12" s="56"/>
      <c r="R12" s="56"/>
      <c r="S12" s="9"/>
      <c r="T12" s="9"/>
      <c r="X12" s="9"/>
      <c r="Y12" s="9"/>
      <c r="Z12" s="9"/>
      <c r="AA12" s="9"/>
      <c r="AB12" s="9"/>
      <c r="AC12" s="9"/>
      <c r="AD12" s="9"/>
    </row>
    <row r="13" spans="1:30" x14ac:dyDescent="0.3">
      <c r="A13" s="56"/>
      <c r="B13" s="56"/>
      <c r="C13" s="56"/>
      <c r="D13" s="56"/>
      <c r="G13" s="56"/>
      <c r="H13" s="56"/>
      <c r="I13" s="56"/>
      <c r="J13" s="56"/>
      <c r="K13" s="56"/>
      <c r="N13" s="56"/>
      <c r="O13" s="56"/>
      <c r="P13" s="56"/>
      <c r="Q13" s="56"/>
      <c r="R13" s="56"/>
      <c r="S13" s="9" t="s">
        <v>93</v>
      </c>
      <c r="T13" s="9"/>
      <c r="X13" s="9"/>
      <c r="Y13" s="9"/>
      <c r="Z13" s="9"/>
      <c r="AA13" s="9"/>
      <c r="AB13" s="9"/>
      <c r="AC13" s="9"/>
      <c r="AD13" s="9"/>
    </row>
    <row r="14" spans="1:30" x14ac:dyDescent="0.3">
      <c r="A14" s="56"/>
      <c r="B14" s="56"/>
      <c r="C14" s="56"/>
      <c r="D14" s="56"/>
      <c r="G14" s="56"/>
      <c r="H14" s="56"/>
      <c r="I14" s="56"/>
      <c r="J14" s="56"/>
      <c r="K14" s="56"/>
      <c r="N14" s="56"/>
      <c r="O14" s="56"/>
      <c r="P14" s="56"/>
      <c r="Q14" s="56"/>
      <c r="R14" s="56"/>
      <c r="S14" s="9"/>
      <c r="T14" s="9"/>
      <c r="X14" s="9"/>
      <c r="Y14" s="64" t="s">
        <v>105</v>
      </c>
      <c r="Z14" s="64"/>
      <c r="AA14" s="64"/>
      <c r="AB14" s="65" t="s">
        <v>106</v>
      </c>
      <c r="AC14" s="9"/>
      <c r="AD14" s="9"/>
    </row>
    <row r="15" spans="1:30" x14ac:dyDescent="0.3">
      <c r="A15" s="56"/>
      <c r="B15" s="56"/>
      <c r="C15" s="56"/>
      <c r="D15" s="56"/>
      <c r="G15" s="56"/>
      <c r="H15" s="56"/>
      <c r="I15" s="56"/>
      <c r="J15" s="56"/>
      <c r="K15" s="56"/>
      <c r="N15" s="56"/>
      <c r="O15" s="56"/>
      <c r="P15" s="56"/>
      <c r="Q15" s="56"/>
      <c r="R15" s="56"/>
      <c r="S15" s="9"/>
      <c r="T15" s="9"/>
      <c r="X15" s="9"/>
      <c r="Y15" s="64"/>
      <c r="Z15" s="64"/>
      <c r="AA15" s="64"/>
      <c r="AB15" s="65"/>
      <c r="AC15" s="9"/>
      <c r="AD15" s="9"/>
    </row>
    <row r="16" spans="1:30" x14ac:dyDescent="0.3">
      <c r="A16" s="56"/>
      <c r="B16" s="56"/>
      <c r="C16" s="56"/>
      <c r="D16" s="56"/>
      <c r="G16" s="56"/>
      <c r="H16" s="56"/>
      <c r="I16" s="56"/>
      <c r="J16" s="56"/>
      <c r="K16" s="56"/>
      <c r="N16" s="56"/>
      <c r="O16" s="56"/>
      <c r="P16" s="56"/>
      <c r="Q16" s="56"/>
      <c r="R16" s="56"/>
      <c r="S16" s="64" t="s">
        <v>94</v>
      </c>
      <c r="T16" s="64">
        <f>SUM(Q16:Q25)</f>
        <v>0</v>
      </c>
      <c r="X16" s="9">
        <v>0</v>
      </c>
      <c r="Y16" s="9"/>
      <c r="Z16" s="9">
        <f>+Z10</f>
        <v>84</v>
      </c>
      <c r="AA16" s="9">
        <f>+Z11</f>
        <v>91</v>
      </c>
      <c r="AB16" s="9"/>
      <c r="AC16" s="9">
        <f>+Z8+Z9</f>
        <v>120</v>
      </c>
      <c r="AD16" s="9"/>
    </row>
    <row r="17" spans="1:24" x14ac:dyDescent="0.3">
      <c r="A17" s="56"/>
      <c r="B17" s="56"/>
      <c r="C17" s="56"/>
      <c r="D17" s="56"/>
      <c r="G17" s="56"/>
      <c r="H17" s="56"/>
      <c r="I17" s="56"/>
      <c r="J17" s="56"/>
      <c r="K17" s="56"/>
      <c r="N17" s="56"/>
      <c r="O17" s="56"/>
      <c r="P17" s="56"/>
      <c r="Q17" s="56"/>
      <c r="R17" s="56"/>
    </row>
    <row r="18" spans="1:24" x14ac:dyDescent="0.3">
      <c r="A18" s="56"/>
      <c r="B18" s="56"/>
      <c r="C18" s="56"/>
      <c r="D18" s="56"/>
      <c r="G18" s="56"/>
      <c r="H18" s="56"/>
      <c r="I18" s="56"/>
      <c r="J18" s="56"/>
      <c r="K18" s="56"/>
      <c r="N18" s="56"/>
      <c r="O18" s="56"/>
      <c r="P18" s="56"/>
      <c r="Q18" s="56"/>
      <c r="R18" s="56"/>
      <c r="X18" s="9" t="s">
        <v>107</v>
      </c>
    </row>
    <row r="19" spans="1:24" x14ac:dyDescent="0.3">
      <c r="A19" s="56"/>
      <c r="B19" s="56"/>
      <c r="C19" s="56"/>
      <c r="D19" s="56"/>
      <c r="G19" s="56"/>
      <c r="H19" s="56"/>
      <c r="I19" s="56"/>
      <c r="J19" s="56"/>
      <c r="K19" s="56"/>
      <c r="N19" s="56"/>
      <c r="O19" s="56"/>
      <c r="P19" s="56"/>
      <c r="Q19" s="56"/>
      <c r="R19" s="56"/>
    </row>
    <row r="20" spans="1:24" x14ac:dyDescent="0.3">
      <c r="A20" s="56"/>
      <c r="B20" s="56"/>
      <c r="C20" s="56"/>
      <c r="D20" s="56"/>
      <c r="G20" s="56"/>
      <c r="H20" s="56"/>
      <c r="I20" s="56"/>
      <c r="J20" s="56"/>
      <c r="K20" s="56"/>
      <c r="N20" s="56"/>
      <c r="O20" s="56"/>
      <c r="P20" s="56"/>
      <c r="Q20" s="56"/>
      <c r="R20" s="56"/>
    </row>
    <row r="21" spans="1:24" x14ac:dyDescent="0.3">
      <c r="A21" s="56"/>
      <c r="B21" s="56"/>
      <c r="C21" s="56"/>
      <c r="D21" s="56"/>
      <c r="G21" s="56"/>
      <c r="H21" s="56"/>
      <c r="I21" s="56"/>
      <c r="J21" s="56"/>
      <c r="K21" s="56"/>
      <c r="N21" s="56"/>
      <c r="O21" s="56"/>
      <c r="P21" s="56"/>
      <c r="Q21" s="56"/>
      <c r="R21" s="56"/>
    </row>
    <row r="22" spans="1:24" x14ac:dyDescent="0.3">
      <c r="A22" s="56"/>
      <c r="B22" s="56"/>
      <c r="C22" s="56"/>
      <c r="D22" s="56"/>
      <c r="G22" s="56"/>
      <c r="H22" s="56"/>
      <c r="I22" s="56"/>
      <c r="J22" s="56"/>
      <c r="K22" s="56"/>
      <c r="N22" s="56"/>
      <c r="O22" s="56"/>
      <c r="P22" s="56"/>
      <c r="Q22" s="56"/>
      <c r="R22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PH de medias</vt:lpstr>
      <vt:lpstr>U de man-W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2022-06-15T02:46:17Z</dcterms:created>
  <dcterms:modified xsi:type="dcterms:W3CDTF">2022-06-15T22:41:06Z</dcterms:modified>
</cp:coreProperties>
</file>