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etodos\"/>
    </mc:Choice>
  </mc:AlternateContent>
  <xr:revisionPtr revIDLastSave="0" documentId="13_ncr:1_{9FEC9FAA-2D79-425D-BC06-91918A99D5AE}" xr6:coauthVersionLast="37" xr6:coauthVersionMax="37" xr10:uidLastSave="{00000000-0000-0000-0000-000000000000}"/>
  <bookViews>
    <workbookView xWindow="0" yWindow="0" windowWidth="23040" windowHeight="8940" activeTab="4" xr2:uid="{478C0008-5F44-49D9-B839-B16D9B6E2691}"/>
  </bookViews>
  <sheets>
    <sheet name="36" sheetId="4" r:id="rId1"/>
    <sheet name="38" sheetId="1" r:id="rId2"/>
    <sheet name="39" sheetId="2" r:id="rId3"/>
    <sheet name="43" sheetId="3" r:id="rId4"/>
    <sheet name="Hoja2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5" l="1"/>
  <c r="L22" i="5"/>
  <c r="L21" i="5"/>
  <c r="L20" i="5"/>
  <c r="N17" i="5"/>
  <c r="N16" i="5"/>
  <c r="M1" i="4" l="1"/>
  <c r="M2" i="4"/>
  <c r="D33" i="1" l="1"/>
  <c r="F31" i="1"/>
  <c r="C26" i="1"/>
  <c r="C25" i="1"/>
  <c r="D25" i="1" s="1"/>
  <c r="B30" i="1" s="1"/>
  <c r="F22" i="1"/>
  <c r="B21" i="1"/>
  <c r="B20" i="1"/>
  <c r="D9" i="1" s="1"/>
  <c r="E9" i="1" s="1"/>
  <c r="F9" i="1" s="1"/>
  <c r="D4" i="1" l="1"/>
  <c r="E4" i="1" s="1"/>
  <c r="F4" i="1" s="1"/>
  <c r="D12" i="1"/>
  <c r="E12" i="1" s="1"/>
  <c r="F12" i="1" s="1"/>
  <c r="D7" i="1"/>
  <c r="E7" i="1" s="1"/>
  <c r="F7" i="1" s="1"/>
  <c r="D15" i="1"/>
  <c r="E15" i="1" s="1"/>
  <c r="F15" i="1" s="1"/>
  <c r="D2" i="1"/>
  <c r="E2" i="1" s="1"/>
  <c r="D10" i="1"/>
  <c r="E10" i="1" s="1"/>
  <c r="F10" i="1" s="1"/>
  <c r="D5" i="1"/>
  <c r="E5" i="1" s="1"/>
  <c r="F5" i="1" s="1"/>
  <c r="D13" i="1"/>
  <c r="E13" i="1" s="1"/>
  <c r="F13" i="1" s="1"/>
  <c r="D8" i="1"/>
  <c r="E8" i="1" s="1"/>
  <c r="F8" i="1" s="1"/>
  <c r="D16" i="1"/>
  <c r="E16" i="1" s="1"/>
  <c r="F16" i="1" s="1"/>
  <c r="D3" i="1"/>
  <c r="E3" i="1" s="1"/>
  <c r="F3" i="1" s="1"/>
  <c r="D11" i="1"/>
  <c r="E11" i="1" s="1"/>
  <c r="F11" i="1" s="1"/>
  <c r="D6" i="1"/>
  <c r="E6" i="1" s="1"/>
  <c r="F6" i="1" s="1"/>
  <c r="D14" i="1"/>
  <c r="E14" i="1" s="1"/>
  <c r="F14" i="1" s="1"/>
  <c r="E17" i="1" l="1"/>
  <c r="F2" i="1"/>
  <c r="F17" i="1" s="1"/>
  <c r="F35" i="1" s="1"/>
  <c r="G38" i="1" s="1"/>
  <c r="F49" i="1" s="1"/>
</calcChain>
</file>

<file path=xl/sharedStrings.xml><?xml version="1.0" encoding="utf-8"?>
<sst xmlns="http://schemas.openxmlformats.org/spreadsheetml/2006/main" count="92" uniqueCount="81">
  <si>
    <t>Unidad</t>
  </si>
  <si>
    <t>vida (días)</t>
  </si>
  <si>
    <t>humedad (%)</t>
  </si>
  <si>
    <t>predicho</t>
  </si>
  <si>
    <t>residuo</t>
  </si>
  <si>
    <t>residuo^2</t>
  </si>
  <si>
    <t>pregunta 38</t>
  </si>
  <si>
    <t>SCE</t>
  </si>
  <si>
    <t>A)</t>
  </si>
  <si>
    <t>intercepto</t>
  </si>
  <si>
    <t>beta 0</t>
  </si>
  <si>
    <t>C)</t>
  </si>
  <si>
    <t>pendiente</t>
  </si>
  <si>
    <t>beta1</t>
  </si>
  <si>
    <t>coeficiente de  determinacion</t>
  </si>
  <si>
    <t>vida_techo= 10,814-0,124*humedad</t>
  </si>
  <si>
    <t>el modelo explica el 78% de la variabilidad de la vida util</t>
  </si>
  <si>
    <t>pendiente=</t>
  </si>
  <si>
    <t>Cov(x,y)</t>
  </si>
  <si>
    <t>Var(x)</t>
  </si>
  <si>
    <t>e)</t>
  </si>
  <si>
    <t>h0: beta1=0</t>
  </si>
  <si>
    <t>h1: beta&lt;&gt; 0</t>
  </si>
  <si>
    <t>intercepto=</t>
  </si>
  <si>
    <t>ypromedio-pendiente*x promedio</t>
  </si>
  <si>
    <t>alfa=</t>
  </si>
  <si>
    <t>t tabular=</t>
  </si>
  <si>
    <t>B)</t>
  </si>
  <si>
    <t>ERROE ESTANDAR DE LA ESTIMACION RAIZ(SCE/(n-2))=</t>
  </si>
  <si>
    <t>error estandar de beta1=</t>
  </si>
  <si>
    <t>tcalculado= (b1techo- beta1)/err.est beta1</t>
  </si>
  <si>
    <t>Zona de no rechazo</t>
  </si>
  <si>
    <t>Z rech</t>
  </si>
  <si>
    <t>p value=</t>
  </si>
  <si>
    <t>d)</t>
  </si>
  <si>
    <t xml:space="preserve">B0: </t>
  </si>
  <si>
    <t>El valor promedio de la variable vida util es de 18,81 dias cuando la variable humedad es igual a cero</t>
  </si>
  <si>
    <t>f)</t>
  </si>
  <si>
    <t>si se puede suponer normalidad</t>
  </si>
  <si>
    <t>B1: Por cada cambio de una unidad en la humedad la vida hutil de la herramienta disminuye 0,12 d[ias manteniendo las otras variables constantes</t>
  </si>
  <si>
    <t>B0: El valor promedio de la variable gasto es de 5051 kw cuando las demas variables son iguales a cero</t>
  </si>
  <si>
    <t>B1: El promedio del gasto en las viviendas alquiladas es de 4694 kw menos que en las viviendas no alquiladas manteniendo constantes las otras variables</t>
  </si>
  <si>
    <t>B2: El promedio del gasto de las viviendas con miembros en el hogar es de 303,21 kg mas que las viviendas sin miebros en el hogar manteniendo constantes las otras variables</t>
  </si>
  <si>
    <t>B3: El promedio del gasto de las viviendas por metros cuadrados es de 90,11 kw mas que las viviendas sin metros cuadrados manteniendo contantes las demas variables</t>
  </si>
  <si>
    <t>c)</t>
  </si>
  <si>
    <t>H0:beta0=0    h1:beta0&lt;&gt;0</t>
  </si>
  <si>
    <t>H0:beta1=0    h1:beta1&lt;&gt;0</t>
  </si>
  <si>
    <t>H0:beta2=0    h1:beta2&lt;&gt;0</t>
  </si>
  <si>
    <t>H0:beta3=0    h1:beta3&lt;&gt;0</t>
  </si>
  <si>
    <t>H0: Beta1=Beta2=Beta3=0; H1: Al menos un Betai&lt;&gt;0</t>
  </si>
  <si>
    <t>#los buenos predictores son los que se rechazan</t>
  </si>
  <si>
    <t>se rechaza h0 que beta0=0</t>
  </si>
  <si>
    <t>se rechaza h0 que beta1=0</t>
  </si>
  <si>
    <t>no se rechaza h0 que beta2=0</t>
  </si>
  <si>
    <t>se rechaza h0 que beta3=0</t>
  </si>
  <si>
    <t>en la prueba global rechazo h0: beta1=beta2=beta3=0</t>
  </si>
  <si>
    <t xml:space="preserve">f) </t>
  </si>
  <si>
    <t>el modelo de regresion explica el 64,54% de la variabilidad de la variable gasto  de electricidad</t>
  </si>
  <si>
    <t>a)</t>
  </si>
  <si>
    <t>b)</t>
  </si>
  <si>
    <t>b1:por cada aumento de un punto porcentual en la pureza aumenta en 13.52 psi la presion manteniendo cosntantes las demas variables</t>
  </si>
  <si>
    <t>b0: el valor promedio de pureza es de 68.01 cuando la variable presion es cero.</t>
  </si>
  <si>
    <t>h1:algun miui es diferente de &lt;&gt; 0</t>
  </si>
  <si>
    <t>d) h0:beta0=beta1</t>
  </si>
  <si>
    <t>b1 y b0 son buenos estimandores para el modelo de regresion</t>
  </si>
  <si>
    <t xml:space="preserve">U de Man Whitney </t>
  </si>
  <si>
    <t>sexo(1=h, 0= mujer</t>
  </si>
  <si>
    <t>indice de felicidad</t>
  </si>
  <si>
    <t>rango</t>
  </si>
  <si>
    <t>rango*</t>
  </si>
  <si>
    <t>n1=</t>
  </si>
  <si>
    <t>R1=</t>
  </si>
  <si>
    <t>n2=</t>
  </si>
  <si>
    <t>R2=</t>
  </si>
  <si>
    <t>U=</t>
  </si>
  <si>
    <t>U`=</t>
  </si>
  <si>
    <t>U*= Umax=</t>
  </si>
  <si>
    <t>U tabular=</t>
  </si>
  <si>
    <t>NO SE RECHAZA</t>
  </si>
  <si>
    <t>zona de no rechazo</t>
  </si>
  <si>
    <t>zona de rechazo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</si>
</sst>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2" borderId="0" xfId="0" applyFill="1"/>
    <xf numFmtId="165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38100</xdr:colOff>
      <xdr:row>23</xdr:row>
      <xdr:rowOff>36561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F68C76-9D11-4D03-BB4E-90960A05C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85460" cy="4242801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</xdr:colOff>
      <xdr:row>17</xdr:row>
      <xdr:rowOff>83820</xdr:rowOff>
    </xdr:from>
    <xdr:to>
      <xdr:col>14</xdr:col>
      <xdr:colOff>46199</xdr:colOff>
      <xdr:row>32</xdr:row>
      <xdr:rowOff>137402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FF2675-3C97-47DE-B53D-57C56A9FB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5940" y="3192780"/>
          <a:ext cx="5524979" cy="27967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792479</xdr:colOff>
      <xdr:row>29</xdr:row>
      <xdr:rowOff>0</xdr:rowOff>
    </xdr:from>
    <xdr:to>
      <xdr:col>8</xdr:col>
      <xdr:colOff>138910</xdr:colOff>
      <xdr:row>32</xdr:row>
      <xdr:rowOff>22860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E07780-E276-42EB-9D54-B0FC15355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4879" y="5303520"/>
          <a:ext cx="1723871" cy="571500"/>
        </a:xfrm>
        <a:prstGeom prst="rect">
          <a:avLst/>
        </a:prstGeom>
      </xdr:spPr>
    </xdr:pic>
    <xdr:clientData/>
  </xdr:twoCellAnchor>
  <xdr:twoCellAnchor>
    <xdr:from>
      <xdr:col>4</xdr:col>
      <xdr:colOff>289560</xdr:colOff>
      <xdr:row>37</xdr:row>
      <xdr:rowOff>167640</xdr:rowOff>
    </xdr:from>
    <xdr:to>
      <xdr:col>6</xdr:col>
      <xdr:colOff>91440</xdr:colOff>
      <xdr:row>41</xdr:row>
      <xdr:rowOff>137160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A6B79541-4489-4045-A263-42777687D9D9}"/>
            </a:ext>
          </a:extLst>
        </xdr:cNvPr>
        <xdr:cNvCxnSpPr/>
      </xdr:nvCxnSpPr>
      <xdr:spPr>
        <a:xfrm flipH="1">
          <a:off x="3459480" y="6934200"/>
          <a:ext cx="1417320" cy="7010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92612</xdr:colOff>
      <xdr:row>46</xdr:row>
      <xdr:rowOff>53340</xdr:rowOff>
    </xdr:from>
    <xdr:to>
      <xdr:col>9</xdr:col>
      <xdr:colOff>525961</xdr:colOff>
      <xdr:row>49</xdr:row>
      <xdr:rowOff>38134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710C662-A808-472F-8E06-BEAE224A8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7972" y="8465820"/>
          <a:ext cx="2810789" cy="533434"/>
        </a:xfrm>
        <a:prstGeom prst="rect">
          <a:avLst/>
        </a:prstGeom>
      </xdr:spPr>
    </xdr:pic>
    <xdr:clientData/>
  </xdr:twoCellAnchor>
  <xdr:twoCellAnchor editAs="oneCell">
    <xdr:from>
      <xdr:col>7</xdr:col>
      <xdr:colOff>144780</xdr:colOff>
      <xdr:row>0</xdr:row>
      <xdr:rowOff>0</xdr:rowOff>
    </xdr:from>
    <xdr:to>
      <xdr:col>16</xdr:col>
      <xdr:colOff>221712</xdr:colOff>
      <xdr:row>10</xdr:row>
      <xdr:rowOff>129670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E7A72A-4890-489D-AB73-C1982728E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92140" y="0"/>
          <a:ext cx="7209252" cy="1958470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647701</xdr:colOff>
      <xdr:row>25</xdr:row>
      <xdr:rowOff>87442</xdr:rowOff>
    </xdr:from>
    <xdr:to>
      <xdr:col>13</xdr:col>
      <xdr:colOff>655321</xdr:colOff>
      <xdr:row>35</xdr:row>
      <xdr:rowOff>38299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32B4244-5EAF-4A82-8366-84E39DF68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80021" y="4659442"/>
          <a:ext cx="3177540" cy="17796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281941</xdr:colOff>
      <xdr:row>14</xdr:row>
      <xdr:rowOff>41396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77B824-A4AE-4F3C-ABC9-B41435015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036820" cy="2601716"/>
        </a:xfrm>
        <a:prstGeom prst="rect">
          <a:avLst/>
        </a:prstGeom>
      </xdr:spPr>
    </xdr:pic>
    <xdr:clientData/>
  </xdr:twoCellAnchor>
  <xdr:twoCellAnchor editAs="oneCell">
    <xdr:from>
      <xdr:col>7</xdr:col>
      <xdr:colOff>365760</xdr:colOff>
      <xdr:row>1</xdr:row>
      <xdr:rowOff>30480</xdr:rowOff>
    </xdr:from>
    <xdr:to>
      <xdr:col>13</xdr:col>
      <xdr:colOff>731964</xdr:colOff>
      <xdr:row>17</xdr:row>
      <xdr:rowOff>84078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987005-D719-4A38-B43B-566671ADF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3120" y="213360"/>
          <a:ext cx="5121084" cy="2979678"/>
        </a:xfrm>
        <a:prstGeom prst="rect">
          <a:avLst/>
        </a:prstGeom>
      </xdr:spPr>
    </xdr:pic>
    <xdr:clientData/>
  </xdr:twoCellAnchor>
  <xdr:twoCellAnchor editAs="oneCell">
    <xdr:from>
      <xdr:col>2</xdr:col>
      <xdr:colOff>335280</xdr:colOff>
      <xdr:row>24</xdr:row>
      <xdr:rowOff>51106</xdr:rowOff>
    </xdr:from>
    <xdr:to>
      <xdr:col>7</xdr:col>
      <xdr:colOff>129968</xdr:colOff>
      <xdr:row>29</xdr:row>
      <xdr:rowOff>99170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7308CE3-A75B-4F4C-8EC1-9A5DA3CEC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0240" y="4440226"/>
          <a:ext cx="3757088" cy="9624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0</xdr:rowOff>
    </xdr:from>
    <xdr:to>
      <xdr:col>7</xdr:col>
      <xdr:colOff>228601</xdr:colOff>
      <xdr:row>14</xdr:row>
      <xdr:rowOff>79483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7A45B9-ABE8-4CA8-AF07-0AEBE9B38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0"/>
          <a:ext cx="5737860" cy="26398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21</xdr:row>
      <xdr:rowOff>83820</xdr:rowOff>
    </xdr:from>
    <xdr:to>
      <xdr:col>12</xdr:col>
      <xdr:colOff>91440</xdr:colOff>
      <xdr:row>28</xdr:row>
      <xdr:rowOff>106680</xdr:rowOff>
    </xdr:to>
    <xdr:cxnSp macro="">
      <xdr:nvCxnSpPr>
        <xdr:cNvPr id="2" name="Conector: curvado 1">
          <a:extLst>
            <a:ext uri="{FF2B5EF4-FFF2-40B4-BE49-F238E27FC236}">
              <a16:creationId xmlns:a16="http://schemas.microsoft.com/office/drawing/2014/main" id="{52833F49-8DC9-4CED-A0EA-F0B9FE71C93F}"/>
            </a:ext>
          </a:extLst>
        </xdr:cNvPr>
        <xdr:cNvCxnSpPr/>
      </xdr:nvCxnSpPr>
      <xdr:spPr>
        <a:xfrm rot="16200000" flipH="1">
          <a:off x="8907780" y="4716780"/>
          <a:ext cx="1303020" cy="83820"/>
        </a:xfrm>
        <a:prstGeom prst="curvedConnector3">
          <a:avLst>
            <a:gd name="adj1" fmla="val -29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1B6A-F419-4DB5-9808-F0526586EDCF}">
  <dimension ref="A1:M32"/>
  <sheetViews>
    <sheetView workbookViewId="0">
      <selection activeCell="M2" sqref="M2"/>
    </sheetView>
  </sheetViews>
  <sheetFormatPr baseColWidth="10" defaultRowHeight="14.4" x14ac:dyDescent="0.3"/>
  <sheetData>
    <row r="1" spans="8:13" x14ac:dyDescent="0.3">
      <c r="H1" t="s">
        <v>58</v>
      </c>
      <c r="I1">
        <v>1.1000000000000001</v>
      </c>
      <c r="J1">
        <v>83</v>
      </c>
      <c r="L1" t="s">
        <v>9</v>
      </c>
      <c r="M1">
        <f>+INTERCEPT(J1:J9,I1:I9)</f>
        <v>68.011363636363626</v>
      </c>
    </row>
    <row r="2" spans="8:13" x14ac:dyDescent="0.3">
      <c r="I2">
        <v>1.3</v>
      </c>
      <c r="J2">
        <v>85.7</v>
      </c>
      <c r="L2" t="s">
        <v>12</v>
      </c>
      <c r="M2">
        <f>+SLOPE(J1:J9,I1:I9)</f>
        <v>13.522727272727282</v>
      </c>
    </row>
    <row r="3" spans="8:13" x14ac:dyDescent="0.3">
      <c r="I3">
        <v>1.1000000000000001</v>
      </c>
      <c r="J3">
        <v>84</v>
      </c>
    </row>
    <row r="4" spans="8:13" x14ac:dyDescent="0.3">
      <c r="I4">
        <v>1.3</v>
      </c>
      <c r="J4">
        <v>86</v>
      </c>
    </row>
    <row r="5" spans="8:13" x14ac:dyDescent="0.3">
      <c r="I5">
        <v>1.2</v>
      </c>
      <c r="J5">
        <v>84</v>
      </c>
    </row>
    <row r="6" spans="8:13" x14ac:dyDescent="0.3">
      <c r="I6">
        <v>1.2</v>
      </c>
      <c r="J6">
        <v>83.5</v>
      </c>
    </row>
    <row r="7" spans="8:13" x14ac:dyDescent="0.3">
      <c r="I7">
        <v>1.2</v>
      </c>
      <c r="J7">
        <v>83</v>
      </c>
    </row>
    <row r="8" spans="8:13" x14ac:dyDescent="0.3">
      <c r="I8">
        <v>1.2</v>
      </c>
      <c r="J8">
        <v>84</v>
      </c>
    </row>
    <row r="9" spans="8:13" x14ac:dyDescent="0.3">
      <c r="I9">
        <v>1.3</v>
      </c>
      <c r="J9">
        <v>86.3</v>
      </c>
    </row>
    <row r="12" spans="8:13" x14ac:dyDescent="0.3">
      <c r="H12" t="s">
        <v>59</v>
      </c>
    </row>
    <row r="13" spans="8:13" x14ac:dyDescent="0.3">
      <c r="H13" t="s">
        <v>60</v>
      </c>
    </row>
    <row r="14" spans="8:13" x14ac:dyDescent="0.3">
      <c r="H14" t="s">
        <v>61</v>
      </c>
    </row>
    <row r="17" spans="1:8" x14ac:dyDescent="0.3">
      <c r="H17" t="s">
        <v>44</v>
      </c>
    </row>
    <row r="26" spans="1:8" x14ac:dyDescent="0.3">
      <c r="A26" t="s">
        <v>63</v>
      </c>
    </row>
    <row r="27" spans="1:8" x14ac:dyDescent="0.3">
      <c r="A27" t="s">
        <v>62</v>
      </c>
    </row>
    <row r="29" spans="1:8" x14ac:dyDescent="0.3">
      <c r="A29" t="s">
        <v>20</v>
      </c>
    </row>
    <row r="32" spans="1:8" x14ac:dyDescent="0.3">
      <c r="A32" t="s"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EDE2-7AB5-4CC1-9E88-194CE0553A7E}">
  <dimension ref="A1:L49"/>
  <sheetViews>
    <sheetView topLeftCell="B10" workbookViewId="0">
      <selection activeCell="H17" sqref="H17:H18"/>
    </sheetView>
  </sheetViews>
  <sheetFormatPr baseColWidth="10"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">
        <v>1</v>
      </c>
      <c r="B2" s="1">
        <v>8</v>
      </c>
      <c r="C2" s="1">
        <v>95</v>
      </c>
      <c r="D2" s="2">
        <f t="shared" ref="D2:D16" si="0">+$B$20+$B$21*C2</f>
        <v>7.0749999999999993</v>
      </c>
      <c r="E2" s="3">
        <f>+B2-D2</f>
        <v>0.92500000000000071</v>
      </c>
      <c r="F2">
        <f>+E2*E2</f>
        <v>0.8556250000000013</v>
      </c>
    </row>
    <row r="3" spans="1:8" x14ac:dyDescent="0.3">
      <c r="A3" s="1">
        <v>2</v>
      </c>
      <c r="B3" s="1">
        <v>7</v>
      </c>
      <c r="C3" s="1">
        <v>90</v>
      </c>
      <c r="D3" s="2">
        <f t="shared" si="0"/>
        <v>7.6928571428571413</v>
      </c>
      <c r="E3" s="3">
        <f t="shared" ref="E3:E16" si="1">+B3-D3</f>
        <v>-0.69285714285714128</v>
      </c>
      <c r="F3">
        <f t="shared" ref="F3:F16" si="2">+E3*E3</f>
        <v>0.48005102040816111</v>
      </c>
      <c r="G3" t="s">
        <v>6</v>
      </c>
    </row>
    <row r="4" spans="1:8" x14ac:dyDescent="0.3">
      <c r="A4" s="1">
        <v>3</v>
      </c>
      <c r="B4" s="1">
        <v>7</v>
      </c>
      <c r="C4" s="1">
        <v>85</v>
      </c>
      <c r="D4" s="2">
        <f t="shared" si="0"/>
        <v>8.3107142857142851</v>
      </c>
      <c r="E4" s="3">
        <f t="shared" si="1"/>
        <v>-1.3107142857142851</v>
      </c>
      <c r="F4">
        <f t="shared" si="2"/>
        <v>1.7179719387755086</v>
      </c>
    </row>
    <row r="5" spans="1:8" x14ac:dyDescent="0.3">
      <c r="A5" s="1">
        <v>4</v>
      </c>
      <c r="B5" s="1">
        <v>8</v>
      </c>
      <c r="C5" s="1">
        <v>80</v>
      </c>
      <c r="D5" s="2">
        <f t="shared" si="0"/>
        <v>8.928571428571427</v>
      </c>
      <c r="E5" s="3">
        <f t="shared" si="1"/>
        <v>-0.92857142857142705</v>
      </c>
      <c r="F5">
        <f t="shared" si="2"/>
        <v>0.8622448979591808</v>
      </c>
    </row>
    <row r="6" spans="1:8" x14ac:dyDescent="0.3">
      <c r="A6" s="1">
        <v>5</v>
      </c>
      <c r="B6" s="1">
        <v>9</v>
      </c>
      <c r="C6" s="1">
        <v>75</v>
      </c>
      <c r="D6" s="2">
        <f t="shared" si="0"/>
        <v>9.5464285714285708</v>
      </c>
      <c r="E6" s="3">
        <f t="shared" si="1"/>
        <v>-0.54642857142857082</v>
      </c>
      <c r="F6">
        <f t="shared" si="2"/>
        <v>0.29858418367346873</v>
      </c>
    </row>
    <row r="7" spans="1:8" x14ac:dyDescent="0.3">
      <c r="A7" s="1">
        <v>6</v>
      </c>
      <c r="B7" s="1">
        <v>10</v>
      </c>
      <c r="C7" s="1">
        <v>70</v>
      </c>
      <c r="D7" s="2">
        <f t="shared" si="0"/>
        <v>10.164285714285713</v>
      </c>
      <c r="E7" s="3">
        <f t="shared" si="1"/>
        <v>-0.16428571428571281</v>
      </c>
      <c r="F7">
        <f t="shared" si="2"/>
        <v>2.6989795918366862E-2</v>
      </c>
    </row>
    <row r="8" spans="1:8" x14ac:dyDescent="0.3">
      <c r="A8" s="1">
        <v>7</v>
      </c>
      <c r="B8" s="1">
        <v>14</v>
      </c>
      <c r="C8" s="1">
        <v>65</v>
      </c>
      <c r="D8" s="2">
        <f t="shared" si="0"/>
        <v>10.782142857142857</v>
      </c>
      <c r="E8" s="3">
        <f t="shared" si="1"/>
        <v>3.2178571428571434</v>
      </c>
      <c r="F8">
        <f t="shared" si="2"/>
        <v>10.354604591836738</v>
      </c>
    </row>
    <row r="9" spans="1:8" x14ac:dyDescent="0.3">
      <c r="A9" s="1">
        <v>8</v>
      </c>
      <c r="B9" s="1">
        <v>12</v>
      </c>
      <c r="C9" s="1">
        <v>60</v>
      </c>
      <c r="D9" s="2">
        <f t="shared" si="0"/>
        <v>11.399999999999999</v>
      </c>
      <c r="E9" s="3">
        <f t="shared" si="1"/>
        <v>0.60000000000000142</v>
      </c>
      <c r="F9">
        <f t="shared" si="2"/>
        <v>0.36000000000000171</v>
      </c>
    </row>
    <row r="10" spans="1:8" x14ac:dyDescent="0.3">
      <c r="A10" s="1">
        <v>9</v>
      </c>
      <c r="B10" s="1">
        <v>12</v>
      </c>
      <c r="C10" s="1">
        <v>55</v>
      </c>
      <c r="D10" s="2">
        <f t="shared" si="0"/>
        <v>12.017857142857142</v>
      </c>
      <c r="E10" s="3">
        <f t="shared" si="1"/>
        <v>-1.785714285714235E-2</v>
      </c>
      <c r="F10">
        <f t="shared" si="2"/>
        <v>3.1887755102039003E-4</v>
      </c>
    </row>
    <row r="11" spans="1:8" x14ac:dyDescent="0.3">
      <c r="A11" s="1">
        <v>10</v>
      </c>
      <c r="B11" s="1">
        <v>13</v>
      </c>
      <c r="C11" s="1">
        <v>50</v>
      </c>
      <c r="D11" s="2">
        <f t="shared" si="0"/>
        <v>12.635714285714284</v>
      </c>
      <c r="E11" s="3">
        <f t="shared" si="1"/>
        <v>0.36428571428571566</v>
      </c>
      <c r="F11">
        <f t="shared" si="2"/>
        <v>0.13270408163265407</v>
      </c>
    </row>
    <row r="12" spans="1:8" x14ac:dyDescent="0.3">
      <c r="A12" s="1">
        <v>11</v>
      </c>
      <c r="B12" s="1">
        <v>14</v>
      </c>
      <c r="C12" s="1">
        <v>45</v>
      </c>
      <c r="D12" s="2">
        <f t="shared" si="0"/>
        <v>13.253571428571426</v>
      </c>
      <c r="E12" s="3">
        <f t="shared" si="1"/>
        <v>0.74642857142857366</v>
      </c>
      <c r="F12">
        <f t="shared" si="2"/>
        <v>0.55715561224490129</v>
      </c>
    </row>
    <row r="13" spans="1:8" x14ac:dyDescent="0.3">
      <c r="A13" s="1">
        <v>12</v>
      </c>
      <c r="B13" s="1">
        <v>14</v>
      </c>
      <c r="C13" s="1">
        <v>40</v>
      </c>
      <c r="D13" s="2">
        <f t="shared" si="0"/>
        <v>13.87142857142857</v>
      </c>
      <c r="E13" s="3">
        <f t="shared" si="1"/>
        <v>0.12857142857142989</v>
      </c>
      <c r="F13">
        <f t="shared" si="2"/>
        <v>1.65306122448983E-2</v>
      </c>
    </row>
    <row r="14" spans="1:8" x14ac:dyDescent="0.3">
      <c r="A14" s="1">
        <v>13</v>
      </c>
      <c r="B14" s="1">
        <v>11</v>
      </c>
      <c r="C14" s="1">
        <v>35</v>
      </c>
      <c r="D14" s="2">
        <f t="shared" si="0"/>
        <v>14.489285714285714</v>
      </c>
      <c r="E14" s="3">
        <f t="shared" si="1"/>
        <v>-3.4892857142857139</v>
      </c>
      <c r="F14">
        <f t="shared" si="2"/>
        <v>12.175114795918365</v>
      </c>
    </row>
    <row r="15" spans="1:8" x14ac:dyDescent="0.3">
      <c r="A15" s="1">
        <v>14</v>
      </c>
      <c r="B15" s="1">
        <v>16</v>
      </c>
      <c r="C15" s="1">
        <v>30</v>
      </c>
      <c r="D15" s="2">
        <f t="shared" si="0"/>
        <v>15.107142857142856</v>
      </c>
      <c r="E15" s="3">
        <f t="shared" si="1"/>
        <v>0.89285714285714413</v>
      </c>
      <c r="F15">
        <f t="shared" si="2"/>
        <v>0.79719387755102267</v>
      </c>
    </row>
    <row r="16" spans="1:8" x14ac:dyDescent="0.3">
      <c r="A16" s="1">
        <v>15</v>
      </c>
      <c r="B16" s="1">
        <v>16</v>
      </c>
      <c r="C16" s="1">
        <v>25</v>
      </c>
      <c r="D16" s="2">
        <f t="shared" si="0"/>
        <v>15.724999999999998</v>
      </c>
      <c r="E16" s="3">
        <f t="shared" si="1"/>
        <v>0.27500000000000213</v>
      </c>
      <c r="F16">
        <f t="shared" si="2"/>
        <v>7.5625000000001177E-2</v>
      </c>
      <c r="H16" t="s">
        <v>34</v>
      </c>
    </row>
    <row r="17" spans="1:12" x14ac:dyDescent="0.3">
      <c r="A17" s="1"/>
      <c r="B17" s="1"/>
      <c r="C17" s="1"/>
      <c r="D17" s="1"/>
      <c r="E17" s="3">
        <f>SUM(E2:E16)</f>
        <v>1.7763568394002505E-14</v>
      </c>
      <c r="F17" s="4">
        <f>SUM(F2:F16)</f>
        <v>28.710714285714293</v>
      </c>
      <c r="H17" t="s">
        <v>39</v>
      </c>
    </row>
    <row r="18" spans="1:12" x14ac:dyDescent="0.3">
      <c r="F18" s="5" t="s">
        <v>7</v>
      </c>
      <c r="H18" t="s">
        <v>35</v>
      </c>
      <c r="I18" t="s">
        <v>36</v>
      </c>
    </row>
    <row r="19" spans="1:12" x14ac:dyDescent="0.3">
      <c r="A19" t="s">
        <v>8</v>
      </c>
    </row>
    <row r="20" spans="1:12" x14ac:dyDescent="0.3">
      <c r="A20" t="s">
        <v>9</v>
      </c>
      <c r="B20">
        <f>+INTERCEPT(B2:B16,C2:C16)</f>
        <v>18.814285714285713</v>
      </c>
      <c r="C20" t="s">
        <v>10</v>
      </c>
      <c r="F20" t="s">
        <v>11</v>
      </c>
    </row>
    <row r="21" spans="1:12" x14ac:dyDescent="0.3">
      <c r="A21" t="s">
        <v>12</v>
      </c>
      <c r="B21">
        <f>+SLOPE(B2:B16,C2:C16)</f>
        <v>-0.12357142857142857</v>
      </c>
      <c r="C21" t="s">
        <v>13</v>
      </c>
      <c r="F21" t="s">
        <v>14</v>
      </c>
    </row>
    <row r="22" spans="1:12" x14ac:dyDescent="0.3">
      <c r="F22">
        <f>+RSQ(B2:B16,C2:C16)</f>
        <v>0.78826906868942248</v>
      </c>
    </row>
    <row r="23" spans="1:12" x14ac:dyDescent="0.3">
      <c r="A23" t="s">
        <v>15</v>
      </c>
      <c r="F23" t="s">
        <v>16</v>
      </c>
    </row>
    <row r="25" spans="1:12" x14ac:dyDescent="0.3">
      <c r="A25" t="s">
        <v>17</v>
      </c>
      <c r="B25" s="6" t="s">
        <v>18</v>
      </c>
      <c r="C25">
        <f>+_xlfn.COVARIANCE.S(B2:B16,C2:C16)</f>
        <v>-61.785714285714285</v>
      </c>
      <c r="D25">
        <f>+C25/C26</f>
        <v>-0.12357142857142857</v>
      </c>
      <c r="K25" t="s">
        <v>37</v>
      </c>
      <c r="L25" t="s">
        <v>38</v>
      </c>
    </row>
    <row r="26" spans="1:12" x14ac:dyDescent="0.3">
      <c r="B26" t="s">
        <v>19</v>
      </c>
      <c r="C26">
        <f>+_xlfn.VAR.S(C2:C16)</f>
        <v>500</v>
      </c>
      <c r="F26" t="s">
        <v>20</v>
      </c>
    </row>
    <row r="27" spans="1:12" x14ac:dyDescent="0.3">
      <c r="F27" t="s">
        <v>21</v>
      </c>
    </row>
    <row r="28" spans="1:12" x14ac:dyDescent="0.3">
      <c r="F28" t="s">
        <v>22</v>
      </c>
    </row>
    <row r="29" spans="1:12" x14ac:dyDescent="0.3">
      <c r="A29" t="s">
        <v>23</v>
      </c>
      <c r="B29" t="s">
        <v>24</v>
      </c>
      <c r="F29" t="s">
        <v>25</v>
      </c>
      <c r="G29">
        <v>0.5</v>
      </c>
    </row>
    <row r="30" spans="1:12" x14ac:dyDescent="0.3">
      <c r="B30">
        <f>+AVERAGE(B2:B16)-D25*AVERAGE(C2:C16)</f>
        <v>18.814285714285713</v>
      </c>
      <c r="F30" t="s">
        <v>26</v>
      </c>
    </row>
    <row r="31" spans="1:12" x14ac:dyDescent="0.3">
      <c r="A31" t="s">
        <v>27</v>
      </c>
      <c r="F31">
        <f>_xlfn.T.INV(0.975,13)</f>
        <v>2.1603686564627917</v>
      </c>
    </row>
    <row r="32" spans="1:12" x14ac:dyDescent="0.3">
      <c r="A32" t="s">
        <v>28</v>
      </c>
    </row>
    <row r="33" spans="4:8" x14ac:dyDescent="0.3">
      <c r="D33">
        <f>+SQRT(F17/A14)</f>
        <v>1.4861078303799102</v>
      </c>
    </row>
    <row r="34" spans="4:8" x14ac:dyDescent="0.3">
      <c r="F34" t="s">
        <v>29</v>
      </c>
    </row>
    <row r="35" spans="4:8" x14ac:dyDescent="0.3">
      <c r="F35">
        <f>+D33/(_xlfn.STDEV.S(C2:C16)*SQRT(A16-1))</f>
        <v>1.776238595425933E-2</v>
      </c>
    </row>
    <row r="37" spans="4:8" x14ac:dyDescent="0.3">
      <c r="F37" t="s">
        <v>30</v>
      </c>
    </row>
    <row r="38" spans="4:8" x14ac:dyDescent="0.3">
      <c r="G38">
        <f>+B21/F35</f>
        <v>-6.9569160860282269</v>
      </c>
    </row>
    <row r="42" spans="4:8" x14ac:dyDescent="0.3">
      <c r="F42" s="7" t="s">
        <v>31</v>
      </c>
      <c r="G42" s="7"/>
    </row>
    <row r="43" spans="4:8" x14ac:dyDescent="0.3">
      <c r="E43" s="8" t="s">
        <v>32</v>
      </c>
      <c r="F43" s="7"/>
      <c r="G43" s="7"/>
      <c r="H43" s="8" t="s">
        <v>32</v>
      </c>
    </row>
    <row r="44" spans="4:8" x14ac:dyDescent="0.3">
      <c r="E44">
        <v>-2.16</v>
      </c>
      <c r="G44">
        <v>2.16</v>
      </c>
    </row>
    <row r="48" spans="4:8" x14ac:dyDescent="0.3">
      <c r="F48" t="s">
        <v>33</v>
      </c>
    </row>
    <row r="49" spans="6:6" x14ac:dyDescent="0.3">
      <c r="F49" s="9">
        <f>2*_xlfn.T.DIST(G38,13,TRUE)</f>
        <v>9.9629746235694062E-6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AD2F-6BD3-4457-89C0-D2BAC704D00E}">
  <dimension ref="A1:I33"/>
  <sheetViews>
    <sheetView topLeftCell="A7" workbookViewId="0">
      <selection activeCell="I28" sqref="I28"/>
    </sheetView>
  </sheetViews>
  <sheetFormatPr baseColWidth="10" defaultRowHeight="14.4" x14ac:dyDescent="0.3"/>
  <sheetData>
    <row r="1" spans="8:8" x14ac:dyDescent="0.3">
      <c r="H1" t="s">
        <v>44</v>
      </c>
    </row>
    <row r="17" spans="1:9" x14ac:dyDescent="0.3">
      <c r="A17" t="s">
        <v>34</v>
      </c>
    </row>
    <row r="18" spans="1:9" x14ac:dyDescent="0.3">
      <c r="A18" t="s">
        <v>45</v>
      </c>
    </row>
    <row r="19" spans="1:9" x14ac:dyDescent="0.3">
      <c r="A19" t="s">
        <v>46</v>
      </c>
      <c r="G19" t="s">
        <v>40</v>
      </c>
    </row>
    <row r="20" spans="1:9" x14ac:dyDescent="0.3">
      <c r="A20" t="s">
        <v>47</v>
      </c>
      <c r="G20" t="s">
        <v>41</v>
      </c>
    </row>
    <row r="21" spans="1:9" x14ac:dyDescent="0.3">
      <c r="A21" t="s">
        <v>48</v>
      </c>
      <c r="G21" t="s">
        <v>42</v>
      </c>
    </row>
    <row r="22" spans="1:9" x14ac:dyDescent="0.3">
      <c r="A22" t="s">
        <v>49</v>
      </c>
      <c r="G22" t="s">
        <v>43</v>
      </c>
    </row>
    <row r="26" spans="1:9" x14ac:dyDescent="0.3">
      <c r="A26" t="s">
        <v>20</v>
      </c>
      <c r="I26" t="s">
        <v>56</v>
      </c>
    </row>
    <row r="27" spans="1:9" x14ac:dyDescent="0.3">
      <c r="A27" t="s">
        <v>51</v>
      </c>
      <c r="I27" t="s">
        <v>57</v>
      </c>
    </row>
    <row r="28" spans="1:9" x14ac:dyDescent="0.3">
      <c r="A28" t="s">
        <v>52</v>
      </c>
    </row>
    <row r="29" spans="1:9" x14ac:dyDescent="0.3">
      <c r="A29" t="s">
        <v>53</v>
      </c>
    </row>
    <row r="30" spans="1:9" x14ac:dyDescent="0.3">
      <c r="A30" t="s">
        <v>54</v>
      </c>
    </row>
    <row r="31" spans="1:9" x14ac:dyDescent="0.3">
      <c r="A31" t="s">
        <v>55</v>
      </c>
    </row>
    <row r="33" spans="1:1" x14ac:dyDescent="0.3">
      <c r="A33" t="s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1702-09A0-4BA1-A491-3C05BF334A0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D771-3E00-4C2C-A82A-1AA6731B702A}">
  <dimension ref="A1:O33"/>
  <sheetViews>
    <sheetView tabSelected="1" topLeftCell="A7" workbookViewId="0">
      <selection sqref="A1:P34"/>
    </sheetView>
  </sheetViews>
  <sheetFormatPr baseColWidth="10" defaultRowHeight="14.4" x14ac:dyDescent="0.3"/>
  <sheetData>
    <row r="1" spans="1:14" ht="28.8" x14ac:dyDescent="0.55000000000000004">
      <c r="A1" s="10" t="s">
        <v>65</v>
      </c>
    </row>
    <row r="2" spans="1:14" x14ac:dyDescent="0.3">
      <c r="A2" t="s">
        <v>66</v>
      </c>
      <c r="B2" t="s">
        <v>67</v>
      </c>
      <c r="C2" t="s">
        <v>68</v>
      </c>
      <c r="D2" t="s">
        <v>69</v>
      </c>
      <c r="F2" t="s">
        <v>66</v>
      </c>
      <c r="G2" t="s">
        <v>67</v>
      </c>
      <c r="H2" t="s">
        <v>68</v>
      </c>
      <c r="I2" t="s">
        <v>69</v>
      </c>
    </row>
    <row r="3" spans="1:14" x14ac:dyDescent="0.3">
      <c r="A3" s="11">
        <v>1</v>
      </c>
      <c r="B3" s="1">
        <v>7.0000000000000007E-2</v>
      </c>
      <c r="C3">
        <v>1</v>
      </c>
      <c r="D3">
        <v>1</v>
      </c>
      <c r="F3" s="11">
        <v>1</v>
      </c>
      <c r="G3" s="1">
        <v>7.0000000000000007E-2</v>
      </c>
      <c r="H3">
        <v>1</v>
      </c>
      <c r="I3">
        <v>1</v>
      </c>
    </row>
    <row r="4" spans="1:14" x14ac:dyDescent="0.3">
      <c r="A4" s="11">
        <v>1</v>
      </c>
      <c r="B4" s="1">
        <v>0.17</v>
      </c>
      <c r="C4">
        <v>2</v>
      </c>
      <c r="D4">
        <v>2</v>
      </c>
      <c r="F4" s="11">
        <v>1</v>
      </c>
      <c r="G4" s="1">
        <v>0.17</v>
      </c>
      <c r="H4">
        <v>2</v>
      </c>
      <c r="I4">
        <v>2</v>
      </c>
    </row>
    <row r="5" spans="1:14" x14ac:dyDescent="0.3">
      <c r="A5" s="11">
        <v>1</v>
      </c>
      <c r="B5" s="1">
        <v>0.23</v>
      </c>
      <c r="C5">
        <v>3</v>
      </c>
      <c r="D5">
        <v>3</v>
      </c>
      <c r="F5" s="11">
        <v>1</v>
      </c>
      <c r="G5" s="1">
        <v>0.23</v>
      </c>
      <c r="H5">
        <v>3</v>
      </c>
      <c r="I5">
        <v>3</v>
      </c>
    </row>
    <row r="6" spans="1:14" x14ac:dyDescent="0.3">
      <c r="A6" s="11">
        <v>1</v>
      </c>
      <c r="B6" s="1">
        <v>0.42</v>
      </c>
      <c r="C6">
        <v>4</v>
      </c>
      <c r="D6">
        <v>4</v>
      </c>
      <c r="F6" s="11">
        <v>1</v>
      </c>
      <c r="G6" s="1">
        <v>0.42</v>
      </c>
      <c r="H6">
        <v>4</v>
      </c>
      <c r="I6">
        <v>4</v>
      </c>
    </row>
    <row r="7" spans="1:14" x14ac:dyDescent="0.3">
      <c r="A7" s="11">
        <v>1</v>
      </c>
      <c r="B7" s="1">
        <v>0.84</v>
      </c>
      <c r="C7">
        <v>5</v>
      </c>
      <c r="D7">
        <v>5</v>
      </c>
      <c r="F7" s="11">
        <v>1</v>
      </c>
      <c r="G7" s="1">
        <v>0.84</v>
      </c>
      <c r="H7">
        <v>5</v>
      </c>
      <c r="I7">
        <v>5</v>
      </c>
    </row>
    <row r="8" spans="1:14" x14ac:dyDescent="0.3">
      <c r="A8" s="11">
        <v>1</v>
      </c>
      <c r="B8" s="1">
        <v>0.94</v>
      </c>
      <c r="C8">
        <v>6</v>
      </c>
      <c r="D8">
        <v>6</v>
      </c>
      <c r="F8" s="11">
        <v>1</v>
      </c>
      <c r="G8" s="1">
        <v>0.94</v>
      </c>
      <c r="H8">
        <v>6</v>
      </c>
      <c r="I8">
        <v>6</v>
      </c>
    </row>
    <row r="9" spans="1:14" x14ac:dyDescent="0.3">
      <c r="A9" s="11">
        <v>1</v>
      </c>
      <c r="B9" s="1">
        <v>1.42</v>
      </c>
      <c r="C9">
        <v>7</v>
      </c>
      <c r="D9">
        <v>7</v>
      </c>
      <c r="F9" s="11">
        <v>1</v>
      </c>
      <c r="G9" s="1">
        <v>1.42</v>
      </c>
      <c r="H9">
        <v>7</v>
      </c>
      <c r="I9">
        <v>7</v>
      </c>
    </row>
    <row r="10" spans="1:14" x14ac:dyDescent="0.3">
      <c r="A10" s="11">
        <v>1</v>
      </c>
      <c r="B10" s="1">
        <v>1.55</v>
      </c>
      <c r="C10">
        <v>8</v>
      </c>
      <c r="D10">
        <v>8</v>
      </c>
      <c r="F10" s="11">
        <v>1</v>
      </c>
      <c r="G10" s="1">
        <v>1.55</v>
      </c>
      <c r="H10">
        <v>8</v>
      </c>
      <c r="I10">
        <v>8</v>
      </c>
    </row>
    <row r="11" spans="1:14" x14ac:dyDescent="0.3">
      <c r="A11" s="11">
        <v>2</v>
      </c>
      <c r="B11" s="1">
        <v>1.92</v>
      </c>
      <c r="C11">
        <v>9</v>
      </c>
      <c r="D11">
        <v>9</v>
      </c>
      <c r="F11" s="11">
        <v>1</v>
      </c>
      <c r="G11" s="1">
        <v>2.1800000000000002</v>
      </c>
      <c r="H11">
        <v>11</v>
      </c>
      <c r="I11">
        <v>11</v>
      </c>
    </row>
    <row r="12" spans="1:14" x14ac:dyDescent="0.3">
      <c r="A12" s="11">
        <v>2</v>
      </c>
      <c r="B12" s="1">
        <v>2.15</v>
      </c>
      <c r="C12">
        <v>10</v>
      </c>
      <c r="D12">
        <v>10</v>
      </c>
      <c r="F12" s="11">
        <v>2</v>
      </c>
      <c r="G12" s="1">
        <v>1.92</v>
      </c>
      <c r="H12">
        <v>9</v>
      </c>
      <c r="I12">
        <v>9</v>
      </c>
    </row>
    <row r="13" spans="1:14" x14ac:dyDescent="0.3">
      <c r="A13" s="11">
        <v>1</v>
      </c>
      <c r="B13" s="1">
        <v>2.1800000000000002</v>
      </c>
      <c r="C13">
        <v>11</v>
      </c>
      <c r="D13">
        <v>11</v>
      </c>
      <c r="F13" s="11">
        <v>2</v>
      </c>
      <c r="G13" s="1">
        <v>2.15</v>
      </c>
      <c r="H13">
        <v>10</v>
      </c>
      <c r="I13">
        <v>10</v>
      </c>
    </row>
    <row r="14" spans="1:14" x14ac:dyDescent="0.3">
      <c r="A14" s="11">
        <v>2</v>
      </c>
      <c r="B14" s="1">
        <v>2.2400000000000002</v>
      </c>
      <c r="C14">
        <v>12</v>
      </c>
      <c r="D14">
        <v>12</v>
      </c>
      <c r="F14" s="11">
        <v>2</v>
      </c>
      <c r="G14" s="1">
        <v>2.2400000000000002</v>
      </c>
      <c r="H14">
        <v>12</v>
      </c>
      <c r="I14">
        <v>12</v>
      </c>
    </row>
    <row r="15" spans="1:14" x14ac:dyDescent="0.3">
      <c r="A15" s="11">
        <v>2</v>
      </c>
      <c r="B15" s="1">
        <v>2.5</v>
      </c>
      <c r="C15">
        <v>13</v>
      </c>
      <c r="D15">
        <v>13</v>
      </c>
      <c r="F15" s="11">
        <v>2</v>
      </c>
      <c r="G15" s="1">
        <v>2.5</v>
      </c>
      <c r="H15">
        <v>13</v>
      </c>
      <c r="I15">
        <v>13</v>
      </c>
    </row>
    <row r="16" spans="1:14" x14ac:dyDescent="0.3">
      <c r="A16" s="11">
        <v>2</v>
      </c>
      <c r="B16" s="1">
        <v>2.5299999999999998</v>
      </c>
      <c r="C16">
        <v>14</v>
      </c>
      <c r="D16">
        <v>14</v>
      </c>
      <c r="F16" s="11">
        <v>2</v>
      </c>
      <c r="G16" s="1">
        <v>2.5299999999999998</v>
      </c>
      <c r="H16">
        <v>14</v>
      </c>
      <c r="I16">
        <v>14</v>
      </c>
      <c r="K16" t="s">
        <v>70</v>
      </c>
      <c r="L16">
        <v>9</v>
      </c>
      <c r="M16" t="s">
        <v>71</v>
      </c>
      <c r="N16">
        <f>SUM(I3:I11)</f>
        <v>47</v>
      </c>
    </row>
    <row r="17" spans="1:15" x14ac:dyDescent="0.3">
      <c r="A17" s="11">
        <v>2</v>
      </c>
      <c r="B17" s="1">
        <v>2.6</v>
      </c>
      <c r="C17">
        <v>15</v>
      </c>
      <c r="D17">
        <v>15</v>
      </c>
      <c r="F17" s="11">
        <v>2</v>
      </c>
      <c r="G17" s="1">
        <v>2.6</v>
      </c>
      <c r="H17">
        <v>15</v>
      </c>
      <c r="I17">
        <v>15</v>
      </c>
      <c r="K17" t="s">
        <v>72</v>
      </c>
      <c r="L17">
        <v>9</v>
      </c>
      <c r="M17" t="s">
        <v>73</v>
      </c>
      <c r="N17">
        <f>SUM(I12:I20)</f>
        <v>124</v>
      </c>
    </row>
    <row r="18" spans="1:15" x14ac:dyDescent="0.3">
      <c r="A18" s="11">
        <v>2</v>
      </c>
      <c r="B18" s="1">
        <v>3.2</v>
      </c>
      <c r="C18">
        <v>16</v>
      </c>
      <c r="D18">
        <v>16</v>
      </c>
      <c r="F18" s="11">
        <v>2</v>
      </c>
      <c r="G18" s="1">
        <v>3.2</v>
      </c>
      <c r="H18">
        <v>16</v>
      </c>
      <c r="I18">
        <v>16</v>
      </c>
    </row>
    <row r="19" spans="1:15" x14ac:dyDescent="0.3">
      <c r="A19" s="11">
        <v>2</v>
      </c>
      <c r="B19" s="1">
        <v>3.34</v>
      </c>
      <c r="C19">
        <v>17</v>
      </c>
      <c r="D19">
        <v>17</v>
      </c>
      <c r="F19" s="11">
        <v>2</v>
      </c>
      <c r="G19" s="1">
        <v>3.34</v>
      </c>
      <c r="H19">
        <v>17</v>
      </c>
      <c r="I19">
        <v>17</v>
      </c>
    </row>
    <row r="20" spans="1:15" x14ac:dyDescent="0.3">
      <c r="A20" s="11">
        <v>2</v>
      </c>
      <c r="B20" s="1">
        <v>3.47</v>
      </c>
      <c r="C20">
        <v>18</v>
      </c>
      <c r="D20">
        <v>18</v>
      </c>
      <c r="F20" s="11">
        <v>2</v>
      </c>
      <c r="G20" s="1">
        <v>3.47</v>
      </c>
      <c r="H20">
        <v>18</v>
      </c>
      <c r="I20">
        <v>18</v>
      </c>
      <c r="K20" t="s">
        <v>74</v>
      </c>
      <c r="L20">
        <f>+L17*L16+(L16*(L16+1)/2)-N16</f>
        <v>79</v>
      </c>
    </row>
    <row r="21" spans="1:15" x14ac:dyDescent="0.3">
      <c r="A21" s="11"/>
      <c r="B21" s="11"/>
      <c r="F21" s="11"/>
      <c r="G21" s="11"/>
      <c r="K21" t="s">
        <v>75</v>
      </c>
      <c r="L21">
        <f>+L16*L17-L20</f>
        <v>2</v>
      </c>
    </row>
    <row r="22" spans="1:15" x14ac:dyDescent="0.3">
      <c r="A22" s="11"/>
      <c r="B22" s="11"/>
      <c r="F22" s="11"/>
      <c r="G22" s="11"/>
      <c r="K22" t="s">
        <v>76</v>
      </c>
      <c r="L22">
        <f>+MAX(L20,L21)</f>
        <v>79</v>
      </c>
    </row>
    <row r="23" spans="1:15" x14ac:dyDescent="0.3">
      <c r="A23" s="11"/>
      <c r="B23" s="11"/>
      <c r="F23" s="11"/>
      <c r="G23" s="11"/>
      <c r="K23" t="s">
        <v>77</v>
      </c>
      <c r="L23">
        <v>64</v>
      </c>
    </row>
    <row r="24" spans="1:15" x14ac:dyDescent="0.3">
      <c r="A24" s="11"/>
      <c r="B24" s="11"/>
      <c r="F24" s="11"/>
      <c r="G24" s="11"/>
    </row>
    <row r="25" spans="1:15" x14ac:dyDescent="0.3">
      <c r="A25" s="11"/>
      <c r="B25" s="11"/>
      <c r="F25" s="11"/>
      <c r="G25" s="11"/>
      <c r="K25" t="s">
        <v>78</v>
      </c>
    </row>
    <row r="26" spans="1:15" x14ac:dyDescent="0.3">
      <c r="A26" s="11"/>
      <c r="B26" s="11"/>
      <c r="F26" s="11"/>
      <c r="G26" s="11"/>
    </row>
    <row r="28" spans="1:15" x14ac:dyDescent="0.3">
      <c r="K28" s="8" t="s">
        <v>79</v>
      </c>
      <c r="L28" s="8"/>
      <c r="M28" s="8"/>
      <c r="N28" s="12" t="s">
        <v>80</v>
      </c>
      <c r="O28" s="12"/>
    </row>
    <row r="29" spans="1:15" x14ac:dyDescent="0.3">
      <c r="K29" s="8"/>
      <c r="L29" s="8"/>
      <c r="M29" s="8"/>
      <c r="N29" s="12"/>
      <c r="O29" s="12"/>
    </row>
    <row r="30" spans="1:15" x14ac:dyDescent="0.3">
      <c r="K30" s="8"/>
      <c r="L30" s="8"/>
      <c r="M30" s="8"/>
      <c r="N30" s="12"/>
      <c r="O30" s="12"/>
    </row>
    <row r="31" spans="1:15" x14ac:dyDescent="0.3">
      <c r="K31" s="8"/>
      <c r="L31" s="8"/>
      <c r="M31" s="8"/>
      <c r="N31" s="12"/>
      <c r="O31" s="12"/>
    </row>
    <row r="32" spans="1:15" x14ac:dyDescent="0.3">
      <c r="D32" s="11"/>
      <c r="E32" s="11"/>
      <c r="J32">
        <v>0</v>
      </c>
      <c r="M32">
        <v>64</v>
      </c>
      <c r="O32">
        <f>+L22+L21</f>
        <v>81</v>
      </c>
    </row>
    <row r="33" spans="4:5" x14ac:dyDescent="0.3">
      <c r="D33" s="11"/>
      <c r="E33" s="11"/>
    </row>
  </sheetData>
  <sortState ref="F3:I20">
    <sortCondition ref="F3:F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36</vt:lpstr>
      <vt:lpstr>38</vt:lpstr>
      <vt:lpstr>39</vt:lpstr>
      <vt:lpstr>43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2022-07-16T16:11:34Z</dcterms:created>
  <dcterms:modified xsi:type="dcterms:W3CDTF">2022-07-18T04:41:07Z</dcterms:modified>
</cp:coreProperties>
</file>