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odys\Dropbox\000CLASES\000 Demografía Aplicada 2023\10 Proyecciones\"/>
    </mc:Choice>
  </mc:AlternateContent>
  <bookViews>
    <workbookView xWindow="-24840" yWindow="765" windowWidth="24525" windowHeight="15135" activeTab="2"/>
  </bookViews>
  <sheets>
    <sheet name="practica 13" sheetId="1" r:id="rId1"/>
    <sheet name="Proy Mujeres Prct 11" sheetId="2" r:id="rId2"/>
    <sheet name="Proyección con migración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5" i="3"/>
  <c r="I28" i="3" l="1"/>
  <c r="I27" i="3"/>
  <c r="I26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8" i="3"/>
  <c r="L9" i="3"/>
  <c r="L10" i="3"/>
  <c r="L12" i="3"/>
  <c r="L13" i="3"/>
  <c r="L7" i="3"/>
  <c r="J8" i="3"/>
  <c r="J9" i="3"/>
  <c r="J10" i="3"/>
  <c r="J11" i="3"/>
  <c r="L11" i="3" s="1"/>
  <c r="J12" i="3"/>
  <c r="J13" i="3"/>
  <c r="J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5" i="3"/>
  <c r="E4" i="3"/>
  <c r="C27" i="1"/>
  <c r="E32" i="2"/>
  <c r="E33" i="2" s="1"/>
  <c r="E31" i="2"/>
  <c r="I26" i="2"/>
  <c r="I27" i="2" s="1"/>
  <c r="I28" i="2" s="1"/>
  <c r="F26" i="2"/>
  <c r="C26" i="2"/>
  <c r="G15" i="2"/>
  <c r="D5" i="2"/>
  <c r="L24" i="3" l="1"/>
  <c r="L25" i="3" s="1"/>
  <c r="I4" i="3" s="1"/>
  <c r="M4" i="3" s="1"/>
</calcChain>
</file>

<file path=xl/sharedStrings.xml><?xml version="1.0" encoding="utf-8"?>
<sst xmlns="http://schemas.openxmlformats.org/spreadsheetml/2006/main" count="96" uniqueCount="50">
  <si>
    <t>nLx</t>
  </si>
  <si>
    <t>x</t>
  </si>
  <si>
    <t>nfx</t>
  </si>
  <si>
    <t>Migrantes</t>
  </si>
  <si>
    <t>Edad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</si>
  <si>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</si>
  <si>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</si>
  <si>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</si>
  <si>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</si>
  <si>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</si>
  <si>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</si>
  <si>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</si>
  <si>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</si>
  <si>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</si>
  <si>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</si>
  <si>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</si>
  <si>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</si>
  <si>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</si>
  <si>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</si>
  <si>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Grupos de edad</t>
  </si>
  <si>
    <t>Población femenina censada el 2011 corrida al 30 06 2011</t>
  </si>
  <si>
    <t>Sx</t>
  </si>
  <si>
    <t>Población femenina proyectada al 30-06-2016</t>
  </si>
  <si>
    <t>Tasas de fecundidad por edad</t>
  </si>
  <si>
    <t>Nacimientos 2011 al 2016</t>
  </si>
  <si>
    <t>Mujeres</t>
  </si>
  <si>
    <t>Nacimientos</t>
  </si>
  <si>
    <t>70-74</t>
  </si>
  <si>
    <t>75-79</t>
  </si>
  <si>
    <t>80-84</t>
  </si>
  <si>
    <t>85-89</t>
  </si>
  <si>
    <t>90-94</t>
  </si>
  <si>
    <t>95+ / 95 - 99</t>
  </si>
  <si>
    <t>100 +</t>
  </si>
  <si>
    <t>Total</t>
  </si>
  <si>
    <t>Total de nacimientos</t>
  </si>
  <si>
    <t>1/(1.05+1)</t>
  </si>
  <si>
    <t>Nacimientos femeninos</t>
  </si>
  <si>
    <t>Nacimientos masculinos</t>
  </si>
  <si>
    <t>Población de 90 a 94 proyectada 5 años</t>
  </si>
  <si>
    <t xml:space="preserve">Relación de sobrevivencia 95+ </t>
  </si>
  <si>
    <r>
      <t>T</t>
    </r>
    <r>
      <rPr>
        <vertAlign val="subscript"/>
        <sz val="12"/>
        <color theme="1"/>
        <rFont val="Calibri"/>
        <family val="2"/>
        <scheme val="minor"/>
      </rPr>
      <t>95</t>
    </r>
  </si>
  <si>
    <r>
      <t>T</t>
    </r>
    <r>
      <rPr>
        <vertAlign val="subscript"/>
        <sz val="12"/>
        <color theme="1"/>
        <rFont val="Calibri"/>
        <family val="2"/>
        <scheme val="minor"/>
      </rPr>
      <t>100</t>
    </r>
  </si>
  <si>
    <r>
      <rPr>
        <vertAlign val="subscript"/>
        <sz val="12"/>
        <color theme="1"/>
        <rFont val="Calibri"/>
        <family val="2"/>
      </rPr>
      <t>∞</t>
    </r>
    <r>
      <rPr>
        <sz val="12"/>
        <color theme="1"/>
        <rFont val="Calibri"/>
        <family val="2"/>
        <scheme val="minor"/>
      </rPr>
      <t>S</t>
    </r>
    <r>
      <rPr>
        <vertAlign val="subscript"/>
        <sz val="12"/>
        <color theme="1"/>
        <rFont val="Calibri"/>
        <family val="2"/>
        <scheme val="minor"/>
      </rPr>
      <t>95</t>
    </r>
  </si>
  <si>
    <t>Población de 95 + en el 2011 proyectada 5 años</t>
  </si>
  <si>
    <t>Población de 95 + en el 2016</t>
  </si>
  <si>
    <t>Migrantes/2</t>
  </si>
  <si>
    <t>Población + migrantes</t>
  </si>
  <si>
    <t>Población 2021</t>
  </si>
  <si>
    <t>Nac. Femeninos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</si>
</sst>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4" xfId="0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gna/Dropbox/000CLASES/0XS3010DEMOGRAFIAAPLICADA/09demograf&#237;a%20Aplicada%202022/10.Proyecciones/Ejemplo%20clase%208%20de%20ju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Proy Mujeres"/>
      <sheetName val="Proy Hombres"/>
      <sheetName val="proy. mujeres c migración "/>
    </sheetNames>
    <sheetDataSet>
      <sheetData sheetId="0">
        <row r="6">
          <cell r="F6">
            <v>99316</v>
          </cell>
        </row>
        <row r="7">
          <cell r="F7">
            <v>396490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D2" sqref="D2:D13"/>
    </sheetView>
  </sheetViews>
  <sheetFormatPr baseColWidth="10" defaultColWidth="9" defaultRowHeight="15.75" x14ac:dyDescent="0.25"/>
  <sheetData>
    <row r="2" spans="2:7" x14ac:dyDescent="0.25">
      <c r="B2" t="s">
        <v>1</v>
      </c>
      <c r="C2" t="s">
        <v>0</v>
      </c>
      <c r="D2" t="s">
        <v>2</v>
      </c>
      <c r="F2" t="s">
        <v>4</v>
      </c>
      <c r="G2" t="s">
        <v>3</v>
      </c>
    </row>
    <row r="3" spans="2:7" x14ac:dyDescent="0.25">
      <c r="B3">
        <v>0</v>
      </c>
      <c r="C3">
        <v>99290</v>
      </c>
      <c r="F3" t="s">
        <v>5</v>
      </c>
      <c r="G3">
        <v>651</v>
      </c>
    </row>
    <row r="4" spans="2:7" x14ac:dyDescent="0.25">
      <c r="B4">
        <v>1</v>
      </c>
      <c r="C4">
        <v>396540</v>
      </c>
      <c r="F4" t="s">
        <v>6</v>
      </c>
      <c r="G4">
        <v>1158</v>
      </c>
    </row>
    <row r="5" spans="2:7" x14ac:dyDescent="0.25">
      <c r="B5">
        <v>5</v>
      </c>
      <c r="C5">
        <v>495242</v>
      </c>
      <c r="F5" t="s">
        <v>7</v>
      </c>
      <c r="G5">
        <v>1092</v>
      </c>
    </row>
    <row r="6" spans="2:7" x14ac:dyDescent="0.25">
      <c r="B6">
        <v>10</v>
      </c>
      <c r="C6">
        <v>494966</v>
      </c>
      <c r="F6" t="s">
        <v>8</v>
      </c>
      <c r="G6">
        <v>2107</v>
      </c>
    </row>
    <row r="7" spans="2:7" x14ac:dyDescent="0.25">
      <c r="B7">
        <v>15</v>
      </c>
      <c r="C7">
        <v>494356</v>
      </c>
      <c r="D7">
        <v>3.9888364224707942E-2</v>
      </c>
      <c r="F7" t="s">
        <v>9</v>
      </c>
      <c r="G7">
        <v>1129</v>
      </c>
    </row>
    <row r="8" spans="2:7" x14ac:dyDescent="0.25">
      <c r="B8">
        <v>20</v>
      </c>
      <c r="C8">
        <v>493420</v>
      </c>
      <c r="D8">
        <v>7.7108228327742639E-2</v>
      </c>
      <c r="F8" t="s">
        <v>10</v>
      </c>
      <c r="G8">
        <v>1851</v>
      </c>
    </row>
    <row r="9" spans="2:7" x14ac:dyDescent="0.25">
      <c r="B9">
        <v>25</v>
      </c>
      <c r="C9">
        <v>492226</v>
      </c>
      <c r="D9">
        <v>7.7393456974338415E-2</v>
      </c>
      <c r="F9" t="s">
        <v>11</v>
      </c>
      <c r="G9">
        <v>998</v>
      </c>
    </row>
    <row r="10" spans="2:7" x14ac:dyDescent="0.25">
      <c r="B10">
        <v>30</v>
      </c>
      <c r="C10">
        <v>490992</v>
      </c>
      <c r="D10">
        <v>6.1374292481560622E-2</v>
      </c>
      <c r="F10" t="s">
        <v>12</v>
      </c>
      <c r="G10">
        <v>665</v>
      </c>
    </row>
    <row r="11" spans="2:7" x14ac:dyDescent="0.25">
      <c r="B11">
        <v>35</v>
      </c>
      <c r="C11">
        <v>489482</v>
      </c>
      <c r="D11">
        <v>3.4553110561815148E-2</v>
      </c>
      <c r="F11" t="s">
        <v>13</v>
      </c>
      <c r="G11">
        <v>158</v>
      </c>
    </row>
    <row r="12" spans="2:7" x14ac:dyDescent="0.25">
      <c r="B12">
        <v>40</v>
      </c>
      <c r="C12">
        <v>487177</v>
      </c>
      <c r="D12">
        <v>9.021567749851047E-3</v>
      </c>
      <c r="F12" t="s">
        <v>14</v>
      </c>
      <c r="G12">
        <v>315</v>
      </c>
    </row>
    <row r="13" spans="2:7" x14ac:dyDescent="0.25">
      <c r="B13">
        <v>45</v>
      </c>
      <c r="C13">
        <v>483666</v>
      </c>
      <c r="D13">
        <v>5.6666609863528447E-4</v>
      </c>
      <c r="F13" t="s">
        <v>15</v>
      </c>
      <c r="G13">
        <v>486</v>
      </c>
    </row>
    <row r="14" spans="2:7" x14ac:dyDescent="0.25">
      <c r="B14">
        <v>50</v>
      </c>
      <c r="C14">
        <v>478428</v>
      </c>
      <c r="F14" t="s">
        <v>16</v>
      </c>
      <c r="G14">
        <v>325</v>
      </c>
    </row>
    <row r="15" spans="2:7" x14ac:dyDescent="0.25">
      <c r="B15">
        <v>55</v>
      </c>
      <c r="C15">
        <v>471168</v>
      </c>
      <c r="F15" t="s">
        <v>17</v>
      </c>
      <c r="G15">
        <v>622</v>
      </c>
    </row>
    <row r="16" spans="2:7" x14ac:dyDescent="0.25">
      <c r="B16">
        <v>60</v>
      </c>
      <c r="C16">
        <v>459724</v>
      </c>
      <c r="F16" t="s">
        <v>18</v>
      </c>
      <c r="G16">
        <v>107</v>
      </c>
    </row>
    <row r="17" spans="2:3" x14ac:dyDescent="0.25">
      <c r="B17">
        <v>65</v>
      </c>
      <c r="C17">
        <v>441008</v>
      </c>
    </row>
    <row r="18" spans="2:3" x14ac:dyDescent="0.25">
      <c r="B18">
        <v>70</v>
      </c>
      <c r="C18">
        <v>412149</v>
      </c>
    </row>
    <row r="19" spans="2:3" x14ac:dyDescent="0.25">
      <c r="B19">
        <v>75</v>
      </c>
      <c r="C19">
        <v>367360</v>
      </c>
    </row>
    <row r="20" spans="2:3" x14ac:dyDescent="0.25">
      <c r="B20">
        <v>80</v>
      </c>
      <c r="C20">
        <v>302102</v>
      </c>
    </row>
    <row r="21" spans="2:3" x14ac:dyDescent="0.25">
      <c r="B21">
        <v>85</v>
      </c>
      <c r="C21">
        <v>210999</v>
      </c>
    </row>
    <row r="22" spans="2:3" x14ac:dyDescent="0.25">
      <c r="B22">
        <v>90</v>
      </c>
      <c r="C22">
        <v>114815</v>
      </c>
    </row>
    <row r="23" spans="2:3" x14ac:dyDescent="0.25">
      <c r="B23">
        <v>95</v>
      </c>
      <c r="C23">
        <v>42311</v>
      </c>
    </row>
    <row r="24" spans="2:3" x14ac:dyDescent="0.25">
      <c r="B24">
        <v>100</v>
      </c>
      <c r="C24">
        <v>9740</v>
      </c>
    </row>
    <row r="27" spans="2:3" x14ac:dyDescent="0.25">
      <c r="C27">
        <f>+C3+C4</f>
        <v>495830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6"/>
  <sheetViews>
    <sheetView workbookViewId="0">
      <selection activeCell="F3" sqref="F3:F24"/>
    </sheetView>
  </sheetViews>
  <sheetFormatPr baseColWidth="10" defaultColWidth="9" defaultRowHeight="15.75" x14ac:dyDescent="0.25"/>
  <cols>
    <col min="2" max="2" width="12.75" customWidth="1"/>
    <col min="3" max="3" width="16" customWidth="1"/>
    <col min="6" max="6" width="13.125" customWidth="1"/>
    <col min="7" max="7" width="10.25" customWidth="1"/>
    <col min="8" max="8" width="11.875" customWidth="1"/>
    <col min="9" max="9" width="13.125" customWidth="1"/>
    <col min="11" max="11" width="12.375" bestFit="1" customWidth="1"/>
  </cols>
  <sheetData>
    <row r="3" spans="2:14" ht="15.75" customHeight="1" x14ac:dyDescent="0.25">
      <c r="B3" s="12" t="s">
        <v>19</v>
      </c>
      <c r="C3" s="13" t="s">
        <v>20</v>
      </c>
      <c r="D3" s="14" t="s">
        <v>0</v>
      </c>
      <c r="E3" s="14" t="s">
        <v>21</v>
      </c>
      <c r="F3" s="13" t="s">
        <v>22</v>
      </c>
      <c r="G3" s="13" t="s">
        <v>23</v>
      </c>
      <c r="H3" s="9" t="s">
        <v>24</v>
      </c>
      <c r="I3" s="10"/>
    </row>
    <row r="4" spans="2:14" ht="55.5" customHeight="1" x14ac:dyDescent="0.25">
      <c r="B4" s="12"/>
      <c r="C4" s="13"/>
      <c r="D4" s="14"/>
      <c r="E4" s="14"/>
      <c r="F4" s="13"/>
      <c r="G4" s="13"/>
      <c r="H4" s="1" t="s">
        <v>25</v>
      </c>
      <c r="I4" s="1" t="s">
        <v>26</v>
      </c>
    </row>
    <row r="5" spans="2:14" x14ac:dyDescent="0.25">
      <c r="B5" t="s">
        <v>5</v>
      </c>
      <c r="C5">
        <v>165633</v>
      </c>
      <c r="D5">
        <f>+[1]Información!F6+[1]Información!F7</f>
        <v>495806</v>
      </c>
      <c r="E5" s="2">
        <v>0.99161200000000005</v>
      </c>
      <c r="F5" s="3">
        <v>171819.1654451738</v>
      </c>
      <c r="K5" s="2"/>
    </row>
    <row r="6" spans="2:14" x14ac:dyDescent="0.25">
      <c r="B6" t="s">
        <v>6</v>
      </c>
      <c r="C6">
        <v>167822</v>
      </c>
      <c r="D6">
        <v>495194</v>
      </c>
      <c r="E6" s="2">
        <v>0.99876564624066666</v>
      </c>
      <c r="F6" s="4">
        <v>165428.55028378035</v>
      </c>
      <c r="K6" s="2"/>
      <c r="L6" s="3"/>
    </row>
    <row r="7" spans="2:14" x14ac:dyDescent="0.25">
      <c r="B7" t="s">
        <v>7</v>
      </c>
      <c r="C7">
        <v>191237</v>
      </c>
      <c r="D7">
        <v>494774</v>
      </c>
      <c r="E7" s="2">
        <v>0.99915184755873454</v>
      </c>
      <c r="F7" s="4">
        <v>167679.66136100196</v>
      </c>
      <c r="K7" s="2"/>
      <c r="L7" s="3"/>
    </row>
    <row r="8" spans="2:14" x14ac:dyDescent="0.25">
      <c r="B8" t="s">
        <v>8</v>
      </c>
      <c r="C8">
        <v>203322</v>
      </c>
      <c r="D8">
        <v>494054</v>
      </c>
      <c r="E8" s="2">
        <v>0.99854479014661235</v>
      </c>
      <c r="F8" s="4">
        <v>190958.71003326771</v>
      </c>
      <c r="G8" s="2">
        <v>6.5426085427160233E-2</v>
      </c>
      <c r="H8" s="3">
        <v>197140.35501663387</v>
      </c>
      <c r="I8" s="3">
        <v>64490.608542294925</v>
      </c>
      <c r="K8" s="2"/>
      <c r="L8" s="3"/>
      <c r="N8" s="3"/>
    </row>
    <row r="9" spans="2:14" x14ac:dyDescent="0.25">
      <c r="B9" t="s">
        <v>9</v>
      </c>
      <c r="C9">
        <v>207519</v>
      </c>
      <c r="D9">
        <v>493071</v>
      </c>
      <c r="E9" s="2">
        <v>0.99801033895080293</v>
      </c>
      <c r="F9" s="4">
        <v>202917.45813615515</v>
      </c>
      <c r="G9" s="2">
        <v>0.10076276859543093</v>
      </c>
      <c r="H9" s="3">
        <v>205218.22906807758</v>
      </c>
      <c r="I9" s="3">
        <v>103391.78463575419</v>
      </c>
      <c r="K9" s="2"/>
      <c r="L9" s="3"/>
    </row>
    <row r="10" spans="2:14" x14ac:dyDescent="0.25">
      <c r="B10" t="s">
        <v>10</v>
      </c>
      <c r="C10">
        <v>194790</v>
      </c>
      <c r="D10">
        <v>492065</v>
      </c>
      <c r="E10" s="2">
        <v>0.99795972588126258</v>
      </c>
      <c r="F10" s="4">
        <v>207095.60435515374</v>
      </c>
      <c r="G10" s="2">
        <v>9.0365365244757606E-2</v>
      </c>
      <c r="H10" s="3">
        <v>200942.80217757687</v>
      </c>
      <c r="I10" s="3">
        <v>90791.348560409038</v>
      </c>
      <c r="K10" s="2"/>
      <c r="L10" s="3"/>
    </row>
    <row r="11" spans="2:14" x14ac:dyDescent="0.25">
      <c r="B11" t="s">
        <v>11</v>
      </c>
      <c r="C11">
        <v>172407</v>
      </c>
      <c r="D11">
        <v>490778</v>
      </c>
      <c r="E11" s="2">
        <v>0.99738449188623457</v>
      </c>
      <c r="F11" s="4">
        <v>194280.52517451963</v>
      </c>
      <c r="G11" s="2">
        <v>6.7218082057161579E-2</v>
      </c>
      <c r="H11" s="3">
        <v>183343.76258725981</v>
      </c>
      <c r="I11" s="3">
        <v>61620.080391295909</v>
      </c>
      <c r="K11" s="2"/>
      <c r="L11" s="3"/>
    </row>
    <row r="12" spans="2:14" x14ac:dyDescent="0.25">
      <c r="B12" t="s">
        <v>12</v>
      </c>
      <c r="C12">
        <v>149367</v>
      </c>
      <c r="D12">
        <v>488926</v>
      </c>
      <c r="E12" s="2">
        <v>0.99622639971636873</v>
      </c>
      <c r="F12" s="4">
        <v>171756.40489589999</v>
      </c>
      <c r="G12" s="2">
        <v>3.5348546739483698E-2</v>
      </c>
      <c r="H12" s="3">
        <v>160561.70244795</v>
      </c>
      <c r="I12" s="3">
        <v>28378.114217762173</v>
      </c>
      <c r="K12" s="2"/>
      <c r="L12" s="3"/>
    </row>
    <row r="13" spans="2:14" x14ac:dyDescent="0.25">
      <c r="B13" t="s">
        <v>13</v>
      </c>
      <c r="C13">
        <v>146782</v>
      </c>
      <c r="D13">
        <v>486342</v>
      </c>
      <c r="E13" s="2">
        <v>0.99471494663814153</v>
      </c>
      <c r="F13" s="4">
        <v>148577.58743449929</v>
      </c>
      <c r="G13" s="2">
        <v>8.3039925596226673E-3</v>
      </c>
      <c r="H13" s="3">
        <v>147679.79371724965</v>
      </c>
      <c r="I13" s="3">
        <v>6131.6595411732569</v>
      </c>
      <c r="K13" s="2"/>
      <c r="L13" s="3"/>
    </row>
    <row r="14" spans="2:14" x14ac:dyDescent="0.25">
      <c r="B14" t="s">
        <v>14</v>
      </c>
      <c r="C14">
        <v>139635</v>
      </c>
      <c r="D14">
        <v>483012</v>
      </c>
      <c r="E14" s="2">
        <v>0.99315296643103002</v>
      </c>
      <c r="F14" s="4">
        <v>145776.97871867946</v>
      </c>
      <c r="G14" s="2">
        <v>5.6785917092561046E-4</v>
      </c>
      <c r="H14" s="3">
        <v>142705.98935933973</v>
      </c>
      <c r="I14" s="3">
        <v>405.1845240185682</v>
      </c>
      <c r="K14" s="2"/>
      <c r="L14" s="3"/>
    </row>
    <row r="15" spans="2:14" x14ac:dyDescent="0.25">
      <c r="B15" t="s">
        <v>15</v>
      </c>
      <c r="C15">
        <v>123446</v>
      </c>
      <c r="D15">
        <v>477938</v>
      </c>
      <c r="E15" s="2">
        <v>0.98949508500824002</v>
      </c>
      <c r="F15" s="4">
        <v>138168.14619512559</v>
      </c>
      <c r="G15" s="2">
        <f>SUM(G8:G14)</f>
        <v>0.3679926997945423</v>
      </c>
      <c r="K15" s="2"/>
      <c r="L15" s="3"/>
    </row>
    <row r="16" spans="2:14" x14ac:dyDescent="0.25">
      <c r="B16" t="s">
        <v>16</v>
      </c>
      <c r="C16">
        <v>96723</v>
      </c>
      <c r="D16">
        <v>469800</v>
      </c>
      <c r="E16" s="2">
        <v>0.98297268683385708</v>
      </c>
      <c r="F16" s="4">
        <v>121344.04629889232</v>
      </c>
      <c r="K16" s="2"/>
      <c r="L16" s="3"/>
    </row>
    <row r="17" spans="2:12" x14ac:dyDescent="0.25">
      <c r="B17" t="s">
        <v>17</v>
      </c>
      <c r="C17">
        <v>72466</v>
      </c>
      <c r="D17">
        <v>456980</v>
      </c>
      <c r="E17" s="2">
        <v>0.97271179225202209</v>
      </c>
      <c r="F17" s="4">
        <v>94083.602681992328</v>
      </c>
      <c r="K17" s="2"/>
      <c r="L17" s="3"/>
    </row>
    <row r="18" spans="2:12" x14ac:dyDescent="0.25">
      <c r="B18" t="s">
        <v>18</v>
      </c>
      <c r="C18">
        <v>54053</v>
      </c>
      <c r="D18">
        <v>436654</v>
      </c>
      <c r="E18" s="2">
        <v>0.9555210293667119</v>
      </c>
      <c r="F18" s="4">
        <v>69242.786914088152</v>
      </c>
      <c r="K18" s="2"/>
      <c r="L18" s="3"/>
    </row>
    <row r="19" spans="2:12" x14ac:dyDescent="0.25">
      <c r="B19" t="s">
        <v>27</v>
      </c>
      <c r="C19">
        <v>41041</v>
      </c>
      <c r="D19">
        <v>406912</v>
      </c>
      <c r="E19" s="2">
        <v>0.9318865738090113</v>
      </c>
      <c r="F19" s="4">
        <v>50371.264974098485</v>
      </c>
      <c r="K19" s="2"/>
      <c r="L19" s="3"/>
    </row>
    <row r="20" spans="2:12" x14ac:dyDescent="0.25">
      <c r="B20" t="s">
        <v>28</v>
      </c>
      <c r="C20">
        <v>30601</v>
      </c>
      <c r="D20">
        <v>363004</v>
      </c>
      <c r="E20" s="2">
        <v>0.89209460522176787</v>
      </c>
      <c r="F20" s="4">
        <v>36612.454692906576</v>
      </c>
      <c r="K20" s="2"/>
      <c r="L20" s="3"/>
    </row>
    <row r="21" spans="2:12" x14ac:dyDescent="0.25">
      <c r="B21" t="s">
        <v>29</v>
      </c>
      <c r="C21">
        <v>22071</v>
      </c>
      <c r="D21">
        <v>296830</v>
      </c>
      <c r="E21" s="2">
        <v>0.81770448810481422</v>
      </c>
      <c r="F21" s="4">
        <v>25022.57504049542</v>
      </c>
      <c r="K21" s="2"/>
      <c r="L21" s="3"/>
    </row>
    <row r="22" spans="2:12" x14ac:dyDescent="0.25">
      <c r="B22" t="s">
        <v>30</v>
      </c>
      <c r="C22">
        <v>12233</v>
      </c>
      <c r="D22">
        <v>207073</v>
      </c>
      <c r="E22" s="2">
        <v>0.69761479634807799</v>
      </c>
      <c r="F22" s="4">
        <v>15397.05617019843</v>
      </c>
      <c r="K22" s="2"/>
      <c r="L22" s="3"/>
    </row>
    <row r="23" spans="2:12" x14ac:dyDescent="0.25">
      <c r="B23" t="s">
        <v>31</v>
      </c>
      <c r="C23">
        <v>5267</v>
      </c>
      <c r="D23">
        <v>114646</v>
      </c>
      <c r="E23" s="2">
        <v>0.55365016202015715</v>
      </c>
      <c r="F23" s="4">
        <v>6772.8024319925826</v>
      </c>
      <c r="K23" s="2"/>
      <c r="L23" s="3"/>
    </row>
    <row r="24" spans="2:12" x14ac:dyDescent="0.25">
      <c r="B24" t="s">
        <v>32</v>
      </c>
      <c r="C24">
        <v>2147</v>
      </c>
      <c r="D24">
        <v>44045</v>
      </c>
      <c r="E24" s="2">
        <v>0.38418261430839279</v>
      </c>
      <c r="F24">
        <v>2430</v>
      </c>
      <c r="K24" s="2"/>
    </row>
    <row r="25" spans="2:12" x14ac:dyDescent="0.25">
      <c r="B25" s="5" t="s">
        <v>33</v>
      </c>
      <c r="C25" s="5"/>
      <c r="D25" s="5">
        <v>10281</v>
      </c>
      <c r="E25" s="6">
        <v>0.23342036553524803</v>
      </c>
      <c r="F25" s="5"/>
      <c r="G25" s="5"/>
      <c r="H25" s="5"/>
      <c r="I25" s="5"/>
    </row>
    <row r="26" spans="2:12" x14ac:dyDescent="0.25">
      <c r="B26" t="s">
        <v>34</v>
      </c>
      <c r="C26">
        <f>SUM(C5:C24)</f>
        <v>2198562</v>
      </c>
      <c r="F26" s="3">
        <f>SUM(F5:F24)</f>
        <v>2325735.3812379218</v>
      </c>
      <c r="G26" t="s">
        <v>35</v>
      </c>
      <c r="I26" s="3">
        <f>SUM(I8:I14)</f>
        <v>355208.78041270806</v>
      </c>
      <c r="K26" t="s">
        <v>36</v>
      </c>
    </row>
    <row r="27" spans="2:12" x14ac:dyDescent="0.25">
      <c r="G27" t="s">
        <v>37</v>
      </c>
      <c r="I27" s="3">
        <f>+I26*(1/(1+1.05))</f>
        <v>173272.57581107711</v>
      </c>
    </row>
    <row r="28" spans="2:12" x14ac:dyDescent="0.25">
      <c r="G28" t="s">
        <v>38</v>
      </c>
      <c r="I28" s="3">
        <f>+I26-I27</f>
        <v>181936.20460163095</v>
      </c>
    </row>
    <row r="29" spans="2:12" x14ac:dyDescent="0.25">
      <c r="B29" t="s">
        <v>39</v>
      </c>
      <c r="E29" s="3">
        <v>2023.4898295623047</v>
      </c>
    </row>
    <row r="31" spans="2:12" ht="18.75" x14ac:dyDescent="0.35">
      <c r="B31" t="s">
        <v>40</v>
      </c>
      <c r="D31" t="s">
        <v>41</v>
      </c>
      <c r="E31">
        <f>+D25+D24</f>
        <v>54326</v>
      </c>
    </row>
    <row r="32" spans="2:12" ht="18.75" x14ac:dyDescent="0.35">
      <c r="D32" t="s">
        <v>42</v>
      </c>
      <c r="E32">
        <f>+D25</f>
        <v>10281</v>
      </c>
    </row>
    <row r="33" spans="2:5" ht="18.75" x14ac:dyDescent="0.35">
      <c r="D33" t="s">
        <v>43</v>
      </c>
      <c r="E33" s="2">
        <f>+E32/E31</f>
        <v>0.18924640135478407</v>
      </c>
    </row>
    <row r="34" spans="2:5" x14ac:dyDescent="0.25">
      <c r="B34" s="11" t="s">
        <v>44</v>
      </c>
      <c r="C34" s="11"/>
      <c r="D34" s="11"/>
    </row>
    <row r="35" spans="2:5" x14ac:dyDescent="0.25">
      <c r="B35" s="11"/>
      <c r="C35" s="11"/>
      <c r="D35" s="11"/>
      <c r="E35" s="3">
        <v>406.31202370872143</v>
      </c>
    </row>
    <row r="36" spans="2:5" x14ac:dyDescent="0.25">
      <c r="B36" t="s">
        <v>45</v>
      </c>
      <c r="E36" s="3">
        <v>2429.8018532710262</v>
      </c>
    </row>
  </sheetData>
  <mergeCells count="8">
    <mergeCell ref="H3:I3"/>
    <mergeCell ref="B34:D35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workbookViewId="0">
      <selection activeCell="I28" sqref="I28"/>
    </sheetView>
  </sheetViews>
  <sheetFormatPr baseColWidth="10" defaultRowHeight="15.75" x14ac:dyDescent="0.25"/>
  <cols>
    <col min="11" max="11" width="12.875" customWidth="1"/>
  </cols>
  <sheetData>
    <row r="2" spans="2:13" x14ac:dyDescent="0.25">
      <c r="B2" s="12" t="s">
        <v>19</v>
      </c>
      <c r="C2" s="13" t="s">
        <v>22</v>
      </c>
    </row>
    <row r="3" spans="2:13" ht="68.25" customHeight="1" x14ac:dyDescent="0.25">
      <c r="B3" s="12"/>
      <c r="C3" s="13"/>
      <c r="D3" s="7" t="s">
        <v>0</v>
      </c>
      <c r="E3" t="s">
        <v>21</v>
      </c>
      <c r="F3" t="s">
        <v>3</v>
      </c>
      <c r="G3" t="s">
        <v>46</v>
      </c>
      <c r="H3" s="8" t="s">
        <v>47</v>
      </c>
      <c r="I3" s="8" t="s">
        <v>48</v>
      </c>
      <c r="J3" t="s">
        <v>25</v>
      </c>
      <c r="K3" t="s">
        <v>2</v>
      </c>
      <c r="L3" t="s">
        <v>26</v>
      </c>
      <c r="M3" s="8" t="s">
        <v>48</v>
      </c>
    </row>
    <row r="4" spans="2:13" x14ac:dyDescent="0.25">
      <c r="B4" t="s">
        <v>5</v>
      </c>
      <c r="C4" s="3">
        <v>171819.1654451738</v>
      </c>
      <c r="D4">
        <v>495830</v>
      </c>
      <c r="E4">
        <f>+D4/500000</f>
        <v>0.99165999999999999</v>
      </c>
      <c r="F4">
        <v>651</v>
      </c>
      <c r="G4" s="3">
        <f>+F4/2</f>
        <v>325.5</v>
      </c>
      <c r="H4" s="3">
        <f>+C4+G4</f>
        <v>172144.6654451738</v>
      </c>
      <c r="I4" s="3">
        <f>+L25*E4</f>
        <v>141536.9420398823</v>
      </c>
      <c r="M4" s="3">
        <f>+I4+G4</f>
        <v>141862.4420398823</v>
      </c>
    </row>
    <row r="5" spans="2:13" x14ac:dyDescent="0.25">
      <c r="B5" t="s">
        <v>6</v>
      </c>
      <c r="C5" s="4">
        <v>165428.55028378035</v>
      </c>
      <c r="D5">
        <v>495242</v>
      </c>
      <c r="E5" s="2">
        <f>+D5/D4</f>
        <v>0.99881410967468687</v>
      </c>
      <c r="F5">
        <v>1158</v>
      </c>
      <c r="G5" s="3">
        <f t="shared" ref="G5:G17" si="0">+F5/2</f>
        <v>579</v>
      </c>
      <c r="H5" s="3">
        <f t="shared" ref="H5:H23" si="1">+C5+G5</f>
        <v>166007.55028378035</v>
      </c>
      <c r="I5" s="3">
        <f>+E5*H4</f>
        <v>171940.52075186811</v>
      </c>
      <c r="M5" s="3">
        <f t="shared" ref="M5:M22" si="2">+I5+G5</f>
        <v>172519.52075186811</v>
      </c>
    </row>
    <row r="6" spans="2:13" x14ac:dyDescent="0.25">
      <c r="B6" t="s">
        <v>7</v>
      </c>
      <c r="C6" s="4">
        <v>167679.66136100196</v>
      </c>
      <c r="D6">
        <v>494966</v>
      </c>
      <c r="E6" s="2">
        <f t="shared" ref="E6:E23" si="3">+D6/D5</f>
        <v>0.99944269670181451</v>
      </c>
      <c r="F6">
        <v>1092</v>
      </c>
      <c r="G6" s="3">
        <f t="shared" si="0"/>
        <v>546</v>
      </c>
      <c r="H6" s="3">
        <f t="shared" si="1"/>
        <v>168225.66136100196</v>
      </c>
      <c r="I6" s="3">
        <f t="shared" ref="I6:I22" si="4">+E6*H5</f>
        <v>165915.03372848351</v>
      </c>
      <c r="M6" s="3">
        <f t="shared" si="2"/>
        <v>166461.03372848351</v>
      </c>
    </row>
    <row r="7" spans="2:13" x14ac:dyDescent="0.25">
      <c r="B7" t="s">
        <v>8</v>
      </c>
      <c r="C7" s="4">
        <v>190958.71003326771</v>
      </c>
      <c r="D7">
        <v>494356</v>
      </c>
      <c r="E7" s="2">
        <f t="shared" si="3"/>
        <v>0.99876759211743837</v>
      </c>
      <c r="F7">
        <v>2107</v>
      </c>
      <c r="G7" s="3">
        <f t="shared" si="0"/>
        <v>1053.5</v>
      </c>
      <c r="H7" s="3">
        <f t="shared" si="1"/>
        <v>192012.21003326771</v>
      </c>
      <c r="I7" s="3">
        <f t="shared" si="4"/>
        <v>168018.33872989152</v>
      </c>
      <c r="J7" s="3">
        <f>+(H7+I7)/2</f>
        <v>180015.2743815796</v>
      </c>
      <c r="K7">
        <v>3.9888364224707942E-2</v>
      </c>
      <c r="L7" s="3">
        <f>+J7*K7*5</f>
        <v>35902.574152715919</v>
      </c>
      <c r="M7" s="3">
        <f t="shared" si="2"/>
        <v>169071.83872989152</v>
      </c>
    </row>
    <row r="8" spans="2:13" x14ac:dyDescent="0.25">
      <c r="B8" t="s">
        <v>9</v>
      </c>
      <c r="C8" s="4">
        <v>202917.45813615515</v>
      </c>
      <c r="D8">
        <v>493420</v>
      </c>
      <c r="E8" s="2">
        <f t="shared" si="3"/>
        <v>0.99810662761248981</v>
      </c>
      <c r="F8">
        <v>1129</v>
      </c>
      <c r="G8" s="3">
        <f t="shared" si="0"/>
        <v>564.5</v>
      </c>
      <c r="H8" s="3">
        <f t="shared" si="1"/>
        <v>203481.95813615515</v>
      </c>
      <c r="I8" s="3">
        <f t="shared" si="4"/>
        <v>191648.65941672592</v>
      </c>
      <c r="J8" s="3">
        <f t="shared" ref="J8:J13" si="5">+(H8+I8)/2</f>
        <v>197565.30877644054</v>
      </c>
      <c r="K8">
        <v>7.7108228327742639E-2</v>
      </c>
      <c r="L8" s="3">
        <f t="shared" ref="L8:L13" si="6">+J8*K8*5</f>
        <v>76169.554693873768</v>
      </c>
      <c r="M8" s="3">
        <f t="shared" si="2"/>
        <v>192213.15941672592</v>
      </c>
    </row>
    <row r="9" spans="2:13" x14ac:dyDescent="0.25">
      <c r="B9" t="s">
        <v>10</v>
      </c>
      <c r="C9" s="4">
        <v>207095.60435515374</v>
      </c>
      <c r="D9">
        <v>492226</v>
      </c>
      <c r="E9" s="2">
        <f t="shared" si="3"/>
        <v>0.9975801548376636</v>
      </c>
      <c r="F9">
        <v>1851</v>
      </c>
      <c r="G9" s="3">
        <f t="shared" si="0"/>
        <v>925.5</v>
      </c>
      <c r="H9" s="3">
        <f t="shared" si="1"/>
        <v>208021.10435515374</v>
      </c>
      <c r="I9" s="3">
        <f t="shared" si="4"/>
        <v>202989.56330413665</v>
      </c>
      <c r="J9" s="3">
        <f t="shared" si="5"/>
        <v>205505.33382964518</v>
      </c>
      <c r="K9">
        <v>7.7393456974338415E-2</v>
      </c>
      <c r="L9" s="3">
        <f t="shared" si="6"/>
        <v>79523.84105870848</v>
      </c>
      <c r="M9" s="3">
        <f t="shared" si="2"/>
        <v>203915.06330413665</v>
      </c>
    </row>
    <row r="10" spans="2:13" x14ac:dyDescent="0.25">
      <c r="B10" t="s">
        <v>11</v>
      </c>
      <c r="C10" s="4">
        <v>194280.52517451963</v>
      </c>
      <c r="D10">
        <v>490992</v>
      </c>
      <c r="E10" s="2">
        <f t="shared" si="3"/>
        <v>0.99749302149825492</v>
      </c>
      <c r="F10">
        <v>998</v>
      </c>
      <c r="G10" s="3">
        <f t="shared" si="0"/>
        <v>499</v>
      </c>
      <c r="H10" s="3">
        <f t="shared" si="1"/>
        <v>194779.52517451963</v>
      </c>
      <c r="I10" s="3">
        <f t="shared" si="4"/>
        <v>207499.5999186261</v>
      </c>
      <c r="J10" s="3">
        <f t="shared" si="5"/>
        <v>201139.56254657288</v>
      </c>
      <c r="K10">
        <v>6.1374292481560622E-2</v>
      </c>
      <c r="L10" s="3">
        <f t="shared" si="6"/>
        <v>61723.991706732602</v>
      </c>
      <c r="M10" s="3">
        <f t="shared" si="2"/>
        <v>207998.5999186261</v>
      </c>
    </row>
    <row r="11" spans="2:13" x14ac:dyDescent="0.25">
      <c r="B11" t="s">
        <v>12</v>
      </c>
      <c r="C11" s="4">
        <v>171756.40489589999</v>
      </c>
      <c r="D11">
        <v>489482</v>
      </c>
      <c r="E11" s="2">
        <f t="shared" si="3"/>
        <v>0.99692459347606477</v>
      </c>
      <c r="F11">
        <v>665</v>
      </c>
      <c r="G11" s="3">
        <f t="shared" si="0"/>
        <v>332.5</v>
      </c>
      <c r="H11" s="3">
        <f t="shared" si="1"/>
        <v>172088.90489589999</v>
      </c>
      <c r="I11" s="3">
        <f t="shared" si="4"/>
        <v>194180.49895206891</v>
      </c>
      <c r="J11" s="3">
        <f t="shared" si="5"/>
        <v>183134.70192398445</v>
      </c>
      <c r="K11">
        <v>3.4553110561815148E-2</v>
      </c>
      <c r="L11" s="3">
        <f t="shared" si="6"/>
        <v>31639.368016422482</v>
      </c>
      <c r="M11" s="3">
        <f t="shared" si="2"/>
        <v>194512.99895206891</v>
      </c>
    </row>
    <row r="12" spans="2:13" x14ac:dyDescent="0.25">
      <c r="B12" t="s">
        <v>13</v>
      </c>
      <c r="C12" s="4">
        <v>148577.58743449929</v>
      </c>
      <c r="D12">
        <v>487177</v>
      </c>
      <c r="E12" s="2">
        <f t="shared" si="3"/>
        <v>0.99529094021843501</v>
      </c>
      <c r="F12">
        <v>158</v>
      </c>
      <c r="G12" s="3">
        <f t="shared" si="0"/>
        <v>79</v>
      </c>
      <c r="H12" s="3">
        <f t="shared" si="1"/>
        <v>148656.58743449929</v>
      </c>
      <c r="I12" s="3">
        <f t="shared" si="4"/>
        <v>171278.52795500113</v>
      </c>
      <c r="J12" s="3">
        <f t="shared" si="5"/>
        <v>159967.5576947502</v>
      </c>
      <c r="K12">
        <v>9.021567749851047E-3</v>
      </c>
      <c r="L12" s="3">
        <f t="shared" si="6"/>
        <v>7215.7907976069764</v>
      </c>
      <c r="M12" s="3">
        <f t="shared" si="2"/>
        <v>171357.52795500113</v>
      </c>
    </row>
    <row r="13" spans="2:13" x14ac:dyDescent="0.25">
      <c r="B13" t="s">
        <v>14</v>
      </c>
      <c r="C13" s="4">
        <v>145776.97871867946</v>
      </c>
      <c r="D13">
        <v>483666</v>
      </c>
      <c r="E13" s="2">
        <f t="shared" si="3"/>
        <v>0.99279317373357112</v>
      </c>
      <c r="F13">
        <v>315</v>
      </c>
      <c r="G13" s="3">
        <f t="shared" si="0"/>
        <v>157.5</v>
      </c>
      <c r="H13" s="3">
        <f t="shared" si="1"/>
        <v>145934.47871867946</v>
      </c>
      <c r="I13" s="3">
        <f t="shared" si="4"/>
        <v>147585.24523549867</v>
      </c>
      <c r="J13" s="3">
        <f t="shared" si="5"/>
        <v>146759.86197708908</v>
      </c>
      <c r="K13">
        <v>5.6666609863528447E-4</v>
      </c>
      <c r="L13" s="3">
        <f t="shared" si="6"/>
        <v>415.81919211404943</v>
      </c>
      <c r="M13" s="3">
        <f t="shared" si="2"/>
        <v>147742.74523549867</v>
      </c>
    </row>
    <row r="14" spans="2:13" x14ac:dyDescent="0.25">
      <c r="B14" t="s">
        <v>15</v>
      </c>
      <c r="C14" s="4">
        <v>138168.14619512559</v>
      </c>
      <c r="D14">
        <v>478428</v>
      </c>
      <c r="E14" s="2">
        <f t="shared" si="3"/>
        <v>0.98917021250201587</v>
      </c>
      <c r="F14">
        <v>486</v>
      </c>
      <c r="G14" s="3">
        <f t="shared" si="0"/>
        <v>243</v>
      </c>
      <c r="H14" s="3">
        <f t="shared" si="1"/>
        <v>138411.14619512559</v>
      </c>
      <c r="I14" s="3">
        <f t="shared" si="4"/>
        <v>144354.03932552706</v>
      </c>
      <c r="M14" s="3">
        <f t="shared" si="2"/>
        <v>144597.03932552706</v>
      </c>
    </row>
    <row r="15" spans="2:13" x14ac:dyDescent="0.25">
      <c r="B15" t="s">
        <v>16</v>
      </c>
      <c r="C15" s="4">
        <v>121344.04629889232</v>
      </c>
      <c r="D15">
        <v>471168</v>
      </c>
      <c r="E15" s="2">
        <f t="shared" si="3"/>
        <v>0.98482530286688907</v>
      </c>
      <c r="F15">
        <v>325</v>
      </c>
      <c r="G15" s="3">
        <f t="shared" si="0"/>
        <v>162.5</v>
      </c>
      <c r="H15" s="3">
        <f t="shared" si="1"/>
        <v>121506.54629889232</v>
      </c>
      <c r="I15" s="3">
        <f t="shared" si="4"/>
        <v>136310.79897176783</v>
      </c>
      <c r="M15" s="3">
        <f t="shared" si="2"/>
        <v>136473.29897176783</v>
      </c>
    </row>
    <row r="16" spans="2:13" x14ac:dyDescent="0.25">
      <c r="B16" t="s">
        <v>17</v>
      </c>
      <c r="C16" s="4">
        <v>94083.602681992328</v>
      </c>
      <c r="D16">
        <v>459724</v>
      </c>
      <c r="E16" s="2">
        <f t="shared" si="3"/>
        <v>0.97571142352621565</v>
      </c>
      <c r="F16">
        <v>622</v>
      </c>
      <c r="G16" s="3">
        <f t="shared" si="0"/>
        <v>311</v>
      </c>
      <c r="H16" s="3">
        <f t="shared" si="1"/>
        <v>94394.602681992328</v>
      </c>
      <c r="I16" s="3">
        <f t="shared" si="4"/>
        <v>118555.32525704626</v>
      </c>
      <c r="M16" s="3">
        <f t="shared" si="2"/>
        <v>118866.32525704626</v>
      </c>
    </row>
    <row r="17" spans="2:13" x14ac:dyDescent="0.25">
      <c r="B17" t="s">
        <v>18</v>
      </c>
      <c r="C17" s="4">
        <v>69242.786914088152</v>
      </c>
      <c r="D17">
        <v>441008</v>
      </c>
      <c r="E17" s="2">
        <f t="shared" si="3"/>
        <v>0.95928861664824983</v>
      </c>
      <c r="F17">
        <v>107</v>
      </c>
      <c r="G17" s="3">
        <f t="shared" si="0"/>
        <v>53.5</v>
      </c>
      <c r="H17" s="3">
        <f t="shared" si="1"/>
        <v>69296.286914088152</v>
      </c>
      <c r="I17" s="3">
        <f t="shared" si="4"/>
        <v>90551.66782586959</v>
      </c>
      <c r="M17" s="3">
        <f t="shared" si="2"/>
        <v>90605.16782586959</v>
      </c>
    </row>
    <row r="18" spans="2:13" x14ac:dyDescent="0.25">
      <c r="B18" t="s">
        <v>27</v>
      </c>
      <c r="C18" s="4">
        <v>50371.264974098485</v>
      </c>
      <c r="D18">
        <v>412149</v>
      </c>
      <c r="E18" s="2">
        <f t="shared" si="3"/>
        <v>0.93456127779994924</v>
      </c>
      <c r="H18" s="3">
        <f t="shared" si="1"/>
        <v>50371.264974098485</v>
      </c>
      <c r="I18" s="3">
        <f t="shared" si="4"/>
        <v>64761.626445222122</v>
      </c>
      <c r="M18" s="3">
        <f t="shared" si="2"/>
        <v>64761.626445222122</v>
      </c>
    </row>
    <row r="19" spans="2:13" x14ac:dyDescent="0.25">
      <c r="B19" t="s">
        <v>28</v>
      </c>
      <c r="C19" s="4">
        <v>36612.454692906576</v>
      </c>
      <c r="D19">
        <v>367360</v>
      </c>
      <c r="E19" s="2">
        <f t="shared" si="3"/>
        <v>0.89132813618375883</v>
      </c>
      <c r="H19" s="3">
        <f t="shared" si="1"/>
        <v>36612.454692906576</v>
      </c>
      <c r="I19" s="3">
        <f t="shared" si="4"/>
        <v>44897.325726581454</v>
      </c>
      <c r="M19" s="3">
        <f t="shared" si="2"/>
        <v>44897.325726581454</v>
      </c>
    </row>
    <row r="20" spans="2:13" x14ac:dyDescent="0.25">
      <c r="B20" t="s">
        <v>29</v>
      </c>
      <c r="C20" s="4">
        <v>25022.57504049542</v>
      </c>
      <c r="D20">
        <v>302102</v>
      </c>
      <c r="E20" s="2">
        <f t="shared" si="3"/>
        <v>0.82235953832752617</v>
      </c>
      <c r="H20" s="3">
        <f t="shared" si="1"/>
        <v>25022.57504049542</v>
      </c>
      <c r="I20" s="3">
        <f t="shared" si="4"/>
        <v>30108.601338296121</v>
      </c>
      <c r="M20" s="3">
        <f t="shared" si="2"/>
        <v>30108.601338296121</v>
      </c>
    </row>
    <row r="21" spans="2:13" x14ac:dyDescent="0.25">
      <c r="B21" t="s">
        <v>30</v>
      </c>
      <c r="C21" s="4">
        <v>15397.05617019843</v>
      </c>
      <c r="D21">
        <v>210999</v>
      </c>
      <c r="E21" s="2">
        <f t="shared" si="3"/>
        <v>0.69843628972995875</v>
      </c>
      <c r="H21" s="3">
        <f t="shared" si="1"/>
        <v>15397.05617019843</v>
      </c>
      <c r="I21" s="3">
        <f t="shared" si="4"/>
        <v>17476.674470773094</v>
      </c>
      <c r="M21" s="3">
        <f t="shared" si="2"/>
        <v>17476.674470773094</v>
      </c>
    </row>
    <row r="22" spans="2:13" x14ac:dyDescent="0.25">
      <c r="B22" t="s">
        <v>31</v>
      </c>
      <c r="C22" s="4">
        <v>6772.8024319925826</v>
      </c>
      <c r="D22">
        <v>114815</v>
      </c>
      <c r="E22" s="2">
        <f t="shared" si="3"/>
        <v>0.54414949833885473</v>
      </c>
      <c r="H22" s="3">
        <f t="shared" si="1"/>
        <v>6772.8024319925826</v>
      </c>
      <c r="I22" s="3">
        <f t="shared" si="4"/>
        <v>8378.3003909086437</v>
      </c>
      <c r="M22" s="3">
        <f t="shared" si="2"/>
        <v>8378.3003909086437</v>
      </c>
    </row>
    <row r="23" spans="2:13" x14ac:dyDescent="0.25">
      <c r="B23" t="s">
        <v>32</v>
      </c>
      <c r="C23">
        <v>2430</v>
      </c>
      <c r="D23">
        <v>42311</v>
      </c>
      <c r="E23" s="2">
        <f t="shared" si="3"/>
        <v>0.36851456691198886</v>
      </c>
      <c r="H23" s="3">
        <f t="shared" si="1"/>
        <v>2430</v>
      </c>
      <c r="I23">
        <v>2951</v>
      </c>
      <c r="M23">
        <v>2951</v>
      </c>
    </row>
    <row r="24" spans="2:13" x14ac:dyDescent="0.25">
      <c r="B24" s="5" t="s">
        <v>33</v>
      </c>
      <c r="D24">
        <v>9740</v>
      </c>
      <c r="K24" t="s">
        <v>26</v>
      </c>
      <c r="L24" s="3">
        <f>SUM(L7:L23)</f>
        <v>292590.93961817428</v>
      </c>
    </row>
    <row r="25" spans="2:13" x14ac:dyDescent="0.25">
      <c r="K25" t="s">
        <v>49</v>
      </c>
      <c r="L25" s="3">
        <f>+L24*(1/2.05)</f>
        <v>142727.2876186216</v>
      </c>
    </row>
    <row r="26" spans="2:13" x14ac:dyDescent="0.25">
      <c r="I26" s="3">
        <f>+C22*E23</f>
        <v>2495.8763550062113</v>
      </c>
    </row>
    <row r="27" spans="2:13" x14ac:dyDescent="0.25">
      <c r="I27" s="3">
        <f>++(D24/(D23+D24))*C23</f>
        <v>454.71172503890421</v>
      </c>
    </row>
    <row r="28" spans="2:13" x14ac:dyDescent="0.25">
      <c r="I28" s="3">
        <f>+I26+I27</f>
        <v>2950.5880800451155</v>
      </c>
    </row>
  </sheetData>
  <mergeCells count="2"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 13</vt:lpstr>
      <vt:lpstr>Proy Mujeres Prct 11</vt:lpstr>
      <vt:lpstr>Proyección con migración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soporteCCP</cp:lastModifiedBy>
  <dcterms:created xsi:type="dcterms:W3CDTF">2023-07-03T16:18:19Z</dcterms:created>
  <dcterms:modified xsi:type="dcterms:W3CDTF">2023-07-05T22:51:42Z</dcterms:modified>
</cp:coreProperties>
</file>