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gna\Dropbox\000CLASES\000 Demografía Aplicada 2023\05 Medidas demográficas\"/>
    </mc:Choice>
  </mc:AlternateContent>
  <xr:revisionPtr revIDLastSave="0" documentId="13_ncr:1_{2D0C2EE9-F235-44D3-96D4-5D586A6301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sas" sheetId="2" r:id="rId1"/>
    <sheet name="Gráficos" sheetId="5" r:id="rId2"/>
    <sheet name="Descomposición" sheetId="4" r:id="rId3"/>
    <sheet name="Lexi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3" l="1"/>
  <c r="M21" i="3"/>
  <c r="M16" i="3"/>
  <c r="N16" i="3" s="1"/>
  <c r="M17" i="3"/>
  <c r="M11" i="3"/>
  <c r="M10" i="3"/>
  <c r="M9" i="3"/>
  <c r="M8" i="3"/>
  <c r="M7" i="3"/>
  <c r="G3" i="5"/>
  <c r="F3" i="5"/>
  <c r="E18" i="5"/>
  <c r="E19" i="5" s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3" i="5"/>
  <c r="B24" i="5"/>
  <c r="D19" i="5"/>
  <c r="C19" i="5"/>
  <c r="G24" i="4"/>
  <c r="E24" i="4"/>
  <c r="N20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3" i="4"/>
  <c r="C24" i="4"/>
  <c r="J20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3" i="4"/>
  <c r="C39" i="2"/>
  <c r="C38" i="2"/>
  <c r="P41" i="2"/>
  <c r="O41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P25" i="2"/>
  <c r="O25" i="2"/>
  <c r="N25" i="2"/>
  <c r="M25" i="2"/>
  <c r="L41" i="2"/>
  <c r="K41" i="2"/>
  <c r="L25" i="2"/>
  <c r="K25" i="2"/>
  <c r="J41" i="2"/>
  <c r="J40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25" i="2"/>
  <c r="G24" i="2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M3" i="2"/>
  <c r="L3" i="2"/>
  <c r="N3" i="2" s="1"/>
  <c r="C29" i="2"/>
  <c r="C20" i="2"/>
  <c r="C28" i="2" s="1"/>
  <c r="D20" i="2"/>
  <c r="M12" i="2" s="1"/>
  <c r="N12" i="2" s="1"/>
  <c r="E20" i="2"/>
  <c r="B20" i="2"/>
  <c r="L13" i="2" s="1"/>
  <c r="N13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3" i="2"/>
  <c r="O12" i="2" l="1"/>
  <c r="P12" i="2"/>
  <c r="O3" i="2"/>
  <c r="P3" i="2"/>
  <c r="P13" i="2"/>
  <c r="O13" i="2"/>
  <c r="O20" i="2" s="1"/>
  <c r="C33" i="2" s="1"/>
  <c r="M20" i="2"/>
  <c r="P11" i="2"/>
  <c r="P10" i="2"/>
  <c r="P19" i="2"/>
  <c r="P9" i="2"/>
  <c r="L20" i="2"/>
  <c r="P18" i="2"/>
  <c r="P8" i="2"/>
  <c r="P17" i="2"/>
  <c r="P7" i="2"/>
  <c r="P16" i="2"/>
  <c r="P6" i="2"/>
  <c r="P15" i="2"/>
  <c r="P5" i="2"/>
  <c r="P20" i="2" s="1"/>
  <c r="C34" i="2" s="1"/>
  <c r="P14" i="2"/>
  <c r="P4" i="2"/>
</calcChain>
</file>

<file path=xl/sharedStrings.xml><?xml version="1.0" encoding="utf-8"?>
<sst xmlns="http://schemas.openxmlformats.org/spreadsheetml/2006/main" count="180" uniqueCount="60">
  <si>
    <t>75+</t>
  </si>
  <si>
    <t>70-74</t>
  </si>
  <si>
    <t>65-69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</si>
  <si>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</si>
  <si>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</si>
  <si>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</si>
  <si>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</si>
  <si>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</si>
  <si>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</si>
  <si>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</si>
  <si>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</si>
  <si>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</si>
  <si>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15-19</t>
  </si>
  <si>
    <t>10-14</t>
  </si>
  <si>
    <t>5-9</t>
  </si>
  <si>
    <t>1-4</t>
  </si>
  <si>
    <t>edad</t>
  </si>
  <si>
    <t>Población A</t>
  </si>
  <si>
    <t>Población B</t>
  </si>
  <si>
    <t>Muertes B</t>
  </si>
  <si>
    <t>Muertes A</t>
  </si>
  <si>
    <t>0-4</t>
  </si>
  <si>
    <t>75-79</t>
  </si>
  <si>
    <t>80-84</t>
  </si>
  <si>
    <t>85-89</t>
  </si>
  <si>
    <t>90-94</t>
  </si>
  <si>
    <t>95-99</t>
  </si>
  <si>
    <t>100+</t>
  </si>
  <si>
    <t xml:space="preserve"> 5 -9</t>
  </si>
  <si>
    <t xml:space="preserve"> 10 -14</t>
  </si>
  <si>
    <t>estandarOMS</t>
  </si>
  <si>
    <t>Tasas de mortalidad por edad</t>
  </si>
  <si>
    <t>Tasa bruta de mortalidad</t>
  </si>
  <si>
    <t>Estructura de edad</t>
  </si>
  <si>
    <t xml:space="preserve">Promedio </t>
  </si>
  <si>
    <t>A y B</t>
  </si>
  <si>
    <t>Tasas brutas de mortalidad estandarizada</t>
  </si>
  <si>
    <t>Estandar OMS</t>
  </si>
  <si>
    <r>
      <rPr>
        <vertAlign val="subscript"/>
        <sz val="11"/>
        <rFont val="Arial"/>
        <family val="2"/>
      </rPr>
      <t>n</t>
    </r>
    <r>
      <rPr>
        <sz val="11"/>
        <rFont val="Arial"/>
        <family val="2"/>
      </rPr>
      <t>C</t>
    </r>
    <r>
      <rPr>
        <vertAlign val="subscript"/>
        <sz val="11"/>
        <rFont val="Arial"/>
        <family val="2"/>
      </rPr>
      <t>x</t>
    </r>
  </si>
  <si>
    <t>Con el estandar de la OMS</t>
  </si>
  <si>
    <t xml:space="preserve">Diferencia </t>
  </si>
  <si>
    <t>Estructura</t>
  </si>
  <si>
    <t>tasas</t>
  </si>
  <si>
    <t>Diferencia tasas brutas</t>
  </si>
  <si>
    <t>Efecto de la estructura por edad</t>
  </si>
  <si>
    <t>Diferencia</t>
  </si>
  <si>
    <t>Tasas</t>
  </si>
  <si>
    <t>Efecto tasas</t>
  </si>
  <si>
    <t xml:space="preserve">   =   </t>
  </si>
  <si>
    <t xml:space="preserve">    +</t>
  </si>
  <si>
    <t>estandar</t>
  </si>
  <si>
    <t>OMS</t>
  </si>
  <si>
    <t>Pob A</t>
  </si>
  <si>
    <t>Pob B</t>
  </si>
  <si>
    <t>75 +</t>
  </si>
  <si>
    <t>Edad x</t>
  </si>
  <si>
    <t>Sobrevivientes a la edad exacta x</t>
  </si>
  <si>
    <t>TMI(1990)</t>
  </si>
  <si>
    <t>pregunta 2b</t>
  </si>
  <si>
    <t>pregunta 2a.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</si>
</sst>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"/>
    <numFmt numFmtId="166" formatCode="0.00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0" fontId="4" fillId="0" borderId="0" xfId="0" applyFont="1"/>
    <xf numFmtId="166" fontId="0" fillId="0" borderId="0" xfId="0" applyNumberFormat="1"/>
    <xf numFmtId="164" fontId="5" fillId="0" borderId="0" xfId="0" applyNumberFormat="1" applyFont="1"/>
    <xf numFmtId="0" fontId="4" fillId="0" borderId="0" xfId="0" applyFont="1" applyAlignment="1">
      <alignment horizontal="center"/>
    </xf>
    <xf numFmtId="16" fontId="4" fillId="0" borderId="0" xfId="0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8" fillId="0" borderId="0" xfId="0" applyFont="1"/>
    <xf numFmtId="165" fontId="9" fillId="0" borderId="0" xfId="0" applyNumberFormat="1" applyFont="1"/>
    <xf numFmtId="0" fontId="10" fillId="0" borderId="0" xfId="0" applyFont="1" applyAlignment="1">
      <alignment horizontal="center"/>
    </xf>
    <xf numFmtId="166" fontId="10" fillId="0" borderId="0" xfId="0" applyNumberFormat="1" applyFont="1"/>
    <xf numFmtId="165" fontId="10" fillId="0" borderId="0" xfId="0" applyNumberFormat="1" applyFont="1"/>
    <xf numFmtId="0" fontId="9" fillId="0" borderId="0" xfId="0" applyFont="1"/>
    <xf numFmtId="166" fontId="9" fillId="0" borderId="0" xfId="0" applyNumberFormat="1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Estructura por edad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Gráficos!$C$2</c:f>
              <c:strCache>
                <c:ptCount val="1"/>
                <c:pt idx="0">
                  <c:v>Población A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Gráficos!$A$3:$A$18</c:f>
              <c:strCache>
                <c:ptCount val="16"/>
                <c:pt idx="0">
                  <c:v>0-4</c:v>
                </c:pt>
                <c:pt idx="1">
                  <c:v> 5 -9</c:v>
                </c:pt>
                <c:pt idx="2">
                  <c:v> 10 -14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 +</c:v>
                </c:pt>
              </c:strCache>
            </c:strRef>
          </c:cat>
          <c:val>
            <c:numRef>
              <c:f>Gráficos!$C$3:$C$18</c:f>
              <c:numCache>
                <c:formatCode>0.0000</c:formatCode>
                <c:ptCount val="16"/>
                <c:pt idx="0">
                  <c:v>7.1000000000000008E-2</c:v>
                </c:pt>
                <c:pt idx="1">
                  <c:v>7.6999999999999999E-2</c:v>
                </c:pt>
                <c:pt idx="2">
                  <c:v>8.5000000000000006E-2</c:v>
                </c:pt>
                <c:pt idx="3">
                  <c:v>9.6000000000000002E-2</c:v>
                </c:pt>
                <c:pt idx="4">
                  <c:v>9.2999999999999999E-2</c:v>
                </c:pt>
                <c:pt idx="5">
                  <c:v>8.2000000000000003E-2</c:v>
                </c:pt>
                <c:pt idx="6">
                  <c:v>7.2999999999999995E-2</c:v>
                </c:pt>
                <c:pt idx="7">
                  <c:v>0.06</c:v>
                </c:pt>
                <c:pt idx="8">
                  <c:v>5.1999999999999998E-2</c:v>
                </c:pt>
                <c:pt idx="9">
                  <c:v>5.1999999999999998E-2</c:v>
                </c:pt>
                <c:pt idx="10">
                  <c:v>5.3999999999999999E-2</c:v>
                </c:pt>
                <c:pt idx="11">
                  <c:v>5.1999999999999998E-2</c:v>
                </c:pt>
                <c:pt idx="12">
                  <c:v>4.2999999999999997E-2</c:v>
                </c:pt>
                <c:pt idx="13">
                  <c:v>3.9E-2</c:v>
                </c:pt>
                <c:pt idx="14">
                  <c:v>2.9000000000000001E-2</c:v>
                </c:pt>
                <c:pt idx="15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A-4E5C-82DA-C08B86D6DB5E}"/>
            </c:ext>
          </c:extLst>
        </c:ser>
        <c:ser>
          <c:idx val="1"/>
          <c:order val="1"/>
          <c:tx>
            <c:strRef>
              <c:f>Gráficos!$D$2</c:f>
              <c:strCache>
                <c:ptCount val="1"/>
                <c:pt idx="0">
                  <c:v>Población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Gráficos!$A$3:$A$18</c:f>
              <c:strCache>
                <c:ptCount val="16"/>
                <c:pt idx="0">
                  <c:v>0-4</c:v>
                </c:pt>
                <c:pt idx="1">
                  <c:v> 5 -9</c:v>
                </c:pt>
                <c:pt idx="2">
                  <c:v> 10 -14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 +</c:v>
                </c:pt>
              </c:strCache>
            </c:strRef>
          </c:cat>
          <c:val>
            <c:numRef>
              <c:f>Gráficos!$D$3:$D$18</c:f>
              <c:numCache>
                <c:formatCode>0.0000</c:formatCode>
                <c:ptCount val="16"/>
                <c:pt idx="0">
                  <c:v>0.16148445336008022</c:v>
                </c:pt>
                <c:pt idx="1">
                  <c:v>0.13640922768304914</c:v>
                </c:pt>
                <c:pt idx="2">
                  <c:v>0.12938816449348045</c:v>
                </c:pt>
                <c:pt idx="3">
                  <c:v>0.11634904714142427</c:v>
                </c:pt>
                <c:pt idx="4">
                  <c:v>9.7291875626880645E-2</c:v>
                </c:pt>
                <c:pt idx="5">
                  <c:v>7.7231695085255764E-2</c:v>
                </c:pt>
                <c:pt idx="6">
                  <c:v>5.6168505516549651E-2</c:v>
                </c:pt>
                <c:pt idx="7">
                  <c:v>4.613841524573721E-2</c:v>
                </c:pt>
                <c:pt idx="8">
                  <c:v>4.212637913741224E-2</c:v>
                </c:pt>
                <c:pt idx="9">
                  <c:v>3.7111334002006016E-2</c:v>
                </c:pt>
                <c:pt idx="10">
                  <c:v>2.9087261785356068E-2</c:v>
                </c:pt>
                <c:pt idx="11">
                  <c:v>2.3069207622868605E-2</c:v>
                </c:pt>
                <c:pt idx="12">
                  <c:v>1.7051153460381142E-2</c:v>
                </c:pt>
                <c:pt idx="13">
                  <c:v>1.4042126379137413E-2</c:v>
                </c:pt>
                <c:pt idx="14">
                  <c:v>8.0240722166499499E-3</c:v>
                </c:pt>
                <c:pt idx="15">
                  <c:v>9.0270812437311942E-3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A-4E5C-82DA-C08B86D6DB5E}"/>
            </c:ext>
          </c:extLst>
        </c:ser>
        <c:ser>
          <c:idx val="2"/>
          <c:order val="2"/>
          <c:tx>
            <c:strRef>
              <c:f>Gráficos!$E$2</c:f>
              <c:strCache>
                <c:ptCount val="1"/>
                <c:pt idx="0">
                  <c:v>OMS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Gráficos!$A$3:$A$18</c:f>
              <c:strCache>
                <c:ptCount val="16"/>
                <c:pt idx="0">
                  <c:v>0-4</c:v>
                </c:pt>
                <c:pt idx="1">
                  <c:v> 5 -9</c:v>
                </c:pt>
                <c:pt idx="2">
                  <c:v> 10 -14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 +</c:v>
                </c:pt>
              </c:strCache>
            </c:strRef>
          </c:cat>
          <c:val>
            <c:numRef>
              <c:f>Gráficos!$E$3:$E$18</c:f>
              <c:numCache>
                <c:formatCode>0.0000</c:formatCode>
                <c:ptCount val="16"/>
                <c:pt idx="0">
                  <c:v>8.8569000849702595E-2</c:v>
                </c:pt>
                <c:pt idx="1">
                  <c:v>8.6869595641525466E-2</c:v>
                </c:pt>
                <c:pt idx="2">
                  <c:v>8.5969910531314045E-2</c:v>
                </c:pt>
                <c:pt idx="3">
                  <c:v>8.4670365372119763E-2</c:v>
                </c:pt>
                <c:pt idx="4">
                  <c:v>8.2171240065976911E-2</c:v>
                </c:pt>
                <c:pt idx="5">
                  <c:v>7.9272254710851198E-2</c:v>
                </c:pt>
                <c:pt idx="6">
                  <c:v>7.6073374318988363E-2</c:v>
                </c:pt>
                <c:pt idx="7">
                  <c:v>7.147498375568552E-2</c:v>
                </c:pt>
                <c:pt idx="8">
                  <c:v>6.5876943069925531E-2</c:v>
                </c:pt>
                <c:pt idx="9">
                  <c:v>6.0378867396411261E-2</c:v>
                </c:pt>
                <c:pt idx="10">
                  <c:v>5.368121157594842E-2</c:v>
                </c:pt>
                <c:pt idx="11">
                  <c:v>4.5484080571799868E-2</c:v>
                </c:pt>
                <c:pt idx="12">
                  <c:v>3.718698455540561E-2</c:v>
                </c:pt>
                <c:pt idx="13">
                  <c:v>2.9589643624731345E-2</c:v>
                </c:pt>
                <c:pt idx="14">
                  <c:v>2.2092267706302793E-2</c:v>
                </c:pt>
                <c:pt idx="15">
                  <c:v>3.0639276253311341E-2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5A-4E5C-82DA-C08B86D6D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916064"/>
        <c:axId val="720233344"/>
      </c:lineChart>
      <c:lineChart>
        <c:grouping val="standard"/>
        <c:varyColors val="0"/>
        <c:ser>
          <c:idx val="3"/>
          <c:order val="3"/>
          <c:tx>
            <c:v>Tasas 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Gráficos!$A$3:$A$18</c:f>
              <c:strCache>
                <c:ptCount val="16"/>
                <c:pt idx="0">
                  <c:v>0-4</c:v>
                </c:pt>
                <c:pt idx="1">
                  <c:v> 5 -9</c:v>
                </c:pt>
                <c:pt idx="2">
                  <c:v> 10 -14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 +</c:v>
                </c:pt>
              </c:strCache>
            </c:strRef>
          </c:cat>
          <c:val>
            <c:numRef>
              <c:f>Gráficos!$F$3:$F$18</c:f>
              <c:numCache>
                <c:formatCode>0.0000</c:formatCode>
                <c:ptCount val="16"/>
                <c:pt idx="0">
                  <c:v>3.3521126760563381E-3</c:v>
                </c:pt>
                <c:pt idx="1">
                  <c:v>2.9870129870129868E-4</c:v>
                </c:pt>
                <c:pt idx="2">
                  <c:v>2.941176470588235E-4</c:v>
                </c:pt>
                <c:pt idx="3">
                  <c:v>1E-3</c:v>
                </c:pt>
                <c:pt idx="4">
                  <c:v>1.2903225806451613E-3</c:v>
                </c:pt>
                <c:pt idx="5">
                  <c:v>1.2926829268292684E-3</c:v>
                </c:pt>
                <c:pt idx="6">
                  <c:v>1.3972602739726028E-3</c:v>
                </c:pt>
                <c:pt idx="7">
                  <c:v>1.9E-3</c:v>
                </c:pt>
                <c:pt idx="8">
                  <c:v>3.0000000000000001E-3</c:v>
                </c:pt>
                <c:pt idx="9">
                  <c:v>4.6923076923076927E-3</c:v>
                </c:pt>
                <c:pt idx="10">
                  <c:v>7.4999999999999997E-3</c:v>
                </c:pt>
                <c:pt idx="11">
                  <c:v>1.1192307692307692E-2</c:v>
                </c:pt>
                <c:pt idx="12">
                  <c:v>1.7790697674418605E-2</c:v>
                </c:pt>
                <c:pt idx="13">
                  <c:v>2.4692307692307694E-2</c:v>
                </c:pt>
                <c:pt idx="14">
                  <c:v>3.8068965517241378E-2</c:v>
                </c:pt>
                <c:pt idx="15">
                  <c:v>9.6595238095238095E-2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5A-4E5C-82DA-C08B86D6DB5E}"/>
            </c:ext>
          </c:extLst>
        </c:ser>
        <c:ser>
          <c:idx val="4"/>
          <c:order val="4"/>
          <c:tx>
            <c:v>Tasas B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Gráficos!$A$3:$A$18</c:f>
              <c:strCache>
                <c:ptCount val="16"/>
                <c:pt idx="0">
                  <c:v>0-4</c:v>
                </c:pt>
                <c:pt idx="1">
                  <c:v> 5 -9</c:v>
                </c:pt>
                <c:pt idx="2">
                  <c:v> 10 -14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 +</c:v>
                </c:pt>
              </c:strCache>
            </c:strRef>
          </c:cat>
          <c:val>
            <c:numRef>
              <c:f>Gráficos!$G$3:$G$18</c:f>
              <c:numCache>
                <c:formatCode>0.0000</c:formatCode>
                <c:ptCount val="16"/>
                <c:pt idx="0">
                  <c:v>3.3478260869565218E-3</c:v>
                </c:pt>
                <c:pt idx="1">
                  <c:v>2.941176470588235E-4</c:v>
                </c:pt>
                <c:pt idx="2">
                  <c:v>2.9457364341085271E-4</c:v>
                </c:pt>
                <c:pt idx="3">
                  <c:v>1E-3</c:v>
                </c:pt>
                <c:pt idx="4">
                  <c:v>1.2989690721649484E-3</c:v>
                </c:pt>
                <c:pt idx="5">
                  <c:v>1.2987012987012987E-3</c:v>
                </c:pt>
                <c:pt idx="6">
                  <c:v>1.3928571428571429E-3</c:v>
                </c:pt>
                <c:pt idx="7">
                  <c:v>1.8913043478260871E-3</c:v>
                </c:pt>
                <c:pt idx="8">
                  <c:v>3.0000000000000001E-3</c:v>
                </c:pt>
                <c:pt idx="9">
                  <c:v>4.6756756756756758E-3</c:v>
                </c:pt>
                <c:pt idx="10">
                  <c:v>7.482758620689655E-3</c:v>
                </c:pt>
                <c:pt idx="11">
                  <c:v>1.1173913043478262E-2</c:v>
                </c:pt>
                <c:pt idx="12">
                  <c:v>1.7764705882352943E-2</c:v>
                </c:pt>
                <c:pt idx="13">
                  <c:v>2.4642857142857143E-2</c:v>
                </c:pt>
                <c:pt idx="14">
                  <c:v>3.7999999999999999E-2</c:v>
                </c:pt>
                <c:pt idx="15">
                  <c:v>9.6555555555555561E-2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5A-4E5C-82DA-C08B86D6D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973840"/>
        <c:axId val="999981520"/>
      </c:lineChart>
      <c:catAx>
        <c:axId val="71091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Grupos de 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20233344"/>
        <c:crosses val="autoZero"/>
        <c:auto val="1"/>
        <c:lblAlgn val="ctr"/>
        <c:lblOffset val="100"/>
        <c:noMultiLvlLbl val="0"/>
      </c:catAx>
      <c:valAx>
        <c:axId val="7202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10916064"/>
        <c:crosses val="autoZero"/>
        <c:crossBetween val="between"/>
      </c:valAx>
      <c:valAx>
        <c:axId val="999981520"/>
        <c:scaling>
          <c:logBase val="10"/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99973840"/>
        <c:crosses val="max"/>
        <c:crossBetween val="between"/>
      </c:valAx>
      <c:catAx>
        <c:axId val="99997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99815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0</xdr:row>
      <xdr:rowOff>157161</xdr:rowOff>
    </xdr:from>
    <xdr:to>
      <xdr:col>20</xdr:col>
      <xdr:colOff>47624</xdr:colOff>
      <xdr:row>25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FDDD0-9E1D-6F6D-43C2-8F4272D51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71120</xdr:colOff>
      <xdr:row>26</xdr:row>
      <xdr:rowOff>135255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61925"/>
          <a:ext cx="6167120" cy="41833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14</xdr:row>
          <xdr:rowOff>0</xdr:rowOff>
        </xdr:from>
        <xdr:to>
          <xdr:col>11</xdr:col>
          <xdr:colOff>504825</xdr:colOff>
          <xdr:row>16</xdr:row>
          <xdr:rowOff>28575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4C4C037-8EDB-22DF-4275-28C7663360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workbookViewId="0">
      <selection activeCell="E25" sqref="E25"/>
    </sheetView>
  </sheetViews>
  <sheetFormatPr defaultColWidth="11.42578125" defaultRowHeight="12.75" x14ac:dyDescent="0.2"/>
  <cols>
    <col min="7" max="7" width="13" customWidth="1"/>
  </cols>
  <sheetData>
    <row r="1" spans="1:16" x14ac:dyDescent="0.2">
      <c r="I1" t="s">
        <v>31</v>
      </c>
      <c r="L1" s="1" t="s">
        <v>33</v>
      </c>
      <c r="N1" s="1" t="s">
        <v>34</v>
      </c>
    </row>
    <row r="2" spans="1:16" x14ac:dyDescent="0.2">
      <c r="A2" s="4" t="s">
        <v>16</v>
      </c>
      <c r="B2" s="4" t="s">
        <v>17</v>
      </c>
      <c r="C2" s="4" t="s">
        <v>20</v>
      </c>
      <c r="D2" s="4" t="s">
        <v>18</v>
      </c>
      <c r="E2" s="4" t="s">
        <v>19</v>
      </c>
      <c r="F2" s="4" t="s">
        <v>16</v>
      </c>
      <c r="G2" s="4" t="s">
        <v>30</v>
      </c>
      <c r="H2" s="2" t="s">
        <v>16</v>
      </c>
      <c r="I2" s="1" t="s">
        <v>17</v>
      </c>
      <c r="J2" s="1" t="s">
        <v>18</v>
      </c>
      <c r="L2" s="1" t="s">
        <v>17</v>
      </c>
      <c r="M2" s="1" t="s">
        <v>18</v>
      </c>
      <c r="N2" s="1" t="s">
        <v>35</v>
      </c>
      <c r="O2" s="1" t="s">
        <v>17</v>
      </c>
      <c r="P2" s="1" t="s">
        <v>18</v>
      </c>
    </row>
    <row r="3" spans="1:16" x14ac:dyDescent="0.2">
      <c r="A3" s="5">
        <v>0</v>
      </c>
      <c r="B3" s="4">
        <v>15000</v>
      </c>
      <c r="C3" s="4">
        <v>210</v>
      </c>
      <c r="D3" s="4">
        <v>34000</v>
      </c>
      <c r="E3" s="4">
        <v>476</v>
      </c>
      <c r="F3" s="6" t="s">
        <v>21</v>
      </c>
      <c r="G3" s="4">
        <v>8.86</v>
      </c>
      <c r="H3" s="2">
        <v>0</v>
      </c>
      <c r="I3" s="3">
        <f>+C3/B3</f>
        <v>1.4E-2</v>
      </c>
      <c r="J3" s="3">
        <f>+E3/D3</f>
        <v>1.4E-2</v>
      </c>
      <c r="L3" s="3">
        <f>+B3/$B$20</f>
        <v>1.4999999999999999E-2</v>
      </c>
      <c r="M3" s="3">
        <f>+D3/$D$20</f>
        <v>3.4102306920762285E-2</v>
      </c>
      <c r="N3" s="3">
        <f t="shared" ref="N3:N19" si="0">+(L3+M3)/2</f>
        <v>2.4551153460381142E-2</v>
      </c>
      <c r="O3" s="3">
        <f t="shared" ref="O3:O19" si="1">+N3*I3</f>
        <v>3.4371614844533598E-4</v>
      </c>
      <c r="P3" s="3">
        <f t="shared" ref="P3:P19" si="2">+N3*J3</f>
        <v>3.4371614844533598E-4</v>
      </c>
    </row>
    <row r="4" spans="1:16" x14ac:dyDescent="0.2">
      <c r="A4" s="5" t="s">
        <v>15</v>
      </c>
      <c r="B4" s="4">
        <v>56000</v>
      </c>
      <c r="C4" s="4">
        <v>28</v>
      </c>
      <c r="D4" s="4">
        <v>127000</v>
      </c>
      <c r="E4" s="4">
        <v>63</v>
      </c>
      <c r="F4" s="7" t="s">
        <v>28</v>
      </c>
      <c r="G4" s="4">
        <v>8.69</v>
      </c>
      <c r="H4" s="2" t="s">
        <v>15</v>
      </c>
      <c r="I4" s="3">
        <f t="shared" ref="I4:I19" si="3">+C4/B4</f>
        <v>5.0000000000000001E-4</v>
      </c>
      <c r="J4" s="3">
        <f t="shared" ref="J4:J19" si="4">+E4/D4</f>
        <v>4.9606299212598425E-4</v>
      </c>
      <c r="L4" s="3">
        <f t="shared" ref="L4:L19" si="5">+B4/$B$20</f>
        <v>5.6000000000000001E-2</v>
      </c>
      <c r="M4" s="3">
        <f t="shared" ref="M4:M19" si="6">+D4/$D$20</f>
        <v>0.12738214643931794</v>
      </c>
      <c r="N4" s="3">
        <f t="shared" si="0"/>
        <v>9.169107321965897E-2</v>
      </c>
      <c r="O4" s="3">
        <f t="shared" si="1"/>
        <v>4.5845536609829487E-5</v>
      </c>
      <c r="P4" s="3">
        <f t="shared" si="2"/>
        <v>4.5484548132586731E-5</v>
      </c>
    </row>
    <row r="5" spans="1:16" x14ac:dyDescent="0.2">
      <c r="A5" s="5" t="s">
        <v>14</v>
      </c>
      <c r="B5" s="4">
        <v>77000</v>
      </c>
      <c r="C5" s="4">
        <v>23</v>
      </c>
      <c r="D5" s="4">
        <v>136000</v>
      </c>
      <c r="E5" s="4">
        <v>40</v>
      </c>
      <c r="F5" s="8" t="s">
        <v>29</v>
      </c>
      <c r="G5" s="4">
        <v>8.6</v>
      </c>
      <c r="H5" s="2" t="s">
        <v>14</v>
      </c>
      <c r="I5" s="3">
        <f t="shared" si="3"/>
        <v>2.9870129870129868E-4</v>
      </c>
      <c r="J5" s="3">
        <f t="shared" si="4"/>
        <v>2.941176470588235E-4</v>
      </c>
      <c r="L5" s="3">
        <f t="shared" si="5"/>
        <v>7.6999999999999999E-2</v>
      </c>
      <c r="M5" s="3">
        <f t="shared" si="6"/>
        <v>0.13640922768304914</v>
      </c>
      <c r="N5" s="3">
        <f t="shared" si="0"/>
        <v>0.10670461384152458</v>
      </c>
      <c r="O5" s="3">
        <f t="shared" si="1"/>
        <v>3.1872806731883962E-5</v>
      </c>
      <c r="P5" s="3">
        <f t="shared" si="2"/>
        <v>3.1383709953389576E-5</v>
      </c>
    </row>
    <row r="6" spans="1:16" x14ac:dyDescent="0.2">
      <c r="A6" s="5" t="s">
        <v>13</v>
      </c>
      <c r="B6" s="4">
        <v>85000</v>
      </c>
      <c r="C6" s="4">
        <v>25</v>
      </c>
      <c r="D6" s="4">
        <v>129000</v>
      </c>
      <c r="E6" s="4">
        <v>38</v>
      </c>
      <c r="F6" s="6" t="s">
        <v>12</v>
      </c>
      <c r="G6" s="4">
        <v>8.4700000000000006</v>
      </c>
      <c r="H6" s="2" t="s">
        <v>13</v>
      </c>
      <c r="I6" s="3">
        <f t="shared" si="3"/>
        <v>2.941176470588235E-4</v>
      </c>
      <c r="J6" s="3">
        <f t="shared" si="4"/>
        <v>2.9457364341085271E-4</v>
      </c>
      <c r="L6" s="3">
        <f t="shared" si="5"/>
        <v>8.5000000000000006E-2</v>
      </c>
      <c r="M6" s="3">
        <f t="shared" si="6"/>
        <v>0.12938816449348045</v>
      </c>
      <c r="N6" s="3">
        <f t="shared" si="0"/>
        <v>0.10719408224674024</v>
      </c>
      <c r="O6" s="3">
        <f t="shared" si="1"/>
        <v>3.1527671249041246E-5</v>
      </c>
      <c r="P6" s="3">
        <f t="shared" si="2"/>
        <v>3.1576551359504877E-5</v>
      </c>
    </row>
    <row r="7" spans="1:16" x14ac:dyDescent="0.2">
      <c r="A7" s="5" t="s">
        <v>12</v>
      </c>
      <c r="B7" s="4">
        <v>96000</v>
      </c>
      <c r="C7" s="4">
        <v>96</v>
      </c>
      <c r="D7" s="4">
        <v>116000</v>
      </c>
      <c r="E7" s="4">
        <v>116</v>
      </c>
      <c r="F7" s="6" t="s">
        <v>11</v>
      </c>
      <c r="G7" s="4">
        <v>8.2200000000000006</v>
      </c>
      <c r="H7" s="2" t="s">
        <v>12</v>
      </c>
      <c r="I7" s="3">
        <f t="shared" si="3"/>
        <v>1E-3</v>
      </c>
      <c r="J7" s="3">
        <f t="shared" si="4"/>
        <v>1E-3</v>
      </c>
      <c r="L7" s="3">
        <f t="shared" si="5"/>
        <v>9.6000000000000002E-2</v>
      </c>
      <c r="M7" s="3">
        <f t="shared" si="6"/>
        <v>0.11634904714142427</v>
      </c>
      <c r="N7" s="3">
        <f t="shared" si="0"/>
        <v>0.10617452357071214</v>
      </c>
      <c r="O7" s="3">
        <f t="shared" si="1"/>
        <v>1.0617452357071214E-4</v>
      </c>
      <c r="P7" s="3">
        <f t="shared" si="2"/>
        <v>1.0617452357071214E-4</v>
      </c>
    </row>
    <row r="8" spans="1:16" x14ac:dyDescent="0.2">
      <c r="A8" s="5" t="s">
        <v>11</v>
      </c>
      <c r="B8" s="4">
        <v>93000</v>
      </c>
      <c r="C8" s="4">
        <v>120</v>
      </c>
      <c r="D8" s="4">
        <v>97000</v>
      </c>
      <c r="E8" s="4">
        <v>126</v>
      </c>
      <c r="F8" s="6" t="s">
        <v>10</v>
      </c>
      <c r="G8" s="4">
        <v>7.93</v>
      </c>
      <c r="H8" s="2" t="s">
        <v>11</v>
      </c>
      <c r="I8" s="3">
        <f t="shared" si="3"/>
        <v>1.2903225806451613E-3</v>
      </c>
      <c r="J8" s="3">
        <f t="shared" si="4"/>
        <v>1.2989690721649484E-3</v>
      </c>
      <c r="L8" s="3">
        <f t="shared" si="5"/>
        <v>9.2999999999999999E-2</v>
      </c>
      <c r="M8" s="3">
        <f t="shared" si="6"/>
        <v>9.7291875626880645E-2</v>
      </c>
      <c r="N8" s="3">
        <f t="shared" si="0"/>
        <v>9.5145937813440329E-2</v>
      </c>
      <c r="O8" s="3">
        <f t="shared" si="1"/>
        <v>1.2276895201734236E-4</v>
      </c>
      <c r="P8" s="3">
        <f t="shared" si="2"/>
        <v>1.2359163056178846E-4</v>
      </c>
    </row>
    <row r="9" spans="1:16" x14ac:dyDescent="0.2">
      <c r="A9" s="5" t="s">
        <v>10</v>
      </c>
      <c r="B9" s="4">
        <v>82000</v>
      </c>
      <c r="C9" s="4">
        <v>106</v>
      </c>
      <c r="D9" s="4">
        <v>77000</v>
      </c>
      <c r="E9" s="4">
        <v>100</v>
      </c>
      <c r="F9" s="6" t="s">
        <v>9</v>
      </c>
      <c r="G9" s="4">
        <v>7.61</v>
      </c>
      <c r="H9" s="2" t="s">
        <v>10</v>
      </c>
      <c r="I9" s="3">
        <f t="shared" si="3"/>
        <v>1.2926829268292684E-3</v>
      </c>
      <c r="J9" s="3">
        <f t="shared" si="4"/>
        <v>1.2987012987012987E-3</v>
      </c>
      <c r="L9" s="3">
        <f t="shared" si="5"/>
        <v>8.2000000000000003E-2</v>
      </c>
      <c r="M9" s="3">
        <f t="shared" si="6"/>
        <v>7.7231695085255764E-2</v>
      </c>
      <c r="N9" s="3">
        <f t="shared" si="0"/>
        <v>7.9615847542627877E-2</v>
      </c>
      <c r="O9" s="3">
        <f t="shared" si="1"/>
        <v>1.0291804682339701E-4</v>
      </c>
      <c r="P9" s="3">
        <f t="shared" si="2"/>
        <v>1.0339720460081543E-4</v>
      </c>
    </row>
    <row r="10" spans="1:16" x14ac:dyDescent="0.2">
      <c r="A10" s="5" t="s">
        <v>9</v>
      </c>
      <c r="B10" s="4">
        <v>73000</v>
      </c>
      <c r="C10" s="4">
        <v>102</v>
      </c>
      <c r="D10" s="4">
        <v>56000</v>
      </c>
      <c r="E10" s="4">
        <v>78</v>
      </c>
      <c r="F10" s="6" t="s">
        <v>8</v>
      </c>
      <c r="G10" s="4">
        <v>7.15</v>
      </c>
      <c r="H10" s="2" t="s">
        <v>9</v>
      </c>
      <c r="I10" s="3">
        <f t="shared" si="3"/>
        <v>1.3972602739726028E-3</v>
      </c>
      <c r="J10" s="3">
        <f t="shared" si="4"/>
        <v>1.3928571428571429E-3</v>
      </c>
      <c r="L10" s="3">
        <f t="shared" si="5"/>
        <v>7.2999999999999995E-2</v>
      </c>
      <c r="M10" s="3">
        <f t="shared" si="6"/>
        <v>5.6168505516549651E-2</v>
      </c>
      <c r="N10" s="3">
        <f t="shared" si="0"/>
        <v>6.4584252758274827E-2</v>
      </c>
      <c r="O10" s="3">
        <f t="shared" si="1"/>
        <v>9.0241010703342921E-5</v>
      </c>
      <c r="P10" s="3">
        <f t="shared" si="2"/>
        <v>8.9956637770454223E-5</v>
      </c>
    </row>
    <row r="11" spans="1:16" x14ac:dyDescent="0.2">
      <c r="A11" s="5" t="s">
        <v>8</v>
      </c>
      <c r="B11" s="4">
        <v>60000</v>
      </c>
      <c r="C11" s="4">
        <v>114</v>
      </c>
      <c r="D11" s="4">
        <v>46000</v>
      </c>
      <c r="E11" s="4">
        <v>87</v>
      </c>
      <c r="F11" s="6" t="s">
        <v>7</v>
      </c>
      <c r="G11" s="4">
        <v>6.59</v>
      </c>
      <c r="H11" s="2" t="s">
        <v>8</v>
      </c>
      <c r="I11" s="3">
        <f t="shared" si="3"/>
        <v>1.9E-3</v>
      </c>
      <c r="J11" s="3">
        <f t="shared" si="4"/>
        <v>1.8913043478260871E-3</v>
      </c>
      <c r="L11" s="3">
        <f t="shared" si="5"/>
        <v>0.06</v>
      </c>
      <c r="M11" s="3">
        <f t="shared" si="6"/>
        <v>4.613841524573721E-2</v>
      </c>
      <c r="N11" s="3">
        <f t="shared" si="0"/>
        <v>5.3069207622868604E-2</v>
      </c>
      <c r="O11" s="3">
        <f t="shared" si="1"/>
        <v>1.0083149448345035E-4</v>
      </c>
      <c r="P11" s="3">
        <f t="shared" si="2"/>
        <v>1.0037002311281672E-4</v>
      </c>
    </row>
    <row r="12" spans="1:16" x14ac:dyDescent="0.2">
      <c r="A12" s="5" t="s">
        <v>7</v>
      </c>
      <c r="B12" s="4">
        <v>52000</v>
      </c>
      <c r="C12" s="4">
        <v>156</v>
      </c>
      <c r="D12" s="4">
        <v>42000</v>
      </c>
      <c r="E12" s="4">
        <v>126</v>
      </c>
      <c r="F12" s="6" t="s">
        <v>6</v>
      </c>
      <c r="G12" s="4">
        <v>6.04</v>
      </c>
      <c r="H12" s="2" t="s">
        <v>7</v>
      </c>
      <c r="I12" s="3">
        <f t="shared" si="3"/>
        <v>3.0000000000000001E-3</v>
      </c>
      <c r="J12" s="3">
        <f t="shared" si="4"/>
        <v>3.0000000000000001E-3</v>
      </c>
      <c r="L12" s="3">
        <f t="shared" si="5"/>
        <v>5.1999999999999998E-2</v>
      </c>
      <c r="M12" s="3">
        <f t="shared" si="6"/>
        <v>4.212637913741224E-2</v>
      </c>
      <c r="N12" s="3">
        <f t="shared" si="0"/>
        <v>4.7063189568706115E-2</v>
      </c>
      <c r="O12" s="3">
        <f t="shared" si="1"/>
        <v>1.4118956870611834E-4</v>
      </c>
      <c r="P12" s="3">
        <f t="shared" si="2"/>
        <v>1.4118956870611834E-4</v>
      </c>
    </row>
    <row r="13" spans="1:16" x14ac:dyDescent="0.2">
      <c r="A13" s="5" t="s">
        <v>6</v>
      </c>
      <c r="B13" s="4">
        <v>52000</v>
      </c>
      <c r="C13" s="4">
        <v>244</v>
      </c>
      <c r="D13" s="4">
        <v>37000</v>
      </c>
      <c r="E13" s="4">
        <v>173</v>
      </c>
      <c r="F13" s="6" t="s">
        <v>5</v>
      </c>
      <c r="G13" s="4">
        <v>5.37</v>
      </c>
      <c r="H13" s="2" t="s">
        <v>6</v>
      </c>
      <c r="I13" s="3">
        <f t="shared" si="3"/>
        <v>4.6923076923076927E-3</v>
      </c>
      <c r="J13" s="3">
        <f t="shared" si="4"/>
        <v>4.6756756756756758E-3</v>
      </c>
      <c r="L13" s="3">
        <f t="shared" si="5"/>
        <v>5.1999999999999998E-2</v>
      </c>
      <c r="M13" s="3">
        <f t="shared" si="6"/>
        <v>3.7111334002006016E-2</v>
      </c>
      <c r="N13" s="3">
        <f t="shared" si="0"/>
        <v>4.455566700100301E-2</v>
      </c>
      <c r="O13" s="3">
        <f t="shared" si="1"/>
        <v>2.0906889900470645E-4</v>
      </c>
      <c r="P13" s="3">
        <f t="shared" si="2"/>
        <v>2.0832784841009517E-4</v>
      </c>
    </row>
    <row r="14" spans="1:16" x14ac:dyDescent="0.2">
      <c r="A14" s="5" t="s">
        <v>5</v>
      </c>
      <c r="B14" s="4">
        <v>54000</v>
      </c>
      <c r="C14" s="4">
        <v>405</v>
      </c>
      <c r="D14" s="4">
        <v>29000</v>
      </c>
      <c r="E14" s="4">
        <v>217</v>
      </c>
      <c r="F14" s="6" t="s">
        <v>4</v>
      </c>
      <c r="G14" s="4">
        <v>4.55</v>
      </c>
      <c r="H14" s="2" t="s">
        <v>5</v>
      </c>
      <c r="I14" s="3">
        <f t="shared" si="3"/>
        <v>7.4999999999999997E-3</v>
      </c>
      <c r="J14" s="3">
        <f t="shared" si="4"/>
        <v>7.482758620689655E-3</v>
      </c>
      <c r="L14" s="3">
        <f t="shared" si="5"/>
        <v>5.3999999999999999E-2</v>
      </c>
      <c r="M14" s="3">
        <f t="shared" si="6"/>
        <v>2.9087261785356068E-2</v>
      </c>
      <c r="N14" s="3">
        <f t="shared" si="0"/>
        <v>4.1543630892678034E-2</v>
      </c>
      <c r="O14" s="3">
        <f t="shared" si="1"/>
        <v>3.1157723169508527E-4</v>
      </c>
      <c r="P14" s="3">
        <f t="shared" si="2"/>
        <v>3.1086096219693561E-4</v>
      </c>
    </row>
    <row r="15" spans="1:16" x14ac:dyDescent="0.2">
      <c r="A15" s="5" t="s">
        <v>4</v>
      </c>
      <c r="B15" s="4">
        <v>52000</v>
      </c>
      <c r="C15" s="4">
        <v>582</v>
      </c>
      <c r="D15" s="4">
        <v>23000</v>
      </c>
      <c r="E15" s="4">
        <v>257</v>
      </c>
      <c r="F15" s="6" t="s">
        <v>3</v>
      </c>
      <c r="G15" s="4">
        <v>3.72</v>
      </c>
      <c r="H15" s="2" t="s">
        <v>4</v>
      </c>
      <c r="I15" s="3">
        <f t="shared" si="3"/>
        <v>1.1192307692307692E-2</v>
      </c>
      <c r="J15" s="3">
        <f t="shared" si="4"/>
        <v>1.1173913043478262E-2</v>
      </c>
      <c r="L15" s="3">
        <f t="shared" si="5"/>
        <v>5.1999999999999998E-2</v>
      </c>
      <c r="M15" s="3">
        <f t="shared" si="6"/>
        <v>2.3069207622868605E-2</v>
      </c>
      <c r="N15" s="3">
        <f t="shared" si="0"/>
        <v>3.7534603811434301E-2</v>
      </c>
      <c r="O15" s="3">
        <f t="shared" si="1"/>
        <v>4.2009883496643778E-4</v>
      </c>
      <c r="P15" s="3">
        <f t="shared" si="2"/>
        <v>4.194083991103746E-4</v>
      </c>
    </row>
    <row r="16" spans="1:16" x14ac:dyDescent="0.2">
      <c r="A16" s="5" t="s">
        <v>3</v>
      </c>
      <c r="B16" s="4">
        <v>43000</v>
      </c>
      <c r="C16" s="4">
        <v>765</v>
      </c>
      <c r="D16" s="4">
        <v>17000</v>
      </c>
      <c r="E16" s="4">
        <v>302</v>
      </c>
      <c r="F16" s="6" t="s">
        <v>2</v>
      </c>
      <c r="G16" s="4">
        <v>2.96</v>
      </c>
      <c r="H16" s="2" t="s">
        <v>3</v>
      </c>
      <c r="I16" s="3">
        <f t="shared" si="3"/>
        <v>1.7790697674418605E-2</v>
      </c>
      <c r="J16" s="3">
        <f t="shared" si="4"/>
        <v>1.7764705882352943E-2</v>
      </c>
      <c r="L16" s="3">
        <f t="shared" si="5"/>
        <v>4.2999999999999997E-2</v>
      </c>
      <c r="M16" s="3">
        <f t="shared" si="6"/>
        <v>1.7051153460381142E-2</v>
      </c>
      <c r="N16" s="3">
        <f t="shared" si="0"/>
        <v>3.0025576730190569E-2</v>
      </c>
      <c r="O16" s="3">
        <f t="shared" si="1"/>
        <v>5.3417595810687879E-4</v>
      </c>
      <c r="P16" s="3">
        <f t="shared" si="2"/>
        <v>5.3339553955985609E-4</v>
      </c>
    </row>
    <row r="17" spans="1:16" x14ac:dyDescent="0.2">
      <c r="A17" s="5" t="s">
        <v>2</v>
      </c>
      <c r="B17" s="4">
        <v>39000</v>
      </c>
      <c r="C17" s="4">
        <v>963</v>
      </c>
      <c r="D17" s="4">
        <v>14000</v>
      </c>
      <c r="E17" s="4">
        <v>345</v>
      </c>
      <c r="F17" s="6" t="s">
        <v>1</v>
      </c>
      <c r="G17" s="4">
        <v>2.21</v>
      </c>
      <c r="H17" s="2" t="s">
        <v>2</v>
      </c>
      <c r="I17" s="3">
        <f t="shared" si="3"/>
        <v>2.4692307692307694E-2</v>
      </c>
      <c r="J17" s="3">
        <f t="shared" si="4"/>
        <v>2.4642857142857143E-2</v>
      </c>
      <c r="L17" s="3">
        <f t="shared" si="5"/>
        <v>3.9E-2</v>
      </c>
      <c r="M17" s="3">
        <f t="shared" si="6"/>
        <v>1.4042126379137413E-2</v>
      </c>
      <c r="N17" s="3">
        <f t="shared" si="0"/>
        <v>2.6521063189568705E-2</v>
      </c>
      <c r="O17" s="3">
        <f t="shared" si="1"/>
        <v>6.5486625260396578E-4</v>
      </c>
      <c r="P17" s="3">
        <f t="shared" si="2"/>
        <v>6.5355477145722881E-4</v>
      </c>
    </row>
    <row r="18" spans="1:16" x14ac:dyDescent="0.2">
      <c r="A18" s="5" t="s">
        <v>1</v>
      </c>
      <c r="B18" s="4">
        <v>29000</v>
      </c>
      <c r="C18" s="4">
        <v>1104</v>
      </c>
      <c r="D18" s="4">
        <v>8000</v>
      </c>
      <c r="E18" s="4">
        <v>304</v>
      </c>
      <c r="F18" s="6" t="s">
        <v>22</v>
      </c>
      <c r="G18" s="4">
        <v>1.52</v>
      </c>
      <c r="H18" s="2" t="s">
        <v>1</v>
      </c>
      <c r="I18" s="3">
        <f t="shared" si="3"/>
        <v>3.8068965517241378E-2</v>
      </c>
      <c r="J18" s="3">
        <f t="shared" si="4"/>
        <v>3.7999999999999999E-2</v>
      </c>
      <c r="L18" s="3">
        <f t="shared" si="5"/>
        <v>2.9000000000000001E-2</v>
      </c>
      <c r="M18" s="3">
        <f t="shared" si="6"/>
        <v>8.0240722166499499E-3</v>
      </c>
      <c r="N18" s="3">
        <f t="shared" si="0"/>
        <v>1.8512036108324977E-2</v>
      </c>
      <c r="O18" s="3">
        <f t="shared" si="1"/>
        <v>7.0473406426175081E-4</v>
      </c>
      <c r="P18" s="3">
        <f t="shared" si="2"/>
        <v>7.0345737211634912E-4</v>
      </c>
    </row>
    <row r="19" spans="1:16" x14ac:dyDescent="0.2">
      <c r="A19" s="5" t="s">
        <v>0</v>
      </c>
      <c r="B19" s="4">
        <v>42000</v>
      </c>
      <c r="C19" s="4">
        <v>4057</v>
      </c>
      <c r="D19" s="4">
        <v>9000</v>
      </c>
      <c r="E19" s="4">
        <v>869</v>
      </c>
      <c r="F19" s="6" t="s">
        <v>23</v>
      </c>
      <c r="G19" s="4">
        <v>0.91</v>
      </c>
      <c r="H19" s="2" t="s">
        <v>0</v>
      </c>
      <c r="I19" s="3">
        <f t="shared" si="3"/>
        <v>9.6595238095238095E-2</v>
      </c>
      <c r="J19" s="3">
        <f t="shared" si="4"/>
        <v>9.6555555555555561E-2</v>
      </c>
      <c r="L19" s="3">
        <f t="shared" si="5"/>
        <v>4.2000000000000003E-2</v>
      </c>
      <c r="M19" s="3">
        <f t="shared" si="6"/>
        <v>9.0270812437311942E-3</v>
      </c>
      <c r="N19" s="3">
        <f t="shared" si="0"/>
        <v>2.5513540621865598E-2</v>
      </c>
      <c r="O19" s="3">
        <f t="shared" si="1"/>
        <v>2.4644865310216365E-3</v>
      </c>
      <c r="P19" s="3">
        <f t="shared" si="2"/>
        <v>2.4634740889334676E-3</v>
      </c>
    </row>
    <row r="20" spans="1:16" x14ac:dyDescent="0.2">
      <c r="A20" s="4"/>
      <c r="B20" s="9">
        <f>SUM(B3:B19)</f>
        <v>1000000</v>
      </c>
      <c r="C20" s="9">
        <f t="shared" ref="C20:E20" si="7">SUM(C3:C19)</f>
        <v>9100</v>
      </c>
      <c r="D20" s="9">
        <f t="shared" si="7"/>
        <v>997000</v>
      </c>
      <c r="E20" s="9">
        <f t="shared" si="7"/>
        <v>3717</v>
      </c>
      <c r="F20" s="6" t="s">
        <v>24</v>
      </c>
      <c r="G20" s="4">
        <v>0.44</v>
      </c>
      <c r="L20" s="3">
        <f>SUM(L3:L19)</f>
        <v>1.0000000000000002</v>
      </c>
      <c r="M20" s="3">
        <f>SUM(M3:M19)</f>
        <v>0.99999999999999989</v>
      </c>
      <c r="O20" s="11">
        <f>SUM(O3:O19)</f>
        <v>6.4160935310009154E-3</v>
      </c>
      <c r="P20" s="11">
        <f>SUM(P3:P19)</f>
        <v>6.4093195279978296E-3</v>
      </c>
    </row>
    <row r="21" spans="1:16" x14ac:dyDescent="0.2">
      <c r="A21" s="4"/>
      <c r="B21" s="4"/>
      <c r="C21" s="4"/>
      <c r="D21" s="4"/>
      <c r="E21" s="4"/>
      <c r="F21" s="6" t="s">
        <v>25</v>
      </c>
      <c r="G21" s="4">
        <v>0.15</v>
      </c>
    </row>
    <row r="22" spans="1:16" x14ac:dyDescent="0.2">
      <c r="A22" s="4"/>
      <c r="B22" s="4"/>
      <c r="C22" s="4"/>
      <c r="D22" s="4"/>
      <c r="E22" s="4"/>
      <c r="F22" s="6" t="s">
        <v>26</v>
      </c>
      <c r="G22" s="4">
        <v>0.04</v>
      </c>
    </row>
    <row r="23" spans="1:16" x14ac:dyDescent="0.2">
      <c r="A23" s="4"/>
      <c r="B23" s="4"/>
      <c r="C23" s="4"/>
      <c r="D23" s="4"/>
      <c r="E23" s="4"/>
      <c r="F23" s="6" t="s">
        <v>27</v>
      </c>
      <c r="G23" s="4">
        <v>5.0000000000000001E-3</v>
      </c>
      <c r="I23" s="1" t="s">
        <v>37</v>
      </c>
      <c r="K23" t="s">
        <v>33</v>
      </c>
      <c r="M23" t="s">
        <v>31</v>
      </c>
    </row>
    <row r="24" spans="1:16" ht="18.75" x14ac:dyDescent="0.35">
      <c r="G24">
        <f>SUM(G3:G23)</f>
        <v>100.035</v>
      </c>
      <c r="I24" s="9" t="s">
        <v>16</v>
      </c>
      <c r="J24" s="15" t="s">
        <v>38</v>
      </c>
      <c r="K24" t="s">
        <v>17</v>
      </c>
      <c r="L24" t="s">
        <v>18</v>
      </c>
      <c r="M24" s="1" t="s">
        <v>17</v>
      </c>
      <c r="N24" s="1" t="s">
        <v>18</v>
      </c>
      <c r="O24" t="s">
        <v>17</v>
      </c>
      <c r="P24" t="s">
        <v>18</v>
      </c>
    </row>
    <row r="25" spans="1:16" x14ac:dyDescent="0.2">
      <c r="I25" s="12" t="s">
        <v>21</v>
      </c>
      <c r="J25">
        <f>+G3/100</f>
        <v>8.8599999999999998E-2</v>
      </c>
      <c r="K25" s="3">
        <f>+(B3+B4)/B20</f>
        <v>7.0999999999999994E-2</v>
      </c>
      <c r="L25" s="3">
        <f>+(D3+D4)/D20</f>
        <v>0.16148445336008024</v>
      </c>
      <c r="M25" s="3">
        <f>+(C3+C4)/(B3+B4)</f>
        <v>3.3521126760563381E-3</v>
      </c>
      <c r="N25" s="3">
        <f>+(E3+E4)/(D3+D4)</f>
        <v>3.3478260869565218E-3</v>
      </c>
      <c r="O25" s="3">
        <f>+J25*M25</f>
        <v>2.9699718309859153E-4</v>
      </c>
      <c r="P25" s="3">
        <f>+J25*N25</f>
        <v>2.9661739130434781E-4</v>
      </c>
    </row>
    <row r="26" spans="1:16" x14ac:dyDescent="0.2">
      <c r="A26" s="9" t="s">
        <v>32</v>
      </c>
      <c r="B26" s="9"/>
      <c r="C26" s="9"/>
      <c r="I26" s="13" t="s">
        <v>28</v>
      </c>
      <c r="J26">
        <f t="shared" ref="J26:J39" si="8">+G4/100</f>
        <v>8.6899999999999991E-2</v>
      </c>
      <c r="K26" s="3">
        <v>7.6999999999999999E-2</v>
      </c>
      <c r="L26" s="3">
        <v>0.13640922768304914</v>
      </c>
      <c r="M26" s="3">
        <v>2.9870129870129868E-4</v>
      </c>
      <c r="N26" s="3">
        <v>2.941176470588235E-4</v>
      </c>
      <c r="O26" s="3">
        <f t="shared" ref="O26:O40" si="9">+J26*M26</f>
        <v>2.5957142857142852E-5</v>
      </c>
      <c r="P26" s="3">
        <f t="shared" ref="P26:P40" si="10">+J26*N26</f>
        <v>2.555882352941176E-5</v>
      </c>
    </row>
    <row r="27" spans="1:16" x14ac:dyDescent="0.2">
      <c r="A27" s="9"/>
      <c r="B27" s="9"/>
      <c r="C27" s="9"/>
      <c r="I27" s="14" t="s">
        <v>29</v>
      </c>
      <c r="J27">
        <f t="shared" si="8"/>
        <v>8.5999999999999993E-2</v>
      </c>
      <c r="K27" s="3">
        <v>8.5000000000000006E-2</v>
      </c>
      <c r="L27" s="3">
        <v>0.12938816449348045</v>
      </c>
      <c r="M27" s="3">
        <v>2.941176470588235E-4</v>
      </c>
      <c r="N27" s="3">
        <v>2.9457364341085271E-4</v>
      </c>
      <c r="O27" s="3">
        <f t="shared" si="9"/>
        <v>2.5294117647058818E-5</v>
      </c>
      <c r="P27" s="3">
        <f t="shared" si="10"/>
        <v>2.533333333333333E-5</v>
      </c>
    </row>
    <row r="28" spans="1:16" x14ac:dyDescent="0.2">
      <c r="A28" s="9"/>
      <c r="B28" s="9" t="s">
        <v>17</v>
      </c>
      <c r="C28" s="11">
        <f>+C20/B20</f>
        <v>9.1000000000000004E-3</v>
      </c>
      <c r="I28" s="12" t="s">
        <v>12</v>
      </c>
      <c r="J28">
        <f t="shared" si="8"/>
        <v>8.4700000000000011E-2</v>
      </c>
      <c r="K28" s="3">
        <v>9.6000000000000002E-2</v>
      </c>
      <c r="L28" s="3">
        <v>0.11634904714142427</v>
      </c>
      <c r="M28" s="3">
        <v>1E-3</v>
      </c>
      <c r="N28" s="3">
        <v>1E-3</v>
      </c>
      <c r="O28" s="3">
        <f t="shared" si="9"/>
        <v>8.4700000000000012E-5</v>
      </c>
      <c r="P28" s="3">
        <f t="shared" si="10"/>
        <v>8.4700000000000012E-5</v>
      </c>
    </row>
    <row r="29" spans="1:16" x14ac:dyDescent="0.2">
      <c r="A29" s="9"/>
      <c r="B29" s="9" t="s">
        <v>18</v>
      </c>
      <c r="C29" s="11">
        <f>+E20/D20</f>
        <v>3.7281845536609828E-3</v>
      </c>
      <c r="I29" s="12" t="s">
        <v>11</v>
      </c>
      <c r="J29">
        <f t="shared" si="8"/>
        <v>8.2200000000000009E-2</v>
      </c>
      <c r="K29" s="3">
        <v>9.2999999999999999E-2</v>
      </c>
      <c r="L29" s="3">
        <v>9.7291875626880645E-2</v>
      </c>
      <c r="M29" s="3">
        <v>1.2903225806451613E-3</v>
      </c>
      <c r="N29" s="3">
        <v>1.2989690721649484E-3</v>
      </c>
      <c r="O29" s="3">
        <f t="shared" si="9"/>
        <v>1.0606451612903227E-4</v>
      </c>
      <c r="P29" s="3">
        <f t="shared" si="10"/>
        <v>1.0677525773195876E-4</v>
      </c>
    </row>
    <row r="30" spans="1:16" x14ac:dyDescent="0.2">
      <c r="A30" s="9"/>
      <c r="B30" s="9"/>
      <c r="C30" s="9"/>
      <c r="I30" s="12" t="s">
        <v>10</v>
      </c>
      <c r="J30">
        <f t="shared" si="8"/>
        <v>7.9299999999999995E-2</v>
      </c>
      <c r="K30" s="3">
        <v>8.2000000000000003E-2</v>
      </c>
      <c r="L30" s="3">
        <v>7.7231695085255764E-2</v>
      </c>
      <c r="M30" s="3">
        <v>1.2926829268292684E-3</v>
      </c>
      <c r="N30" s="3">
        <v>1.2987012987012987E-3</v>
      </c>
      <c r="O30" s="3">
        <f t="shared" si="9"/>
        <v>1.0250975609756098E-4</v>
      </c>
      <c r="P30" s="3">
        <f t="shared" si="10"/>
        <v>1.0298701298701298E-4</v>
      </c>
    </row>
    <row r="31" spans="1:16" x14ac:dyDescent="0.2">
      <c r="A31" s="9" t="s">
        <v>36</v>
      </c>
      <c r="B31" s="9"/>
      <c r="C31" s="9"/>
      <c r="I31" s="12" t="s">
        <v>9</v>
      </c>
      <c r="J31">
        <f t="shared" si="8"/>
        <v>7.6100000000000001E-2</v>
      </c>
      <c r="K31" s="3">
        <v>7.2999999999999995E-2</v>
      </c>
      <c r="L31" s="3">
        <v>5.6168505516549651E-2</v>
      </c>
      <c r="M31" s="3">
        <v>1.3972602739726028E-3</v>
      </c>
      <c r="N31" s="3">
        <v>1.3928571428571429E-3</v>
      </c>
      <c r="O31" s="3">
        <f t="shared" si="9"/>
        <v>1.0633150684931508E-4</v>
      </c>
      <c r="P31" s="3">
        <f t="shared" si="10"/>
        <v>1.0599642857142858E-4</v>
      </c>
    </row>
    <row r="32" spans="1:16" x14ac:dyDescent="0.2">
      <c r="A32" s="9"/>
      <c r="B32" s="9"/>
      <c r="C32" s="9"/>
      <c r="I32" s="12" t="s">
        <v>8</v>
      </c>
      <c r="J32">
        <f t="shared" si="8"/>
        <v>7.1500000000000008E-2</v>
      </c>
      <c r="K32" s="3">
        <v>0.06</v>
      </c>
      <c r="L32" s="3">
        <v>4.613841524573721E-2</v>
      </c>
      <c r="M32" s="3">
        <v>1.9E-3</v>
      </c>
      <c r="N32" s="3">
        <v>1.8913043478260871E-3</v>
      </c>
      <c r="O32" s="3">
        <f t="shared" si="9"/>
        <v>1.3585000000000002E-4</v>
      </c>
      <c r="P32" s="3">
        <f t="shared" si="10"/>
        <v>1.3522826086956525E-4</v>
      </c>
    </row>
    <row r="33" spans="1:16" x14ac:dyDescent="0.2">
      <c r="A33" s="9"/>
      <c r="B33" s="9" t="s">
        <v>17</v>
      </c>
      <c r="C33" s="11">
        <f>+O20</f>
        <v>6.4160935310009154E-3</v>
      </c>
      <c r="I33" s="12" t="s">
        <v>7</v>
      </c>
      <c r="J33">
        <f t="shared" si="8"/>
        <v>6.59E-2</v>
      </c>
      <c r="K33" s="3">
        <v>5.1999999999999998E-2</v>
      </c>
      <c r="L33" s="3">
        <v>4.212637913741224E-2</v>
      </c>
      <c r="M33" s="3">
        <v>3.0000000000000001E-3</v>
      </c>
      <c r="N33" s="3">
        <v>3.0000000000000001E-3</v>
      </c>
      <c r="O33" s="3">
        <f t="shared" si="9"/>
        <v>1.9770000000000001E-4</v>
      </c>
      <c r="P33" s="3">
        <f t="shared" si="10"/>
        <v>1.9770000000000001E-4</v>
      </c>
    </row>
    <row r="34" spans="1:16" x14ac:dyDescent="0.2">
      <c r="A34" s="9"/>
      <c r="B34" s="9" t="s">
        <v>18</v>
      </c>
      <c r="C34" s="11">
        <f>+P20</f>
        <v>6.4093195279978296E-3</v>
      </c>
      <c r="I34" s="12" t="s">
        <v>6</v>
      </c>
      <c r="J34">
        <f t="shared" si="8"/>
        <v>6.0400000000000002E-2</v>
      </c>
      <c r="K34" s="3">
        <v>5.1999999999999998E-2</v>
      </c>
      <c r="L34" s="3">
        <v>3.7111334002006016E-2</v>
      </c>
      <c r="M34" s="3">
        <v>4.6923076923076927E-3</v>
      </c>
      <c r="N34" s="3">
        <v>4.6756756756756758E-3</v>
      </c>
      <c r="O34" s="3">
        <f t="shared" si="9"/>
        <v>2.8341538461538465E-4</v>
      </c>
      <c r="P34" s="3">
        <f t="shared" si="10"/>
        <v>2.8241081081081083E-4</v>
      </c>
    </row>
    <row r="35" spans="1:16" x14ac:dyDescent="0.2">
      <c r="I35" s="12" t="s">
        <v>5</v>
      </c>
      <c r="J35">
        <f t="shared" si="8"/>
        <v>5.3699999999999998E-2</v>
      </c>
      <c r="K35" s="3">
        <v>5.3999999999999999E-2</v>
      </c>
      <c r="L35" s="3">
        <v>2.9087261785356068E-2</v>
      </c>
      <c r="M35" s="3">
        <v>7.4999999999999997E-3</v>
      </c>
      <c r="N35" s="3">
        <v>7.482758620689655E-3</v>
      </c>
      <c r="O35" s="3">
        <f t="shared" si="9"/>
        <v>4.0274999999999995E-4</v>
      </c>
      <c r="P35" s="3">
        <f t="shared" si="10"/>
        <v>4.0182413793103444E-4</v>
      </c>
    </row>
    <row r="36" spans="1:16" x14ac:dyDescent="0.2">
      <c r="A36" s="9" t="s">
        <v>39</v>
      </c>
      <c r="I36" s="12" t="s">
        <v>4</v>
      </c>
      <c r="J36">
        <f t="shared" si="8"/>
        <v>4.5499999999999999E-2</v>
      </c>
      <c r="K36" s="3">
        <v>5.1999999999999998E-2</v>
      </c>
      <c r="L36" s="3">
        <v>2.3069207622868605E-2</v>
      </c>
      <c r="M36" s="3">
        <v>1.1192307692307692E-2</v>
      </c>
      <c r="N36" s="3">
        <v>1.1173913043478262E-2</v>
      </c>
      <c r="O36" s="3">
        <f t="shared" si="9"/>
        <v>5.0924999999999994E-4</v>
      </c>
      <c r="P36" s="3">
        <f t="shared" si="10"/>
        <v>5.0841304347826091E-4</v>
      </c>
    </row>
    <row r="37" spans="1:16" x14ac:dyDescent="0.2">
      <c r="I37" s="12" t="s">
        <v>3</v>
      </c>
      <c r="J37">
        <f t="shared" si="8"/>
        <v>3.7200000000000004E-2</v>
      </c>
      <c r="K37" s="3">
        <v>4.2999999999999997E-2</v>
      </c>
      <c r="L37" s="3">
        <v>1.7051153460381142E-2</v>
      </c>
      <c r="M37" s="3">
        <v>1.7790697674418605E-2</v>
      </c>
      <c r="N37" s="3">
        <v>1.7764705882352943E-2</v>
      </c>
      <c r="O37" s="3">
        <f t="shared" si="9"/>
        <v>6.6181395348837216E-4</v>
      </c>
      <c r="P37" s="3">
        <f t="shared" si="10"/>
        <v>6.6084705882352959E-4</v>
      </c>
    </row>
    <row r="38" spans="1:16" x14ac:dyDescent="0.2">
      <c r="B38" s="9" t="s">
        <v>17</v>
      </c>
      <c r="C38" s="11">
        <f>+O41</f>
        <v>7.4714940540248484E-3</v>
      </c>
      <c r="I38" s="12" t="s">
        <v>2</v>
      </c>
      <c r="J38">
        <f t="shared" si="8"/>
        <v>2.9600000000000001E-2</v>
      </c>
      <c r="K38" s="3">
        <v>3.9E-2</v>
      </c>
      <c r="L38" s="3">
        <v>1.4042126379137413E-2</v>
      </c>
      <c r="M38" s="3">
        <v>2.4692307692307694E-2</v>
      </c>
      <c r="N38" s="3">
        <v>2.4642857142857143E-2</v>
      </c>
      <c r="O38" s="3">
        <f t="shared" si="9"/>
        <v>7.3089230769230774E-4</v>
      </c>
      <c r="P38" s="3">
        <f t="shared" si="10"/>
        <v>7.2942857142857152E-4</v>
      </c>
    </row>
    <row r="39" spans="1:16" x14ac:dyDescent="0.2">
      <c r="B39" s="9" t="s">
        <v>18</v>
      </c>
      <c r="C39" s="11">
        <f>+P41</f>
        <v>7.4630479085770439E-3</v>
      </c>
      <c r="I39" s="12" t="s">
        <v>1</v>
      </c>
      <c r="J39">
        <f t="shared" si="8"/>
        <v>2.2099999999999998E-2</v>
      </c>
      <c r="K39" s="3">
        <v>2.9000000000000001E-2</v>
      </c>
      <c r="L39" s="3">
        <v>8.0240722166499499E-3</v>
      </c>
      <c r="M39" s="3">
        <v>3.8068965517241378E-2</v>
      </c>
      <c r="N39" s="3">
        <v>3.7999999999999999E-2</v>
      </c>
      <c r="O39" s="3">
        <f t="shared" si="9"/>
        <v>8.4132413793103439E-4</v>
      </c>
      <c r="P39" s="3">
        <f t="shared" si="10"/>
        <v>8.3979999999999992E-4</v>
      </c>
    </row>
    <row r="40" spans="1:16" x14ac:dyDescent="0.2">
      <c r="I40" s="12" t="s">
        <v>0</v>
      </c>
      <c r="J40">
        <f>SUM(G18:G23)/100</f>
        <v>3.065E-2</v>
      </c>
      <c r="K40" s="3">
        <v>4.2000000000000003E-2</v>
      </c>
      <c r="L40" s="3">
        <v>9.0270812437311942E-3</v>
      </c>
      <c r="M40" s="3">
        <v>9.6595238095238095E-2</v>
      </c>
      <c r="N40" s="3">
        <v>9.6555555555555561E-2</v>
      </c>
      <c r="O40" s="3">
        <f t="shared" si="9"/>
        <v>2.9606440476190477E-3</v>
      </c>
      <c r="P40" s="3">
        <f t="shared" si="10"/>
        <v>2.9594277777777781E-3</v>
      </c>
    </row>
    <row r="41" spans="1:16" x14ac:dyDescent="0.2">
      <c r="J41">
        <f>SUM(J25:J40)</f>
        <v>1.0003499999999999</v>
      </c>
      <c r="K41" s="3">
        <f>SUM(K25:K40)</f>
        <v>1</v>
      </c>
      <c r="L41" s="3">
        <f>SUM(L25:L40)</f>
        <v>0.99999999999999989</v>
      </c>
      <c r="O41" s="11">
        <f>SUM(O25:O40)</f>
        <v>7.4714940540248484E-3</v>
      </c>
      <c r="P41" s="11">
        <f>SUM(P25:P40)</f>
        <v>7.4630479085770439E-3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2F37-DAB9-459C-AABF-A7748D59C7D9}">
  <dimension ref="A1:G24"/>
  <sheetViews>
    <sheetView workbookViewId="0">
      <selection activeCell="L34" sqref="L34"/>
    </sheetView>
  </sheetViews>
  <sheetFormatPr defaultRowHeight="12.75" x14ac:dyDescent="0.2"/>
  <cols>
    <col min="3" max="4" width="11" bestFit="1" customWidth="1"/>
  </cols>
  <sheetData>
    <row r="1" spans="1:7" x14ac:dyDescent="0.2">
      <c r="B1" s="1" t="s">
        <v>50</v>
      </c>
      <c r="F1" s="1" t="s">
        <v>46</v>
      </c>
    </row>
    <row r="2" spans="1:7" x14ac:dyDescent="0.2">
      <c r="A2" t="s">
        <v>16</v>
      </c>
      <c r="B2" t="s">
        <v>51</v>
      </c>
      <c r="C2" t="s">
        <v>17</v>
      </c>
      <c r="D2" t="s">
        <v>18</v>
      </c>
      <c r="E2" s="1" t="s">
        <v>51</v>
      </c>
      <c r="F2" s="1" t="s">
        <v>52</v>
      </c>
      <c r="G2" s="1" t="s">
        <v>53</v>
      </c>
    </row>
    <row r="3" spans="1:7" x14ac:dyDescent="0.2">
      <c r="A3" s="2" t="s">
        <v>21</v>
      </c>
      <c r="B3">
        <v>8.86</v>
      </c>
      <c r="C3" s="3">
        <v>7.1000000000000008E-2</v>
      </c>
      <c r="D3" s="3">
        <v>0.16148445336008022</v>
      </c>
      <c r="E3" s="3">
        <f>+B3/$B$24</f>
        <v>8.8569000849702595E-2</v>
      </c>
      <c r="F3" s="3">
        <f>+(Tasas!C3+Tasas!C4)/(Tasas!B3+Tasas!B4)</f>
        <v>3.3521126760563381E-3</v>
      </c>
      <c r="G3" s="3">
        <f>+(Tasas!E3+Tasas!E4)/(Tasas!D3+Tasas!D4)</f>
        <v>3.3478260869565218E-3</v>
      </c>
    </row>
    <row r="4" spans="1:7" x14ac:dyDescent="0.2">
      <c r="A4" s="2" t="s">
        <v>28</v>
      </c>
      <c r="B4">
        <v>8.69</v>
      </c>
      <c r="C4" s="3">
        <v>7.6999999999999999E-2</v>
      </c>
      <c r="D4" s="3">
        <v>0.13640922768304914</v>
      </c>
      <c r="E4" s="3">
        <f t="shared" ref="E4:E17" si="0">+B4/$B$24</f>
        <v>8.6869595641525466E-2</v>
      </c>
      <c r="F4" s="3">
        <v>2.9870129870129868E-4</v>
      </c>
      <c r="G4" s="3">
        <v>2.941176470588235E-4</v>
      </c>
    </row>
    <row r="5" spans="1:7" x14ac:dyDescent="0.2">
      <c r="A5" s="2" t="s">
        <v>29</v>
      </c>
      <c r="B5">
        <v>8.6</v>
      </c>
      <c r="C5" s="3">
        <v>8.5000000000000006E-2</v>
      </c>
      <c r="D5" s="3">
        <v>0.12938816449348045</v>
      </c>
      <c r="E5" s="3">
        <f t="shared" si="0"/>
        <v>8.5969910531314045E-2</v>
      </c>
      <c r="F5" s="3">
        <v>2.941176470588235E-4</v>
      </c>
      <c r="G5" s="3">
        <v>2.9457364341085271E-4</v>
      </c>
    </row>
    <row r="6" spans="1:7" x14ac:dyDescent="0.2">
      <c r="A6" s="2" t="s">
        <v>12</v>
      </c>
      <c r="B6">
        <v>8.4700000000000006</v>
      </c>
      <c r="C6" s="3">
        <v>9.6000000000000002E-2</v>
      </c>
      <c r="D6" s="3">
        <v>0.11634904714142427</v>
      </c>
      <c r="E6" s="3">
        <f t="shared" si="0"/>
        <v>8.4670365372119763E-2</v>
      </c>
      <c r="F6" s="3">
        <v>1E-3</v>
      </c>
      <c r="G6" s="3">
        <v>1E-3</v>
      </c>
    </row>
    <row r="7" spans="1:7" x14ac:dyDescent="0.2">
      <c r="A7" s="2" t="s">
        <v>11</v>
      </c>
      <c r="B7">
        <v>8.2200000000000006</v>
      </c>
      <c r="C7" s="3">
        <v>9.2999999999999999E-2</v>
      </c>
      <c r="D7" s="3">
        <v>9.7291875626880645E-2</v>
      </c>
      <c r="E7" s="3">
        <f t="shared" si="0"/>
        <v>8.2171240065976911E-2</v>
      </c>
      <c r="F7" s="3">
        <v>1.2903225806451613E-3</v>
      </c>
      <c r="G7" s="3">
        <v>1.2989690721649484E-3</v>
      </c>
    </row>
    <row r="8" spans="1:7" x14ac:dyDescent="0.2">
      <c r="A8" s="2" t="s">
        <v>10</v>
      </c>
      <c r="B8">
        <v>7.93</v>
      </c>
      <c r="C8" s="3">
        <v>8.2000000000000003E-2</v>
      </c>
      <c r="D8" s="3">
        <v>7.7231695085255764E-2</v>
      </c>
      <c r="E8" s="3">
        <f t="shared" si="0"/>
        <v>7.9272254710851198E-2</v>
      </c>
      <c r="F8" s="3">
        <v>1.2926829268292684E-3</v>
      </c>
      <c r="G8" s="3">
        <v>1.2987012987012987E-3</v>
      </c>
    </row>
    <row r="9" spans="1:7" x14ac:dyDescent="0.2">
      <c r="A9" s="2" t="s">
        <v>9</v>
      </c>
      <c r="B9">
        <v>7.61</v>
      </c>
      <c r="C9" s="3">
        <v>7.2999999999999995E-2</v>
      </c>
      <c r="D9" s="3">
        <v>5.6168505516549651E-2</v>
      </c>
      <c r="E9" s="3">
        <f t="shared" si="0"/>
        <v>7.6073374318988363E-2</v>
      </c>
      <c r="F9" s="3">
        <v>1.3972602739726028E-3</v>
      </c>
      <c r="G9" s="3">
        <v>1.3928571428571429E-3</v>
      </c>
    </row>
    <row r="10" spans="1:7" x14ac:dyDescent="0.2">
      <c r="A10" s="2" t="s">
        <v>8</v>
      </c>
      <c r="B10">
        <v>7.15</v>
      </c>
      <c r="C10" s="3">
        <v>0.06</v>
      </c>
      <c r="D10" s="3">
        <v>4.613841524573721E-2</v>
      </c>
      <c r="E10" s="3">
        <f t="shared" si="0"/>
        <v>7.147498375568552E-2</v>
      </c>
      <c r="F10" s="3">
        <v>1.9E-3</v>
      </c>
      <c r="G10" s="3">
        <v>1.8913043478260871E-3</v>
      </c>
    </row>
    <row r="11" spans="1:7" x14ac:dyDescent="0.2">
      <c r="A11" s="2" t="s">
        <v>7</v>
      </c>
      <c r="B11">
        <v>6.59</v>
      </c>
      <c r="C11" s="3">
        <v>5.1999999999999998E-2</v>
      </c>
      <c r="D11" s="3">
        <v>4.212637913741224E-2</v>
      </c>
      <c r="E11" s="3">
        <f t="shared" si="0"/>
        <v>6.5876943069925531E-2</v>
      </c>
      <c r="F11" s="3">
        <v>3.0000000000000001E-3</v>
      </c>
      <c r="G11" s="3">
        <v>3.0000000000000001E-3</v>
      </c>
    </row>
    <row r="12" spans="1:7" x14ac:dyDescent="0.2">
      <c r="A12" s="2" t="s">
        <v>6</v>
      </c>
      <c r="B12">
        <v>6.04</v>
      </c>
      <c r="C12" s="3">
        <v>5.1999999999999998E-2</v>
      </c>
      <c r="D12" s="3">
        <v>3.7111334002006016E-2</v>
      </c>
      <c r="E12" s="3">
        <f t="shared" si="0"/>
        <v>6.0378867396411261E-2</v>
      </c>
      <c r="F12" s="3">
        <v>4.6923076923076927E-3</v>
      </c>
      <c r="G12" s="3">
        <v>4.6756756756756758E-3</v>
      </c>
    </row>
    <row r="13" spans="1:7" x14ac:dyDescent="0.2">
      <c r="A13" s="2" t="s">
        <v>5</v>
      </c>
      <c r="B13">
        <v>5.37</v>
      </c>
      <c r="C13" s="3">
        <v>5.3999999999999999E-2</v>
      </c>
      <c r="D13" s="3">
        <v>2.9087261785356068E-2</v>
      </c>
      <c r="E13" s="3">
        <f t="shared" si="0"/>
        <v>5.368121157594842E-2</v>
      </c>
      <c r="F13" s="3">
        <v>7.4999999999999997E-3</v>
      </c>
      <c r="G13" s="3">
        <v>7.482758620689655E-3</v>
      </c>
    </row>
    <row r="14" spans="1:7" x14ac:dyDescent="0.2">
      <c r="A14" s="2" t="s">
        <v>4</v>
      </c>
      <c r="B14">
        <v>4.55</v>
      </c>
      <c r="C14" s="3">
        <v>5.1999999999999998E-2</v>
      </c>
      <c r="D14" s="3">
        <v>2.3069207622868605E-2</v>
      </c>
      <c r="E14" s="3">
        <f t="shared" si="0"/>
        <v>4.5484080571799868E-2</v>
      </c>
      <c r="F14" s="3">
        <v>1.1192307692307692E-2</v>
      </c>
      <c r="G14" s="3">
        <v>1.1173913043478262E-2</v>
      </c>
    </row>
    <row r="15" spans="1:7" x14ac:dyDescent="0.2">
      <c r="A15" s="2" t="s">
        <v>3</v>
      </c>
      <c r="B15">
        <v>3.72</v>
      </c>
      <c r="C15" s="3">
        <v>4.2999999999999997E-2</v>
      </c>
      <c r="D15" s="3">
        <v>1.7051153460381142E-2</v>
      </c>
      <c r="E15" s="3">
        <f t="shared" si="0"/>
        <v>3.718698455540561E-2</v>
      </c>
      <c r="F15" s="3">
        <v>1.7790697674418605E-2</v>
      </c>
      <c r="G15" s="3">
        <v>1.7764705882352943E-2</v>
      </c>
    </row>
    <row r="16" spans="1:7" x14ac:dyDescent="0.2">
      <c r="A16" s="2" t="s">
        <v>2</v>
      </c>
      <c r="B16">
        <v>2.96</v>
      </c>
      <c r="C16" s="3">
        <v>3.9E-2</v>
      </c>
      <c r="D16" s="3">
        <v>1.4042126379137413E-2</v>
      </c>
      <c r="E16" s="3">
        <f t="shared" si="0"/>
        <v>2.9589643624731345E-2</v>
      </c>
      <c r="F16" s="3">
        <v>2.4692307692307694E-2</v>
      </c>
      <c r="G16" s="3">
        <v>2.4642857142857143E-2</v>
      </c>
    </row>
    <row r="17" spans="1:7" x14ac:dyDescent="0.2">
      <c r="A17" s="2" t="s">
        <v>1</v>
      </c>
      <c r="B17">
        <v>2.21</v>
      </c>
      <c r="C17" s="3">
        <v>2.9000000000000001E-2</v>
      </c>
      <c r="D17" s="3">
        <v>8.0240722166499499E-3</v>
      </c>
      <c r="E17" s="3">
        <f t="shared" si="0"/>
        <v>2.2092267706302793E-2</v>
      </c>
      <c r="F17" s="3">
        <v>3.8068965517241378E-2</v>
      </c>
      <c r="G17" s="3">
        <v>3.7999999999999999E-2</v>
      </c>
    </row>
    <row r="18" spans="1:7" x14ac:dyDescent="0.2">
      <c r="A18" s="17" t="s">
        <v>54</v>
      </c>
      <c r="B18">
        <v>1.52</v>
      </c>
      <c r="C18" s="3">
        <v>4.2000000000000003E-2</v>
      </c>
      <c r="D18" s="3">
        <v>9.0270812437311942E-3</v>
      </c>
      <c r="E18" s="3">
        <f>SUM(B18:B23)/B24</f>
        <v>3.0639276253311341E-2</v>
      </c>
      <c r="F18" s="3">
        <v>9.6595238095238095E-2</v>
      </c>
      <c r="G18" s="3">
        <v>9.6555555555555561E-2</v>
      </c>
    </row>
    <row r="19" spans="1:7" x14ac:dyDescent="0.2">
      <c r="A19" s="2" t="s">
        <v>23</v>
      </c>
      <c r="B19">
        <v>0.91</v>
      </c>
      <c r="C19">
        <f>SUM(C3:C18)</f>
        <v>1.0000000000000002</v>
      </c>
      <c r="D19">
        <f>SUM(D3:D18)</f>
        <v>0.99999999999999989</v>
      </c>
      <c r="E19">
        <f>SUM(E3:E18)</f>
        <v>0.99999999999999989</v>
      </c>
    </row>
    <row r="20" spans="1:7" x14ac:dyDescent="0.2">
      <c r="A20" s="2" t="s">
        <v>24</v>
      </c>
      <c r="B20">
        <v>0.44</v>
      </c>
    </row>
    <row r="21" spans="1:7" x14ac:dyDescent="0.2">
      <c r="A21" s="2" t="s">
        <v>25</v>
      </c>
      <c r="B21">
        <v>0.15</v>
      </c>
    </row>
    <row r="22" spans="1:7" x14ac:dyDescent="0.2">
      <c r="A22" s="2" t="s">
        <v>26</v>
      </c>
      <c r="B22">
        <v>0.04</v>
      </c>
    </row>
    <row r="23" spans="1:7" x14ac:dyDescent="0.2">
      <c r="A23" s="2" t="s">
        <v>27</v>
      </c>
      <c r="B23">
        <v>5.0000000000000001E-3</v>
      </c>
    </row>
    <row r="24" spans="1:7" x14ac:dyDescent="0.2">
      <c r="B24">
        <f>SUM(B3:B23)</f>
        <v>100.035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B8EA-A32F-4905-9D72-3435293CE5B8}">
  <dimension ref="A1:N26"/>
  <sheetViews>
    <sheetView workbookViewId="0">
      <selection activeCell="G33" sqref="G33"/>
    </sheetView>
  </sheetViews>
  <sheetFormatPr defaultRowHeight="12.75" x14ac:dyDescent="0.2"/>
  <cols>
    <col min="2" max="2" width="11.5703125" customWidth="1"/>
    <col min="3" max="3" width="13" customWidth="1"/>
    <col min="5" max="6" width="11.7109375" customWidth="1"/>
    <col min="7" max="7" width="10.85546875" bestFit="1" customWidth="1"/>
    <col min="9" max="9" width="9.5703125" bestFit="1" customWidth="1"/>
    <col min="10" max="10" width="15.28515625" customWidth="1"/>
    <col min="14" max="14" width="10.85546875" bestFit="1" customWidth="1"/>
  </cols>
  <sheetData>
    <row r="1" spans="1:14" x14ac:dyDescent="0.2">
      <c r="B1" t="s">
        <v>31</v>
      </c>
      <c r="E1" t="s">
        <v>33</v>
      </c>
      <c r="H1" s="1" t="s">
        <v>40</v>
      </c>
      <c r="I1" s="1" t="s">
        <v>34</v>
      </c>
      <c r="L1" t="s">
        <v>45</v>
      </c>
      <c r="M1" t="s">
        <v>34</v>
      </c>
    </row>
    <row r="2" spans="1:14" x14ac:dyDescent="0.2">
      <c r="A2" s="2" t="s">
        <v>16</v>
      </c>
      <c r="B2" t="s">
        <v>17</v>
      </c>
      <c r="C2" t="s">
        <v>18</v>
      </c>
      <c r="E2" t="s">
        <v>17</v>
      </c>
      <c r="F2" t="s">
        <v>18</v>
      </c>
      <c r="H2" s="1" t="s">
        <v>41</v>
      </c>
      <c r="I2" s="1" t="s">
        <v>42</v>
      </c>
      <c r="L2" t="s">
        <v>46</v>
      </c>
      <c r="M2" t="s">
        <v>41</v>
      </c>
    </row>
    <row r="3" spans="1:14" x14ac:dyDescent="0.2">
      <c r="A3" s="2">
        <v>0</v>
      </c>
      <c r="B3" s="3">
        <v>1.4E-2</v>
      </c>
      <c r="C3" s="3">
        <v>1.4E-2</v>
      </c>
      <c r="D3" s="3"/>
      <c r="E3" s="3">
        <v>1.4999999999999999E-2</v>
      </c>
      <c r="F3" s="3">
        <v>3.4102306920762285E-2</v>
      </c>
      <c r="H3" s="3">
        <f>+E3-F3</f>
        <v>-1.9102306920762285E-2</v>
      </c>
      <c r="I3" s="3">
        <f>AVERAGE(B3:C3)</f>
        <v>1.4E-2</v>
      </c>
      <c r="J3" s="10">
        <f>+H3*I3</f>
        <v>-2.67432296890672E-4</v>
      </c>
      <c r="L3" s="3">
        <f>+B3-C3</f>
        <v>0</v>
      </c>
      <c r="M3" s="3">
        <f>+(E3+F3)/2</f>
        <v>2.4551153460381142E-2</v>
      </c>
      <c r="N3" s="10">
        <f>+L3*M3</f>
        <v>0</v>
      </c>
    </row>
    <row r="4" spans="1:14" x14ac:dyDescent="0.2">
      <c r="A4" s="2" t="s">
        <v>15</v>
      </c>
      <c r="B4" s="3">
        <v>5.0000000000000001E-4</v>
      </c>
      <c r="C4" s="3">
        <v>4.9606299212598425E-4</v>
      </c>
      <c r="D4" s="3"/>
      <c r="E4" s="3">
        <v>5.6000000000000001E-2</v>
      </c>
      <c r="F4" s="3">
        <v>0.12738214643931794</v>
      </c>
      <c r="H4" s="3">
        <f t="shared" ref="H4:H19" si="0">+E4-F4</f>
        <v>-7.1382146439317951E-2</v>
      </c>
      <c r="I4" s="3">
        <f t="shared" ref="I4:I19" si="1">AVERAGE(B4:C4)</f>
        <v>4.9803149606299213E-4</v>
      </c>
      <c r="J4" s="10">
        <f t="shared" ref="J4:J19" si="2">+H4*I4</f>
        <v>-3.5550557183361105E-5</v>
      </c>
      <c r="L4" s="3">
        <f t="shared" ref="L4:L19" si="3">+B4-C4</f>
        <v>3.9370078740157567E-6</v>
      </c>
      <c r="M4" s="3">
        <f t="shared" ref="M4:M19" si="4">+(E4+F4)/2</f>
        <v>9.169107321965897E-2</v>
      </c>
      <c r="N4" s="10">
        <f t="shared" ref="N4:N19" si="5">+L4*M4</f>
        <v>3.6098847724275264E-7</v>
      </c>
    </row>
    <row r="5" spans="1:14" x14ac:dyDescent="0.2">
      <c r="A5" s="2" t="s">
        <v>14</v>
      </c>
      <c r="B5" s="3">
        <v>2.9870129870129868E-4</v>
      </c>
      <c r="C5" s="3">
        <v>2.941176470588235E-4</v>
      </c>
      <c r="D5" s="3"/>
      <c r="E5" s="3">
        <v>7.6999999999999999E-2</v>
      </c>
      <c r="F5" s="3">
        <v>0.13640922768304914</v>
      </c>
      <c r="H5" s="3">
        <f t="shared" si="0"/>
        <v>-5.940922768304914E-2</v>
      </c>
      <c r="I5" s="3">
        <f t="shared" si="1"/>
        <v>2.9640947288006109E-4</v>
      </c>
      <c r="J5" s="10">
        <f t="shared" si="2"/>
        <v>-1.7609457861744128E-5</v>
      </c>
      <c r="L5" s="3">
        <f t="shared" si="3"/>
        <v>4.5836516424751757E-6</v>
      </c>
      <c r="M5" s="3">
        <f t="shared" si="4"/>
        <v>0.10670461384152458</v>
      </c>
      <c r="N5" s="10">
        <f t="shared" si="5"/>
        <v>4.8909677849438345E-7</v>
      </c>
    </row>
    <row r="6" spans="1:14" x14ac:dyDescent="0.2">
      <c r="A6" s="2" t="s">
        <v>13</v>
      </c>
      <c r="B6" s="3">
        <v>2.941176470588235E-4</v>
      </c>
      <c r="C6" s="3">
        <v>2.9457364341085271E-4</v>
      </c>
      <c r="D6" s="3"/>
      <c r="E6" s="3">
        <v>8.5000000000000006E-2</v>
      </c>
      <c r="F6" s="3">
        <v>0.12938816449348045</v>
      </c>
      <c r="H6" s="3">
        <f t="shared" si="0"/>
        <v>-4.4388164493480445E-2</v>
      </c>
      <c r="I6" s="3">
        <f t="shared" si="1"/>
        <v>2.9434564523483811E-4</v>
      </c>
      <c r="J6" s="10">
        <f t="shared" si="2"/>
        <v>-1.3065462918623633E-5</v>
      </c>
      <c r="L6" s="3">
        <f t="shared" si="3"/>
        <v>-4.5599635202920978E-7</v>
      </c>
      <c r="M6" s="3">
        <f t="shared" si="4"/>
        <v>0.10719408224674024</v>
      </c>
      <c r="N6" s="10">
        <f t="shared" si="5"/>
        <v>-4.8880110463632629E-8</v>
      </c>
    </row>
    <row r="7" spans="1:14" x14ac:dyDescent="0.2">
      <c r="A7" s="2" t="s">
        <v>12</v>
      </c>
      <c r="B7" s="3">
        <v>1E-3</v>
      </c>
      <c r="C7" s="3">
        <v>1E-3</v>
      </c>
      <c r="D7" s="3"/>
      <c r="E7" s="3">
        <v>9.6000000000000002E-2</v>
      </c>
      <c r="F7" s="3">
        <v>0.11634904714142427</v>
      </c>
      <c r="H7" s="3">
        <f t="shared" si="0"/>
        <v>-2.034904714142427E-2</v>
      </c>
      <c r="I7" s="3">
        <f t="shared" si="1"/>
        <v>1E-3</v>
      </c>
      <c r="J7" s="10">
        <f t="shared" si="2"/>
        <v>-2.034904714142427E-5</v>
      </c>
      <c r="L7" s="3">
        <f t="shared" si="3"/>
        <v>0</v>
      </c>
      <c r="M7" s="3">
        <f t="shared" si="4"/>
        <v>0.10617452357071214</v>
      </c>
      <c r="N7" s="10">
        <f t="shared" si="5"/>
        <v>0</v>
      </c>
    </row>
    <row r="8" spans="1:14" x14ac:dyDescent="0.2">
      <c r="A8" s="2" t="s">
        <v>11</v>
      </c>
      <c r="B8" s="3">
        <v>1.2903225806451613E-3</v>
      </c>
      <c r="C8" s="3">
        <v>1.2989690721649484E-3</v>
      </c>
      <c r="D8" s="3"/>
      <c r="E8" s="3">
        <v>9.2999999999999999E-2</v>
      </c>
      <c r="F8" s="3">
        <v>9.7291875626880645E-2</v>
      </c>
      <c r="H8" s="3">
        <f t="shared" si="0"/>
        <v>-4.2918756268806452E-3</v>
      </c>
      <c r="I8" s="3">
        <f t="shared" si="1"/>
        <v>1.2946458264050547E-3</v>
      </c>
      <c r="J8" s="10">
        <f t="shared" si="2"/>
        <v>-5.5564588677906054E-6</v>
      </c>
      <c r="L8" s="3">
        <f t="shared" si="3"/>
        <v>-8.6464915197870685E-6</v>
      </c>
      <c r="M8" s="3">
        <f t="shared" si="4"/>
        <v>9.5145937813440329E-2</v>
      </c>
      <c r="N8" s="10">
        <f t="shared" si="5"/>
        <v>-8.2267854444609961E-7</v>
      </c>
    </row>
    <row r="9" spans="1:14" x14ac:dyDescent="0.2">
      <c r="A9" s="2" t="s">
        <v>10</v>
      </c>
      <c r="B9" s="3">
        <v>1.2926829268292684E-3</v>
      </c>
      <c r="C9" s="3">
        <v>1.2987012987012987E-3</v>
      </c>
      <c r="D9" s="3"/>
      <c r="E9" s="3">
        <v>8.2000000000000003E-2</v>
      </c>
      <c r="F9" s="3">
        <v>7.7231695085255764E-2</v>
      </c>
      <c r="H9" s="3">
        <f t="shared" si="0"/>
        <v>4.7683049147442397E-3</v>
      </c>
      <c r="I9" s="3">
        <f t="shared" si="1"/>
        <v>1.2956921127652834E-3</v>
      </c>
      <c r="J9" s="10">
        <f t="shared" si="2"/>
        <v>6.1782550692940485E-6</v>
      </c>
      <c r="L9" s="3">
        <f t="shared" si="3"/>
        <v>-6.0183718720303436E-6</v>
      </c>
      <c r="M9" s="3">
        <f t="shared" si="4"/>
        <v>7.9615847542627877E-2</v>
      </c>
      <c r="N9" s="10">
        <f t="shared" si="5"/>
        <v>-4.7915777741840775E-7</v>
      </c>
    </row>
    <row r="10" spans="1:14" x14ac:dyDescent="0.2">
      <c r="A10" s="2" t="s">
        <v>9</v>
      </c>
      <c r="B10" s="3">
        <v>1.3972602739726028E-3</v>
      </c>
      <c r="C10" s="3">
        <v>1.3928571428571429E-3</v>
      </c>
      <c r="D10" s="3"/>
      <c r="E10" s="3">
        <v>7.2999999999999995E-2</v>
      </c>
      <c r="F10" s="3">
        <v>5.6168505516549651E-2</v>
      </c>
      <c r="H10" s="3">
        <f t="shared" si="0"/>
        <v>1.6831494483450345E-2</v>
      </c>
      <c r="I10" s="3">
        <f t="shared" si="1"/>
        <v>1.395058708414873E-3</v>
      </c>
      <c r="J10" s="10">
        <f t="shared" si="2"/>
        <v>2.3480922954774299E-5</v>
      </c>
      <c r="L10" s="3">
        <f t="shared" si="3"/>
        <v>4.403131115459898E-6</v>
      </c>
      <c r="M10" s="3">
        <f t="shared" si="4"/>
        <v>6.4584252758274827E-2</v>
      </c>
      <c r="N10" s="10">
        <f t="shared" si="5"/>
        <v>2.8437293288868663E-7</v>
      </c>
    </row>
    <row r="11" spans="1:14" x14ac:dyDescent="0.2">
      <c r="A11" s="2" t="s">
        <v>8</v>
      </c>
      <c r="B11" s="3">
        <v>1.9E-3</v>
      </c>
      <c r="C11" s="3">
        <v>1.8913043478260871E-3</v>
      </c>
      <c r="D11" s="3"/>
      <c r="E11" s="3">
        <v>0.06</v>
      </c>
      <c r="F11" s="3">
        <v>4.613841524573721E-2</v>
      </c>
      <c r="H11" s="3">
        <f t="shared" si="0"/>
        <v>1.3861584754262787E-2</v>
      </c>
      <c r="I11" s="3">
        <f t="shared" si="1"/>
        <v>1.8956521739130435E-3</v>
      </c>
      <c r="J11" s="10">
        <f t="shared" si="2"/>
        <v>2.6276743273298155E-5</v>
      </c>
      <c r="L11" s="3">
        <f t="shared" si="3"/>
        <v>8.6956521739129343E-6</v>
      </c>
      <c r="M11" s="3">
        <f t="shared" si="4"/>
        <v>5.3069207622868604E-2</v>
      </c>
      <c r="N11" s="10">
        <f t="shared" si="5"/>
        <v>4.6147137063363423E-7</v>
      </c>
    </row>
    <row r="12" spans="1:14" x14ac:dyDescent="0.2">
      <c r="A12" s="2" t="s">
        <v>7</v>
      </c>
      <c r="B12" s="3">
        <v>3.0000000000000001E-3</v>
      </c>
      <c r="C12" s="3">
        <v>3.0000000000000001E-3</v>
      </c>
      <c r="D12" s="3"/>
      <c r="E12" s="3">
        <v>5.1999999999999998E-2</v>
      </c>
      <c r="F12" s="3">
        <v>4.212637913741224E-2</v>
      </c>
      <c r="H12" s="3">
        <f t="shared" si="0"/>
        <v>9.8736208625877578E-3</v>
      </c>
      <c r="I12" s="3">
        <f t="shared" si="1"/>
        <v>3.0000000000000001E-3</v>
      </c>
      <c r="J12" s="10">
        <f t="shared" si="2"/>
        <v>2.9620862587763273E-5</v>
      </c>
      <c r="L12" s="3">
        <f t="shared" si="3"/>
        <v>0</v>
      </c>
      <c r="M12" s="3">
        <f t="shared" si="4"/>
        <v>4.7063189568706115E-2</v>
      </c>
      <c r="N12" s="10">
        <f t="shared" si="5"/>
        <v>0</v>
      </c>
    </row>
    <row r="13" spans="1:14" x14ac:dyDescent="0.2">
      <c r="A13" s="2" t="s">
        <v>6</v>
      </c>
      <c r="B13" s="3">
        <v>4.6923076923076927E-3</v>
      </c>
      <c r="C13" s="3">
        <v>4.6756756756756758E-3</v>
      </c>
      <c r="D13" s="3"/>
      <c r="E13" s="3">
        <v>5.1999999999999998E-2</v>
      </c>
      <c r="F13" s="3">
        <v>3.7111334002006016E-2</v>
      </c>
      <c r="H13" s="3">
        <f t="shared" si="0"/>
        <v>1.4888665997993981E-2</v>
      </c>
      <c r="I13" s="3">
        <f t="shared" si="1"/>
        <v>4.6839916839916847E-3</v>
      </c>
      <c r="J13" s="10">
        <f t="shared" si="2"/>
        <v>6.973838772033357E-5</v>
      </c>
      <c r="L13" s="3">
        <f t="shared" si="3"/>
        <v>1.6632016632016876E-5</v>
      </c>
      <c r="M13" s="3">
        <f t="shared" si="4"/>
        <v>4.455566700100301E-2</v>
      </c>
      <c r="N13" s="10">
        <f t="shared" si="5"/>
        <v>7.410505946112875E-7</v>
      </c>
    </row>
    <row r="14" spans="1:14" x14ac:dyDescent="0.2">
      <c r="A14" s="2" t="s">
        <v>5</v>
      </c>
      <c r="B14" s="3">
        <v>7.4999999999999997E-3</v>
      </c>
      <c r="C14" s="3">
        <v>7.482758620689655E-3</v>
      </c>
      <c r="D14" s="3"/>
      <c r="E14" s="3">
        <v>5.3999999999999999E-2</v>
      </c>
      <c r="F14" s="3">
        <v>2.9087261785356068E-2</v>
      </c>
      <c r="H14" s="3">
        <f t="shared" si="0"/>
        <v>2.4912738214643931E-2</v>
      </c>
      <c r="I14" s="3">
        <f t="shared" si="1"/>
        <v>7.4913793103448274E-3</v>
      </c>
      <c r="J14" s="10">
        <f t="shared" si="2"/>
        <v>1.8663077162522047E-4</v>
      </c>
      <c r="L14" s="3">
        <f t="shared" si="3"/>
        <v>1.7241379310344723E-5</v>
      </c>
      <c r="M14" s="3">
        <f t="shared" si="4"/>
        <v>4.1543630892678034E-2</v>
      </c>
      <c r="N14" s="10">
        <f t="shared" si="5"/>
        <v>7.1626949814961696E-7</v>
      </c>
    </row>
    <row r="15" spans="1:14" x14ac:dyDescent="0.2">
      <c r="A15" s="2" t="s">
        <v>4</v>
      </c>
      <c r="B15" s="3">
        <v>1.1192307692307692E-2</v>
      </c>
      <c r="C15" s="3">
        <v>1.1173913043478262E-2</v>
      </c>
      <c r="D15" s="3"/>
      <c r="E15" s="3">
        <v>5.1999999999999998E-2</v>
      </c>
      <c r="F15" s="3">
        <v>2.3069207622868605E-2</v>
      </c>
      <c r="H15" s="3">
        <f t="shared" si="0"/>
        <v>2.8930792377131392E-2</v>
      </c>
      <c r="I15" s="3">
        <f t="shared" si="1"/>
        <v>1.1183110367892976E-2</v>
      </c>
      <c r="J15" s="10">
        <f t="shared" si="2"/>
        <v>3.2353624418405717E-4</v>
      </c>
      <c r="L15" s="3">
        <f t="shared" si="3"/>
        <v>1.8394648829430857E-5</v>
      </c>
      <c r="M15" s="3">
        <f t="shared" si="4"/>
        <v>3.7534603811434301E-2</v>
      </c>
      <c r="N15" s="10">
        <f t="shared" si="5"/>
        <v>6.90435856063151E-7</v>
      </c>
    </row>
    <row r="16" spans="1:14" x14ac:dyDescent="0.2">
      <c r="A16" s="2" t="s">
        <v>3</v>
      </c>
      <c r="B16" s="3">
        <v>1.7790697674418605E-2</v>
      </c>
      <c r="C16" s="3">
        <v>1.7764705882352943E-2</v>
      </c>
      <c r="D16" s="3"/>
      <c r="E16" s="3">
        <v>4.2999999999999997E-2</v>
      </c>
      <c r="F16" s="3">
        <v>1.7051153460381142E-2</v>
      </c>
      <c r="H16" s="3">
        <f t="shared" si="0"/>
        <v>2.5948846539618854E-2</v>
      </c>
      <c r="I16" s="3">
        <f t="shared" si="1"/>
        <v>1.7777701778385772E-2</v>
      </c>
      <c r="J16" s="10">
        <f t="shared" si="2"/>
        <v>4.6131085527444159E-4</v>
      </c>
      <c r="L16" s="3">
        <f t="shared" si="3"/>
        <v>2.5991792065662572E-5</v>
      </c>
      <c r="M16" s="3">
        <f t="shared" si="4"/>
        <v>3.0025576730190569E-2</v>
      </c>
      <c r="N16" s="10">
        <f t="shared" si="5"/>
        <v>7.8041854702271003E-7</v>
      </c>
    </row>
    <row r="17" spans="1:14" x14ac:dyDescent="0.2">
      <c r="A17" s="2" t="s">
        <v>2</v>
      </c>
      <c r="B17" s="3">
        <v>2.4692307692307694E-2</v>
      </c>
      <c r="C17" s="3">
        <v>2.4642857142857143E-2</v>
      </c>
      <c r="D17" s="3"/>
      <c r="E17" s="3">
        <v>3.9E-2</v>
      </c>
      <c r="F17" s="3">
        <v>1.4042126379137413E-2</v>
      </c>
      <c r="H17" s="3">
        <f t="shared" si="0"/>
        <v>2.4957873620862589E-2</v>
      </c>
      <c r="I17" s="3">
        <f t="shared" si="1"/>
        <v>2.466758241758242E-2</v>
      </c>
      <c r="J17" s="10">
        <f t="shared" si="2"/>
        <v>6.1565040451023415E-4</v>
      </c>
      <c r="L17" s="3">
        <f t="shared" si="3"/>
        <v>4.9450549450550524E-5</v>
      </c>
      <c r="M17" s="3">
        <f t="shared" si="4"/>
        <v>2.6521063189568705E-2</v>
      </c>
      <c r="N17" s="10">
        <f t="shared" si="5"/>
        <v>1.3114811467369425E-6</v>
      </c>
    </row>
    <row r="18" spans="1:14" x14ac:dyDescent="0.2">
      <c r="A18" s="2" t="s">
        <v>1</v>
      </c>
      <c r="B18" s="3">
        <v>3.8068965517241378E-2</v>
      </c>
      <c r="C18" s="3">
        <v>3.7999999999999999E-2</v>
      </c>
      <c r="D18" s="3"/>
      <c r="E18" s="3">
        <v>2.9000000000000001E-2</v>
      </c>
      <c r="F18" s="3">
        <v>8.0240722166499499E-3</v>
      </c>
      <c r="H18" s="3">
        <f t="shared" si="0"/>
        <v>2.097592778335005E-2</v>
      </c>
      <c r="I18" s="3">
        <f t="shared" si="1"/>
        <v>3.8034482758620689E-2</v>
      </c>
      <c r="J18" s="10">
        <f t="shared" si="2"/>
        <v>7.9780856362190013E-4</v>
      </c>
      <c r="L18" s="3">
        <f t="shared" si="3"/>
        <v>6.8965517241378893E-5</v>
      </c>
      <c r="M18" s="3">
        <f t="shared" si="4"/>
        <v>1.8512036108324977E-2</v>
      </c>
      <c r="N18" s="10">
        <f t="shared" si="5"/>
        <v>1.2766921454017149E-6</v>
      </c>
    </row>
    <row r="19" spans="1:14" x14ac:dyDescent="0.2">
      <c r="A19" s="2" t="s">
        <v>0</v>
      </c>
      <c r="B19" s="3">
        <v>9.6595238095238095E-2</v>
      </c>
      <c r="C19" s="3">
        <v>9.6555555555555561E-2</v>
      </c>
      <c r="D19" s="3"/>
      <c r="E19" s="3">
        <v>4.2000000000000003E-2</v>
      </c>
      <c r="F19" s="3">
        <v>9.0270812437311942E-3</v>
      </c>
      <c r="H19" s="3">
        <f t="shared" si="0"/>
        <v>3.2972918756268808E-2</v>
      </c>
      <c r="I19" s="3">
        <f t="shared" si="1"/>
        <v>9.6575396825396828E-2</v>
      </c>
      <c r="J19" s="10">
        <f t="shared" si="2"/>
        <v>3.1843727133782302E-3</v>
      </c>
      <c r="L19" s="3">
        <f t="shared" si="3"/>
        <v>3.968253968253399E-5</v>
      </c>
      <c r="M19" s="3">
        <f t="shared" si="4"/>
        <v>2.5513540621865598E-2</v>
      </c>
      <c r="N19" s="10">
        <f t="shared" si="5"/>
        <v>1.0124420881691246E-6</v>
      </c>
    </row>
    <row r="20" spans="1:14" ht="15.75" x14ac:dyDescent="0.25">
      <c r="G20" s="23" t="s">
        <v>44</v>
      </c>
      <c r="H20" s="23"/>
      <c r="I20" s="23"/>
      <c r="J20" s="24">
        <f>SUM(J3:J19)</f>
        <v>5.3650414433359314E-3</v>
      </c>
      <c r="K20" s="18"/>
      <c r="L20" s="23" t="s">
        <v>47</v>
      </c>
      <c r="M20" s="23"/>
      <c r="N20" s="24">
        <f>SUM(N3:N19)</f>
        <v>6.7740030030858653E-6</v>
      </c>
    </row>
    <row r="24" spans="1:14" ht="15.75" x14ac:dyDescent="0.25">
      <c r="A24" s="18" t="s">
        <v>43</v>
      </c>
      <c r="B24" s="18"/>
      <c r="C24" s="19">
        <f>+C25-C26</f>
        <v>5.3718154463390181E-3</v>
      </c>
      <c r="D24" s="20" t="s">
        <v>48</v>
      </c>
      <c r="E24" s="21">
        <f>+J20</f>
        <v>5.3650414433359314E-3</v>
      </c>
      <c r="F24" s="20" t="s">
        <v>49</v>
      </c>
      <c r="G24" s="21">
        <f>+N20</f>
        <v>6.7740030030858653E-6</v>
      </c>
      <c r="I24" s="16"/>
    </row>
    <row r="25" spans="1:14" ht="15.75" x14ac:dyDescent="0.25">
      <c r="A25" s="18" t="s">
        <v>17</v>
      </c>
      <c r="B25" s="18"/>
      <c r="C25" s="22">
        <v>9.1000000000000004E-3</v>
      </c>
      <c r="D25" s="18"/>
      <c r="E25" s="18"/>
      <c r="F25" s="18"/>
      <c r="G25" s="18"/>
    </row>
    <row r="26" spans="1:14" ht="15.75" x14ac:dyDescent="0.25">
      <c r="A26" s="18" t="s">
        <v>18</v>
      </c>
      <c r="B26" s="18"/>
      <c r="C26" s="22">
        <v>3.7281845536609828E-3</v>
      </c>
      <c r="D26" s="18"/>
      <c r="E26" s="18"/>
      <c r="F26" s="18"/>
      <c r="G26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2:N22"/>
  <sheetViews>
    <sheetView showGridLines="0" workbookViewId="0">
      <selection activeCell="L29" sqref="L29"/>
    </sheetView>
  </sheetViews>
  <sheetFormatPr defaultColWidth="11.42578125" defaultRowHeight="12.75" x14ac:dyDescent="0.2"/>
  <sheetData>
    <row r="2" spans="11:14" x14ac:dyDescent="0.2">
      <c r="K2" s="9" t="s">
        <v>59</v>
      </c>
    </row>
    <row r="3" spans="11:14" x14ac:dyDescent="0.2">
      <c r="M3" s="25" t="s">
        <v>56</v>
      </c>
    </row>
    <row r="4" spans="11:14" x14ac:dyDescent="0.2">
      <c r="M4" s="25"/>
    </row>
    <row r="5" spans="11:14" x14ac:dyDescent="0.2">
      <c r="L5" s="26" t="s">
        <v>55</v>
      </c>
      <c r="M5" s="25"/>
    </row>
    <row r="6" spans="11:14" x14ac:dyDescent="0.2">
      <c r="L6">
        <v>0</v>
      </c>
      <c r="M6">
        <v>702</v>
      </c>
    </row>
    <row r="7" spans="11:14" x14ac:dyDescent="0.2">
      <c r="L7">
        <v>1</v>
      </c>
      <c r="M7">
        <f>687-98-34</f>
        <v>555</v>
      </c>
    </row>
    <row r="8" spans="11:14" x14ac:dyDescent="0.2">
      <c r="L8">
        <v>2</v>
      </c>
      <c r="M8">
        <f>778-112-39-11-32</f>
        <v>584</v>
      </c>
    </row>
    <row r="9" spans="11:14" x14ac:dyDescent="0.2">
      <c r="L9">
        <v>3</v>
      </c>
      <c r="M9">
        <f>478-67-24-14-41-14-25</f>
        <v>293</v>
      </c>
    </row>
    <row r="10" spans="11:14" x14ac:dyDescent="0.2">
      <c r="L10">
        <v>4</v>
      </c>
      <c r="M10">
        <f>565-80-28-2-25-6-17-0-6</f>
        <v>401</v>
      </c>
    </row>
    <row r="11" spans="11:14" x14ac:dyDescent="0.2">
      <c r="L11">
        <v>5</v>
      </c>
      <c r="M11">
        <f>785-113-39-12-21-8-26-1-5-2-0</f>
        <v>558</v>
      </c>
    </row>
    <row r="14" spans="11:14" x14ac:dyDescent="0.2">
      <c r="K14" s="9" t="s">
        <v>58</v>
      </c>
    </row>
    <row r="16" spans="11:14" x14ac:dyDescent="0.2">
      <c r="M16">
        <f>6+30+3+4</f>
        <v>43</v>
      </c>
      <c r="N16" s="3">
        <f>+M16/M17</f>
        <v>6.3893016344725106E-2</v>
      </c>
    </row>
    <row r="17" spans="12:14" x14ac:dyDescent="0.2">
      <c r="M17">
        <f>895-129-48-4-41</f>
        <v>673</v>
      </c>
    </row>
    <row r="21" spans="12:14" x14ac:dyDescent="0.2">
      <c r="L21" s="1" t="s">
        <v>57</v>
      </c>
      <c r="M21" s="1">
        <f>112+129</f>
        <v>241</v>
      </c>
      <c r="N21" s="3">
        <f>+M21/M22</f>
        <v>0.26927374301675977</v>
      </c>
    </row>
    <row r="22" spans="12:14" x14ac:dyDescent="0.2">
      <c r="M22">
        <v>895</v>
      </c>
    </row>
  </sheetData>
  <mergeCells count="1">
    <mergeCell ref="M3:M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6" r:id="rId3">
          <objectPr defaultSize="0" autoPict="0" r:id="rId4">
            <anchor moveWithCells="1" sizeWithCells="1">
              <from>
                <xdr:col>11</xdr:col>
                <xdr:colOff>0</xdr:colOff>
                <xdr:row>14</xdr:row>
                <xdr:rowOff>0</xdr:rowOff>
              </from>
              <to>
                <xdr:col>11</xdr:col>
                <xdr:colOff>504825</xdr:colOff>
                <xdr:row>16</xdr:row>
                <xdr:rowOff>28575</xdr:rowOff>
              </to>
            </anchor>
          </objectPr>
        </oleObject>
      </mc:Choice>
      <mc:Fallback>
        <oleObject progId="Equation.DSMT4" shapeId="1026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Tasas</vt:lpstr>
      <vt:lpstr>Gráficos</vt:lpstr>
      <vt:lpstr>Descomposición</vt:lpstr>
      <vt:lpstr>Lexis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Arodys</dc:creator>
  <cp:lastModifiedBy>AR</cp:lastModifiedBy>
  <dcterms:created xsi:type="dcterms:W3CDTF">2016-04-21T12:46:45Z</dcterms:created>
  <dcterms:modified xsi:type="dcterms:W3CDTF">2023-05-08T22:44:53Z</dcterms:modified>
</cp:coreProperties>
</file>