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emo\"/>
    </mc:Choice>
  </mc:AlternateContent>
  <xr:revisionPtr revIDLastSave="0" documentId="13_ncr:1_{1863E89E-52F9-4EB8-849F-75FAC3D11927}" xr6:coauthVersionLast="37" xr6:coauthVersionMax="37" xr10:uidLastSave="{00000000-0000-0000-0000-000000000000}"/>
  <bookViews>
    <workbookView xWindow="0" yWindow="0" windowWidth="17256" windowHeight="5556" activeTab="1" xr2:uid="{8EBA5D71-FDD5-4F39-BEB5-4315999C1F54}"/>
  </bookViews>
  <sheets>
    <sheet name="Hoja1" sheetId="1" r:id="rId1"/>
    <sheet name="Hoja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1" l="1"/>
  <c r="C41" i="1"/>
  <c r="H40" i="1"/>
  <c r="G40" i="1"/>
  <c r="I40" i="1" s="1"/>
  <c r="H39" i="1"/>
  <c r="I39" i="1" s="1"/>
  <c r="G39" i="1"/>
  <c r="I38" i="1"/>
  <c r="K38" i="1" s="1"/>
  <c r="H38" i="1"/>
  <c r="G38" i="1"/>
  <c r="K37" i="1"/>
  <c r="J37" i="1"/>
  <c r="I37" i="1"/>
  <c r="H37" i="1"/>
  <c r="G37" i="1"/>
  <c r="H36" i="1"/>
  <c r="G36" i="1"/>
  <c r="I36" i="1" s="1"/>
  <c r="H35" i="1"/>
  <c r="I35" i="1" s="1"/>
  <c r="K36" i="1" l="1"/>
  <c r="J36" i="1"/>
  <c r="K35" i="1"/>
  <c r="J35" i="1"/>
  <c r="J40" i="1"/>
  <c r="K40" i="1"/>
  <c r="K39" i="1"/>
  <c r="J39" i="1"/>
  <c r="J38" i="1"/>
  <c r="J23" i="1"/>
  <c r="I4" i="1"/>
  <c r="K3" i="1" s="1"/>
  <c r="J41" i="1" l="1"/>
  <c r="C47" i="1" s="1"/>
  <c r="E47" i="1" s="1"/>
  <c r="G48" i="1" s="1"/>
  <c r="K41" i="1"/>
  <c r="C48" i="1" s="1"/>
  <c r="E48" i="1" s="1"/>
  <c r="I5" i="1"/>
  <c r="L3" i="1"/>
  <c r="K4" i="1" l="1"/>
  <c r="L4" i="1"/>
  <c r="I6" i="1"/>
  <c r="K5" i="1" s="1"/>
  <c r="L5" i="1" l="1"/>
  <c r="I7" i="1"/>
  <c r="I8" i="1" l="1"/>
  <c r="K7" i="1"/>
  <c r="K6" i="1"/>
  <c r="L6" i="1" s="1"/>
  <c r="L7" i="1" l="1"/>
  <c r="I9" i="1"/>
  <c r="I10" i="1" l="1"/>
  <c r="K9" i="1" s="1"/>
  <c r="K8" i="1"/>
  <c r="L8" i="1" s="1"/>
  <c r="I11" i="1" l="1"/>
  <c r="L9" i="1"/>
  <c r="I12" i="1" l="1"/>
  <c r="K11" i="1"/>
  <c r="K10" i="1"/>
  <c r="L10" i="1" s="1"/>
  <c r="I13" i="1" l="1"/>
  <c r="K12" i="1" s="1"/>
  <c r="L11" i="1"/>
  <c r="I14" i="1" l="1"/>
  <c r="K13" i="1" s="1"/>
  <c r="L12" i="1"/>
  <c r="I15" i="1" l="1"/>
  <c r="K14" i="1" s="1"/>
  <c r="L13" i="1"/>
  <c r="I16" i="1" l="1"/>
  <c r="K15" i="1" s="1"/>
  <c r="L14" i="1"/>
  <c r="I17" i="1" l="1"/>
  <c r="K16" i="1" s="1"/>
  <c r="L15" i="1"/>
  <c r="I18" i="1" l="1"/>
  <c r="K17" i="1" s="1"/>
  <c r="L16" i="1"/>
  <c r="I19" i="1" l="1"/>
  <c r="K18" i="1" s="1"/>
  <c r="L17" i="1"/>
  <c r="I20" i="1" l="1"/>
  <c r="K19" i="1" s="1"/>
  <c r="L18" i="1"/>
  <c r="I21" i="1" l="1"/>
  <c r="K20" i="1" s="1"/>
  <c r="L19" i="1"/>
  <c r="I22" i="1" l="1"/>
  <c r="K21" i="1" s="1"/>
  <c r="L20" i="1"/>
  <c r="I23" i="1" l="1"/>
  <c r="L21" i="1"/>
  <c r="K22" i="1" l="1"/>
  <c r="L22" i="1" s="1"/>
  <c r="K23" i="1"/>
  <c r="I24" i="1"/>
  <c r="L23" i="1" l="1"/>
  <c r="K24" i="1"/>
  <c r="M23" i="1"/>
  <c r="N23" i="1" l="1"/>
  <c r="M22" i="1"/>
  <c r="M21" i="1" l="1"/>
  <c r="N22" i="1"/>
  <c r="M20" i="1" l="1"/>
  <c r="N21" i="1"/>
  <c r="M19" i="1" l="1"/>
  <c r="N20" i="1"/>
  <c r="M18" i="1" l="1"/>
  <c r="N19" i="1"/>
  <c r="M17" i="1" l="1"/>
  <c r="N18" i="1"/>
  <c r="M16" i="1" l="1"/>
  <c r="N17" i="1"/>
  <c r="M15" i="1" l="1"/>
  <c r="N16" i="1"/>
  <c r="M14" i="1" l="1"/>
  <c r="N15" i="1"/>
  <c r="M13" i="1" l="1"/>
  <c r="N14" i="1"/>
  <c r="M12" i="1" l="1"/>
  <c r="N13" i="1"/>
  <c r="M11" i="1" l="1"/>
  <c r="N12" i="1"/>
  <c r="M10" i="1" l="1"/>
  <c r="N11" i="1"/>
  <c r="M9" i="1" l="1"/>
  <c r="N10" i="1"/>
  <c r="M8" i="1" l="1"/>
  <c r="N9" i="1"/>
  <c r="M7" i="1" l="1"/>
  <c r="N8" i="1"/>
  <c r="M6" i="1" l="1"/>
  <c r="N7" i="1"/>
  <c r="M5" i="1" l="1"/>
  <c r="N6" i="1"/>
  <c r="M4" i="1" l="1"/>
  <c r="N5" i="1"/>
  <c r="M3" i="1" l="1"/>
  <c r="N3" i="1" s="1"/>
  <c r="N4" i="1"/>
  <c r="J7" i="1" l="1"/>
  <c r="G27" i="1"/>
  <c r="D6" i="1" s="1"/>
  <c r="E6" i="1" s="1"/>
  <c r="F28" i="1"/>
  <c r="F27" i="1"/>
  <c r="D21" i="1" l="1"/>
  <c r="E21" i="1" s="1"/>
  <c r="J22" i="1" s="1"/>
  <c r="D20" i="1"/>
  <c r="E20" i="1" s="1"/>
  <c r="J21" i="1" s="1"/>
  <c r="D12" i="1"/>
  <c r="E12" i="1" s="1"/>
  <c r="J13" i="1" s="1"/>
  <c r="D4" i="1"/>
  <c r="E4" i="1" s="1"/>
  <c r="J5" i="1" s="1"/>
  <c r="D9" i="1"/>
  <c r="E9" i="1" s="1"/>
  <c r="J10" i="1" s="1"/>
  <c r="D8" i="1"/>
  <c r="E8" i="1" s="1"/>
  <c r="J9" i="1" s="1"/>
  <c r="D23" i="1"/>
  <c r="E23" i="1" s="1"/>
  <c r="D19" i="1"/>
  <c r="E19" i="1" s="1"/>
  <c r="J20" i="1" s="1"/>
  <c r="D11" i="1"/>
  <c r="E11" i="1" s="1"/>
  <c r="J12" i="1" s="1"/>
  <c r="D3" i="1"/>
  <c r="E3" i="1" s="1"/>
  <c r="D17" i="1"/>
  <c r="E17" i="1" s="1"/>
  <c r="J18" i="1" s="1"/>
  <c r="D16" i="1"/>
  <c r="E16" i="1" s="1"/>
  <c r="J17" i="1" s="1"/>
  <c r="D7" i="1"/>
  <c r="E7" i="1" s="1"/>
  <c r="J8" i="1" s="1"/>
  <c r="D13" i="1"/>
  <c r="E13" i="1" s="1"/>
  <c r="J14" i="1" s="1"/>
  <c r="D5" i="1"/>
  <c r="E5" i="1" s="1"/>
  <c r="J6" i="1" s="1"/>
  <c r="D18" i="1"/>
  <c r="E18" i="1" s="1"/>
  <c r="J19" i="1" s="1"/>
  <c r="D10" i="1"/>
  <c r="E10" i="1" s="1"/>
  <c r="J11" i="1" s="1"/>
  <c r="D2" i="1"/>
  <c r="E2" i="1" s="1"/>
  <c r="D15" i="1"/>
  <c r="E15" i="1" s="1"/>
  <c r="J16" i="1" s="1"/>
  <c r="D22" i="1"/>
  <c r="E22" i="1" s="1"/>
  <c r="D14" i="1"/>
  <c r="E14" i="1" s="1"/>
  <c r="J15" i="1" s="1"/>
  <c r="F2" i="1" l="1"/>
  <c r="F3" i="1"/>
  <c r="J4" i="1"/>
</calcChain>
</file>

<file path=xl/sharedStrings.xml><?xml version="1.0" encoding="utf-8"?>
<sst xmlns="http://schemas.openxmlformats.org/spreadsheetml/2006/main" count="169" uniqueCount="51">
  <si>
    <t>edad</t>
  </si>
  <si>
    <t>poblacion</t>
  </si>
  <si>
    <t>ndx</t>
  </si>
  <si>
    <t xml:space="preserve"> 1-4</t>
  </si>
  <si>
    <t xml:space="preserve"> 5-9</t>
  </si>
  <si>
    <t xml:space="preserve"> 10-14</t>
  </si>
  <si>
    <t xml:space="preserve"> 15-19</t>
  </si>
  <si>
    <t xml:space="preserve"> 20-24</t>
  </si>
  <si>
    <t xml:space="preserve"> 25-29</t>
  </si>
  <si>
    <t xml:space="preserve"> 30-34</t>
  </si>
  <si>
    <t xml:space="preserve"> 35-39</t>
  </si>
  <si>
    <t xml:space="preserve"> 40-44</t>
  </si>
  <si>
    <t xml:space="preserve"> 45-49</t>
  </si>
  <si>
    <t xml:space="preserve"> 50-54</t>
  </si>
  <si>
    <t xml:space="preserve"> 55-59</t>
  </si>
  <si>
    <t xml:space="preserve"> 60-64</t>
  </si>
  <si>
    <t xml:space="preserve"> 65-69</t>
  </si>
  <si>
    <t xml:space="preserve"> 70-74</t>
  </si>
  <si>
    <t xml:space="preserve"> 75-79</t>
  </si>
  <si>
    <t xml:space="preserve"> 80-84</t>
  </si>
  <si>
    <t xml:space="preserve"> 85-89</t>
  </si>
  <si>
    <t xml:space="preserve"> 90-94</t>
  </si>
  <si>
    <t xml:space="preserve"> 95-99</t>
  </si>
  <si>
    <t>edad ignorada</t>
  </si>
  <si>
    <t>prorrateo</t>
  </si>
  <si>
    <t>nax</t>
  </si>
  <si>
    <t>nqx</t>
  </si>
  <si>
    <t>Amplitud</t>
  </si>
  <si>
    <t>f</t>
  </si>
  <si>
    <t>1-f</t>
  </si>
  <si>
    <t>Muertes 2021</t>
  </si>
  <si>
    <t>Muertes 2022</t>
  </si>
  <si>
    <t>lx</t>
  </si>
  <si>
    <t>nLx</t>
  </si>
  <si>
    <t>Tx</t>
  </si>
  <si>
    <t>ex</t>
  </si>
  <si>
    <t>Tabla de vida</t>
  </si>
  <si>
    <t>prob</t>
  </si>
  <si>
    <t>grupo</t>
  </si>
  <si>
    <t>masculino</t>
  </si>
  <si>
    <t>femenino</t>
  </si>
  <si>
    <t>nMx</t>
  </si>
  <si>
    <t>Edad de muerte</t>
  </si>
  <si>
    <t>Defunciones</t>
  </si>
  <si>
    <t>Límite inferior</t>
  </si>
  <si>
    <t>fi</t>
  </si>
  <si>
    <t>días</t>
  </si>
  <si>
    <t>meses</t>
  </si>
  <si>
    <t>TOTAL</t>
  </si>
  <si>
    <t>1q0</t>
  </si>
  <si>
    <t>Nacimientos: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</si>
</sst>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#\ 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  <xf numFmtId="0" fontId="2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Fill="1"/>
    <xf numFmtId="0" fontId="0" fillId="0" borderId="10" xfId="0" applyBorder="1" applyAlignment="1">
      <alignment horizontal="center" wrapText="1"/>
    </xf>
    <xf numFmtId="0" fontId="0" fillId="0" borderId="0" xfId="0" applyFill="1" applyAlignment="1">
      <alignment horizontal="center"/>
    </xf>
    <xf numFmtId="165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165" fontId="0" fillId="0" borderId="0" xfId="0" applyNumberFormat="1" applyFill="1" applyAlignment="1">
      <alignment horizontal="right"/>
    </xf>
    <xf numFmtId="0" fontId="19" fillId="0" borderId="0" xfId="0" applyFont="1" applyFill="1" applyBorder="1"/>
    <xf numFmtId="0" fontId="0" fillId="0" borderId="0" xfId="0" applyFont="1"/>
    <xf numFmtId="0" fontId="0" fillId="0" borderId="0" xfId="0"/>
    <xf numFmtId="0" fontId="16" fillId="35" borderId="13" xfId="0" applyFont="1" applyFill="1" applyBorder="1" applyAlignment="1">
      <alignment horizontal="center"/>
    </xf>
    <xf numFmtId="0" fontId="0" fillId="35" borderId="0" xfId="0" applyFill="1" applyAlignment="1">
      <alignment horizontal="center"/>
    </xf>
    <xf numFmtId="1" fontId="0" fillId="35" borderId="0" xfId="0" applyNumberFormat="1" applyFill="1" applyAlignment="1">
      <alignment horizontal="center"/>
    </xf>
    <xf numFmtId="164" fontId="0" fillId="35" borderId="0" xfId="0" applyNumberFormat="1" applyFill="1" applyAlignment="1">
      <alignment horizontal="center"/>
    </xf>
    <xf numFmtId="165" fontId="0" fillId="35" borderId="0" xfId="0" applyNumberFormat="1" applyFill="1" applyAlignment="1">
      <alignment horizontal="center"/>
    </xf>
    <xf numFmtId="0" fontId="0" fillId="35" borderId="13" xfId="0" applyFill="1" applyBorder="1" applyAlignment="1">
      <alignment horizontal="center"/>
    </xf>
    <xf numFmtId="1" fontId="0" fillId="35" borderId="13" xfId="0" applyNumberFormat="1" applyFill="1" applyBorder="1" applyAlignment="1">
      <alignment horizontal="center"/>
    </xf>
    <xf numFmtId="164" fontId="0" fillId="35" borderId="13" xfId="0" applyNumberFormat="1" applyFill="1" applyBorder="1" applyAlignment="1">
      <alignment horizontal="center"/>
    </xf>
    <xf numFmtId="0" fontId="0" fillId="33" borderId="0" xfId="0" applyFill="1"/>
    <xf numFmtId="0" fontId="0" fillId="35" borderId="0" xfId="0" applyFont="1" applyFill="1" applyBorder="1"/>
    <xf numFmtId="0" fontId="22" fillId="35" borderId="0" xfId="42" applyFont="1" applyFill="1" applyBorder="1" applyAlignment="1">
      <alignment horizontal="center" vertical="center"/>
    </xf>
    <xf numFmtId="166" fontId="22" fillId="35" borderId="0" xfId="42" applyNumberFormat="1" applyFont="1" applyFill="1" applyBorder="1" applyAlignment="1">
      <alignment horizontal="center" vertical="center"/>
    </xf>
    <xf numFmtId="166" fontId="22" fillId="35" borderId="0" xfId="43" applyNumberFormat="1" applyFont="1" applyFill="1" applyBorder="1" applyAlignment="1">
      <alignment horizontal="center" vertical="center"/>
    </xf>
    <xf numFmtId="165" fontId="22" fillId="35" borderId="0" xfId="42" applyNumberFormat="1" applyFont="1" applyFill="1" applyBorder="1" applyAlignment="1">
      <alignment horizontal="center" vertical="center"/>
    </xf>
    <xf numFmtId="0" fontId="22" fillId="35" borderId="13" xfId="42" applyFont="1" applyFill="1" applyBorder="1" applyAlignment="1">
      <alignment horizontal="center" vertical="center"/>
    </xf>
    <xf numFmtId="166" fontId="22" fillId="35" borderId="13" xfId="42" applyNumberFormat="1" applyFont="1" applyFill="1" applyBorder="1" applyAlignment="1">
      <alignment horizontal="center" vertical="center"/>
    </xf>
    <xf numFmtId="166" fontId="22" fillId="35" borderId="13" xfId="43" applyNumberFormat="1" applyFont="1" applyFill="1" applyBorder="1" applyAlignment="1">
      <alignment horizontal="center" vertical="center"/>
    </xf>
    <xf numFmtId="165" fontId="22" fillId="35" borderId="13" xfId="42" applyNumberFormat="1" applyFont="1" applyFill="1" applyBorder="1" applyAlignment="1">
      <alignment horizontal="center" vertical="center"/>
    </xf>
    <xf numFmtId="164" fontId="22" fillId="35" borderId="0" xfId="42" applyNumberFormat="1" applyFont="1" applyFill="1" applyBorder="1" applyAlignment="1">
      <alignment horizontal="center" vertical="center"/>
    </xf>
    <xf numFmtId="0" fontId="22" fillId="0" borderId="0" xfId="42" applyFont="1" applyAlignment="1">
      <alignment horizontal="left" vertical="center"/>
    </xf>
    <xf numFmtId="0" fontId="0" fillId="0" borderId="0" xfId="0" applyFont="1" applyFill="1" applyAlignment="1">
      <alignment horizontal="center"/>
    </xf>
    <xf numFmtId="0" fontId="22" fillId="0" borderId="0" xfId="42" applyFont="1" applyAlignment="1">
      <alignment vertical="center"/>
    </xf>
    <xf numFmtId="0" fontId="0" fillId="0" borderId="0" xfId="0" applyFont="1" applyFill="1"/>
    <xf numFmtId="0" fontId="22" fillId="0" borderId="15" xfId="42" applyFont="1" applyBorder="1" applyAlignment="1">
      <alignment horizontal="center" vertical="center"/>
    </xf>
    <xf numFmtId="164" fontId="22" fillId="0" borderId="0" xfId="42" applyNumberFormat="1" applyFont="1" applyBorder="1" applyAlignment="1">
      <alignment horizontal="center" vertical="center"/>
    </xf>
    <xf numFmtId="0" fontId="22" fillId="0" borderId="16" xfId="42" applyFont="1" applyBorder="1" applyAlignment="1">
      <alignment horizontal="center" vertical="center"/>
    </xf>
    <xf numFmtId="164" fontId="22" fillId="0" borderId="12" xfId="42" applyNumberFormat="1" applyFont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21" fillId="0" borderId="14" xfId="0" applyFont="1" applyBorder="1" applyAlignment="1">
      <alignment horizontal="center"/>
    </xf>
    <xf numFmtId="0" fontId="23" fillId="0" borderId="17" xfId="42" applyFont="1" applyBorder="1" applyAlignment="1">
      <alignment horizontal="center" vertical="center"/>
    </xf>
    <xf numFmtId="0" fontId="22" fillId="0" borderId="18" xfId="42" applyFont="1" applyBorder="1" applyAlignment="1">
      <alignment horizontal="center" vertical="center"/>
    </xf>
    <xf numFmtId="0" fontId="0" fillId="0" borderId="16" xfId="0" applyFont="1" applyBorder="1" applyAlignment="1">
      <alignment horizontal="center"/>
    </xf>
    <xf numFmtId="165" fontId="22" fillId="0" borderId="19" xfId="42" applyNumberFormat="1" applyFont="1" applyBorder="1" applyAlignment="1">
      <alignment horizontal="center" vertical="center"/>
    </xf>
    <xf numFmtId="0" fontId="23" fillId="0" borderId="14" xfId="42" applyFont="1" applyBorder="1" applyAlignment="1">
      <alignment horizontal="center" vertical="center"/>
    </xf>
    <xf numFmtId="0" fontId="22" fillId="0" borderId="11" xfId="42" applyFont="1" applyBorder="1" applyAlignment="1">
      <alignment horizontal="center" vertical="center"/>
    </xf>
    <xf numFmtId="0" fontId="23" fillId="0" borderId="11" xfId="42" applyFont="1" applyBorder="1" applyAlignment="1">
      <alignment horizontal="center" vertical="center"/>
    </xf>
    <xf numFmtId="0" fontId="18" fillId="34" borderId="0" xfId="0" applyFont="1" applyFill="1" applyAlignment="1">
      <alignment horizontal="center"/>
    </xf>
    <xf numFmtId="0" fontId="16" fillId="35" borderId="0" xfId="0" applyFont="1" applyFill="1" applyBorder="1" applyAlignment="1">
      <alignment horizontal="center"/>
    </xf>
    <xf numFmtId="0" fontId="16" fillId="35" borderId="13" xfId="0" applyFont="1" applyFill="1" applyBorder="1" applyAlignment="1">
      <alignment horizontal="center"/>
    </xf>
    <xf numFmtId="0" fontId="0" fillId="0" borderId="0" xfId="0" applyAlignment="1">
      <alignment wrapText="1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4 2" xfId="43" xr:uid="{0FFCE315-E982-48A8-906E-BD5AF663F02A}"/>
    <cellStyle name="Normal 4 3" xfId="42" xr:uid="{E08066DB-B3EA-46E4-A4D7-0D34DFFFBE4D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40532</xdr:colOff>
      <xdr:row>0</xdr:row>
      <xdr:rowOff>160020</xdr:rowOff>
    </xdr:from>
    <xdr:to>
      <xdr:col>12</xdr:col>
      <xdr:colOff>305730</xdr:colOff>
      <xdr:row>21</xdr:row>
      <xdr:rowOff>168182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070C836-D8B9-4B97-853E-EEDCFD154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10452" y="160020"/>
          <a:ext cx="6605038" cy="38486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E2A49-11C8-4914-BDFD-4DBAC7EA4253}">
  <dimension ref="A1:N57"/>
  <sheetViews>
    <sheetView workbookViewId="0">
      <selection activeCell="K46" sqref="K46"/>
    </sheetView>
  </sheetViews>
  <sheetFormatPr baseColWidth="10" defaultRowHeight="14.4" x14ac:dyDescent="0.3"/>
  <cols>
    <col min="1" max="1" width="12.5546875" bestFit="1" customWidth="1"/>
    <col min="3" max="3" width="11.5546875" style="1"/>
    <col min="4" max="4" width="12.6640625" style="5" customWidth="1"/>
    <col min="5" max="5" width="11.5546875" style="5"/>
    <col min="6" max="6" width="13.5546875" style="5" customWidth="1"/>
    <col min="7" max="7" width="15.5546875" style="10" customWidth="1"/>
    <col min="8" max="8" width="16" style="10" customWidth="1"/>
    <col min="9" max="12" width="11.5546875" style="10"/>
  </cols>
  <sheetData>
    <row r="1" spans="1:14" ht="21.6" thickBot="1" x14ac:dyDescent="0.45">
      <c r="A1" s="1" t="s">
        <v>0</v>
      </c>
      <c r="B1" s="1" t="s">
        <v>2</v>
      </c>
      <c r="C1" s="1" t="s">
        <v>1</v>
      </c>
      <c r="D1" s="5" t="s">
        <v>2</v>
      </c>
      <c r="E1" s="5" t="s">
        <v>41</v>
      </c>
      <c r="F1" s="5" t="s">
        <v>25</v>
      </c>
      <c r="H1" s="53" t="s">
        <v>36</v>
      </c>
      <c r="I1" s="53"/>
      <c r="J1" s="53"/>
      <c r="K1" s="53"/>
      <c r="L1" s="53"/>
      <c r="M1" s="53"/>
      <c r="N1" s="53"/>
    </row>
    <row r="2" spans="1:14" ht="15" thickBot="1" x14ac:dyDescent="0.35">
      <c r="A2" s="1">
        <v>0</v>
      </c>
      <c r="B2" s="1">
        <v>231</v>
      </c>
      <c r="C2" s="4">
        <v>34332</v>
      </c>
      <c r="D2" s="8">
        <f t="shared" ref="D2:D23" si="0">+B2*$G$27</f>
        <v>231.27361023373339</v>
      </c>
      <c r="E2" s="7">
        <f>+D2/C2</f>
        <v>6.7363861771447455E-3</v>
      </c>
      <c r="F2" s="6">
        <f>0.053+2.8*E2</f>
        <v>7.1861881296005292E-2</v>
      </c>
      <c r="H2" s="17" t="s">
        <v>0</v>
      </c>
      <c r="I2" s="17" t="s">
        <v>32</v>
      </c>
      <c r="J2" s="17" t="s">
        <v>26</v>
      </c>
      <c r="K2" s="17" t="s">
        <v>2</v>
      </c>
      <c r="L2" s="17" t="s">
        <v>33</v>
      </c>
      <c r="M2" s="17" t="s">
        <v>34</v>
      </c>
      <c r="N2" s="17" t="s">
        <v>35</v>
      </c>
    </row>
    <row r="3" spans="1:14" ht="15" thickBot="1" x14ac:dyDescent="0.35">
      <c r="A3" s="1" t="s">
        <v>3</v>
      </c>
      <c r="B3" s="1">
        <v>25</v>
      </c>
      <c r="C3" s="1">
        <v>141536</v>
      </c>
      <c r="D3" s="8">
        <f t="shared" si="0"/>
        <v>25.029611497157294</v>
      </c>
      <c r="E3" s="7">
        <f t="shared" ref="E3:E23" si="1">+D3/C3</f>
        <v>1.7684272197290651E-4</v>
      </c>
      <c r="F3" s="6">
        <f>1.522-1.518*E2</f>
        <v>1.5117741657830943</v>
      </c>
      <c r="H3" s="18">
        <v>0</v>
      </c>
      <c r="I3" s="19">
        <v>100000</v>
      </c>
      <c r="J3" s="20">
        <v>8.7649418726709703E-3</v>
      </c>
      <c r="K3" s="19">
        <f t="shared" ref="K3:K24" si="2">+I3-I4</f>
        <v>876.49418726708973</v>
      </c>
      <c r="L3" s="19">
        <f>+I4*1+K3*F2</f>
        <v>99186.492333974937</v>
      </c>
      <c r="M3" s="19">
        <f t="shared" ref="M3:M21" si="3">+M4+L3</f>
        <v>8136053.0957044587</v>
      </c>
      <c r="N3" s="21">
        <f t="shared" ref="N3:N23" si="4">+M3/I3</f>
        <v>81.360530957044588</v>
      </c>
    </row>
    <row r="4" spans="1:14" ht="15" thickBot="1" x14ac:dyDescent="0.35">
      <c r="A4" s="1" t="s">
        <v>4</v>
      </c>
      <c r="B4" s="1">
        <v>23</v>
      </c>
      <c r="C4" s="4">
        <v>183550</v>
      </c>
      <c r="D4" s="8">
        <f t="shared" si="0"/>
        <v>23.027242577384712</v>
      </c>
      <c r="E4" s="7">
        <f t="shared" si="1"/>
        <v>1.2545487647717087E-4</v>
      </c>
      <c r="F4" s="5">
        <v>2.5</v>
      </c>
      <c r="H4" s="18" t="s">
        <v>3</v>
      </c>
      <c r="I4" s="19">
        <f t="shared" ref="I4:I24" si="5">+I3*(1-J3)</f>
        <v>99123.50581273291</v>
      </c>
      <c r="J4" s="20">
        <f>4*E3/(1+(4-F3)*E3)</f>
        <v>7.0705976418092417E-4</v>
      </c>
      <c r="K4" s="19">
        <f t="shared" si="2"/>
        <v>70.086242644742015</v>
      </c>
      <c r="L4" s="19">
        <f>+I5*4+K4*F3</f>
        <v>396319.63285135978</v>
      </c>
      <c r="M4" s="19">
        <f t="shared" si="3"/>
        <v>8036866.603370484</v>
      </c>
      <c r="N4" s="21">
        <f t="shared" si="4"/>
        <v>81.079321574379875</v>
      </c>
    </row>
    <row r="5" spans="1:14" ht="15" thickBot="1" x14ac:dyDescent="0.35">
      <c r="A5" s="1" t="s">
        <v>5</v>
      </c>
      <c r="B5" s="1">
        <v>34</v>
      </c>
      <c r="C5" s="4">
        <v>182700</v>
      </c>
      <c r="D5" s="8">
        <f t="shared" si="0"/>
        <v>34.040271636133923</v>
      </c>
      <c r="E5" s="7">
        <f t="shared" si="1"/>
        <v>1.8631785241452612E-4</v>
      </c>
      <c r="F5" s="5">
        <v>2.5</v>
      </c>
      <c r="H5" s="18" t="s">
        <v>4</v>
      </c>
      <c r="I5" s="19">
        <f t="shared" si="5"/>
        <v>99053.419570088168</v>
      </c>
      <c r="J5" s="20">
        <f t="shared" ref="J5:J23" si="6">5*E4/(1+(5-F4)*E4)</f>
        <v>6.2707770749501589E-4</v>
      </c>
      <c r="K5" s="19">
        <f t="shared" si="2"/>
        <v>62.11419126355031</v>
      </c>
      <c r="L5" s="19">
        <f t="shared" ref="L5:L23" si="7">+I6*5+K5*F4</f>
        <v>495111.81237228191</v>
      </c>
      <c r="M5" s="19">
        <f t="shared" si="3"/>
        <v>7640546.9705191245</v>
      </c>
      <c r="N5" s="21">
        <f t="shared" si="4"/>
        <v>77.135620392315985</v>
      </c>
    </row>
    <row r="6" spans="1:14" ht="15" thickBot="1" x14ac:dyDescent="0.35">
      <c r="A6" s="1" t="s">
        <v>6</v>
      </c>
      <c r="B6" s="1">
        <v>78</v>
      </c>
      <c r="C6" s="4">
        <v>181124</v>
      </c>
      <c r="D6" s="8">
        <f t="shared" si="0"/>
        <v>78.092387871130754</v>
      </c>
      <c r="E6" s="7">
        <f t="shared" si="1"/>
        <v>4.3115428033353259E-4</v>
      </c>
      <c r="F6" s="5">
        <v>2.5</v>
      </c>
      <c r="H6" s="18" t="s">
        <v>5</v>
      </c>
      <c r="I6" s="19">
        <f t="shared" si="5"/>
        <v>98991.305378824618</v>
      </c>
      <c r="J6" s="20">
        <f t="shared" si="6"/>
        <v>9.3115553482384995E-4</v>
      </c>
      <c r="K6" s="19">
        <f t="shared" si="2"/>
        <v>92.1763019029313</v>
      </c>
      <c r="L6" s="19">
        <f t="shared" si="7"/>
        <v>494726.08613936574</v>
      </c>
      <c r="M6" s="19">
        <f t="shared" si="3"/>
        <v>7145435.1581468424</v>
      </c>
      <c r="N6" s="21">
        <f t="shared" si="4"/>
        <v>72.18245209316467</v>
      </c>
    </row>
    <row r="7" spans="1:14" ht="15" thickBot="1" x14ac:dyDescent="0.35">
      <c r="A7" s="1" t="s">
        <v>7</v>
      </c>
      <c r="B7" s="1">
        <v>74</v>
      </c>
      <c r="C7" s="4">
        <v>200824</v>
      </c>
      <c r="D7" s="8">
        <f t="shared" si="0"/>
        <v>74.087650031585596</v>
      </c>
      <c r="E7" s="7">
        <f t="shared" si="1"/>
        <v>3.6891830673418317E-4</v>
      </c>
      <c r="F7" s="5">
        <v>2.5</v>
      </c>
      <c r="H7" s="18" t="s">
        <v>6</v>
      </c>
      <c r="I7" s="19">
        <f t="shared" si="5"/>
        <v>98899.129076921687</v>
      </c>
      <c r="J7" s="20">
        <f t="shared" si="6"/>
        <v>2.15345022845895E-3</v>
      </c>
      <c r="K7" s="19">
        <f t="shared" si="2"/>
        <v>212.97435210508411</v>
      </c>
      <c r="L7" s="19">
        <f t="shared" si="7"/>
        <v>493963.20950434572</v>
      </c>
      <c r="M7" s="19">
        <f t="shared" si="3"/>
        <v>6650709.0720074764</v>
      </c>
      <c r="N7" s="21">
        <f t="shared" si="4"/>
        <v>67.247397768636503</v>
      </c>
    </row>
    <row r="8" spans="1:14" ht="15" thickBot="1" x14ac:dyDescent="0.35">
      <c r="A8" s="1" t="s">
        <v>8</v>
      </c>
      <c r="B8" s="1">
        <v>97</v>
      </c>
      <c r="C8" s="4">
        <v>213116</v>
      </c>
      <c r="D8" s="8">
        <f t="shared" si="0"/>
        <v>97.114892608970308</v>
      </c>
      <c r="E8" s="7">
        <f t="shared" si="1"/>
        <v>4.5569029359114431E-4</v>
      </c>
      <c r="F8" s="5">
        <v>2.5</v>
      </c>
      <c r="H8" s="18" t="s">
        <v>7</v>
      </c>
      <c r="I8" s="19">
        <f t="shared" si="5"/>
        <v>98686.154724816603</v>
      </c>
      <c r="J8" s="20">
        <f t="shared" si="6"/>
        <v>1.8428918423260027E-3</v>
      </c>
      <c r="K8" s="19">
        <f t="shared" si="2"/>
        <v>181.86790949288115</v>
      </c>
      <c r="L8" s="19">
        <f t="shared" si="7"/>
        <v>492976.10385035083</v>
      </c>
      <c r="M8" s="19">
        <f t="shared" si="3"/>
        <v>6156745.8625031309</v>
      </c>
      <c r="N8" s="21">
        <f t="shared" si="4"/>
        <v>62.387128971343884</v>
      </c>
    </row>
    <row r="9" spans="1:14" ht="15" thickBot="1" x14ac:dyDescent="0.35">
      <c r="A9" s="1" t="s">
        <v>9</v>
      </c>
      <c r="B9" s="1">
        <v>139</v>
      </c>
      <c r="C9" s="4">
        <v>217187</v>
      </c>
      <c r="D9" s="8">
        <f t="shared" si="0"/>
        <v>139.16463992419455</v>
      </c>
      <c r="E9" s="7">
        <f t="shared" si="1"/>
        <v>6.4075952945707863E-4</v>
      </c>
      <c r="F9" s="5">
        <v>2.5</v>
      </c>
      <c r="H9" s="18" t="s">
        <v>8</v>
      </c>
      <c r="I9" s="19">
        <f t="shared" si="5"/>
        <v>98504.286815323721</v>
      </c>
      <c r="J9" s="20">
        <f t="shared" si="6"/>
        <v>2.2758587510995697E-3</v>
      </c>
      <c r="K9" s="19">
        <f t="shared" si="2"/>
        <v>224.18184316948464</v>
      </c>
      <c r="L9" s="19">
        <f t="shared" si="7"/>
        <v>491960.97946869489</v>
      </c>
      <c r="M9" s="19">
        <f t="shared" si="3"/>
        <v>5663769.7586527802</v>
      </c>
      <c r="N9" s="21">
        <f t="shared" si="4"/>
        <v>57.497698239988694</v>
      </c>
    </row>
    <row r="10" spans="1:14" ht="15" thickBot="1" x14ac:dyDescent="0.35">
      <c r="A10" s="1" t="s">
        <v>10</v>
      </c>
      <c r="B10" s="1">
        <v>179</v>
      </c>
      <c r="C10" s="4">
        <v>213062</v>
      </c>
      <c r="D10" s="8">
        <f t="shared" si="0"/>
        <v>179.21201831964623</v>
      </c>
      <c r="E10" s="7">
        <f t="shared" si="1"/>
        <v>8.4112614318670727E-4</v>
      </c>
      <c r="F10" s="5">
        <v>2.5</v>
      </c>
      <c r="H10" s="18" t="s">
        <v>9</v>
      </c>
      <c r="I10" s="19">
        <f t="shared" si="5"/>
        <v>98280.104972154237</v>
      </c>
      <c r="J10" s="20">
        <f t="shared" si="6"/>
        <v>3.1986736956551068E-3</v>
      </c>
      <c r="K10" s="19">
        <f t="shared" si="2"/>
        <v>314.36598658065486</v>
      </c>
      <c r="L10" s="19">
        <f t="shared" si="7"/>
        <v>490614.60989431955</v>
      </c>
      <c r="M10" s="19">
        <f t="shared" si="3"/>
        <v>5171808.7791840853</v>
      </c>
      <c r="N10" s="21">
        <f t="shared" si="4"/>
        <v>52.62315074499989</v>
      </c>
    </row>
    <row r="11" spans="1:14" ht="15" thickBot="1" x14ac:dyDescent="0.35">
      <c r="A11" s="1" t="s">
        <v>11</v>
      </c>
      <c r="B11" s="1">
        <v>264</v>
      </c>
      <c r="C11" s="4">
        <v>187044</v>
      </c>
      <c r="D11" s="8">
        <f t="shared" si="0"/>
        <v>264.31269740998101</v>
      </c>
      <c r="E11" s="7">
        <f t="shared" si="1"/>
        <v>1.4131043893949073E-3</v>
      </c>
      <c r="F11" s="5">
        <v>2.5</v>
      </c>
      <c r="H11" s="18" t="s">
        <v>10</v>
      </c>
      <c r="I11" s="19">
        <f t="shared" si="5"/>
        <v>97965.738985573582</v>
      </c>
      <c r="J11" s="20">
        <f t="shared" si="6"/>
        <v>4.1968056086452762E-3</v>
      </c>
      <c r="K11" s="19">
        <f t="shared" si="2"/>
        <v>411.14316282974323</v>
      </c>
      <c r="L11" s="19">
        <f t="shared" si="7"/>
        <v>488800.83702079358</v>
      </c>
      <c r="M11" s="19">
        <f t="shared" si="3"/>
        <v>4681194.1692897659</v>
      </c>
      <c r="N11" s="21">
        <f t="shared" si="4"/>
        <v>47.783992830178292</v>
      </c>
    </row>
    <row r="12" spans="1:14" ht="15" thickBot="1" x14ac:dyDescent="0.35">
      <c r="A12" s="1" t="s">
        <v>12</v>
      </c>
      <c r="B12" s="1">
        <v>299</v>
      </c>
      <c r="C12" s="4">
        <v>156539</v>
      </c>
      <c r="D12" s="8">
        <f t="shared" si="0"/>
        <v>299.35415350600124</v>
      </c>
      <c r="E12" s="7">
        <f t="shared" si="1"/>
        <v>1.912329537725431E-3</v>
      </c>
      <c r="F12" s="5">
        <v>2.5</v>
      </c>
      <c r="H12" s="18" t="s">
        <v>11</v>
      </c>
      <c r="I12" s="19">
        <f t="shared" si="5"/>
        <v>97554.595822743839</v>
      </c>
      <c r="J12" s="20">
        <f t="shared" si="6"/>
        <v>7.0406490168996123E-3</v>
      </c>
      <c r="K12" s="19">
        <f t="shared" si="2"/>
        <v>686.8476691734395</v>
      </c>
      <c r="L12" s="19">
        <f t="shared" si="7"/>
        <v>486055.85994078557</v>
      </c>
      <c r="M12" s="19">
        <f t="shared" si="3"/>
        <v>4192393.3322689724</v>
      </c>
      <c r="N12" s="21">
        <f t="shared" si="4"/>
        <v>42.974841901723707</v>
      </c>
    </row>
    <row r="13" spans="1:14" ht="15" thickBot="1" x14ac:dyDescent="0.35">
      <c r="A13" s="1" t="s">
        <v>13</v>
      </c>
      <c r="B13" s="1">
        <v>426</v>
      </c>
      <c r="C13" s="4">
        <v>145475</v>
      </c>
      <c r="D13" s="8">
        <f t="shared" si="0"/>
        <v>426.50457991156031</v>
      </c>
      <c r="E13" s="7">
        <f t="shared" si="1"/>
        <v>2.9318067015745683E-3</v>
      </c>
      <c r="F13" s="5">
        <v>2.5</v>
      </c>
      <c r="H13" s="18" t="s">
        <v>12</v>
      </c>
      <c r="I13" s="19">
        <f t="shared" si="5"/>
        <v>96867.748153570399</v>
      </c>
      <c r="J13" s="20">
        <f t="shared" si="6"/>
        <v>9.5161526391836174E-3</v>
      </c>
      <c r="K13" s="19">
        <f t="shared" si="2"/>
        <v>921.80827724336996</v>
      </c>
      <c r="L13" s="19">
        <f t="shared" si="7"/>
        <v>482034.22007474361</v>
      </c>
      <c r="M13" s="19">
        <f t="shared" si="3"/>
        <v>3706337.472328187</v>
      </c>
      <c r="N13" s="21">
        <f t="shared" si="4"/>
        <v>38.261831651669063</v>
      </c>
    </row>
    <row r="14" spans="1:14" ht="15" thickBot="1" x14ac:dyDescent="0.35">
      <c r="A14" s="1" t="s">
        <v>14</v>
      </c>
      <c r="B14" s="1">
        <v>576</v>
      </c>
      <c r="C14" s="4">
        <v>142367</v>
      </c>
      <c r="D14" s="8">
        <f t="shared" si="0"/>
        <v>576.68224889450403</v>
      </c>
      <c r="E14" s="7">
        <f t="shared" si="1"/>
        <v>4.0506736033947754E-3</v>
      </c>
      <c r="F14" s="5">
        <v>2.5</v>
      </c>
      <c r="H14" s="18" t="s">
        <v>13</v>
      </c>
      <c r="I14" s="19">
        <f t="shared" si="5"/>
        <v>95945.939876327029</v>
      </c>
      <c r="J14" s="20">
        <f t="shared" si="6"/>
        <v>1.4552371656010601E-2</v>
      </c>
      <c r="K14" s="19">
        <f t="shared" si="2"/>
        <v>1396.2409759655566</v>
      </c>
      <c r="L14" s="19">
        <f t="shared" si="7"/>
        <v>476239.09694172128</v>
      </c>
      <c r="M14" s="19">
        <f t="shared" si="3"/>
        <v>3224303.2522534435</v>
      </c>
      <c r="N14" s="21">
        <f t="shared" si="4"/>
        <v>33.605416304322262</v>
      </c>
    </row>
    <row r="15" spans="1:14" ht="15" thickBot="1" x14ac:dyDescent="0.35">
      <c r="A15" s="1" t="s">
        <v>15</v>
      </c>
      <c r="B15" s="1">
        <v>836</v>
      </c>
      <c r="C15" s="4">
        <v>124215</v>
      </c>
      <c r="D15" s="8">
        <f t="shared" si="0"/>
        <v>836.99020846493988</v>
      </c>
      <c r="E15" s="7">
        <f t="shared" si="1"/>
        <v>6.7382378011104933E-3</v>
      </c>
      <c r="F15" s="5">
        <v>2.5</v>
      </c>
      <c r="H15" s="18" t="s">
        <v>14</v>
      </c>
      <c r="I15" s="19">
        <f t="shared" si="5"/>
        <v>94549.698900361473</v>
      </c>
      <c r="J15" s="20">
        <f t="shared" si="6"/>
        <v>2.0050324714324358E-2</v>
      </c>
      <c r="K15" s="19">
        <f t="shared" si="2"/>
        <v>1895.7521645938396</v>
      </c>
      <c r="L15" s="19">
        <f t="shared" si="7"/>
        <v>468009.11409032275</v>
      </c>
      <c r="M15" s="19">
        <f t="shared" si="3"/>
        <v>2748064.1553117223</v>
      </c>
      <c r="N15" s="21">
        <f t="shared" si="4"/>
        <v>29.064758399788158</v>
      </c>
    </row>
    <row r="16" spans="1:14" ht="15" thickBot="1" x14ac:dyDescent="0.35">
      <c r="A16" s="1" t="s">
        <v>16</v>
      </c>
      <c r="B16" s="1">
        <v>972</v>
      </c>
      <c r="C16" s="4">
        <v>97385</v>
      </c>
      <c r="D16" s="8">
        <f t="shared" si="0"/>
        <v>973.15129500947558</v>
      </c>
      <c r="E16" s="7">
        <f t="shared" si="1"/>
        <v>9.992825332540695E-3</v>
      </c>
      <c r="F16" s="5">
        <v>2.5</v>
      </c>
      <c r="H16" s="18" t="s">
        <v>15</v>
      </c>
      <c r="I16" s="19">
        <f t="shared" si="5"/>
        <v>92653.946735767633</v>
      </c>
      <c r="J16" s="20">
        <f t="shared" si="6"/>
        <v>3.3133043195242434E-2</v>
      </c>
      <c r="K16" s="19">
        <f t="shared" si="2"/>
        <v>3069.9072194058826</v>
      </c>
      <c r="L16" s="19">
        <f t="shared" si="7"/>
        <v>455594.96563032351</v>
      </c>
      <c r="M16" s="19">
        <f t="shared" si="3"/>
        <v>2280055.0412213993</v>
      </c>
      <c r="N16" s="21">
        <f t="shared" si="4"/>
        <v>24.608288384343794</v>
      </c>
    </row>
    <row r="17" spans="1:14" ht="15" thickBot="1" x14ac:dyDescent="0.35">
      <c r="A17" s="1" t="s">
        <v>17</v>
      </c>
      <c r="B17" s="1">
        <v>1218</v>
      </c>
      <c r="C17" s="4">
        <v>66642</v>
      </c>
      <c r="D17" s="8">
        <f t="shared" si="0"/>
        <v>1219.4426721415034</v>
      </c>
      <c r="E17" s="7">
        <f t="shared" si="1"/>
        <v>1.8298410494005334E-2</v>
      </c>
      <c r="F17" s="5">
        <v>2.5</v>
      </c>
      <c r="H17" s="18" t="s">
        <v>16</v>
      </c>
      <c r="I17" s="19">
        <f t="shared" si="5"/>
        <v>89584.03951636175</v>
      </c>
      <c r="J17" s="20">
        <f t="shared" si="6"/>
        <v>4.8746342448483693E-2</v>
      </c>
      <c r="K17" s="19">
        <f t="shared" si="2"/>
        <v>4366.8942681830667</v>
      </c>
      <c r="L17" s="19">
        <f t="shared" si="7"/>
        <v>437002.96191135107</v>
      </c>
      <c r="M17" s="19">
        <f t="shared" si="3"/>
        <v>1824460.0755910757</v>
      </c>
      <c r="N17" s="21">
        <f t="shared" si="4"/>
        <v>20.365905416196977</v>
      </c>
    </row>
    <row r="18" spans="1:14" ht="15" thickBot="1" x14ac:dyDescent="0.35">
      <c r="A18" s="1" t="s">
        <v>18</v>
      </c>
      <c r="B18" s="1">
        <v>1435</v>
      </c>
      <c r="C18" s="4">
        <v>44615</v>
      </c>
      <c r="D18" s="8">
        <f t="shared" si="0"/>
        <v>1436.6996999368287</v>
      </c>
      <c r="E18" s="7">
        <f t="shared" si="1"/>
        <v>3.2202167431061947E-2</v>
      </c>
      <c r="F18" s="5">
        <v>2.5</v>
      </c>
      <c r="H18" s="18" t="s">
        <v>17</v>
      </c>
      <c r="I18" s="19">
        <f t="shared" si="5"/>
        <v>85217.145248178684</v>
      </c>
      <c r="J18" s="20">
        <f t="shared" si="6"/>
        <v>8.7489744330585123E-2</v>
      </c>
      <c r="K18" s="19">
        <f t="shared" si="2"/>
        <v>7455.6262503454927</v>
      </c>
      <c r="L18" s="19">
        <f t="shared" si="7"/>
        <v>407446.66061502969</v>
      </c>
      <c r="M18" s="19">
        <f t="shared" si="3"/>
        <v>1387457.1136797247</v>
      </c>
      <c r="N18" s="21">
        <f t="shared" si="4"/>
        <v>16.281431508166818</v>
      </c>
    </row>
    <row r="19" spans="1:14" ht="15" thickBot="1" x14ac:dyDescent="0.35">
      <c r="A19" s="1" t="s">
        <v>19</v>
      </c>
      <c r="B19" s="1">
        <v>1605</v>
      </c>
      <c r="C19" s="4">
        <v>28989</v>
      </c>
      <c r="D19" s="8">
        <f t="shared" si="0"/>
        <v>1606.9010581174982</v>
      </c>
      <c r="E19" s="7">
        <f t="shared" si="1"/>
        <v>5.5431407020507716E-2</v>
      </c>
      <c r="F19" s="5">
        <v>2.5</v>
      </c>
      <c r="H19" s="18" t="s">
        <v>18</v>
      </c>
      <c r="I19" s="19">
        <f t="shared" si="5"/>
        <v>77761.518997833191</v>
      </c>
      <c r="J19" s="20">
        <f t="shared" si="6"/>
        <v>0.14901437270648732</v>
      </c>
      <c r="K19" s="19">
        <f t="shared" si="2"/>
        <v>11587.583974165711</v>
      </c>
      <c r="L19" s="19">
        <f t="shared" si="7"/>
        <v>359838.63505375164</v>
      </c>
      <c r="M19" s="19">
        <f t="shared" si="3"/>
        <v>980010.45306469512</v>
      </c>
      <c r="N19" s="21">
        <f t="shared" si="4"/>
        <v>12.602768897711513</v>
      </c>
    </row>
    <row r="20" spans="1:14" ht="15" thickBot="1" x14ac:dyDescent="0.35">
      <c r="A20" s="1" t="s">
        <v>20</v>
      </c>
      <c r="B20" s="1">
        <v>1783</v>
      </c>
      <c r="C20" s="4">
        <v>16895</v>
      </c>
      <c r="D20" s="8">
        <f t="shared" si="0"/>
        <v>1785.1118919772582</v>
      </c>
      <c r="E20" s="7">
        <f t="shared" si="1"/>
        <v>0.10565918271543405</v>
      </c>
      <c r="F20" s="5">
        <v>2.5</v>
      </c>
      <c r="H20" s="18" t="s">
        <v>19</v>
      </c>
      <c r="I20" s="19">
        <f t="shared" si="5"/>
        <v>66173.93502366748</v>
      </c>
      <c r="J20" s="20">
        <f t="shared" si="6"/>
        <v>0.24342373479750679</v>
      </c>
      <c r="K20" s="19">
        <f t="shared" si="2"/>
        <v>16108.306409708675</v>
      </c>
      <c r="L20" s="19">
        <f t="shared" si="7"/>
        <v>290598.90909406572</v>
      </c>
      <c r="M20" s="19">
        <f t="shared" si="3"/>
        <v>620171.81801094348</v>
      </c>
      <c r="N20" s="21">
        <f t="shared" si="4"/>
        <v>9.3718443340136197</v>
      </c>
    </row>
    <row r="21" spans="1:14" ht="15" thickBot="1" x14ac:dyDescent="0.35">
      <c r="A21" s="1" t="s">
        <v>21</v>
      </c>
      <c r="B21" s="1">
        <v>1455</v>
      </c>
      <c r="C21" s="4">
        <v>7996</v>
      </c>
      <c r="D21" s="8">
        <f t="shared" si="0"/>
        <v>1456.7233891345545</v>
      </c>
      <c r="E21" s="7">
        <f t="shared" si="1"/>
        <v>0.18218151439901883</v>
      </c>
      <c r="F21" s="5">
        <v>2.5</v>
      </c>
      <c r="H21" s="18" t="s">
        <v>20</v>
      </c>
      <c r="I21" s="19">
        <f t="shared" si="5"/>
        <v>50065.628613958805</v>
      </c>
      <c r="J21" s="20">
        <f t="shared" si="6"/>
        <v>0.41790671000192259</v>
      </c>
      <c r="K21" s="19">
        <f t="shared" si="2"/>
        <v>20922.762138237638</v>
      </c>
      <c r="L21" s="19">
        <f t="shared" si="7"/>
        <v>198021.23772419995</v>
      </c>
      <c r="M21" s="19">
        <f t="shared" si="3"/>
        <v>329572.9089168777</v>
      </c>
      <c r="N21" s="21">
        <f t="shared" si="4"/>
        <v>6.5828177542344779</v>
      </c>
    </row>
    <row r="22" spans="1:14" ht="15" thickBot="1" x14ac:dyDescent="0.35">
      <c r="A22" s="1" t="s">
        <v>22</v>
      </c>
      <c r="B22" s="1">
        <v>707</v>
      </c>
      <c r="C22" s="4">
        <v>2410</v>
      </c>
      <c r="D22" s="8">
        <f t="shared" si="0"/>
        <v>707.83741313960832</v>
      </c>
      <c r="E22" s="7">
        <f t="shared" si="1"/>
        <v>0.29370847018241009</v>
      </c>
      <c r="F22" s="5">
        <v>2.5</v>
      </c>
      <c r="H22" s="18" t="s">
        <v>21</v>
      </c>
      <c r="I22" s="19">
        <f t="shared" si="5"/>
        <v>29142.866475721166</v>
      </c>
      <c r="J22" s="20">
        <f t="shared" si="6"/>
        <v>0.62585812119810535</v>
      </c>
      <c r="K22" s="19">
        <f t="shared" si="2"/>
        <v>18239.299658822099</v>
      </c>
      <c r="L22" s="19">
        <f t="shared" si="7"/>
        <v>100116.08323155058</v>
      </c>
      <c r="M22" s="19">
        <f>+M23+L22</f>
        <v>131551.67119267778</v>
      </c>
      <c r="N22" s="21">
        <f t="shared" si="4"/>
        <v>4.5140264874861602</v>
      </c>
    </row>
    <row r="23" spans="1:14" ht="15" thickBot="1" x14ac:dyDescent="0.35">
      <c r="A23" s="1">
        <v>100</v>
      </c>
      <c r="B23" s="1">
        <v>208</v>
      </c>
      <c r="C23" s="4">
        <v>382</v>
      </c>
      <c r="D23" s="8">
        <f t="shared" si="0"/>
        <v>208.2463676563487</v>
      </c>
      <c r="E23" s="7">
        <f t="shared" si="1"/>
        <v>0.54514755930981329</v>
      </c>
      <c r="F23" s="5">
        <v>2.5</v>
      </c>
      <c r="H23" s="18" t="s">
        <v>22</v>
      </c>
      <c r="I23" s="19">
        <f t="shared" si="5"/>
        <v>10903.566816899067</v>
      </c>
      <c r="J23" s="20">
        <f t="shared" si="6"/>
        <v>0.84677781173748579</v>
      </c>
      <c r="K23" s="19">
        <f t="shared" si="2"/>
        <v>9232.8984493472562</v>
      </c>
      <c r="L23" s="19">
        <f t="shared" si="7"/>
        <v>31435.587961127196</v>
      </c>
      <c r="M23" s="19">
        <f>+L23</f>
        <v>31435.587961127196</v>
      </c>
      <c r="N23" s="21">
        <f t="shared" si="4"/>
        <v>2.8830554706562856</v>
      </c>
    </row>
    <row r="24" spans="1:14" ht="15" thickBot="1" x14ac:dyDescent="0.35">
      <c r="A24" s="1" t="s">
        <v>23</v>
      </c>
      <c r="B24" s="1">
        <v>15</v>
      </c>
      <c r="G24" s="7"/>
      <c r="H24" s="22">
        <v>100</v>
      </c>
      <c r="I24" s="23">
        <f t="shared" si="5"/>
        <v>1670.6683675518116</v>
      </c>
      <c r="J24" s="24">
        <v>1</v>
      </c>
      <c r="K24" s="23">
        <f t="shared" si="2"/>
        <v>1670.6683675518116</v>
      </c>
      <c r="L24" s="22"/>
      <c r="M24" s="22"/>
      <c r="N24" s="22"/>
    </row>
    <row r="25" spans="1:14" s="9" customFormat="1" x14ac:dyDescent="0.3">
      <c r="A25" s="1"/>
      <c r="B25" s="1"/>
      <c r="C25" s="1"/>
      <c r="D25" s="5"/>
      <c r="E25" s="5"/>
      <c r="F25" s="5"/>
      <c r="G25" s="7"/>
      <c r="H25" s="10"/>
      <c r="I25" s="5"/>
      <c r="J25" s="5"/>
      <c r="K25" s="5"/>
      <c r="L25" s="5"/>
      <c r="M25" s="1"/>
      <c r="N25" s="1"/>
    </row>
    <row r="26" spans="1:14" s="9" customFormat="1" x14ac:dyDescent="0.3">
      <c r="A26" s="1"/>
      <c r="B26" s="1"/>
      <c r="C26" s="1"/>
      <c r="D26" s="5"/>
      <c r="E26" s="5"/>
      <c r="F26" s="5"/>
      <c r="G26" s="25" t="s">
        <v>24</v>
      </c>
      <c r="H26" s="10"/>
      <c r="I26" s="10"/>
      <c r="J26" s="10"/>
      <c r="K26" s="10"/>
      <c r="L26" s="10"/>
    </row>
    <row r="27" spans="1:14" x14ac:dyDescent="0.3">
      <c r="F27" s="5">
        <f>+SUM(B2:B24)</f>
        <v>12679</v>
      </c>
      <c r="G27" s="10">
        <f>+F27/F28</f>
        <v>1.0011844598862918</v>
      </c>
    </row>
    <row r="28" spans="1:14" x14ac:dyDescent="0.3">
      <c r="F28" s="5">
        <f>+SUM(B2:B23)</f>
        <v>12664</v>
      </c>
    </row>
    <row r="30" spans="1:14" x14ac:dyDescent="0.3">
      <c r="B30" s="1"/>
      <c r="G30" s="11"/>
      <c r="H30" s="11"/>
    </row>
    <row r="31" spans="1:14" x14ac:dyDescent="0.3">
      <c r="B31" s="1"/>
      <c r="G31" s="11"/>
      <c r="H31" s="11"/>
    </row>
    <row r="32" spans="1:14" ht="14.4" customHeight="1" x14ac:dyDescent="0.3">
      <c r="B32" s="1"/>
      <c r="G32" s="11"/>
      <c r="H32" s="11"/>
    </row>
    <row r="33" spans="1:12" x14ac:dyDescent="0.3">
      <c r="A33" s="54" t="s">
        <v>42</v>
      </c>
      <c r="B33" s="54"/>
      <c r="C33" s="54" t="s">
        <v>43</v>
      </c>
      <c r="D33" s="54"/>
      <c r="E33" s="54" t="s">
        <v>27</v>
      </c>
      <c r="F33" s="54"/>
      <c r="G33" s="54" t="s">
        <v>44</v>
      </c>
      <c r="H33" s="54" t="s">
        <v>27</v>
      </c>
      <c r="I33" s="54" t="s">
        <v>45</v>
      </c>
      <c r="J33" s="54" t="s">
        <v>30</v>
      </c>
      <c r="K33" s="54" t="s">
        <v>31</v>
      </c>
      <c r="L33" s="26"/>
    </row>
    <row r="34" spans="1:12" ht="15" thickBot="1" x14ac:dyDescent="0.35">
      <c r="A34" s="55"/>
      <c r="B34" s="55"/>
      <c r="C34" s="17">
        <v>2021</v>
      </c>
      <c r="D34" s="17">
        <v>2022</v>
      </c>
      <c r="E34" s="55"/>
      <c r="F34" s="55"/>
      <c r="G34" s="55"/>
      <c r="H34" s="55"/>
      <c r="I34" s="55"/>
      <c r="J34" s="55"/>
      <c r="K34" s="55"/>
      <c r="L34" s="26"/>
    </row>
    <row r="35" spans="1:12" x14ac:dyDescent="0.3">
      <c r="A35" s="27">
        <v>0</v>
      </c>
      <c r="B35" s="27" t="s">
        <v>46</v>
      </c>
      <c r="C35" s="28">
        <v>136</v>
      </c>
      <c r="D35" s="29">
        <v>142</v>
      </c>
      <c r="E35" s="27">
        <v>1</v>
      </c>
      <c r="F35" s="27" t="s">
        <v>46</v>
      </c>
      <c r="G35" s="30">
        <v>0</v>
      </c>
      <c r="H35" s="30">
        <f>E35/365</f>
        <v>2.7397260273972603E-3</v>
      </c>
      <c r="I35" s="30">
        <f>+G35+(0.5*H35)</f>
        <v>1.3698630136986301E-3</v>
      </c>
      <c r="J35" s="30">
        <f>+C35*I35</f>
        <v>0.18630136986301371</v>
      </c>
      <c r="K35" s="30">
        <f>+D35*I35</f>
        <v>0.19452054794520549</v>
      </c>
      <c r="L35" s="26"/>
    </row>
    <row r="36" spans="1:12" x14ac:dyDescent="0.3">
      <c r="A36" s="27">
        <v>1</v>
      </c>
      <c r="B36" s="27" t="s">
        <v>46</v>
      </c>
      <c r="C36" s="28">
        <v>133</v>
      </c>
      <c r="D36" s="29">
        <v>153</v>
      </c>
      <c r="E36" s="27">
        <v>6</v>
      </c>
      <c r="F36" s="27" t="s">
        <v>46</v>
      </c>
      <c r="G36" s="30">
        <f>A36/365</f>
        <v>2.7397260273972603E-3</v>
      </c>
      <c r="H36" s="30">
        <f>6/365</f>
        <v>1.643835616438356E-2</v>
      </c>
      <c r="I36" s="30">
        <f t="shared" ref="I36:I40" si="8">+G36+(0.5*H36)</f>
        <v>1.0958904109589041E-2</v>
      </c>
      <c r="J36" s="30">
        <f t="shared" ref="J36:J40" si="9">+C36*I36</f>
        <v>1.4575342465753425</v>
      </c>
      <c r="K36" s="30">
        <f t="shared" ref="K36:K40" si="10">+D36*I36</f>
        <v>1.6767123287671233</v>
      </c>
      <c r="L36" s="26"/>
    </row>
    <row r="37" spans="1:12" x14ac:dyDescent="0.3">
      <c r="A37" s="27">
        <v>7</v>
      </c>
      <c r="B37" s="27" t="s">
        <v>46</v>
      </c>
      <c r="C37" s="28">
        <v>89</v>
      </c>
      <c r="D37" s="29">
        <v>103</v>
      </c>
      <c r="E37" s="27">
        <v>24</v>
      </c>
      <c r="F37" s="27" t="s">
        <v>46</v>
      </c>
      <c r="G37" s="30">
        <f>+A37/365</f>
        <v>1.9178082191780823E-2</v>
      </c>
      <c r="H37" s="30">
        <f>24/365</f>
        <v>6.575342465753424E-2</v>
      </c>
      <c r="I37" s="30">
        <f t="shared" si="8"/>
        <v>5.205479452054794E-2</v>
      </c>
      <c r="J37" s="30">
        <f t="shared" si="9"/>
        <v>4.6328767123287662</v>
      </c>
      <c r="K37" s="30">
        <f t="shared" si="10"/>
        <v>5.3616438356164382</v>
      </c>
      <c r="L37" s="26"/>
    </row>
    <row r="38" spans="1:12" x14ac:dyDescent="0.3">
      <c r="A38" s="27">
        <v>1</v>
      </c>
      <c r="B38" s="27" t="s">
        <v>47</v>
      </c>
      <c r="C38" s="28">
        <v>67</v>
      </c>
      <c r="D38" s="29">
        <v>60</v>
      </c>
      <c r="E38" s="27">
        <v>3</v>
      </c>
      <c r="F38" s="27" t="s">
        <v>47</v>
      </c>
      <c r="G38" s="30">
        <f>+A38/12</f>
        <v>8.3333333333333329E-2</v>
      </c>
      <c r="H38" s="30">
        <f>3/12</f>
        <v>0.25</v>
      </c>
      <c r="I38" s="30">
        <f t="shared" si="8"/>
        <v>0.20833333333333331</v>
      </c>
      <c r="J38" s="30">
        <f t="shared" si="9"/>
        <v>13.958333333333332</v>
      </c>
      <c r="K38" s="30">
        <f t="shared" si="10"/>
        <v>12.499999999999998</v>
      </c>
      <c r="L38" s="26"/>
    </row>
    <row r="39" spans="1:12" x14ac:dyDescent="0.3">
      <c r="A39" s="27">
        <v>4</v>
      </c>
      <c r="B39" s="27" t="s">
        <v>47</v>
      </c>
      <c r="C39" s="28">
        <v>27</v>
      </c>
      <c r="D39" s="29">
        <v>30</v>
      </c>
      <c r="E39" s="27">
        <v>3</v>
      </c>
      <c r="F39" s="27" t="s">
        <v>47</v>
      </c>
      <c r="G39" s="30">
        <f>+A39/12</f>
        <v>0.33333333333333331</v>
      </c>
      <c r="H39" s="30">
        <f>3/12</f>
        <v>0.25</v>
      </c>
      <c r="I39" s="30">
        <f t="shared" si="8"/>
        <v>0.45833333333333331</v>
      </c>
      <c r="J39" s="30">
        <f t="shared" si="9"/>
        <v>12.375</v>
      </c>
      <c r="K39" s="30">
        <f t="shared" si="10"/>
        <v>13.75</v>
      </c>
      <c r="L39" s="26"/>
    </row>
    <row r="40" spans="1:12" ht="15" thickBot="1" x14ac:dyDescent="0.35">
      <c r="A40" s="31">
        <v>7</v>
      </c>
      <c r="B40" s="31" t="s">
        <v>47</v>
      </c>
      <c r="C40" s="32">
        <v>19</v>
      </c>
      <c r="D40" s="33">
        <v>24</v>
      </c>
      <c r="E40" s="31">
        <v>5</v>
      </c>
      <c r="F40" s="31" t="s">
        <v>47</v>
      </c>
      <c r="G40" s="34">
        <f>+A40/12</f>
        <v>0.58333333333333337</v>
      </c>
      <c r="H40" s="34">
        <f>+E40/12</f>
        <v>0.41666666666666669</v>
      </c>
      <c r="I40" s="34">
        <f t="shared" si="8"/>
        <v>0.79166666666666674</v>
      </c>
      <c r="J40" s="34">
        <f t="shared" si="9"/>
        <v>15.041666666666668</v>
      </c>
      <c r="K40" s="34">
        <f t="shared" si="10"/>
        <v>19</v>
      </c>
      <c r="L40" s="26"/>
    </row>
    <row r="41" spans="1:12" x14ac:dyDescent="0.3">
      <c r="A41" s="27"/>
      <c r="B41" s="27" t="s">
        <v>48</v>
      </c>
      <c r="C41" s="28">
        <f>+SUM(C35:C40)</f>
        <v>471</v>
      </c>
      <c r="D41" s="28">
        <f>+SUM(D35:D40)</f>
        <v>512</v>
      </c>
      <c r="E41" s="27"/>
      <c r="F41" s="27"/>
      <c r="G41" s="27"/>
      <c r="H41" s="27"/>
      <c r="I41" s="27" t="s">
        <v>48</v>
      </c>
      <c r="J41" s="35">
        <f>+SUM(J35:J40)</f>
        <v>47.651712328767118</v>
      </c>
      <c r="K41" s="35">
        <f>+SUM(K35:K40)</f>
        <v>52.482876712328761</v>
      </c>
      <c r="L41" s="26"/>
    </row>
    <row r="42" spans="1:12" x14ac:dyDescent="0.3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15"/>
    </row>
    <row r="43" spans="1:12" x14ac:dyDescent="0.3">
      <c r="A43" s="15"/>
      <c r="B43" s="15"/>
      <c r="C43" s="36"/>
      <c r="D43" s="37"/>
      <c r="E43" s="37"/>
      <c r="F43" s="37"/>
      <c r="G43" s="36"/>
      <c r="H43" s="36"/>
      <c r="I43" s="36"/>
      <c r="J43" s="36"/>
      <c r="K43" s="36"/>
      <c r="L43" s="15"/>
    </row>
    <row r="44" spans="1:12" x14ac:dyDescent="0.3">
      <c r="A44" s="15"/>
      <c r="B44" s="15"/>
      <c r="C44" s="36"/>
      <c r="D44" s="36"/>
      <c r="E44" s="36"/>
      <c r="F44" s="36"/>
      <c r="G44" s="36"/>
      <c r="H44" s="36"/>
      <c r="I44" s="36"/>
      <c r="J44" s="36"/>
      <c r="K44" s="36"/>
      <c r="L44" s="15"/>
    </row>
    <row r="45" spans="1:12" x14ac:dyDescent="0.3">
      <c r="A45" s="15"/>
      <c r="B45" s="15"/>
      <c r="C45" s="36"/>
      <c r="D45" s="36"/>
      <c r="E45" s="36"/>
      <c r="F45" s="36"/>
      <c r="G45" s="36"/>
      <c r="H45" s="36"/>
      <c r="I45" s="36"/>
      <c r="J45" s="38"/>
      <c r="K45" s="36"/>
      <c r="L45" s="15"/>
    </row>
    <row r="46" spans="1:12" ht="15.6" x14ac:dyDescent="0.3">
      <c r="A46" s="15"/>
      <c r="B46" s="50" t="s">
        <v>28</v>
      </c>
      <c r="C46" s="51"/>
      <c r="D46" s="50" t="s">
        <v>29</v>
      </c>
      <c r="E46" s="52"/>
      <c r="F46" s="45" t="s">
        <v>50</v>
      </c>
      <c r="G46" s="46" t="s">
        <v>49</v>
      </c>
      <c r="H46" s="36"/>
      <c r="I46" s="39"/>
      <c r="J46" s="38"/>
      <c r="K46" s="39"/>
      <c r="L46" s="15"/>
    </row>
    <row r="47" spans="1:12" x14ac:dyDescent="0.3">
      <c r="A47" s="15"/>
      <c r="B47" s="40">
        <v>2021</v>
      </c>
      <c r="C47" s="41">
        <f>+J41/C41</f>
        <v>0.1011713637553442</v>
      </c>
      <c r="D47" s="40">
        <v>2021</v>
      </c>
      <c r="E47" s="41">
        <f>1-C47</f>
        <v>0.89882863624465581</v>
      </c>
      <c r="F47" s="40"/>
      <c r="G47" s="47"/>
      <c r="H47" s="36"/>
      <c r="I47" s="36"/>
      <c r="J47" s="38"/>
      <c r="K47" s="36"/>
      <c r="L47" s="15"/>
    </row>
    <row r="48" spans="1:12" x14ac:dyDescent="0.3">
      <c r="A48" s="15"/>
      <c r="B48" s="42">
        <v>2022</v>
      </c>
      <c r="C48" s="43">
        <f>+K41/D41</f>
        <v>0.10250561857876711</v>
      </c>
      <c r="D48" s="42">
        <v>2022</v>
      </c>
      <c r="E48" s="43">
        <f>1-C48</f>
        <v>0.89749438142123283</v>
      </c>
      <c r="F48" s="48">
        <v>54288</v>
      </c>
      <c r="G48" s="49">
        <f>+((E47*C41)+(C48*D41))/F48</f>
        <v>8.7649418726709703E-3</v>
      </c>
      <c r="H48" s="44"/>
      <c r="I48" s="44"/>
      <c r="J48" s="36"/>
      <c r="K48" s="36"/>
      <c r="L48" s="15"/>
    </row>
    <row r="49" spans="1:12" x14ac:dyDescent="0.3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</row>
    <row r="50" spans="1:12" x14ac:dyDescent="0.3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</row>
    <row r="51" spans="1:12" x14ac:dyDescent="0.3">
      <c r="A51" s="16"/>
      <c r="C51" s="16"/>
      <c r="D51" s="16"/>
      <c r="F51" s="16"/>
      <c r="G51" s="16"/>
      <c r="H51" s="16"/>
      <c r="I51" s="16"/>
      <c r="J51" s="16"/>
      <c r="K51" s="16"/>
      <c r="L51" s="16"/>
    </row>
    <row r="52" spans="1:12" x14ac:dyDescent="0.3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</row>
    <row r="53" spans="1:12" x14ac:dyDescent="0.3">
      <c r="A53" s="9"/>
      <c r="B53" s="9"/>
      <c r="C53" s="2"/>
      <c r="D53" s="7"/>
      <c r="E53" s="7"/>
      <c r="F53" s="10"/>
      <c r="H53" s="12"/>
    </row>
    <row r="54" spans="1:12" x14ac:dyDescent="0.3">
      <c r="A54" s="9"/>
      <c r="B54" s="9"/>
      <c r="C54" s="2"/>
      <c r="D54" s="7"/>
      <c r="E54" s="7"/>
      <c r="F54" s="10"/>
      <c r="H54" s="13"/>
    </row>
    <row r="55" spans="1:12" x14ac:dyDescent="0.3">
      <c r="A55" s="9"/>
      <c r="B55" s="9"/>
      <c r="C55" s="9"/>
      <c r="D55" s="10"/>
      <c r="E55" s="10"/>
      <c r="F55" s="10"/>
    </row>
    <row r="56" spans="1:12" x14ac:dyDescent="0.3">
      <c r="A56" s="9"/>
      <c r="B56" s="9"/>
      <c r="C56" s="9"/>
      <c r="D56" s="10"/>
      <c r="E56" s="10"/>
      <c r="F56" s="10"/>
    </row>
    <row r="57" spans="1:12" x14ac:dyDescent="0.3">
      <c r="A57" s="9"/>
      <c r="B57" s="9"/>
      <c r="C57" s="9"/>
      <c r="D57" s="10"/>
      <c r="E57" s="10"/>
      <c r="F57" s="10"/>
      <c r="H57" s="12"/>
      <c r="I57" s="3"/>
    </row>
  </sheetData>
  <mergeCells count="11">
    <mergeCell ref="B46:C46"/>
    <mergeCell ref="D46:E46"/>
    <mergeCell ref="H1:N1"/>
    <mergeCell ref="A33:B34"/>
    <mergeCell ref="C33:D33"/>
    <mergeCell ref="E33:F34"/>
    <mergeCell ref="G33:G34"/>
    <mergeCell ref="H33:H34"/>
    <mergeCell ref="I33:I34"/>
    <mergeCell ref="J33:J34"/>
    <mergeCell ref="K33:K34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DBF69-55EA-4CA3-921E-5E8472559A43}">
  <dimension ref="A1:K45"/>
  <sheetViews>
    <sheetView tabSelected="1" topLeftCell="A4" workbookViewId="0">
      <selection activeCell="E25" sqref="E25"/>
    </sheetView>
  </sheetViews>
  <sheetFormatPr baseColWidth="10" defaultRowHeight="14.4" x14ac:dyDescent="0.3"/>
  <cols>
    <col min="2" max="2" width="11.5546875" style="15"/>
  </cols>
  <sheetData>
    <row r="1" spans="1:3" x14ac:dyDescent="0.3">
      <c r="A1" s="1" t="s">
        <v>0</v>
      </c>
      <c r="B1" s="14" t="s">
        <v>37</v>
      </c>
      <c r="C1" t="s">
        <v>38</v>
      </c>
    </row>
    <row r="2" spans="1:3" x14ac:dyDescent="0.3">
      <c r="A2" s="1">
        <v>0</v>
      </c>
      <c r="B2" s="14">
        <v>7.7587000000000003E-3</v>
      </c>
      <c r="C2" t="s">
        <v>39</v>
      </c>
    </row>
    <row r="3" spans="1:3" x14ac:dyDescent="0.3">
      <c r="A3" s="1" t="s">
        <v>3</v>
      </c>
      <c r="B3" s="14">
        <v>1.1601000000000001E-3</v>
      </c>
      <c r="C3" s="16" t="s">
        <v>39</v>
      </c>
    </row>
    <row r="4" spans="1:3" x14ac:dyDescent="0.3">
      <c r="A4" s="1" t="s">
        <v>4</v>
      </c>
      <c r="B4" s="14">
        <v>5.465E-4</v>
      </c>
      <c r="C4" s="16" t="s">
        <v>39</v>
      </c>
    </row>
    <row r="5" spans="1:3" x14ac:dyDescent="0.3">
      <c r="A5" s="1" t="s">
        <v>5</v>
      </c>
      <c r="B5" s="14">
        <v>1.0928000000000001E-3</v>
      </c>
      <c r="C5" s="16" t="s">
        <v>39</v>
      </c>
    </row>
    <row r="6" spans="1:3" x14ac:dyDescent="0.3">
      <c r="A6" s="1" t="s">
        <v>6</v>
      </c>
      <c r="B6" s="14">
        <v>3.7772000000000001E-3</v>
      </c>
      <c r="C6" s="16" t="s">
        <v>39</v>
      </c>
    </row>
    <row r="7" spans="1:3" x14ac:dyDescent="0.3">
      <c r="A7" s="1" t="s">
        <v>7</v>
      </c>
      <c r="B7" s="14">
        <v>7.8902999999999994E-3</v>
      </c>
      <c r="C7" s="16" t="s">
        <v>39</v>
      </c>
    </row>
    <row r="8" spans="1:3" x14ac:dyDescent="0.3">
      <c r="A8" s="1" t="s">
        <v>8</v>
      </c>
      <c r="B8" s="14">
        <v>8.8798999999999996E-3</v>
      </c>
      <c r="C8" s="16" t="s">
        <v>39</v>
      </c>
    </row>
    <row r="9" spans="1:3" x14ac:dyDescent="0.3">
      <c r="A9" s="1" t="s">
        <v>9</v>
      </c>
      <c r="B9" s="14">
        <v>1.00327E-2</v>
      </c>
      <c r="C9" s="16" t="s">
        <v>39</v>
      </c>
    </row>
    <row r="10" spans="1:3" x14ac:dyDescent="0.3">
      <c r="A10" s="1" t="s">
        <v>10</v>
      </c>
      <c r="B10" s="14">
        <v>1.01204E-2</v>
      </c>
      <c r="C10" s="16" t="s">
        <v>39</v>
      </c>
    </row>
    <row r="11" spans="1:3" x14ac:dyDescent="0.3">
      <c r="A11" s="1" t="s">
        <v>11</v>
      </c>
      <c r="B11" s="14">
        <v>1.19804E-2</v>
      </c>
      <c r="C11" s="16" t="s">
        <v>39</v>
      </c>
    </row>
    <row r="12" spans="1:3" x14ac:dyDescent="0.3">
      <c r="A12" s="1" t="s">
        <v>12</v>
      </c>
      <c r="B12" s="14">
        <v>1.6538000000000001E-2</v>
      </c>
      <c r="C12" s="16" t="s">
        <v>39</v>
      </c>
    </row>
    <row r="13" spans="1:3" x14ac:dyDescent="0.3">
      <c r="A13" s="1" t="s">
        <v>13</v>
      </c>
      <c r="B13" s="14">
        <v>2.5496700000000001E-2</v>
      </c>
      <c r="C13" s="16" t="s">
        <v>39</v>
      </c>
    </row>
    <row r="14" spans="1:3" x14ac:dyDescent="0.3">
      <c r="A14" s="1" t="s">
        <v>14</v>
      </c>
      <c r="B14" s="14">
        <v>3.6981E-2</v>
      </c>
      <c r="C14" s="16" t="s">
        <v>39</v>
      </c>
    </row>
    <row r="15" spans="1:3" x14ac:dyDescent="0.3">
      <c r="A15" s="1" t="s">
        <v>15</v>
      </c>
      <c r="B15" s="14">
        <v>5.4461799999999998E-2</v>
      </c>
      <c r="C15" s="16" t="s">
        <v>39</v>
      </c>
    </row>
    <row r="16" spans="1:3" x14ac:dyDescent="0.3">
      <c r="A16" s="1" t="s">
        <v>16</v>
      </c>
      <c r="B16" s="14">
        <v>7.8828300000000004E-2</v>
      </c>
      <c r="C16" s="16" t="s">
        <v>39</v>
      </c>
    </row>
    <row r="17" spans="1:11" x14ac:dyDescent="0.3">
      <c r="A17" s="1" t="s">
        <v>17</v>
      </c>
      <c r="B17" s="14">
        <v>0.1223595</v>
      </c>
      <c r="C17" s="16" t="s">
        <v>39</v>
      </c>
    </row>
    <row r="18" spans="1:11" x14ac:dyDescent="0.3">
      <c r="A18" s="1" t="s">
        <v>18</v>
      </c>
      <c r="B18" s="14">
        <v>0.1987091</v>
      </c>
      <c r="C18" s="16" t="s">
        <v>39</v>
      </c>
    </row>
    <row r="19" spans="1:11" x14ac:dyDescent="0.3">
      <c r="A19" s="1" t="s">
        <v>19</v>
      </c>
      <c r="B19" s="14">
        <v>0.32139109999999999</v>
      </c>
      <c r="C19" s="16" t="s">
        <v>39</v>
      </c>
    </row>
    <row r="20" spans="1:11" x14ac:dyDescent="0.3">
      <c r="A20" s="1" t="s">
        <v>20</v>
      </c>
      <c r="B20" s="14">
        <v>0.48449700000000001</v>
      </c>
      <c r="C20" s="16" t="s">
        <v>39</v>
      </c>
    </row>
    <row r="21" spans="1:11" x14ac:dyDescent="0.3">
      <c r="A21" s="1" t="s">
        <v>21</v>
      </c>
      <c r="B21" s="14">
        <v>0.67788190000000004</v>
      </c>
      <c r="C21" s="16" t="s">
        <v>39</v>
      </c>
    </row>
    <row r="22" spans="1:11" x14ac:dyDescent="0.3">
      <c r="A22" s="1" t="s">
        <v>22</v>
      </c>
      <c r="B22" s="14">
        <v>0.93519629999999998</v>
      </c>
      <c r="C22" s="16" t="s">
        <v>39</v>
      </c>
    </row>
    <row r="23" spans="1:11" x14ac:dyDescent="0.3">
      <c r="A23" s="1">
        <v>100</v>
      </c>
      <c r="B23" s="14">
        <v>1</v>
      </c>
      <c r="C23" s="16" t="s">
        <v>39</v>
      </c>
    </row>
    <row r="24" spans="1:11" x14ac:dyDescent="0.3">
      <c r="A24" s="1">
        <v>0</v>
      </c>
      <c r="B24" s="16">
        <v>8.7649418726709703E-3</v>
      </c>
      <c r="C24" t="s">
        <v>40</v>
      </c>
    </row>
    <row r="25" spans="1:11" x14ac:dyDescent="0.3">
      <c r="A25" s="1" t="s">
        <v>3</v>
      </c>
      <c r="B25" s="16">
        <v>7.0705976418092417E-4</v>
      </c>
      <c r="C25" s="16" t="s">
        <v>40</v>
      </c>
      <c r="E25" s="56"/>
      <c r="F25" s="56"/>
      <c r="G25" s="56"/>
      <c r="H25" s="56"/>
      <c r="I25" s="56"/>
      <c r="J25" s="56"/>
      <c r="K25" s="56"/>
    </row>
    <row r="26" spans="1:11" x14ac:dyDescent="0.3">
      <c r="A26" s="1" t="s">
        <v>4</v>
      </c>
      <c r="B26" s="16">
        <v>6.2707770749501589E-4</v>
      </c>
      <c r="C26" s="16" t="s">
        <v>40</v>
      </c>
      <c r="E26" s="56"/>
      <c r="F26" s="56"/>
      <c r="G26" s="56"/>
      <c r="H26" s="56"/>
      <c r="I26" s="56"/>
      <c r="J26" s="56"/>
      <c r="K26" s="56"/>
    </row>
    <row r="27" spans="1:11" x14ac:dyDescent="0.3">
      <c r="A27" s="1" t="s">
        <v>5</v>
      </c>
      <c r="B27" s="16">
        <v>9.3115553482384995E-4</v>
      </c>
      <c r="C27" s="16" t="s">
        <v>40</v>
      </c>
      <c r="E27" s="56"/>
      <c r="F27" s="56"/>
      <c r="G27" s="56"/>
      <c r="H27" s="56"/>
      <c r="I27" s="56"/>
      <c r="J27" s="56"/>
      <c r="K27" s="56"/>
    </row>
    <row r="28" spans="1:11" x14ac:dyDescent="0.3">
      <c r="A28" s="1" t="s">
        <v>6</v>
      </c>
      <c r="B28" s="16">
        <v>2.15345022845895E-3</v>
      </c>
      <c r="C28" s="16" t="s">
        <v>40</v>
      </c>
      <c r="E28" s="56"/>
      <c r="F28" s="56"/>
      <c r="G28" s="56"/>
      <c r="H28" s="56"/>
      <c r="I28" s="56"/>
      <c r="J28" s="56"/>
      <c r="K28" s="56"/>
    </row>
    <row r="29" spans="1:11" x14ac:dyDescent="0.3">
      <c r="A29" s="1" t="s">
        <v>7</v>
      </c>
      <c r="B29" s="16">
        <v>1.8428918423260027E-3</v>
      </c>
      <c r="C29" s="16" t="s">
        <v>40</v>
      </c>
    </row>
    <row r="30" spans="1:11" x14ac:dyDescent="0.3">
      <c r="A30" s="1" t="s">
        <v>8</v>
      </c>
      <c r="B30" s="16">
        <v>2.2758587510995697E-3</v>
      </c>
      <c r="C30" s="16" t="s">
        <v>40</v>
      </c>
    </row>
    <row r="31" spans="1:11" x14ac:dyDescent="0.3">
      <c r="A31" s="1" t="s">
        <v>9</v>
      </c>
      <c r="B31" s="16">
        <v>3.1986736956551068E-3</v>
      </c>
      <c r="C31" s="16" t="s">
        <v>40</v>
      </c>
    </row>
    <row r="32" spans="1:11" x14ac:dyDescent="0.3">
      <c r="A32" s="1" t="s">
        <v>10</v>
      </c>
      <c r="B32" s="16">
        <v>4.1968056086452762E-3</v>
      </c>
      <c r="C32" s="16" t="s">
        <v>40</v>
      </c>
    </row>
    <row r="33" spans="1:3" x14ac:dyDescent="0.3">
      <c r="A33" s="1" t="s">
        <v>11</v>
      </c>
      <c r="B33" s="16">
        <v>7.0406490168996123E-3</v>
      </c>
      <c r="C33" s="16" t="s">
        <v>40</v>
      </c>
    </row>
    <row r="34" spans="1:3" x14ac:dyDescent="0.3">
      <c r="A34" s="1" t="s">
        <v>12</v>
      </c>
      <c r="B34" s="16">
        <v>9.5161526391836174E-3</v>
      </c>
      <c r="C34" s="16" t="s">
        <v>40</v>
      </c>
    </row>
    <row r="35" spans="1:3" x14ac:dyDescent="0.3">
      <c r="A35" s="1" t="s">
        <v>13</v>
      </c>
      <c r="B35" s="16">
        <v>1.4552371656010601E-2</v>
      </c>
      <c r="C35" s="16" t="s">
        <v>40</v>
      </c>
    </row>
    <row r="36" spans="1:3" x14ac:dyDescent="0.3">
      <c r="A36" s="1" t="s">
        <v>14</v>
      </c>
      <c r="B36" s="16">
        <v>2.0050324714324358E-2</v>
      </c>
      <c r="C36" s="16" t="s">
        <v>40</v>
      </c>
    </row>
    <row r="37" spans="1:3" x14ac:dyDescent="0.3">
      <c r="A37" s="1" t="s">
        <v>15</v>
      </c>
      <c r="B37" s="16">
        <v>3.3133043195242434E-2</v>
      </c>
      <c r="C37" s="16" t="s">
        <v>40</v>
      </c>
    </row>
    <row r="38" spans="1:3" x14ac:dyDescent="0.3">
      <c r="A38" s="1" t="s">
        <v>16</v>
      </c>
      <c r="B38" s="16">
        <v>4.8746342448483693E-2</v>
      </c>
      <c r="C38" s="16" t="s">
        <v>40</v>
      </c>
    </row>
    <row r="39" spans="1:3" x14ac:dyDescent="0.3">
      <c r="A39" s="1" t="s">
        <v>17</v>
      </c>
      <c r="B39" s="16">
        <v>8.7489744330585123E-2</v>
      </c>
      <c r="C39" s="16" t="s">
        <v>40</v>
      </c>
    </row>
    <row r="40" spans="1:3" x14ac:dyDescent="0.3">
      <c r="A40" s="1" t="s">
        <v>18</v>
      </c>
      <c r="B40" s="16">
        <v>0.14901437270648732</v>
      </c>
      <c r="C40" s="16" t="s">
        <v>40</v>
      </c>
    </row>
    <row r="41" spans="1:3" x14ac:dyDescent="0.3">
      <c r="A41" s="1" t="s">
        <v>19</v>
      </c>
      <c r="B41" s="16">
        <v>0.24342373479750679</v>
      </c>
      <c r="C41" s="16" t="s">
        <v>40</v>
      </c>
    </row>
    <row r="42" spans="1:3" x14ac:dyDescent="0.3">
      <c r="A42" s="1" t="s">
        <v>20</v>
      </c>
      <c r="B42" s="16">
        <v>0.41790671000192259</v>
      </c>
      <c r="C42" s="16" t="s">
        <v>40</v>
      </c>
    </row>
    <row r="43" spans="1:3" x14ac:dyDescent="0.3">
      <c r="A43" s="1" t="s">
        <v>21</v>
      </c>
      <c r="B43" s="16">
        <v>0.62585812119810535</v>
      </c>
      <c r="C43" s="16" t="s">
        <v>40</v>
      </c>
    </row>
    <row r="44" spans="1:3" x14ac:dyDescent="0.3">
      <c r="A44" s="1" t="s">
        <v>22</v>
      </c>
      <c r="B44" s="16">
        <v>0.84677781173748579</v>
      </c>
      <c r="C44" s="16" t="s">
        <v>40</v>
      </c>
    </row>
    <row r="45" spans="1:3" x14ac:dyDescent="0.3">
      <c r="A45" s="1">
        <v>100</v>
      </c>
      <c r="B45" s="16">
        <v>1</v>
      </c>
      <c r="C45" s="16" t="s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2023-06-18T22:40:46Z</dcterms:created>
  <dcterms:modified xsi:type="dcterms:W3CDTF">2023-06-23T03:53:15Z</dcterms:modified>
</cp:coreProperties>
</file>