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各物件\1.営業中物件\ハ行\ハニューフードプロダクト㈱\南港工場\01 見積・原価\"/>
    </mc:Choice>
  </mc:AlternateContent>
  <xr:revisionPtr revIDLastSave="0" documentId="13_ncr:1_{51F5813A-6C55-4F8A-89C4-0B3EB13BBB07}" xr6:coauthVersionLast="47" xr6:coauthVersionMax="47" xr10:uidLastSave="{00000000-0000-0000-0000-000000000000}"/>
  <bookViews>
    <workbookView xWindow="-108" yWindow="-108" windowWidth="23256" windowHeight="12456" firstSheet="2" activeTab="7" xr2:uid="{E9DDA7EE-13B4-4768-B84C-A3A8688EFBDB}"/>
  </bookViews>
  <sheets>
    <sheet name="洗浄室環境改善" sheetId="2" r:id="rId1"/>
    <sheet name="計量室環境改善" sheetId="5" r:id="rId2"/>
    <sheet name="冷凍庫 ドレンパン更新" sheetId="6" r:id="rId3"/>
    <sheet name="排気ダクト更新工事" sheetId="9" r:id="rId4"/>
    <sheet name="ドレン新設" sheetId="7" r:id="rId5"/>
    <sheet name="ダクト更新" sheetId="10" r:id="rId6"/>
    <sheet name="鳩小屋防熱工事" sheetId="8" r:id="rId7"/>
    <sheet name="屋上冷水ポンプ交換" sheetId="12" r:id="rId8"/>
  </sheets>
  <definedNames>
    <definedName name="_xlnm.Print_Area" localSheetId="5">ダクト更新!$A$1:$F$36</definedName>
    <definedName name="_xlnm.Print_Area" localSheetId="4">ドレン新設!$A$1:$F$37</definedName>
    <definedName name="_xlnm.Print_Area" localSheetId="7">屋上冷水ポンプ交換!$A$1:$F$45</definedName>
    <definedName name="_xlnm.Print_Area" localSheetId="1">計量室環境改善!$A$1:$F$87</definedName>
    <definedName name="_xlnm.Print_Area" localSheetId="0">洗浄室環境改善!$A$1:$H$62</definedName>
    <definedName name="_xlnm.Print_Area" localSheetId="3">排気ダクト更新工事!$A$1:$F$42</definedName>
    <definedName name="_xlnm.Print_Area" localSheetId="6">鳩小屋防熱工事!$A$1:$F$23</definedName>
    <definedName name="_xlnm.Print_Area" localSheetId="2">'冷凍庫 ドレンパン更新'!$A$1:$F$30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2" l="1"/>
  <c r="F8" i="12"/>
  <c r="F34" i="12"/>
  <c r="F36" i="12" s="1"/>
  <c r="G36" i="12" s="1"/>
  <c r="F9" i="12"/>
  <c r="F10" i="12"/>
  <c r="F30" i="12"/>
  <c r="F29" i="12"/>
  <c r="F28" i="12"/>
  <c r="F22" i="12"/>
  <c r="F15" i="12"/>
  <c r="F16" i="12"/>
  <c r="F23" i="12"/>
  <c r="F14" i="12"/>
  <c r="F24" i="12"/>
  <c r="F21" i="12"/>
  <c r="F41" i="12"/>
  <c r="F40" i="12"/>
  <c r="F39" i="12"/>
  <c r="F38" i="12"/>
  <c r="F7" i="12"/>
  <c r="F13" i="10"/>
  <c r="F23" i="10"/>
  <c r="F22" i="10"/>
  <c r="F20" i="10"/>
  <c r="F18" i="10"/>
  <c r="F16" i="10"/>
  <c r="F34" i="10"/>
  <c r="F33" i="10"/>
  <c r="F32" i="10"/>
  <c r="F31" i="10"/>
  <c r="F27" i="10"/>
  <c r="F29" i="10" s="1"/>
  <c r="G29" i="10" s="1"/>
  <c r="F9" i="10"/>
  <c r="F8" i="10"/>
  <c r="F7" i="10"/>
  <c r="F11" i="10" s="1"/>
  <c r="F26" i="7"/>
  <c r="E3" i="7"/>
  <c r="F3" i="7"/>
  <c r="F14" i="7"/>
  <c r="F15" i="7"/>
  <c r="F23" i="7"/>
  <c r="F19" i="7"/>
  <c r="F22" i="7"/>
  <c r="F21" i="7"/>
  <c r="F20" i="7"/>
  <c r="F7" i="9"/>
  <c r="F11" i="9" s="1"/>
  <c r="F8" i="9"/>
  <c r="F9" i="9"/>
  <c r="F13" i="9"/>
  <c r="F16" i="9"/>
  <c r="F18" i="9"/>
  <c r="F20" i="9"/>
  <c r="F22" i="9"/>
  <c r="F23" i="9"/>
  <c r="F25" i="9"/>
  <c r="G25" i="9"/>
  <c r="F27" i="9"/>
  <c r="F29" i="9"/>
  <c r="F31" i="9"/>
  <c r="G31" i="9"/>
  <c r="F33" i="9"/>
  <c r="F35" i="9"/>
  <c r="G35" i="9"/>
  <c r="F37" i="9"/>
  <c r="F38" i="9"/>
  <c r="F39" i="9"/>
  <c r="F40" i="9"/>
  <c r="F42" i="9"/>
  <c r="G42" i="9"/>
  <c r="F12" i="12" l="1"/>
  <c r="F32" i="12"/>
  <c r="G32" i="12" s="1"/>
  <c r="F19" i="12"/>
  <c r="G19" i="12" s="1"/>
  <c r="F26" i="12"/>
  <c r="G26" i="12" s="1"/>
  <c r="F43" i="12"/>
  <c r="G43" i="12" s="1"/>
  <c r="F36" i="10"/>
  <c r="G36" i="10" s="1"/>
  <c r="F25" i="10"/>
  <c r="G25" i="10" s="1"/>
  <c r="G11" i="10"/>
  <c r="G11" i="9"/>
  <c r="E3" i="9"/>
  <c r="F3" i="9" s="1"/>
  <c r="F18" i="7"/>
  <c r="E3" i="12" l="1"/>
  <c r="F3" i="12" s="1"/>
  <c r="G12" i="12"/>
  <c r="E3" i="10"/>
  <c r="F3" i="10" s="1"/>
  <c r="F7" i="8"/>
  <c r="F12" i="8" s="1"/>
  <c r="F8" i="8"/>
  <c r="F9" i="8"/>
  <c r="F10" i="8"/>
  <c r="F14" i="8"/>
  <c r="F16" i="8"/>
  <c r="G16" i="8"/>
  <c r="F18" i="8"/>
  <c r="F19" i="8"/>
  <c r="F20" i="8"/>
  <c r="F21" i="8"/>
  <c r="F23" i="8"/>
  <c r="G23" i="8"/>
  <c r="F7" i="7"/>
  <c r="F8" i="7"/>
  <c r="F9" i="7"/>
  <c r="F13" i="7"/>
  <c r="F17" i="7"/>
  <c r="F28" i="7"/>
  <c r="F30" i="7" s="1"/>
  <c r="G30" i="7" s="1"/>
  <c r="F32" i="7"/>
  <c r="F33" i="7"/>
  <c r="F34" i="7"/>
  <c r="F35" i="7"/>
  <c r="G26" i="7" l="1"/>
  <c r="F11" i="7"/>
  <c r="G11" i="7" s="1"/>
  <c r="F37" i="7"/>
  <c r="G37" i="7" s="1"/>
  <c r="E3" i="8"/>
  <c r="F3" i="8" s="1"/>
  <c r="G12" i="8"/>
  <c r="D57" i="5"/>
  <c r="F45" i="5" l="1"/>
  <c r="E46" i="5" s="1"/>
  <c r="F21" i="5"/>
  <c r="F20" i="5"/>
  <c r="F9" i="6"/>
  <c r="F28" i="6"/>
  <c r="F27" i="6"/>
  <c r="F26" i="6"/>
  <c r="F22" i="6"/>
  <c r="F24" i="6" s="1"/>
  <c r="F17" i="6"/>
  <c r="F18" i="6"/>
  <c r="F15" i="6"/>
  <c r="F16" i="6"/>
  <c r="F10" i="6"/>
  <c r="F8" i="6"/>
  <c r="F7" i="6"/>
  <c r="F8" i="5"/>
  <c r="F60" i="5"/>
  <c r="D26" i="5"/>
  <c r="F66" i="5"/>
  <c r="F30" i="6" l="1"/>
  <c r="F12" i="6"/>
  <c r="F20" i="6"/>
  <c r="F27" i="5"/>
  <c r="E3" i="6" l="1"/>
  <c r="G12" i="6"/>
  <c r="G20" i="6"/>
  <c r="F19" i="5"/>
  <c r="F51" i="5"/>
  <c r="F59" i="5"/>
  <c r="F57" i="5"/>
  <c r="F35" i="5"/>
  <c r="F36" i="5"/>
  <c r="F37" i="5"/>
  <c r="F34" i="5"/>
  <c r="D56" i="5"/>
  <c r="F23" i="5"/>
  <c r="F42" i="5"/>
  <c r="F3" i="6" l="1"/>
  <c r="F76" i="5"/>
  <c r="F32" i="5"/>
  <c r="F31" i="5"/>
  <c r="F70" i="5"/>
  <c r="F65" i="5"/>
  <c r="F64" i="5"/>
  <c r="F46" i="5" l="1"/>
  <c r="F43" i="5"/>
  <c r="E44" i="5" s="1"/>
  <c r="F44" i="5" s="1"/>
  <c r="E38" i="5"/>
  <c r="F38" i="5" s="1"/>
  <c r="F40" i="5" s="1"/>
  <c r="G40" i="5" s="1"/>
  <c r="F72" i="5"/>
  <c r="G72" i="5" s="1"/>
  <c r="F68" i="5"/>
  <c r="G68" i="5" s="1"/>
  <c r="F24" i="5"/>
  <c r="F25" i="5"/>
  <c r="F26" i="5"/>
  <c r="F50" i="5"/>
  <c r="F55" i="5"/>
  <c r="F56" i="5"/>
  <c r="F58" i="5"/>
  <c r="F75" i="5"/>
  <c r="F74" i="5"/>
  <c r="E40" i="2"/>
  <c r="E37" i="2"/>
  <c r="F35" i="2"/>
  <c r="F31" i="2"/>
  <c r="F11" i="2"/>
  <c r="F48" i="5" l="1"/>
  <c r="G48" i="5" s="1"/>
  <c r="F62" i="5"/>
  <c r="G62" i="5" s="1"/>
  <c r="F53" i="5"/>
  <c r="F78" i="5"/>
  <c r="F24" i="2"/>
  <c r="F9" i="2"/>
  <c r="F30" i="2"/>
  <c r="F29" i="2"/>
  <c r="F28" i="2"/>
  <c r="F51" i="2"/>
  <c r="F57" i="2"/>
  <c r="F58" i="2"/>
  <c r="F60" i="2"/>
  <c r="F56" i="2"/>
  <c r="F52" i="2"/>
  <c r="F50" i="2"/>
  <c r="F49" i="2"/>
  <c r="F45" i="2"/>
  <c r="F44" i="2"/>
  <c r="F36" i="2"/>
  <c r="F37" i="2"/>
  <c r="F38" i="2"/>
  <c r="F39" i="2"/>
  <c r="F40" i="2"/>
  <c r="F18" i="2"/>
  <c r="F10" i="2"/>
  <c r="F12" i="2"/>
  <c r="F13" i="2"/>
  <c r="F14" i="2"/>
  <c r="F15" i="2"/>
  <c r="F16" i="2"/>
  <c r="F17" i="2"/>
  <c r="F8" i="2"/>
  <c r="F23" i="2"/>
  <c r="F22" i="2"/>
  <c r="F18" i="5"/>
  <c r="F82" i="5"/>
  <c r="F83" i="5"/>
  <c r="F81" i="5"/>
  <c r="F80" i="5"/>
  <c r="F9" i="5"/>
  <c r="F10" i="5"/>
  <c r="F11" i="5"/>
  <c r="F12" i="5"/>
  <c r="F13" i="5"/>
  <c r="F14" i="5"/>
  <c r="F7" i="5"/>
  <c r="G78" i="5" l="1"/>
  <c r="F33" i="2"/>
  <c r="H33" i="2" s="1"/>
  <c r="F20" i="2"/>
  <c r="F29" i="5"/>
  <c r="G53" i="5"/>
  <c r="F16" i="5"/>
  <c r="E84" i="5" l="1"/>
  <c r="F84" i="5" s="1"/>
  <c r="E85" i="5"/>
  <c r="F85" i="5" s="1"/>
  <c r="G16" i="5"/>
  <c r="G29" i="5"/>
  <c r="F87" i="5" l="1"/>
  <c r="E3" i="5" s="1"/>
  <c r="F3" i="5" s="1"/>
  <c r="F54" i="2"/>
  <c r="F47" i="2"/>
  <c r="H47" i="2" s="1"/>
  <c r="F42" i="2"/>
  <c r="H20" i="2"/>
  <c r="F26" i="2"/>
  <c r="H26" i="2" s="1"/>
  <c r="G87" i="5" l="1"/>
  <c r="H54" i="2"/>
  <c r="E59" i="2"/>
  <c r="F59" i="2" s="1"/>
  <c r="F62" i="2" s="1"/>
  <c r="F3" i="2" s="1"/>
  <c r="H42" i="2"/>
  <c r="H62" i="2" l="1"/>
  <c r="H3" i="2" s="1"/>
  <c r="H4" i="2"/>
  <c r="G3" i="2" l="1"/>
</calcChain>
</file>

<file path=xl/sharedStrings.xml><?xml version="1.0" encoding="utf-8"?>
<sst xmlns="http://schemas.openxmlformats.org/spreadsheetml/2006/main" count="435" uniqueCount="223">
  <si>
    <t>ハニューフードプロダクト株式会社　南港</t>
    <rPh sb="12" eb="16">
      <t>カブシキガイシャ</t>
    </rPh>
    <rPh sb="17" eb="19">
      <t>ナンコウ</t>
    </rPh>
    <phoneticPr fontId="1"/>
  </si>
  <si>
    <t>洗浄室環境改善工事</t>
    <rPh sb="0" eb="2">
      <t>センジョウ</t>
    </rPh>
    <rPh sb="2" eb="3">
      <t>シツ</t>
    </rPh>
    <rPh sb="3" eb="9">
      <t>カンキョウカイゼンコウジ</t>
    </rPh>
    <phoneticPr fontId="1"/>
  </si>
  <si>
    <t>機器本体</t>
    <rPh sb="0" eb="2">
      <t>キキ</t>
    </rPh>
    <rPh sb="2" eb="4">
      <t>ホンタイ</t>
    </rPh>
    <phoneticPr fontId="1"/>
  </si>
  <si>
    <t>項目</t>
    <rPh sb="0" eb="2">
      <t>コウモク</t>
    </rPh>
    <phoneticPr fontId="1"/>
  </si>
  <si>
    <t>詳細</t>
    <rPh sb="0" eb="2">
      <t>ショウサイ</t>
    </rPh>
    <phoneticPr fontId="1"/>
  </si>
  <si>
    <t>原価</t>
    <rPh sb="0" eb="2">
      <t>ゲンカ</t>
    </rPh>
    <phoneticPr fontId="1"/>
  </si>
  <si>
    <t>原価率</t>
    <rPh sb="0" eb="2">
      <t>ゲンカ</t>
    </rPh>
    <rPh sb="2" eb="3">
      <t>リツ</t>
    </rPh>
    <phoneticPr fontId="1"/>
  </si>
  <si>
    <t>見積額</t>
    <rPh sb="0" eb="2">
      <t>ミツモリ</t>
    </rPh>
    <rPh sb="2" eb="3">
      <t>ガク</t>
    </rPh>
    <phoneticPr fontId="1"/>
  </si>
  <si>
    <t>AFG2100B</t>
    <phoneticPr fontId="1"/>
  </si>
  <si>
    <t>仮設工事</t>
    <rPh sb="0" eb="2">
      <t>カセツ</t>
    </rPh>
    <rPh sb="2" eb="4">
      <t>コウジ</t>
    </rPh>
    <phoneticPr fontId="1"/>
  </si>
  <si>
    <t>養生費</t>
    <rPh sb="0" eb="3">
      <t>ヨウジョウヒ</t>
    </rPh>
    <phoneticPr fontId="1"/>
  </si>
  <si>
    <t>基礎打設</t>
    <rPh sb="0" eb="2">
      <t>キソ</t>
    </rPh>
    <rPh sb="2" eb="4">
      <t>ダセツ</t>
    </rPh>
    <phoneticPr fontId="1"/>
  </si>
  <si>
    <t>機器損料</t>
    <rPh sb="0" eb="2">
      <t>キキ</t>
    </rPh>
    <rPh sb="2" eb="4">
      <t>ソンリョウ</t>
    </rPh>
    <phoneticPr fontId="1"/>
  </si>
  <si>
    <t>清掃片付費</t>
    <rPh sb="0" eb="2">
      <t>セイソウ</t>
    </rPh>
    <rPh sb="2" eb="4">
      <t>カタヅ</t>
    </rPh>
    <rPh sb="4" eb="5">
      <t>ヒ</t>
    </rPh>
    <phoneticPr fontId="1"/>
  </si>
  <si>
    <t>産廃処分費</t>
    <rPh sb="0" eb="2">
      <t>サンパイ</t>
    </rPh>
    <rPh sb="2" eb="4">
      <t>ショブン</t>
    </rPh>
    <rPh sb="4" eb="5">
      <t>ヒ</t>
    </rPh>
    <phoneticPr fontId="1"/>
  </si>
  <si>
    <t>撤去工事</t>
    <rPh sb="0" eb="2">
      <t>テッキョ</t>
    </rPh>
    <rPh sb="2" eb="4">
      <t>コウジ</t>
    </rPh>
    <phoneticPr fontId="1"/>
  </si>
  <si>
    <t>配線</t>
    <rPh sb="0" eb="2">
      <t>ハイセン</t>
    </rPh>
    <phoneticPr fontId="1"/>
  </si>
  <si>
    <t>FAN本体</t>
    <rPh sb="3" eb="5">
      <t>ホンタイ</t>
    </rPh>
    <phoneticPr fontId="1"/>
  </si>
  <si>
    <t>ダクト工事</t>
    <rPh sb="3" eb="5">
      <t>コウジ</t>
    </rPh>
    <phoneticPr fontId="1"/>
  </si>
  <si>
    <t>小計</t>
    <rPh sb="0" eb="2">
      <t>ショウケイ</t>
    </rPh>
    <phoneticPr fontId="1"/>
  </si>
  <si>
    <t>二次側電気工事</t>
    <rPh sb="0" eb="2">
      <t>ニジ</t>
    </rPh>
    <rPh sb="2" eb="3">
      <t>ガワ</t>
    </rPh>
    <rPh sb="3" eb="5">
      <t>デンキ</t>
    </rPh>
    <rPh sb="5" eb="7">
      <t>コウジ</t>
    </rPh>
    <phoneticPr fontId="1"/>
  </si>
  <si>
    <t>電源工事</t>
    <rPh sb="0" eb="2">
      <t>デンゲン</t>
    </rPh>
    <rPh sb="2" eb="4">
      <t>コウジ</t>
    </rPh>
    <phoneticPr fontId="1"/>
  </si>
  <si>
    <t>リモコン設置</t>
    <rPh sb="4" eb="6">
      <t>セッチ</t>
    </rPh>
    <phoneticPr fontId="1"/>
  </si>
  <si>
    <t>貫通部仕舞</t>
    <rPh sb="0" eb="2">
      <t>カンツウ</t>
    </rPh>
    <rPh sb="2" eb="3">
      <t>ブ</t>
    </rPh>
    <rPh sb="3" eb="5">
      <t>シマイ</t>
    </rPh>
    <phoneticPr fontId="1"/>
  </si>
  <si>
    <t>現場管理費</t>
    <rPh sb="0" eb="2">
      <t>ゲンバ</t>
    </rPh>
    <rPh sb="2" eb="5">
      <t>カンリヒ</t>
    </rPh>
    <phoneticPr fontId="1"/>
  </si>
  <si>
    <t>試運転調整費</t>
    <rPh sb="0" eb="6">
      <t>シウンテンチョウセイヒ</t>
    </rPh>
    <phoneticPr fontId="1"/>
  </si>
  <si>
    <t>諸経費</t>
    <rPh sb="0" eb="3">
      <t>ショケイヒ</t>
    </rPh>
    <phoneticPr fontId="1"/>
  </si>
  <si>
    <t>設計費・監理費</t>
    <rPh sb="0" eb="2">
      <t>セッケイ</t>
    </rPh>
    <rPh sb="2" eb="3">
      <t>ヒ</t>
    </rPh>
    <rPh sb="4" eb="6">
      <t>カンリ</t>
    </rPh>
    <rPh sb="6" eb="7">
      <t>ヒ</t>
    </rPh>
    <phoneticPr fontId="1"/>
  </si>
  <si>
    <t>安全管理費</t>
    <rPh sb="0" eb="2">
      <t>アンゼン</t>
    </rPh>
    <rPh sb="2" eb="4">
      <t>カンリ</t>
    </rPh>
    <rPh sb="4" eb="5">
      <t>ヒ</t>
    </rPh>
    <phoneticPr fontId="1"/>
  </si>
  <si>
    <t>旅費交通費</t>
    <rPh sb="0" eb="2">
      <t>リョヒ</t>
    </rPh>
    <rPh sb="2" eb="5">
      <t>コウツウヒ</t>
    </rPh>
    <phoneticPr fontId="1"/>
  </si>
  <si>
    <t>保険料</t>
    <rPh sb="0" eb="3">
      <t>ホケンリョウ</t>
    </rPh>
    <phoneticPr fontId="1"/>
  </si>
  <si>
    <t>雑費</t>
    <rPh sb="0" eb="2">
      <t>ザッピ</t>
    </rPh>
    <phoneticPr fontId="1"/>
  </si>
  <si>
    <t>亜鉛鋼板ダクト300口20ｍ</t>
    <rPh sb="0" eb="2">
      <t>アエン</t>
    </rPh>
    <rPh sb="2" eb="4">
      <t>コウハン</t>
    </rPh>
    <rPh sb="10" eb="11">
      <t>クチ</t>
    </rPh>
    <phoneticPr fontId="1"/>
  </si>
  <si>
    <t>パンカールーバー３ケ</t>
    <phoneticPr fontId="1"/>
  </si>
  <si>
    <t>ステンレスラック保温50t</t>
    <rPh sb="8" eb="10">
      <t>ホオン</t>
    </rPh>
    <phoneticPr fontId="1"/>
  </si>
  <si>
    <t>総額</t>
    <rPh sb="0" eb="2">
      <t>ソウガク</t>
    </rPh>
    <phoneticPr fontId="1"/>
  </si>
  <si>
    <t>足場設置解体</t>
    <rPh sb="0" eb="2">
      <t>アシバ</t>
    </rPh>
    <rPh sb="2" eb="4">
      <t>セッチ</t>
    </rPh>
    <rPh sb="4" eb="6">
      <t>カイタイ</t>
    </rPh>
    <phoneticPr fontId="1"/>
  </si>
  <si>
    <t>VD350口 SUS保温</t>
    <rPh sb="5" eb="6">
      <t>クチ</t>
    </rPh>
    <rPh sb="10" eb="12">
      <t>ホオン</t>
    </rPh>
    <phoneticPr fontId="1"/>
  </si>
  <si>
    <t>クレーンレンタル25ｔ</t>
    <phoneticPr fontId="1"/>
  </si>
  <si>
    <t>搬入据付費</t>
    <rPh sb="0" eb="2">
      <t>ハンニュウ</t>
    </rPh>
    <rPh sb="2" eb="4">
      <t>スエツケ</t>
    </rPh>
    <rPh sb="4" eb="5">
      <t>ヒ</t>
    </rPh>
    <phoneticPr fontId="1"/>
  </si>
  <si>
    <t>準備人工</t>
    <rPh sb="0" eb="2">
      <t>ジュンビ</t>
    </rPh>
    <rPh sb="2" eb="4">
      <t>ニンク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</si>
  <si>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</si>
  <si>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</si>
  <si>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建築工事</t>
    <rPh sb="0" eb="4">
      <t>ケンチクコウジ</t>
    </rPh>
    <phoneticPr fontId="1"/>
  </si>
  <si>
    <t>天井仮撤去・復旧工事</t>
    <rPh sb="0" eb="2">
      <t>テンジョウ</t>
    </rPh>
    <rPh sb="2" eb="5">
      <t>カリテッキョ</t>
    </rPh>
    <rPh sb="6" eb="10">
      <t>フッキュウコウジ</t>
    </rPh>
    <phoneticPr fontId="1"/>
  </si>
  <si>
    <t>点検口増設工事</t>
    <rPh sb="0" eb="3">
      <t>テンケンコウ</t>
    </rPh>
    <rPh sb="3" eb="5">
      <t>ゾウセツ</t>
    </rPh>
    <rPh sb="5" eb="7">
      <t>コウジ</t>
    </rPh>
    <phoneticPr fontId="1"/>
  </si>
  <si>
    <t>材料費</t>
    <rPh sb="0" eb="3">
      <t>ザイリョウヒ</t>
    </rPh>
    <phoneticPr fontId="1"/>
  </si>
  <si>
    <t>点検口 450□</t>
    <rPh sb="0" eb="3">
      <t>テンケンコウ</t>
    </rPh>
    <phoneticPr fontId="1"/>
  </si>
  <si>
    <t>原価の2.5％</t>
    <rPh sb="0" eb="2">
      <t>ゲンカ</t>
    </rPh>
    <phoneticPr fontId="1"/>
  </si>
  <si>
    <t>現場管理</t>
    <rPh sb="0" eb="2">
      <t>ゲンバ</t>
    </rPh>
    <rPh sb="2" eb="4">
      <t>カンリ</t>
    </rPh>
    <phoneticPr fontId="1"/>
  </si>
  <si>
    <t>調査費</t>
    <rPh sb="0" eb="3">
      <t>チョウサヒ</t>
    </rPh>
    <phoneticPr fontId="1"/>
  </si>
  <si>
    <t>0.27㎡</t>
    <phoneticPr fontId="1"/>
  </si>
  <si>
    <t>11人工</t>
    <rPh sb="2" eb="4">
      <t>ニンク</t>
    </rPh>
    <phoneticPr fontId="1"/>
  </si>
  <si>
    <t>木村工機 外気処理ユニット</t>
    <rPh sb="0" eb="2">
      <t>キムラ</t>
    </rPh>
    <rPh sb="2" eb="4">
      <t>コウキ</t>
    </rPh>
    <rPh sb="5" eb="7">
      <t>ガイキ</t>
    </rPh>
    <rPh sb="7" eb="9">
      <t>ショリ</t>
    </rPh>
    <phoneticPr fontId="1"/>
  </si>
  <si>
    <t>ダクト配管</t>
    <rPh sb="3" eb="5">
      <t>ハイカン</t>
    </rPh>
    <phoneticPr fontId="1"/>
  </si>
  <si>
    <t>見積額(参考)</t>
    <rPh sb="0" eb="2">
      <t>ミツモリ</t>
    </rPh>
    <rPh sb="2" eb="3">
      <t>ガク</t>
    </rPh>
    <rPh sb="4" eb="6">
      <t>サンコウ</t>
    </rPh>
    <phoneticPr fontId="1"/>
  </si>
  <si>
    <t>輸送費</t>
    <rPh sb="0" eb="3">
      <t>ユソウヒ</t>
    </rPh>
    <phoneticPr fontId="1"/>
  </si>
  <si>
    <t>8㎡</t>
    <phoneticPr fontId="1"/>
  </si>
  <si>
    <t>高所作業車レンタル</t>
    <rPh sb="0" eb="2">
      <t>コウショ</t>
    </rPh>
    <phoneticPr fontId="1"/>
  </si>
  <si>
    <t>配管工事</t>
    <rPh sb="0" eb="2">
      <t>ハイカン</t>
    </rPh>
    <rPh sb="2" eb="4">
      <t>コウジ</t>
    </rPh>
    <phoneticPr fontId="1"/>
  </si>
  <si>
    <t>3人工×5日</t>
    <rPh sb="1" eb="3">
      <t>ニンク</t>
    </rPh>
    <rPh sb="5" eb="6">
      <t>ニチ</t>
    </rPh>
    <phoneticPr fontId="1"/>
  </si>
  <si>
    <t>人件費</t>
    <rPh sb="0" eb="3">
      <t>ジンケンヒ</t>
    </rPh>
    <phoneticPr fontId="1"/>
  </si>
  <si>
    <t>ダクト工事</t>
    <rPh sb="3" eb="4">
      <t>コト</t>
    </rPh>
    <phoneticPr fontId="1"/>
  </si>
  <si>
    <t>給気ファン</t>
    <rPh sb="0" eb="2">
      <t>キュウキ</t>
    </rPh>
    <phoneticPr fontId="1"/>
  </si>
  <si>
    <t>重量工事</t>
    <rPh sb="0" eb="2">
      <t>ジュウリョウ</t>
    </rPh>
    <rPh sb="2" eb="3">
      <t>コト</t>
    </rPh>
    <phoneticPr fontId="1"/>
  </si>
  <si>
    <t>亜鉛鋼板ﾀﾞｸﾄ</t>
    <rPh sb="0" eb="2">
      <t>アエン</t>
    </rPh>
    <rPh sb="2" eb="4">
      <t>コウハン</t>
    </rPh>
    <phoneticPr fontId="1"/>
  </si>
  <si>
    <t>ｽﾊﾟｲﾗﾙﾀﾞｸﾄ</t>
    <phoneticPr fontId="1"/>
  </si>
  <si>
    <t>電源工事</t>
    <rPh sb="0" eb="4">
      <t>デンゲンコウジ</t>
    </rPh>
    <phoneticPr fontId="1"/>
  </si>
  <si>
    <t>2次側電気工事</t>
    <rPh sb="1" eb="3">
      <t>ジガワ</t>
    </rPh>
    <rPh sb="3" eb="5">
      <t>デンキ</t>
    </rPh>
    <rPh sb="5" eb="6">
      <t>コト</t>
    </rPh>
    <phoneticPr fontId="1"/>
  </si>
  <si>
    <t>保温工事</t>
    <rPh sb="0" eb="4">
      <t>ホオンコウジ</t>
    </rPh>
    <phoneticPr fontId="1"/>
  </si>
  <si>
    <t>材料予備費</t>
    <rPh sb="0" eb="5">
      <t>ザイリョウヨビヒ</t>
    </rPh>
    <phoneticPr fontId="1"/>
  </si>
  <si>
    <t>保温材</t>
    <rPh sb="0" eb="3">
      <t>ホオンザイ</t>
    </rPh>
    <phoneticPr fontId="1"/>
  </si>
  <si>
    <t>ｴｱﾊﾝﾄﾞﾘﾝｸﾞﾕﾆｯﾄ</t>
    <phoneticPr fontId="1"/>
  </si>
  <si>
    <t>□500×700×30m</t>
    <phoneticPr fontId="1"/>
  </si>
  <si>
    <t>電線材</t>
    <rPh sb="0" eb="3">
      <t>デンセンザイ</t>
    </rPh>
    <phoneticPr fontId="1"/>
  </si>
  <si>
    <t>ｸﾛｽﾌｨﾝﾁｭｰﾌﾞ熱交換器</t>
    <phoneticPr fontId="1"/>
  </si>
  <si>
    <t>購入品の3.0％</t>
    <rPh sb="0" eb="3">
      <t>コウニュウヒン</t>
    </rPh>
    <phoneticPr fontId="1"/>
  </si>
  <si>
    <t>弁類</t>
    <rPh sb="0" eb="2">
      <t>ベンルイ</t>
    </rPh>
    <phoneticPr fontId="1"/>
  </si>
  <si>
    <t>バタ弁</t>
    <rPh sb="2" eb="3">
      <t>ベン</t>
    </rPh>
    <phoneticPr fontId="1"/>
  </si>
  <si>
    <t>チャッキ</t>
    <phoneticPr fontId="1"/>
  </si>
  <si>
    <t>センサー類</t>
    <rPh sb="4" eb="5">
      <t>ルイ</t>
    </rPh>
    <phoneticPr fontId="1"/>
  </si>
  <si>
    <t>ゲージ類</t>
    <rPh sb="3" eb="4">
      <t>ルイ</t>
    </rPh>
    <phoneticPr fontId="1"/>
  </si>
  <si>
    <t>継手･ブラケット類</t>
    <rPh sb="0" eb="2">
      <t>ツギテ</t>
    </rPh>
    <rPh sb="8" eb="9">
      <t>ルイ</t>
    </rPh>
    <phoneticPr fontId="1"/>
  </si>
  <si>
    <t>配管材×1.5</t>
    <rPh sb="0" eb="3">
      <t>ハイカンザイ</t>
    </rPh>
    <phoneticPr fontId="1"/>
  </si>
  <si>
    <t>貫通工事</t>
    <rPh sb="0" eb="2">
      <t>カンツウ</t>
    </rPh>
    <rPh sb="2" eb="4">
      <t>コウジ</t>
    </rPh>
    <phoneticPr fontId="1"/>
  </si>
  <si>
    <t>VD</t>
    <phoneticPr fontId="1"/>
  </si>
  <si>
    <t>利率40％</t>
    <rPh sb="0" eb="2">
      <t>リリツ</t>
    </rPh>
    <phoneticPr fontId="1"/>
  </si>
  <si>
    <t>計量包装室 環境改善工事</t>
    <rPh sb="0" eb="2">
      <t>ケイリョウ</t>
    </rPh>
    <rPh sb="2" eb="4">
      <t>ホウソウ</t>
    </rPh>
    <rPh sb="4" eb="5">
      <t>シツ</t>
    </rPh>
    <rPh sb="6" eb="8">
      <t>カンキョウ</t>
    </rPh>
    <rPh sb="8" eb="10">
      <t>カイゼン</t>
    </rPh>
    <rPh sb="10" eb="12">
      <t>コウジ</t>
    </rPh>
    <phoneticPr fontId="1"/>
  </si>
  <si>
    <t>ハニューフードプロダクト株式会社　南港本社</t>
    <rPh sb="12" eb="16">
      <t>カブシキガイシャ</t>
    </rPh>
    <rPh sb="17" eb="19">
      <t>ナンコウ</t>
    </rPh>
    <rPh sb="19" eb="21">
      <t>ホンシャ</t>
    </rPh>
    <phoneticPr fontId="1"/>
  </si>
  <si>
    <t>架台</t>
    <rPh sb="0" eb="2">
      <t>カダイ</t>
    </rPh>
    <phoneticPr fontId="1"/>
  </si>
  <si>
    <t>6人×1日</t>
    <rPh sb="1" eb="2">
      <t>ニン</t>
    </rPh>
    <rPh sb="4" eb="5">
      <t>ニチ</t>
    </rPh>
    <phoneticPr fontId="1"/>
  </si>
  <si>
    <t>制御盤</t>
    <rPh sb="0" eb="3">
      <t>セイギョバン</t>
    </rPh>
    <phoneticPr fontId="1"/>
  </si>
  <si>
    <t>制御盤配線工事</t>
    <rPh sb="0" eb="3">
      <t>セイギョバン</t>
    </rPh>
    <rPh sb="3" eb="5">
      <t>ハイセン</t>
    </rPh>
    <rPh sb="5" eb="7">
      <t>コウジ</t>
    </rPh>
    <phoneticPr fontId="1"/>
  </si>
  <si>
    <t>購入費</t>
    <rPh sb="0" eb="2">
      <t>コウニュウ</t>
    </rPh>
    <rPh sb="2" eb="3">
      <t>ヒ</t>
    </rPh>
    <phoneticPr fontId="1"/>
  </si>
  <si>
    <t>天井裏作業用→足場板で対応</t>
    <rPh sb="0" eb="3">
      <t>テンジョウウラ</t>
    </rPh>
    <rPh sb="3" eb="6">
      <t>サギョウヨウ</t>
    </rPh>
    <rPh sb="7" eb="10">
      <t>アシバイタ</t>
    </rPh>
    <rPh sb="11" eb="13">
      <t>タイオウ</t>
    </rPh>
    <phoneticPr fontId="1"/>
  </si>
  <si>
    <t>電気配線類</t>
    <rPh sb="0" eb="2">
      <t>デンキ</t>
    </rPh>
    <rPh sb="2" eb="4">
      <t>ハイセン</t>
    </rPh>
    <rPh sb="4" eb="5">
      <t>ルイ</t>
    </rPh>
    <phoneticPr fontId="1"/>
  </si>
  <si>
    <t>ダクト配管類</t>
    <rPh sb="3" eb="5">
      <t>ハイカン</t>
    </rPh>
    <rPh sb="5" eb="6">
      <t>ルイ</t>
    </rPh>
    <phoneticPr fontId="1"/>
  </si>
  <si>
    <t>通気フィルター</t>
    <rPh sb="0" eb="2">
      <t>ツウキ</t>
    </rPh>
    <phoneticPr fontId="1"/>
  </si>
  <si>
    <t>W1.5×L2.5×H1.5ｍ</t>
    <phoneticPr fontId="1"/>
  </si>
  <si>
    <t>鋼板ケーシング</t>
    <rPh sb="0" eb="2">
      <t>コウハン</t>
    </rPh>
    <phoneticPr fontId="1"/>
  </si>
  <si>
    <t>4×8尺(1.6t) ¥119,000より、平米4万円</t>
    <rPh sb="3" eb="4">
      <t>シャク</t>
    </rPh>
    <rPh sb="22" eb="24">
      <t>ヘイベイ</t>
    </rPh>
    <rPh sb="25" eb="26">
      <t>マン</t>
    </rPh>
    <rPh sb="26" eb="27">
      <t>エン</t>
    </rPh>
    <phoneticPr fontId="1"/>
  </si>
  <si>
    <t>EBARA 3SRM4 1.5㎾</t>
    <phoneticPr fontId="1"/>
  </si>
  <si>
    <t>7200CMH、200Pa</t>
    <phoneticPr fontId="1"/>
  </si>
  <si>
    <t>洗浄室への給気系統の縁切り・撤去</t>
    <rPh sb="0" eb="3">
      <t>センジョウシツ</t>
    </rPh>
    <rPh sb="5" eb="9">
      <t>キュウキケイトウ</t>
    </rPh>
    <rPh sb="10" eb="12">
      <t>エンギ</t>
    </rPh>
    <rPh sb="14" eb="16">
      <t>テッキョ</t>
    </rPh>
    <phoneticPr fontId="1"/>
  </si>
  <si>
    <t>FD(防火ﾀﾞﾝﾊﾟｰ)</t>
    <rPh sb="3" eb="5">
      <t>ボウカ</t>
    </rPh>
    <phoneticPr fontId="1"/>
  </si>
  <si>
    <t>ｸﾚｰﾝﾚﾝﾀﾙ25t</t>
    <phoneticPr fontId="1"/>
  </si>
  <si>
    <t>モノタロウ参照</t>
    <rPh sb="5" eb="7">
      <t>サンショウ</t>
    </rPh>
    <phoneticPr fontId="1"/>
  </si>
  <si>
    <t>準備</t>
    <rPh sb="0" eb="2">
      <t>ジュンビ</t>
    </rPh>
    <phoneticPr fontId="1"/>
  </si>
  <si>
    <t>冷凍製品保管庫 ドレンパン交換</t>
    <rPh sb="0" eb="2">
      <t>レイトウ</t>
    </rPh>
    <rPh sb="2" eb="4">
      <t>セイヒン</t>
    </rPh>
    <rPh sb="4" eb="7">
      <t>ホカンコ</t>
    </rPh>
    <rPh sb="13" eb="15">
      <t>コウカン</t>
    </rPh>
    <phoneticPr fontId="1"/>
  </si>
  <si>
    <t>送料</t>
    <rPh sb="0" eb="2">
      <t>ソウリョウ</t>
    </rPh>
    <phoneticPr fontId="1"/>
  </si>
  <si>
    <t>日立 US-T10LH用部品</t>
    <rPh sb="0" eb="2">
      <t>ヒタチ</t>
    </rPh>
    <rPh sb="11" eb="12">
      <t>ヨウ</t>
    </rPh>
    <rPh sb="12" eb="14">
      <t>ブヒン</t>
    </rPh>
    <phoneticPr fontId="1"/>
  </si>
  <si>
    <t>ﾄﾞﾚﾝﾊﾟﾝ</t>
    <phoneticPr fontId="1"/>
  </si>
  <si>
    <t>ﾄﾞﾚﾝﾊﾟﾝﾋｰﾀ</t>
    <phoneticPr fontId="1"/>
  </si>
  <si>
    <t>R5384（納期6.5M）</t>
    <rPh sb="6" eb="8">
      <t>ノウキ</t>
    </rPh>
    <phoneticPr fontId="1"/>
  </si>
  <si>
    <t>R5355（納期受注後6M）</t>
    <rPh sb="6" eb="8">
      <t>ノウキ</t>
    </rPh>
    <rPh sb="8" eb="11">
      <t>ジュチュウゴ</t>
    </rPh>
    <phoneticPr fontId="1"/>
  </si>
  <si>
    <t>2人×1日</t>
    <rPh sb="1" eb="2">
      <t>ニン</t>
    </rPh>
    <rPh sb="4" eb="5">
      <t>ニチ</t>
    </rPh>
    <phoneticPr fontId="1"/>
  </si>
  <si>
    <t>CH4mでの作業</t>
    <rPh sb="6" eb="8">
      <t>サギョウ</t>
    </rPh>
    <phoneticPr fontId="1"/>
  </si>
  <si>
    <t>冷設工事（コンゴー冷熱）</t>
    <rPh sb="0" eb="1">
      <t>レイ</t>
    </rPh>
    <rPh sb="1" eb="2">
      <t>セツ</t>
    </rPh>
    <rPh sb="2" eb="3">
      <t>コト</t>
    </rPh>
    <rPh sb="9" eb="11">
      <t>レイネツ</t>
    </rPh>
    <phoneticPr fontId="1"/>
  </si>
  <si>
    <t>その他保温材</t>
    <rPh sb="2" eb="3">
      <t>タ</t>
    </rPh>
    <rPh sb="3" eb="6">
      <t>ホオンザイ</t>
    </rPh>
    <phoneticPr fontId="1"/>
  </si>
  <si>
    <t>ｴｱﾛﾌﾚｯｸｽﾁｭｰﾌﾞ 50t×内径60×2000L</t>
    <phoneticPr fontId="1"/>
  </si>
  <si>
    <t>1㎥</t>
    <phoneticPr fontId="1"/>
  </si>
  <si>
    <t>その他ﾗｯｷﾝｸﾞ材</t>
    <rPh sb="2" eb="3">
      <t>タ</t>
    </rPh>
    <rPh sb="9" eb="10">
      <t>ザイ</t>
    </rPh>
    <phoneticPr fontId="1"/>
  </si>
  <si>
    <t>ｶﾞﾙﾊﾞﾗｯｷﾝｸﾞ</t>
    <phoneticPr fontId="1"/>
  </si>
  <si>
    <t>4人工×3日</t>
    <rPh sb="1" eb="3">
      <t>ニンク</t>
    </rPh>
    <rPh sb="5" eb="6">
      <t>ニチ</t>
    </rPh>
    <phoneticPr fontId="1"/>
  </si>
  <si>
    <t>伝熱面積 86㎡</t>
    <rPh sb="0" eb="4">
      <t>デンネツメンセキ</t>
    </rPh>
    <phoneticPr fontId="1"/>
  </si>
  <si>
    <t>直管ﾗｯｷﾝｸﾞ×1.2</t>
    <rPh sb="0" eb="2">
      <t>チョッカン</t>
    </rPh>
    <phoneticPr fontId="1"/>
  </si>
  <si>
    <t>屋外20ｍ×2</t>
    <rPh sb="0" eb="2">
      <t>オクガイ</t>
    </rPh>
    <phoneticPr fontId="1"/>
  </si>
  <si>
    <t>保温材(GW＋ｱﾙﾐｶﾞﾗｽｸﾛｽ)</t>
    <rPh sb="0" eb="2">
      <t>ホオン</t>
    </rPh>
    <rPh sb="2" eb="3">
      <t>ザイ</t>
    </rPh>
    <phoneticPr fontId="1"/>
  </si>
  <si>
    <t>t25×30m</t>
    <phoneticPr fontId="1"/>
  </si>
  <si>
    <t>GW25mm＋ｱﾙﾐｶﾞﾗｽｸﾛｽ 市場単価</t>
    <rPh sb="18" eb="22">
      <t>シジョウタンカ</t>
    </rPh>
    <phoneticPr fontId="1"/>
  </si>
  <si>
    <t>60ｍ分（30m×2）</t>
    <rPh sb="3" eb="4">
      <t>ブン</t>
    </rPh>
    <phoneticPr fontId="1"/>
  </si>
  <si>
    <t>104㎾、K=40、Δt=26.9Kより</t>
    <phoneticPr fontId="1"/>
  </si>
  <si>
    <t>φ200（3m）</t>
    <phoneticPr fontId="1"/>
  </si>
  <si>
    <t>SGP(白) 65A</t>
    <rPh sb="4" eb="5">
      <t>シロ</t>
    </rPh>
    <phoneticPr fontId="1"/>
  </si>
  <si>
    <t>モノタロウ参照 4m/本</t>
    <rPh sb="5" eb="7">
      <t>サンショウ</t>
    </rPh>
    <rPh sb="11" eb="12">
      <t>ホン</t>
    </rPh>
    <phoneticPr fontId="1"/>
  </si>
  <si>
    <t>直管分×0.7</t>
    <rPh sb="0" eb="2">
      <t>チョッカン</t>
    </rPh>
    <rPh sb="2" eb="3">
      <t>ブン</t>
    </rPh>
    <phoneticPr fontId="1"/>
  </si>
  <si>
    <t>配管工事用</t>
    <rPh sb="0" eb="2">
      <t>ハイカン</t>
    </rPh>
    <rPh sb="2" eb="4">
      <t>コウジ</t>
    </rPh>
    <rPh sb="4" eb="5">
      <t>ヨウ</t>
    </rPh>
    <phoneticPr fontId="1"/>
  </si>
  <si>
    <t>ﾍｷｻｺﾞﾝ50HP</t>
    <phoneticPr fontId="1"/>
  </si>
  <si>
    <t>冷ブラインポンプ</t>
    <rPh sb="0" eb="1">
      <t>レイ</t>
    </rPh>
    <phoneticPr fontId="1"/>
  </si>
  <si>
    <t>冷ブラインタンク</t>
    <rPh sb="0" eb="1">
      <t>レイ</t>
    </rPh>
    <phoneticPr fontId="1"/>
  </si>
  <si>
    <t>ブラインチラー</t>
    <phoneticPr fontId="1"/>
  </si>
  <si>
    <t>容量3.7kW</t>
    <rPh sb="0" eb="2">
      <t>ヨウリョウ</t>
    </rPh>
    <phoneticPr fontId="1"/>
  </si>
  <si>
    <t>ｴｱﾛ50t×60m</t>
    <phoneticPr fontId="1"/>
  </si>
  <si>
    <t>盤内部品46万、センサー類12万、BOX費9.6万、盤製作費30万、運送費6万</t>
    <rPh sb="0" eb="2">
      <t>バンナイ</t>
    </rPh>
    <rPh sb="2" eb="4">
      <t>ブヒン</t>
    </rPh>
    <rPh sb="6" eb="7">
      <t>マン</t>
    </rPh>
    <rPh sb="12" eb="13">
      <t>ルイ</t>
    </rPh>
    <rPh sb="15" eb="16">
      <t>マン</t>
    </rPh>
    <rPh sb="20" eb="21">
      <t>ヒ</t>
    </rPh>
    <rPh sb="24" eb="25">
      <t>マン</t>
    </rPh>
    <rPh sb="26" eb="27">
      <t>バン</t>
    </rPh>
    <rPh sb="27" eb="30">
      <t>セイサクヒ</t>
    </rPh>
    <rPh sb="32" eb="33">
      <t>マン</t>
    </rPh>
    <rPh sb="34" eb="37">
      <t>ウンソウヒ</t>
    </rPh>
    <rPh sb="38" eb="39">
      <t>マン</t>
    </rPh>
    <phoneticPr fontId="1"/>
  </si>
  <si>
    <t>現場管理3日、設計・調査10日</t>
    <rPh sb="0" eb="4">
      <t>ゲンバカンリ</t>
    </rPh>
    <rPh sb="5" eb="6">
      <t>ニチ</t>
    </rPh>
    <rPh sb="7" eb="9">
      <t>セッケイ</t>
    </rPh>
    <rPh sb="10" eb="12">
      <t>チョウサ</t>
    </rPh>
    <rPh sb="14" eb="15">
      <t>ニチ</t>
    </rPh>
    <phoneticPr fontId="1"/>
  </si>
  <si>
    <t>交通費</t>
    <rPh sb="0" eb="3">
      <t>コウツウヒ</t>
    </rPh>
    <phoneticPr fontId="1"/>
  </si>
  <si>
    <t>安全管理費</t>
    <rPh sb="0" eb="5">
      <t>アンゼンカンリヒ</t>
    </rPh>
    <phoneticPr fontId="1"/>
  </si>
  <si>
    <t>設計・調査10日</t>
    <rPh sb="0" eb="2">
      <t>セッケイ</t>
    </rPh>
    <rPh sb="3" eb="5">
      <t>チョウサ</t>
    </rPh>
    <rPh sb="7" eb="8">
      <t>ニチ</t>
    </rPh>
    <phoneticPr fontId="1"/>
  </si>
  <si>
    <t>設計費</t>
    <rPh sb="0" eb="3">
      <t>セッケイヒ</t>
    </rPh>
    <phoneticPr fontId="1"/>
  </si>
  <si>
    <t>人件費1人×3日</t>
    <rPh sb="0" eb="3">
      <t>ジンケンヒ</t>
    </rPh>
    <rPh sb="4" eb="6">
      <t>ニンカケル</t>
    </rPh>
    <rPh sb="7" eb="8">
      <t>ニチ</t>
    </rPh>
    <phoneticPr fontId="1"/>
  </si>
  <si>
    <t>　塩ビ50A(定尺4m)</t>
    <rPh sb="1" eb="2">
      <t>エン</t>
    </rPh>
    <rPh sb="7" eb="9">
      <t>テイジャク</t>
    </rPh>
    <phoneticPr fontId="1"/>
  </si>
  <si>
    <t>天井貫通工事(0.5日)</t>
    <rPh sb="0" eb="6">
      <t>テンジョウカンツウコウジ</t>
    </rPh>
    <rPh sb="10" eb="11">
      <t>ニチ</t>
    </rPh>
    <phoneticPr fontId="1"/>
  </si>
  <si>
    <t>人件費1人×1日</t>
    <rPh sb="0" eb="3">
      <t>ジンケンヒ</t>
    </rPh>
    <rPh sb="4" eb="8">
      <t>ニンカケル1ニチ</t>
    </rPh>
    <phoneticPr fontId="1"/>
  </si>
  <si>
    <t>ドレン管工事(0.5日)</t>
    <rPh sb="3" eb="4">
      <t>カン</t>
    </rPh>
    <rPh sb="4" eb="6">
      <t>コウジ</t>
    </rPh>
    <rPh sb="10" eb="11">
      <t>ニチ</t>
    </rPh>
    <phoneticPr fontId="1"/>
  </si>
  <si>
    <t>　亀甲金網0.91×30m</t>
    <rPh sb="1" eb="5">
      <t>キッコウカナアミ</t>
    </rPh>
    <phoneticPr fontId="1"/>
  </si>
  <si>
    <t>　ｸﾞﾗｽｳｰﾙ保温筒50t</t>
    <rPh sb="9" eb="10">
      <t>トウ</t>
    </rPh>
    <rPh sb="10" eb="12">
      <t>５０</t>
    </rPh>
    <phoneticPr fontId="1"/>
  </si>
  <si>
    <t>人件費2人×1日</t>
    <rPh sb="0" eb="3">
      <t>ジンケンヒ</t>
    </rPh>
    <rPh sb="4" eb="5">
      <t>ニン</t>
    </rPh>
    <rPh sb="5" eb="8">
      <t>カケル1ニチ</t>
    </rPh>
    <phoneticPr fontId="1"/>
  </si>
  <si>
    <t>保温工事(1日)</t>
    <rPh sb="0" eb="4">
      <t>ホオンコウジ</t>
    </rPh>
    <rPh sb="6" eb="7">
      <t>ニチ</t>
    </rPh>
    <phoneticPr fontId="1"/>
  </si>
  <si>
    <t>　SUSダクトφ350×20m</t>
    <phoneticPr fontId="1"/>
  </si>
  <si>
    <t>人件費3人×1日</t>
    <rPh sb="0" eb="3">
      <t>ジンケンヒ</t>
    </rPh>
    <rPh sb="4" eb="5">
      <t>ニン</t>
    </rPh>
    <rPh sb="7" eb="8">
      <t>ニチ</t>
    </rPh>
    <phoneticPr fontId="1"/>
  </si>
  <si>
    <t>配管工事(1日)</t>
    <rPh sb="0" eb="4">
      <t>ハイカンコウジ</t>
    </rPh>
    <rPh sb="6" eb="7">
      <t>ニチ</t>
    </rPh>
    <phoneticPr fontId="1"/>
  </si>
  <si>
    <t>□300×300×15m</t>
    <phoneticPr fontId="1"/>
  </si>
  <si>
    <t>人件費2人×1日</t>
    <rPh sb="0" eb="3">
      <t>ジンケンヒ</t>
    </rPh>
    <rPh sb="4" eb="8">
      <t>ニンカケル1ニチ</t>
    </rPh>
    <phoneticPr fontId="1"/>
  </si>
  <si>
    <t>既設ダクト撤去(1日)</t>
    <rPh sb="0" eb="2">
      <t>キセツ</t>
    </rPh>
    <rPh sb="5" eb="7">
      <t>テッキョ</t>
    </rPh>
    <rPh sb="9" eb="10">
      <t>ニチ</t>
    </rPh>
    <phoneticPr fontId="1"/>
  </si>
  <si>
    <t>煮込み室排気ダクト更新工事</t>
    <rPh sb="0" eb="2">
      <t>ニコ</t>
    </rPh>
    <rPh sb="3" eb="6">
      <t>シツハイキ</t>
    </rPh>
    <rPh sb="9" eb="13">
      <t>コウシンコウジ</t>
    </rPh>
    <phoneticPr fontId="1"/>
  </si>
  <si>
    <t>現場管理1日、調査2日</t>
    <rPh sb="0" eb="4">
      <t>ゲンバカンリ</t>
    </rPh>
    <rPh sb="5" eb="6">
      <t>ニチ</t>
    </rPh>
    <rPh sb="7" eb="9">
      <t>チョウサ</t>
    </rPh>
    <rPh sb="10" eb="11">
      <t>ニチ</t>
    </rPh>
    <phoneticPr fontId="1"/>
  </si>
  <si>
    <t>3日</t>
    <rPh sb="1" eb="2">
      <t>ニチ</t>
    </rPh>
    <phoneticPr fontId="1"/>
  </si>
  <si>
    <t>人件費１人×１日</t>
    <rPh sb="0" eb="3">
      <t>ジンケンヒ</t>
    </rPh>
    <rPh sb="4" eb="5">
      <t>ニン</t>
    </rPh>
    <rPh sb="5" eb="8">
      <t>カケル1ニチ</t>
    </rPh>
    <phoneticPr fontId="1"/>
  </si>
  <si>
    <t>現場管理費</t>
    <rPh sb="0" eb="5">
      <t>ゲンバカンリヒ</t>
    </rPh>
    <phoneticPr fontId="1"/>
  </si>
  <si>
    <t>ウレタン吹付</t>
    <rPh sb="4" eb="6">
      <t>フキツケ</t>
    </rPh>
    <phoneticPr fontId="1"/>
  </si>
  <si>
    <t>防熱工事</t>
    <rPh sb="0" eb="4">
      <t>ボウネツコウジ</t>
    </rPh>
    <phoneticPr fontId="1"/>
  </si>
  <si>
    <t>鳩小屋防熱工事</t>
    <rPh sb="0" eb="3">
      <t>ハトゴヤ</t>
    </rPh>
    <rPh sb="3" eb="5">
      <t>ボウネツ</t>
    </rPh>
    <rPh sb="5" eb="7">
      <t>コウジ</t>
    </rPh>
    <phoneticPr fontId="1"/>
  </si>
  <si>
    <t>人件費1人×1日</t>
    <rPh sb="0" eb="3">
      <t>ジンケンヒ</t>
    </rPh>
    <rPh sb="4" eb="6">
      <t>ニンカケル</t>
    </rPh>
    <rPh sb="7" eb="8">
      <t>ニチ</t>
    </rPh>
    <phoneticPr fontId="1"/>
  </si>
  <si>
    <t>設計・調査7日</t>
    <rPh sb="0" eb="2">
      <t>セッケイ</t>
    </rPh>
    <rPh sb="3" eb="5">
      <t>チョウサ</t>
    </rPh>
    <rPh sb="6" eb="7">
      <t>ニチ</t>
    </rPh>
    <phoneticPr fontId="1"/>
  </si>
  <si>
    <t>現場管理1日、設計・調査7日</t>
    <rPh sb="0" eb="4">
      <t>ゲンバカンリ</t>
    </rPh>
    <rPh sb="5" eb="6">
      <t>ニチ</t>
    </rPh>
    <rPh sb="7" eb="9">
      <t>セッケイ</t>
    </rPh>
    <rPh sb="10" eb="12">
      <t>チョウサ</t>
    </rPh>
    <rPh sb="13" eb="14">
      <t>ニチ</t>
    </rPh>
    <phoneticPr fontId="1"/>
  </si>
  <si>
    <t>　塩ビ40A(定尺4m)</t>
    <rPh sb="1" eb="2">
      <t>エン</t>
    </rPh>
    <rPh sb="7" eb="9">
      <t>テイジャク</t>
    </rPh>
    <phoneticPr fontId="1"/>
  </si>
  <si>
    <t>　VP異径ﾁｰｽﾞ40×25</t>
    <rPh sb="3" eb="5">
      <t>イケイ</t>
    </rPh>
    <phoneticPr fontId="1"/>
  </si>
  <si>
    <t>　吊りバンド40A</t>
    <rPh sb="1" eb="2">
      <t>ツ</t>
    </rPh>
    <phoneticPr fontId="1"/>
  </si>
  <si>
    <t>　塩ビ25A(定尺4m)</t>
    <rPh sb="1" eb="2">
      <t>エン</t>
    </rPh>
    <rPh sb="7" eb="9">
      <t>テイジャク</t>
    </rPh>
    <phoneticPr fontId="1"/>
  </si>
  <si>
    <t>　寸切りM6 1000mm</t>
    <phoneticPr fontId="1"/>
  </si>
  <si>
    <t>ドレン管工事(1日)</t>
    <rPh sb="3" eb="4">
      <t>カン</t>
    </rPh>
    <rPh sb="4" eb="6">
      <t>コウジ</t>
    </rPh>
    <rPh sb="8" eb="9">
      <t>ニチ</t>
    </rPh>
    <phoneticPr fontId="1"/>
  </si>
  <si>
    <t>天井貫通工事(1日)</t>
    <rPh sb="0" eb="6">
      <t>テンジョウカンツウコウジ</t>
    </rPh>
    <rPh sb="8" eb="9">
      <t>ニチ</t>
    </rPh>
    <phoneticPr fontId="1"/>
  </si>
  <si>
    <t>　ダクト用ドレンパン</t>
    <rPh sb="4" eb="5">
      <t>ヨウ</t>
    </rPh>
    <phoneticPr fontId="1"/>
  </si>
  <si>
    <t>　　400×900 25A</t>
    <phoneticPr fontId="1"/>
  </si>
  <si>
    <t>ドレンパン設置工事(1日)</t>
    <rPh sb="5" eb="9">
      <t>セッチコウジ</t>
    </rPh>
    <rPh sb="11" eb="12">
      <t>ニチ</t>
    </rPh>
    <phoneticPr fontId="1"/>
  </si>
  <si>
    <t>人件費1人×1日</t>
    <rPh sb="0" eb="3">
      <t>ジンケンヒ</t>
    </rPh>
    <rPh sb="4" eb="5">
      <t>ニン</t>
    </rPh>
    <rPh sb="7" eb="8">
      <t>ニチ</t>
    </rPh>
    <phoneticPr fontId="1"/>
  </si>
  <si>
    <t>屋上冷水ポンプ交換工事</t>
    <rPh sb="0" eb="4">
      <t>オクジョウレイスイ</t>
    </rPh>
    <rPh sb="7" eb="11">
      <t>コウカンコウジ</t>
    </rPh>
    <phoneticPr fontId="1"/>
  </si>
  <si>
    <t>購入費</t>
    <rPh sb="0" eb="3">
      <t>コウニュウヒ</t>
    </rPh>
    <phoneticPr fontId="1"/>
  </si>
  <si>
    <t>※チラー止めるため非稼働日2日間にて施工</t>
    <rPh sb="4" eb="5">
      <t>ト</t>
    </rPh>
    <rPh sb="9" eb="13">
      <t>ヒカドウビ</t>
    </rPh>
    <rPh sb="14" eb="15">
      <t>ニチ</t>
    </rPh>
    <rPh sb="15" eb="16">
      <t>カン</t>
    </rPh>
    <rPh sb="18" eb="20">
      <t>セコウ</t>
    </rPh>
    <phoneticPr fontId="1"/>
  </si>
  <si>
    <t>32LPD6.75E</t>
    <phoneticPr fontId="1"/>
  </si>
  <si>
    <t>既設撤去工事</t>
    <rPh sb="0" eb="4">
      <t>キセツテッキョ</t>
    </rPh>
    <rPh sb="4" eb="6">
      <t>コウジ</t>
    </rPh>
    <phoneticPr fontId="1"/>
  </si>
  <si>
    <t>エバラポンプ</t>
    <phoneticPr fontId="1"/>
  </si>
  <si>
    <t>ストレーナー</t>
    <phoneticPr fontId="1"/>
  </si>
  <si>
    <t>エルボ</t>
    <phoneticPr fontId="1"/>
  </si>
  <si>
    <t>レデューサー</t>
    <phoneticPr fontId="1"/>
  </si>
  <si>
    <t>グローブ弁</t>
    <rPh sb="4" eb="5">
      <t>ベン</t>
    </rPh>
    <phoneticPr fontId="1"/>
  </si>
  <si>
    <t>配管工事</t>
    <rPh sb="0" eb="4">
      <t>ハイカンコウジ</t>
    </rPh>
    <phoneticPr fontId="1"/>
  </si>
  <si>
    <t>仮設工事</t>
    <rPh sb="0" eb="4">
      <t>カセツコウジ</t>
    </rPh>
    <phoneticPr fontId="1"/>
  </si>
  <si>
    <t>クレーンレンタル費</t>
    <rPh sb="8" eb="9">
      <t>ヒ</t>
    </rPh>
    <phoneticPr fontId="1"/>
  </si>
  <si>
    <t>SGP白 40A</t>
    <rPh sb="3" eb="4">
      <t>シロ</t>
    </rPh>
    <phoneticPr fontId="1"/>
  </si>
  <si>
    <t>SGP白 32A×40A</t>
    <rPh sb="3" eb="4">
      <t>シロ</t>
    </rPh>
    <phoneticPr fontId="1"/>
  </si>
  <si>
    <t>直管</t>
    <rPh sb="0" eb="2">
      <t>チョッカン</t>
    </rPh>
    <phoneticPr fontId="1"/>
  </si>
  <si>
    <t>1人×1日</t>
    <rPh sb="1" eb="2">
      <t>ニン</t>
    </rPh>
    <rPh sb="4" eb="5">
      <t>ニチ</t>
    </rPh>
    <phoneticPr fontId="1"/>
  </si>
  <si>
    <t>40A(定尺4m)</t>
    <rPh sb="4" eb="6">
      <t>テイジャク</t>
    </rPh>
    <phoneticPr fontId="1"/>
  </si>
  <si>
    <t>https://www.shinoda-juki.com/about/price.html</t>
    <phoneticPr fontId="1"/>
  </si>
  <si>
    <t>12～13t吊り</t>
    <rPh sb="6" eb="7">
      <t>ツ</t>
    </rPh>
    <phoneticPr fontId="1"/>
  </si>
  <si>
    <t>クレーン運転</t>
    <rPh sb="4" eb="6">
      <t>ウンテン</t>
    </rPh>
    <phoneticPr fontId="1"/>
  </si>
  <si>
    <t>青銅製　A-40A</t>
    <rPh sb="0" eb="3">
      <t>セイドウセイ</t>
    </rPh>
    <phoneticPr fontId="1"/>
  </si>
  <si>
    <t>青銅製　Y-40A</t>
    <rPh sb="0" eb="3">
      <t>セイドウセイ</t>
    </rPh>
    <phoneticPr fontId="1"/>
  </si>
  <si>
    <t>　ｸﾞﾗｽｳｰﾙ保温材50t</t>
    <rPh sb="9" eb="10">
      <t>トウ</t>
    </rPh>
    <rPh sb="10" eb="12">
      <t>５０</t>
    </rPh>
    <phoneticPr fontId="1"/>
  </si>
  <si>
    <t>40A 40t(定尺1m)</t>
    <rPh sb="8" eb="10">
      <t>テイジャク</t>
    </rPh>
    <phoneticPr fontId="1"/>
  </si>
  <si>
    <t>グラスウール保温筒</t>
    <rPh sb="6" eb="9">
      <t>ホオントウ</t>
    </rPh>
    <phoneticPr fontId="1"/>
  </si>
  <si>
    <t>SUSラッキングカバー</t>
    <phoneticPr fontId="1"/>
  </si>
  <si>
    <t>サイズ10(外周455mm)</t>
    <rPh sb="6" eb="8">
      <t>ガイシュウ</t>
    </rPh>
    <phoneticPr fontId="1"/>
  </si>
  <si>
    <t>人件費１人×2日</t>
    <rPh sb="0" eb="3">
      <t>ジンケンヒ</t>
    </rPh>
    <rPh sb="4" eb="5">
      <t>ニン</t>
    </rPh>
    <rPh sb="7" eb="8">
      <t>ニチ</t>
    </rPh>
    <phoneticPr fontId="1"/>
  </si>
  <si>
    <t>営業2日、設計3日</t>
    <rPh sb="0" eb="2">
      <t>エイギョウ</t>
    </rPh>
    <rPh sb="3" eb="4">
      <t>ニチ</t>
    </rPh>
    <rPh sb="5" eb="7">
      <t>セッケイ</t>
    </rPh>
    <rPh sb="8" eb="9">
      <t>ニチ</t>
    </rPh>
    <phoneticPr fontId="1"/>
  </si>
  <si>
    <t>現場管理2日、調査5日</t>
    <rPh sb="0" eb="4">
      <t>ゲンバカンリ</t>
    </rPh>
    <rPh sb="5" eb="6">
      <t>ニチ</t>
    </rPh>
    <rPh sb="7" eb="9">
      <t>チョウサ</t>
    </rPh>
    <rPh sb="10" eb="11">
      <t>ニチ</t>
    </rPh>
    <phoneticPr fontId="1"/>
  </si>
  <si>
    <t>産廃処分費</t>
    <rPh sb="0" eb="5">
      <t>サンパイショブンヒ</t>
    </rPh>
    <phoneticPr fontId="1"/>
  </si>
  <si>
    <t>圧力計</t>
    <rPh sb="0" eb="3">
      <t>アツリョクケイ</t>
    </rPh>
    <phoneticPr fontId="1"/>
  </si>
  <si>
    <t>～0.5MPa 3/8ねじ接続</t>
    <rPh sb="13" eb="15">
      <t>セツゾク</t>
    </rPh>
    <phoneticPr fontId="1"/>
  </si>
  <si>
    <t>https://ec.nanbakougyo.net/products/%E3%83%A9%E3%83%83%E3%82%AD%E3%83%B3%E3%82%B0%E3%82%AB%E3%83%90%E3%83%BC-%E3%82%B9%E3%83%86%E3%83%B3%E3%83%AC%E3%82%B9?variant=44255476973889</t>
    <phoneticPr fontId="1"/>
  </si>
  <si>
    <t>https://ec.nanbakougyo.net/products/%E3%82%B0%E3%83%A9%E3%82%B9%E3%82%A6%E3%83%BC%E3%83%AB-%E4%BF%9D%E6%B8%A9%E7%AD%92-algc?variant=44258682798401</t>
    <phoneticPr fontId="1"/>
  </si>
  <si>
    <t>配管接続(ねじ込み)</t>
    <rPh sb="0" eb="2">
      <t>ハイカン</t>
    </rPh>
    <rPh sb="2" eb="4">
      <t>セツゾク</t>
    </rPh>
    <rPh sb="7" eb="8">
      <t>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</si>
</sst>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#,##0_ "/>
    <numFmt numFmtId="177" formatCode="#,##0.0_ "/>
    <numFmt numFmtId="178" formatCode="&quot;原価率&quot;00&quot;%&quot;"/>
    <numFmt numFmtId="179" formatCode="0&quot;人工&quot;"/>
    <numFmt numFmtId="180" formatCode="0.0&quot;㎡&quot;"/>
    <numFmt numFmtId="181" formatCode="0&quot;本&quot;"/>
    <numFmt numFmtId="182" formatCode="0&quot;㎡&quot;"/>
    <numFmt numFmtId="183" formatCode="#,##0.00_ "/>
    <numFmt numFmtId="184" formatCode="#,##0.000_ "/>
    <numFmt numFmtId="185" formatCode="0&quot;m&quot;"/>
    <numFmt numFmtId="186" formatCode="0&quot;個&quot;"/>
    <numFmt numFmtId="187" formatCode="0&quot;日&quot;"/>
  </numFmts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1"/>
      <color rgb="FF0070C0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b/>
      <sz val="9"/>
      <color rgb="FF0000FF"/>
      <name val="Verdana"/>
      <family val="2"/>
    </font>
    <font>
      <sz val="9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9" fontId="0" fillId="0" borderId="1" xfId="1" applyFon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6" fontId="0" fillId="0" borderId="2" xfId="0" applyNumberFormat="1" applyBorder="1">
      <alignment vertical="center"/>
    </xf>
    <xf numFmtId="0" fontId="0" fillId="0" borderId="4" xfId="0" applyBorder="1">
      <alignment vertical="center"/>
    </xf>
    <xf numFmtId="176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5" xfId="0" applyNumberFormat="1" applyBorder="1">
      <alignment vertical="center"/>
    </xf>
    <xf numFmtId="0" fontId="0" fillId="0" borderId="6" xfId="0" applyBorder="1">
      <alignment vertical="center"/>
    </xf>
    <xf numFmtId="176" fontId="0" fillId="0" borderId="6" xfId="0" applyNumberFormat="1" applyBorder="1">
      <alignment vertical="center"/>
    </xf>
    <xf numFmtId="176" fontId="3" fillId="0" borderId="1" xfId="0" applyNumberFormat="1" applyFont="1" applyBorder="1">
      <alignment vertical="center"/>
    </xf>
    <xf numFmtId="0" fontId="0" fillId="0" borderId="7" xfId="0" applyBorder="1">
      <alignment vertical="center"/>
    </xf>
    <xf numFmtId="176" fontId="0" fillId="0" borderId="7" xfId="0" applyNumberFormat="1" applyBorder="1">
      <alignment vertical="center"/>
    </xf>
    <xf numFmtId="38" fontId="3" fillId="0" borderId="1" xfId="2" applyFont="1" applyBorder="1">
      <alignment vertical="center"/>
    </xf>
    <xf numFmtId="0" fontId="0" fillId="0" borderId="8" xfId="0" applyBorder="1">
      <alignment vertical="center"/>
    </xf>
    <xf numFmtId="176" fontId="0" fillId="0" borderId="8" xfId="0" applyNumberFormat="1" applyBorder="1">
      <alignment vertical="center"/>
    </xf>
    <xf numFmtId="38" fontId="0" fillId="0" borderId="0" xfId="2" applyFont="1">
      <alignment vertical="center"/>
    </xf>
    <xf numFmtId="38" fontId="0" fillId="0" borderId="6" xfId="2" applyFont="1" applyBorder="1">
      <alignment vertical="center"/>
    </xf>
    <xf numFmtId="9" fontId="0" fillId="2" borderId="1" xfId="1" applyFont="1" applyFill="1" applyBorder="1">
      <alignment vertical="center"/>
    </xf>
    <xf numFmtId="9" fontId="0" fillId="0" borderId="4" xfId="1" applyFont="1" applyBorder="1">
      <alignment vertical="center"/>
    </xf>
    <xf numFmtId="9" fontId="0" fillId="0" borderId="5" xfId="1" applyFont="1" applyBorder="1">
      <alignment vertical="center"/>
    </xf>
    <xf numFmtId="9" fontId="0" fillId="0" borderId="6" xfId="1" applyFont="1" applyBorder="1">
      <alignment vertical="center"/>
    </xf>
    <xf numFmtId="0" fontId="0" fillId="0" borderId="9" xfId="0" applyBorder="1">
      <alignment vertical="center"/>
    </xf>
    <xf numFmtId="176" fontId="0" fillId="0" borderId="9" xfId="0" applyNumberFormat="1" applyBorder="1">
      <alignment vertical="center"/>
    </xf>
    <xf numFmtId="176" fontId="4" fillId="0" borderId="1" xfId="0" applyNumberFormat="1" applyFont="1" applyBorder="1">
      <alignment vertical="center"/>
    </xf>
    <xf numFmtId="9" fontId="0" fillId="0" borderId="7" xfId="1" applyFont="1" applyBorder="1">
      <alignment vertical="center"/>
    </xf>
    <xf numFmtId="0" fontId="5" fillId="0" borderId="4" xfId="0" applyFont="1" applyBorder="1">
      <alignment vertical="center"/>
    </xf>
    <xf numFmtId="38" fontId="6" fillId="0" borderId="4" xfId="2" applyFont="1" applyFill="1" applyBorder="1">
      <alignment vertical="center"/>
    </xf>
    <xf numFmtId="38" fontId="6" fillId="0" borderId="4" xfId="2" applyFont="1" applyFill="1" applyBorder="1" applyAlignment="1">
      <alignment vertical="center"/>
    </xf>
    <xf numFmtId="176" fontId="6" fillId="0" borderId="5" xfId="0" applyNumberFormat="1" applyFont="1" applyBorder="1">
      <alignment vertical="center"/>
    </xf>
    <xf numFmtId="0" fontId="6" fillId="0" borderId="5" xfId="0" applyFont="1" applyBorder="1">
      <alignment vertical="center"/>
    </xf>
    <xf numFmtId="0" fontId="6" fillId="0" borderId="4" xfId="0" applyFont="1" applyBorder="1">
      <alignment vertical="center"/>
    </xf>
    <xf numFmtId="176" fontId="6" fillId="0" borderId="4" xfId="0" applyNumberFormat="1" applyFont="1" applyBorder="1">
      <alignment vertical="center"/>
    </xf>
    <xf numFmtId="0" fontId="6" fillId="0" borderId="7" xfId="0" applyFont="1" applyBorder="1">
      <alignment vertical="center"/>
    </xf>
    <xf numFmtId="176" fontId="6" fillId="0" borderId="7" xfId="0" applyNumberFormat="1" applyFont="1" applyBorder="1">
      <alignment vertical="center"/>
    </xf>
    <xf numFmtId="38" fontId="0" fillId="2" borderId="1" xfId="2" applyFont="1" applyFill="1" applyBorder="1">
      <alignment vertical="center"/>
    </xf>
    <xf numFmtId="38" fontId="0" fillId="0" borderId="3" xfId="2" applyFont="1" applyBorder="1">
      <alignment vertical="center"/>
    </xf>
    <xf numFmtId="38" fontId="0" fillId="3" borderId="1" xfId="2" applyFont="1" applyFill="1" applyBorder="1">
      <alignment vertical="center"/>
    </xf>
    <xf numFmtId="38" fontId="0" fillId="0" borderId="4" xfId="2" applyFont="1" applyBorder="1">
      <alignment vertical="center"/>
    </xf>
    <xf numFmtId="38" fontId="0" fillId="0" borderId="9" xfId="2" applyFont="1" applyBorder="1">
      <alignment vertical="center"/>
    </xf>
    <xf numFmtId="38" fontId="0" fillId="0" borderId="5" xfId="2" applyFont="1" applyBorder="1">
      <alignment vertical="center"/>
    </xf>
    <xf numFmtId="38" fontId="6" fillId="0" borderId="5" xfId="2" applyFont="1" applyBorder="1">
      <alignment vertical="center"/>
    </xf>
    <xf numFmtId="38" fontId="0" fillId="0" borderId="1" xfId="2" applyFont="1" applyBorder="1">
      <alignment vertical="center"/>
    </xf>
    <xf numFmtId="38" fontId="0" fillId="0" borderId="7" xfId="2" applyFont="1" applyBorder="1">
      <alignment vertical="center"/>
    </xf>
    <xf numFmtId="38" fontId="6" fillId="0" borderId="4" xfId="2" applyFont="1" applyBorder="1">
      <alignment vertical="center"/>
    </xf>
    <xf numFmtId="38" fontId="6" fillId="0" borderId="7" xfId="2" applyFont="1" applyBorder="1">
      <alignment vertical="center"/>
    </xf>
    <xf numFmtId="38" fontId="6" fillId="0" borderId="9" xfId="2" applyFont="1" applyBorder="1">
      <alignment vertical="center"/>
    </xf>
    <xf numFmtId="0" fontId="0" fillId="0" borderId="7" xfId="0" applyBorder="1" applyAlignment="1">
      <alignment horizontal="left" vertical="center" indent="1"/>
    </xf>
    <xf numFmtId="38" fontId="0" fillId="0" borderId="8" xfId="2" applyFont="1" applyBorder="1">
      <alignment vertical="center"/>
    </xf>
    <xf numFmtId="0" fontId="0" fillId="0" borderId="7" xfId="0" applyBorder="1" applyAlignment="1">
      <alignment horizontal="left" vertical="center"/>
    </xf>
    <xf numFmtId="177" fontId="0" fillId="0" borderId="7" xfId="0" applyNumberFormat="1" applyBorder="1">
      <alignment vertical="center"/>
    </xf>
    <xf numFmtId="178" fontId="0" fillId="0" borderId="0" xfId="0" applyNumberFormat="1">
      <alignment vertical="center"/>
    </xf>
    <xf numFmtId="179" fontId="0" fillId="0" borderId="4" xfId="0" applyNumberFormat="1" applyBorder="1">
      <alignment vertical="center"/>
    </xf>
    <xf numFmtId="179" fontId="0" fillId="0" borderId="5" xfId="0" applyNumberFormat="1" applyBorder="1">
      <alignment vertical="center"/>
    </xf>
    <xf numFmtId="179" fontId="0" fillId="0" borderId="7" xfId="0" applyNumberFormat="1" applyBorder="1">
      <alignment vertical="center"/>
    </xf>
    <xf numFmtId="180" fontId="0" fillId="0" borderId="5" xfId="0" applyNumberFormat="1" applyBorder="1">
      <alignment vertical="center"/>
    </xf>
    <xf numFmtId="0" fontId="0" fillId="0" borderId="9" xfId="0" applyBorder="1" applyAlignment="1">
      <alignment horizontal="left" vertical="center" indent="1"/>
    </xf>
    <xf numFmtId="0" fontId="7" fillId="0" borderId="5" xfId="0" applyFont="1" applyBorder="1">
      <alignment vertical="center"/>
    </xf>
    <xf numFmtId="180" fontId="0" fillId="0" borderId="7" xfId="0" applyNumberFormat="1" applyBorder="1">
      <alignment vertical="center"/>
    </xf>
    <xf numFmtId="182" fontId="0" fillId="0" borderId="7" xfId="0" applyNumberFormat="1" applyBorder="1">
      <alignment vertical="center"/>
    </xf>
    <xf numFmtId="179" fontId="0" fillId="0" borderId="9" xfId="0" applyNumberFormat="1" applyBorder="1">
      <alignment vertical="center"/>
    </xf>
    <xf numFmtId="183" fontId="0" fillId="0" borderId="7" xfId="0" applyNumberFormat="1" applyBorder="1">
      <alignment vertical="center"/>
    </xf>
    <xf numFmtId="184" fontId="0" fillId="0" borderId="7" xfId="0" applyNumberFormat="1" applyBorder="1">
      <alignment vertical="center"/>
    </xf>
    <xf numFmtId="0" fontId="0" fillId="0" borderId="5" xfId="0" applyBorder="1" applyAlignment="1">
      <alignment horizontal="left" vertical="center" indent="1"/>
    </xf>
    <xf numFmtId="0" fontId="0" fillId="0" borderId="5" xfId="0" applyBorder="1" applyAlignment="1">
      <alignment horizontal="left" vertical="center" indent="2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38" fontId="11" fillId="0" borderId="0" xfId="3" applyNumberFormat="1" applyFont="1">
      <alignment vertical="center"/>
    </xf>
    <xf numFmtId="38" fontId="4" fillId="0" borderId="1" xfId="2" applyFont="1" applyBorder="1">
      <alignment vertical="center"/>
    </xf>
    <xf numFmtId="0" fontId="7" fillId="0" borderId="10" xfId="0" applyFont="1" applyBorder="1">
      <alignment vertical="center"/>
    </xf>
    <xf numFmtId="0" fontId="12" fillId="0" borderId="9" xfId="0" applyFont="1" applyBorder="1" applyAlignment="1">
      <alignment horizontal="left" vertical="center" indent="1"/>
    </xf>
    <xf numFmtId="0" fontId="11" fillId="0" borderId="9" xfId="0" applyFont="1" applyBorder="1">
      <alignment vertical="center"/>
    </xf>
    <xf numFmtId="0" fontId="11" fillId="0" borderId="7" xfId="0" applyFont="1" applyBorder="1">
      <alignment vertical="center"/>
    </xf>
    <xf numFmtId="176" fontId="12" fillId="0" borderId="5" xfId="0" applyNumberFormat="1" applyFont="1" applyBorder="1">
      <alignment vertical="center"/>
    </xf>
    <xf numFmtId="0" fontId="12" fillId="0" borderId="5" xfId="0" applyFont="1" applyBorder="1">
      <alignment vertical="center"/>
    </xf>
    <xf numFmtId="0" fontId="13" fillId="0" borderId="5" xfId="0" applyFont="1" applyBorder="1">
      <alignment vertical="center"/>
    </xf>
    <xf numFmtId="181" fontId="12" fillId="0" borderId="5" xfId="0" applyNumberFormat="1" applyFont="1" applyBorder="1">
      <alignment vertical="center"/>
    </xf>
    <xf numFmtId="38" fontId="12" fillId="0" borderId="5" xfId="2" applyFont="1" applyBorder="1">
      <alignment vertical="center"/>
    </xf>
    <xf numFmtId="0" fontId="12" fillId="0" borderId="7" xfId="0" applyFont="1" applyBorder="1">
      <alignment vertical="center"/>
    </xf>
    <xf numFmtId="0" fontId="13" fillId="0" borderId="7" xfId="0" applyFont="1" applyBorder="1">
      <alignment vertical="center"/>
    </xf>
    <xf numFmtId="176" fontId="12" fillId="0" borderId="7" xfId="0" applyNumberFormat="1" applyFont="1" applyBorder="1">
      <alignment vertical="center"/>
    </xf>
    <xf numFmtId="38" fontId="12" fillId="0" borderId="7" xfId="2" applyFont="1" applyBorder="1">
      <alignment vertical="center"/>
    </xf>
    <xf numFmtId="0" fontId="12" fillId="0" borderId="7" xfId="0" applyFont="1" applyBorder="1" applyAlignment="1">
      <alignment horizontal="left" vertical="center" indent="1"/>
    </xf>
    <xf numFmtId="0" fontId="12" fillId="0" borderId="7" xfId="0" applyFont="1" applyBorder="1" applyAlignment="1">
      <alignment horizontal="left" vertical="center"/>
    </xf>
    <xf numFmtId="177" fontId="12" fillId="0" borderId="7" xfId="0" applyNumberFormat="1" applyFont="1" applyBorder="1">
      <alignment vertical="center"/>
    </xf>
    <xf numFmtId="0" fontId="12" fillId="0" borderId="6" xfId="0" applyFont="1" applyBorder="1">
      <alignment vertical="center"/>
    </xf>
    <xf numFmtId="176" fontId="12" fillId="0" borderId="6" xfId="0" applyNumberFormat="1" applyFont="1" applyBorder="1">
      <alignment vertical="center"/>
    </xf>
    <xf numFmtId="38" fontId="12" fillId="0" borderId="6" xfId="2" applyFont="1" applyBorder="1">
      <alignment vertical="center"/>
    </xf>
    <xf numFmtId="0" fontId="12" fillId="0" borderId="4" xfId="0" applyFont="1" applyBorder="1">
      <alignment vertical="center"/>
    </xf>
    <xf numFmtId="180" fontId="12" fillId="0" borderId="5" xfId="0" applyNumberFormat="1" applyFont="1" applyBorder="1">
      <alignment vertical="center"/>
    </xf>
    <xf numFmtId="3" fontId="14" fillId="0" borderId="0" xfId="0" applyNumberFormat="1" applyFont="1">
      <alignment vertical="center"/>
    </xf>
    <xf numFmtId="0" fontId="0" fillId="0" borderId="7" xfId="0" applyBorder="1" applyAlignment="1">
      <alignment vertical="center" shrinkToFit="1"/>
    </xf>
    <xf numFmtId="176" fontId="3" fillId="0" borderId="11" xfId="0" applyNumberFormat="1" applyFont="1" applyBorder="1">
      <alignment vertical="center"/>
    </xf>
    <xf numFmtId="176" fontId="0" fillId="0" borderId="11" xfId="0" applyNumberFormat="1" applyBorder="1">
      <alignment vertical="center"/>
    </xf>
    <xf numFmtId="0" fontId="0" fillId="0" borderId="11" xfId="0" applyBorder="1">
      <alignment vertical="center"/>
    </xf>
    <xf numFmtId="38" fontId="0" fillId="0" borderId="12" xfId="2" applyFont="1" applyBorder="1">
      <alignment vertical="center"/>
    </xf>
    <xf numFmtId="0" fontId="0" fillId="0" borderId="12" xfId="0" applyBorder="1">
      <alignment vertical="center"/>
    </xf>
    <xf numFmtId="181" fontId="0" fillId="0" borderId="5" xfId="0" applyNumberFormat="1" applyBorder="1">
      <alignment vertical="center"/>
    </xf>
    <xf numFmtId="176" fontId="0" fillId="0" borderId="13" xfId="0" applyNumberFormat="1" applyBorder="1">
      <alignment vertical="center"/>
    </xf>
    <xf numFmtId="1" fontId="0" fillId="0" borderId="7" xfId="0" applyNumberFormat="1" applyBorder="1">
      <alignment vertical="center"/>
    </xf>
    <xf numFmtId="0" fontId="0" fillId="0" borderId="7" xfId="0" applyBorder="1" applyAlignment="1">
      <alignment horizontal="left" vertical="center" indent="2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vertical="center" shrinkToFit="1"/>
    </xf>
    <xf numFmtId="38" fontId="0" fillId="0" borderId="14" xfId="2" applyFont="1" applyBorder="1">
      <alignment vertical="center"/>
    </xf>
    <xf numFmtId="185" fontId="0" fillId="0" borderId="11" xfId="0" applyNumberFormat="1" applyBorder="1">
      <alignment vertical="center"/>
    </xf>
    <xf numFmtId="0" fontId="0" fillId="0" borderId="14" xfId="0" applyBorder="1">
      <alignment vertical="center"/>
    </xf>
    <xf numFmtId="38" fontId="0" fillId="0" borderId="0" xfId="2" applyFont="1" applyBorder="1">
      <alignment vertical="center"/>
    </xf>
    <xf numFmtId="185" fontId="0" fillId="0" borderId="5" xfId="0" applyNumberFormat="1" applyBorder="1">
      <alignment vertical="center"/>
    </xf>
    <xf numFmtId="0" fontId="0" fillId="0" borderId="15" xfId="0" applyBorder="1">
      <alignment vertical="center"/>
    </xf>
    <xf numFmtId="181" fontId="0" fillId="0" borderId="7" xfId="0" applyNumberFormat="1" applyBorder="1">
      <alignment vertical="center"/>
    </xf>
    <xf numFmtId="38" fontId="0" fillId="0" borderId="15" xfId="2" applyFont="1" applyBorder="1">
      <alignment vertical="center"/>
    </xf>
    <xf numFmtId="186" fontId="0" fillId="0" borderId="7" xfId="0" applyNumberFormat="1" applyBorder="1">
      <alignment vertical="center"/>
    </xf>
    <xf numFmtId="0" fontId="0" fillId="0" borderId="16" xfId="0" applyBorder="1">
      <alignment vertical="center"/>
    </xf>
    <xf numFmtId="38" fontId="0" fillId="0" borderId="17" xfId="2" applyFont="1" applyBorder="1">
      <alignment vertical="center"/>
    </xf>
    <xf numFmtId="181" fontId="0" fillId="0" borderId="4" xfId="0" applyNumberFormat="1" applyBorder="1">
      <alignment vertical="center"/>
    </xf>
    <xf numFmtId="0" fontId="10" fillId="0" borderId="0" xfId="3">
      <alignment vertical="center"/>
    </xf>
    <xf numFmtId="187" fontId="0" fillId="0" borderId="8" xfId="0" applyNumberFormat="1" applyBorder="1">
      <alignment vertical="center"/>
    </xf>
    <xf numFmtId="1" fontId="0" fillId="0" borderId="8" xfId="0" applyNumberFormat="1" applyBorder="1">
      <alignment vertical="center"/>
    </xf>
    <xf numFmtId="181" fontId="0" fillId="0" borderId="8" xfId="0" applyNumberFormat="1" applyBorder="1">
      <alignment vertical="center"/>
    </xf>
    <xf numFmtId="1" fontId="0" fillId="0" borderId="5" xfId="0" applyNumberFormat="1" applyBorder="1">
      <alignment vertical="center"/>
    </xf>
    <xf numFmtId="38" fontId="10" fillId="0" borderId="0" xfId="3" applyNumberFormat="1">
      <alignment vertical="center"/>
    </xf>
  </cellXfs>
  <cellStyles count="4">
    <cellStyle name="パーセント" xfId="1" builtinId="5"/>
    <cellStyle name="ハイパーリンク" xfId="3" builtinId="8"/>
    <cellStyle name="桁区切り" xfId="2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c.nanbakougyo.net/products/%E3%82%B0%E3%83%A9%E3%82%B9%E3%82%A6%E3%83%BC%E3%83%AB-%E4%BF%9D%E6%B8%A9%E7%AD%92-algc?variant=44258682798401" TargetMode="External"/><Relationship Id="rId2" Type="http://schemas.openxmlformats.org/officeDocument/2006/relationships/hyperlink" Target="https://ec.nanbakougyo.net/products/%E3%83%A9%E3%83%83%E3%82%AD%E3%83%B3%E3%82%B0%E3%82%AB%E3%83%90%E3%83%BC-%E3%82%B9%E3%83%86%E3%83%B3%E3%83%AC%E3%82%B9?variant=44255476973889" TargetMode="External"/><Relationship Id="rId1" Type="http://schemas.openxmlformats.org/officeDocument/2006/relationships/hyperlink" Target="https://www.shinoda-juki.com/about/price.html" TargetMode="Externa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13841-57CB-4A1B-A3E3-4DE1FC3335E6}">
  <sheetPr>
    <pageSetUpPr fitToPage="1"/>
  </sheetPr>
  <dimension ref="A1:M62"/>
  <sheetViews>
    <sheetView view="pageBreakPreview" topLeftCell="A34" zoomScale="60" zoomScaleNormal="100" workbookViewId="0">
      <selection activeCell="B10" sqref="B10"/>
    </sheetView>
  </sheetViews>
  <sheetFormatPr defaultRowHeight="18" x14ac:dyDescent="0.45"/>
  <cols>
    <col min="1" max="1" width="4.19921875" customWidth="1"/>
    <col min="2" max="2" width="25.59765625" customWidth="1"/>
    <col min="3" max="3" width="11.69921875" customWidth="1"/>
    <col min="4" max="4" width="7.09765625" customWidth="1"/>
    <col min="5" max="5" width="11.69921875" style="22" customWidth="1"/>
    <col min="6" max="6" width="11.09765625" style="1" bestFit="1" customWidth="1"/>
    <col min="7" max="7" width="6.5" customWidth="1"/>
    <col min="8" max="8" width="12" style="1" customWidth="1"/>
  </cols>
  <sheetData>
    <row r="1" spans="1:8" x14ac:dyDescent="0.45">
      <c r="A1" t="s">
        <v>0</v>
      </c>
    </row>
    <row r="2" spans="1:8" x14ac:dyDescent="0.45">
      <c r="A2" t="s">
        <v>1</v>
      </c>
      <c r="F2" s="6" t="s">
        <v>5</v>
      </c>
      <c r="G2" s="5" t="s">
        <v>6</v>
      </c>
      <c r="H2" s="6" t="s">
        <v>7</v>
      </c>
    </row>
    <row r="3" spans="1:8" x14ac:dyDescent="0.45">
      <c r="E3" s="41" t="s">
        <v>35</v>
      </c>
      <c r="F3" s="3">
        <f>F26+F20+F33+F42+F47+F54+F62</f>
        <v>9613611</v>
      </c>
      <c r="G3" s="4">
        <f>F3/H3</f>
        <v>0.67359942544843054</v>
      </c>
      <c r="H3" s="30">
        <f>H26+H20+H33+H42+H47+H54+H62</f>
        <v>14272000</v>
      </c>
    </row>
    <row r="4" spans="1:8" x14ac:dyDescent="0.45">
      <c r="E4" s="42"/>
      <c r="F4" s="9"/>
      <c r="G4" s="4">
        <v>0.6</v>
      </c>
      <c r="H4" s="30">
        <f>F3/(G4)</f>
        <v>16022685</v>
      </c>
    </row>
    <row r="6" spans="1:8" x14ac:dyDescent="0.45">
      <c r="A6" s="7"/>
      <c r="B6" s="7" t="s">
        <v>3</v>
      </c>
      <c r="C6" s="7" t="s">
        <v>4</v>
      </c>
      <c r="D6" s="7" t="s">
        <v>41</v>
      </c>
      <c r="E6" s="43" t="s">
        <v>42</v>
      </c>
      <c r="F6" s="8" t="s">
        <v>5</v>
      </c>
      <c r="G6" s="7" t="s">
        <v>6</v>
      </c>
      <c r="H6" s="8" t="s">
        <v>55</v>
      </c>
    </row>
    <row r="7" spans="1:8" x14ac:dyDescent="0.45">
      <c r="A7" s="5">
        <v>1</v>
      </c>
      <c r="B7" s="5" t="s">
        <v>9</v>
      </c>
      <c r="C7" s="5"/>
      <c r="D7" s="5"/>
      <c r="E7" s="41"/>
      <c r="F7" s="6"/>
      <c r="G7" s="5"/>
      <c r="H7" s="6"/>
    </row>
    <row r="8" spans="1:8" x14ac:dyDescent="0.45">
      <c r="A8" s="10"/>
      <c r="B8" s="10" t="s">
        <v>10</v>
      </c>
      <c r="C8" s="10"/>
      <c r="D8" s="10">
        <v>1</v>
      </c>
      <c r="E8" s="44">
        <v>20000</v>
      </c>
      <c r="F8" s="11">
        <f>D8*E8</f>
        <v>20000</v>
      </c>
      <c r="G8" s="10"/>
      <c r="H8" s="11"/>
    </row>
    <row r="9" spans="1:8" x14ac:dyDescent="0.45">
      <c r="A9" s="28"/>
      <c r="B9" s="28" t="s">
        <v>11</v>
      </c>
      <c r="C9" s="28" t="s">
        <v>51</v>
      </c>
      <c r="D9" s="28">
        <v>1</v>
      </c>
      <c r="E9" s="45">
        <v>150000</v>
      </c>
      <c r="F9" s="29">
        <f>D9*E9</f>
        <v>150000</v>
      </c>
      <c r="G9" s="28"/>
      <c r="H9" s="29"/>
    </row>
    <row r="10" spans="1:8" x14ac:dyDescent="0.45">
      <c r="A10" s="12"/>
      <c r="B10" s="12" t="s">
        <v>38</v>
      </c>
      <c r="C10" s="12"/>
      <c r="D10" s="12">
        <v>1</v>
      </c>
      <c r="E10" s="46">
        <v>125000</v>
      </c>
      <c r="F10" s="13">
        <f>D10*E10</f>
        <v>125000</v>
      </c>
      <c r="G10" s="12"/>
      <c r="H10" s="13"/>
    </row>
    <row r="11" spans="1:8" x14ac:dyDescent="0.45">
      <c r="A11" s="12"/>
      <c r="B11" s="36" t="s">
        <v>58</v>
      </c>
      <c r="C11" s="12"/>
      <c r="D11" s="12">
        <v>1</v>
      </c>
      <c r="E11" s="47">
        <v>100000</v>
      </c>
      <c r="F11" s="35">
        <f>D11*E11</f>
        <v>100000</v>
      </c>
      <c r="G11" s="12"/>
      <c r="H11" s="13"/>
    </row>
    <row r="12" spans="1:8" x14ac:dyDescent="0.45">
      <c r="A12" s="12"/>
      <c r="B12" s="12" t="s">
        <v>36</v>
      </c>
      <c r="C12" s="12"/>
      <c r="D12" s="12">
        <v>1</v>
      </c>
      <c r="E12" s="47">
        <v>200000</v>
      </c>
      <c r="F12" s="35">
        <f t="shared" ref="F12:F17" si="0">D12*E12</f>
        <v>200000</v>
      </c>
      <c r="G12" s="12"/>
      <c r="H12" s="13"/>
    </row>
    <row r="13" spans="1:8" x14ac:dyDescent="0.45">
      <c r="A13" s="12"/>
      <c r="B13" s="12" t="s">
        <v>12</v>
      </c>
      <c r="C13" s="12"/>
      <c r="D13" s="12">
        <v>1</v>
      </c>
      <c r="E13" s="46">
        <v>5000</v>
      </c>
      <c r="F13" s="13">
        <f t="shared" si="0"/>
        <v>5000</v>
      </c>
      <c r="G13" s="12"/>
      <c r="H13" s="13"/>
    </row>
    <row r="14" spans="1:8" x14ac:dyDescent="0.45">
      <c r="A14" s="12"/>
      <c r="B14" s="12" t="s">
        <v>13</v>
      </c>
      <c r="C14" s="12"/>
      <c r="D14" s="12">
        <v>1</v>
      </c>
      <c r="E14" s="46">
        <v>24000</v>
      </c>
      <c r="F14" s="13">
        <f t="shared" si="0"/>
        <v>24000</v>
      </c>
      <c r="G14" s="12"/>
      <c r="H14" s="13"/>
    </row>
    <row r="15" spans="1:8" x14ac:dyDescent="0.45">
      <c r="A15" s="12"/>
      <c r="B15" s="12" t="s">
        <v>14</v>
      </c>
      <c r="C15" s="12" t="s">
        <v>57</v>
      </c>
      <c r="D15" s="12">
        <v>1</v>
      </c>
      <c r="E15" s="46">
        <v>80000</v>
      </c>
      <c r="F15" s="13">
        <f t="shared" si="0"/>
        <v>80000</v>
      </c>
      <c r="G15" s="12"/>
      <c r="H15" s="13"/>
    </row>
    <row r="16" spans="1:8" x14ac:dyDescent="0.45">
      <c r="A16" s="12"/>
      <c r="B16" s="12" t="s">
        <v>15</v>
      </c>
      <c r="C16" s="12" t="s">
        <v>16</v>
      </c>
      <c r="D16" s="12">
        <v>1</v>
      </c>
      <c r="E16" s="46">
        <v>30000</v>
      </c>
      <c r="F16" s="13">
        <f t="shared" si="0"/>
        <v>30000</v>
      </c>
      <c r="G16" s="12"/>
      <c r="H16" s="13"/>
    </row>
    <row r="17" spans="1:13" x14ac:dyDescent="0.45">
      <c r="A17" s="12"/>
      <c r="B17" s="12"/>
      <c r="C17" s="12" t="s">
        <v>17</v>
      </c>
      <c r="D17" s="12">
        <v>2</v>
      </c>
      <c r="E17" s="46">
        <v>30000</v>
      </c>
      <c r="F17" s="13">
        <f t="shared" si="0"/>
        <v>60000</v>
      </c>
      <c r="G17" s="12"/>
      <c r="H17" s="13"/>
      <c r="M17">
        <v>43</v>
      </c>
    </row>
    <row r="18" spans="1:13" x14ac:dyDescent="0.45">
      <c r="A18" s="12"/>
      <c r="B18" s="12"/>
      <c r="C18" s="12" t="s">
        <v>54</v>
      </c>
      <c r="D18" s="12">
        <v>5</v>
      </c>
      <c r="E18" s="46">
        <v>30000</v>
      </c>
      <c r="F18" s="13">
        <f>D18*E18</f>
        <v>150000</v>
      </c>
      <c r="G18" s="12"/>
      <c r="H18" s="13"/>
    </row>
    <row r="19" spans="1:13" x14ac:dyDescent="0.45">
      <c r="A19" s="14"/>
      <c r="B19" s="14"/>
      <c r="C19" s="14"/>
      <c r="D19" s="14"/>
      <c r="E19" s="23"/>
      <c r="F19" s="15"/>
      <c r="G19" s="14"/>
      <c r="H19" s="15"/>
    </row>
    <row r="20" spans="1:13" x14ac:dyDescent="0.45">
      <c r="A20" s="2"/>
      <c r="B20" s="2" t="s">
        <v>19</v>
      </c>
      <c r="C20" s="2"/>
      <c r="D20" s="2"/>
      <c r="E20" s="48"/>
      <c r="F20" s="16">
        <f>SUM(F8:F18)</f>
        <v>944000</v>
      </c>
      <c r="G20" s="4">
        <v>0.7</v>
      </c>
      <c r="H20" s="30">
        <f>ROUNDUP(F20/G20,-3)</f>
        <v>1349000</v>
      </c>
    </row>
    <row r="21" spans="1:13" x14ac:dyDescent="0.45">
      <c r="A21" s="5">
        <v>2</v>
      </c>
      <c r="B21" s="5" t="s">
        <v>2</v>
      </c>
      <c r="C21" s="5"/>
      <c r="D21" s="5"/>
      <c r="E21" s="41"/>
      <c r="F21" s="6"/>
      <c r="G21" s="5"/>
      <c r="H21" s="6"/>
    </row>
    <row r="22" spans="1:13" x14ac:dyDescent="0.45">
      <c r="A22" s="10"/>
      <c r="B22" s="10" t="s">
        <v>53</v>
      </c>
      <c r="C22" s="10" t="s">
        <v>8</v>
      </c>
      <c r="D22" s="10">
        <v>1</v>
      </c>
      <c r="E22" s="44">
        <v>2780000</v>
      </c>
      <c r="F22" s="11">
        <f>D22*E22</f>
        <v>2780000</v>
      </c>
      <c r="G22" s="10"/>
      <c r="H22" s="11"/>
    </row>
    <row r="23" spans="1:13" x14ac:dyDescent="0.45">
      <c r="A23" s="12"/>
      <c r="B23" s="12" t="s">
        <v>39</v>
      </c>
      <c r="C23" s="12"/>
      <c r="D23" s="12">
        <v>1</v>
      </c>
      <c r="E23" s="46">
        <v>200000</v>
      </c>
      <c r="F23" s="13">
        <f t="shared" ref="F23" si="1">D23*E23</f>
        <v>200000</v>
      </c>
      <c r="G23" s="12"/>
      <c r="H23" s="13"/>
    </row>
    <row r="24" spans="1:13" x14ac:dyDescent="0.45">
      <c r="A24" s="17"/>
      <c r="B24" s="17" t="s">
        <v>56</v>
      </c>
      <c r="C24" s="17"/>
      <c r="D24" s="17">
        <v>1</v>
      </c>
      <c r="E24" s="49">
        <v>200000</v>
      </c>
      <c r="F24" s="18">
        <f>D24*E24</f>
        <v>200000</v>
      </c>
      <c r="G24" s="17"/>
      <c r="H24" s="18"/>
    </row>
    <row r="25" spans="1:13" x14ac:dyDescent="0.45">
      <c r="A25" s="14"/>
      <c r="B25" s="14"/>
      <c r="C25" s="14"/>
      <c r="D25" s="14"/>
      <c r="E25" s="23"/>
      <c r="F25" s="15"/>
      <c r="G25" s="14"/>
      <c r="H25" s="15"/>
    </row>
    <row r="26" spans="1:13" x14ac:dyDescent="0.45">
      <c r="A26" s="2"/>
      <c r="B26" s="2" t="s">
        <v>19</v>
      </c>
      <c r="C26" s="2"/>
      <c r="D26" s="2"/>
      <c r="E26" s="48"/>
      <c r="F26" s="16">
        <f>SUM(F22:F23)</f>
        <v>2980000</v>
      </c>
      <c r="G26" s="4">
        <v>0.65</v>
      </c>
      <c r="H26" s="30">
        <f>ROUNDUP(F26/G26,-4)</f>
        <v>4590000</v>
      </c>
    </row>
    <row r="27" spans="1:13" x14ac:dyDescent="0.45">
      <c r="A27" s="5">
        <v>3</v>
      </c>
      <c r="B27" s="5" t="s">
        <v>43</v>
      </c>
      <c r="C27" s="5"/>
      <c r="D27" s="6"/>
      <c r="E27" s="41"/>
      <c r="F27" s="6"/>
      <c r="G27" s="24"/>
      <c r="H27" s="6"/>
    </row>
    <row r="28" spans="1:13" x14ac:dyDescent="0.45">
      <c r="A28" s="10"/>
      <c r="B28" s="10" t="s">
        <v>44</v>
      </c>
      <c r="C28" s="10"/>
      <c r="D28" s="38">
        <v>6</v>
      </c>
      <c r="E28" s="50">
        <v>40000</v>
      </c>
      <c r="F28" s="38">
        <f>D28*E28</f>
        <v>240000</v>
      </c>
      <c r="G28" s="25"/>
      <c r="H28" s="11"/>
    </row>
    <row r="29" spans="1:13" x14ac:dyDescent="0.45">
      <c r="A29" s="12"/>
      <c r="B29" s="12" t="s">
        <v>45</v>
      </c>
      <c r="C29" s="12"/>
      <c r="D29" s="35">
        <v>2</v>
      </c>
      <c r="E29" s="47">
        <v>40000</v>
      </c>
      <c r="F29" s="35">
        <f t="shared" ref="F29:F30" si="2">D29*E29</f>
        <v>80000</v>
      </c>
      <c r="G29" s="26"/>
      <c r="H29" s="13"/>
    </row>
    <row r="30" spans="1:13" x14ac:dyDescent="0.45">
      <c r="A30" s="12"/>
      <c r="B30" s="12" t="s">
        <v>46</v>
      </c>
      <c r="C30" s="12" t="s">
        <v>47</v>
      </c>
      <c r="D30" s="13">
        <v>2</v>
      </c>
      <c r="E30" s="46">
        <v>5000</v>
      </c>
      <c r="F30" s="13">
        <f t="shared" si="2"/>
        <v>10000</v>
      </c>
      <c r="G30" s="26"/>
      <c r="H30" s="13"/>
    </row>
    <row r="31" spans="1:13" x14ac:dyDescent="0.45">
      <c r="A31" s="17"/>
      <c r="B31" s="39" t="s">
        <v>31</v>
      </c>
      <c r="C31" s="39"/>
      <c r="D31" s="40">
        <v>1</v>
      </c>
      <c r="E31" s="51">
        <v>30000</v>
      </c>
      <c r="F31" s="40">
        <f>D31*E31</f>
        <v>30000</v>
      </c>
      <c r="G31" s="31"/>
      <c r="H31" s="18"/>
    </row>
    <row r="32" spans="1:13" x14ac:dyDescent="0.45">
      <c r="A32" s="14"/>
      <c r="B32" s="14"/>
      <c r="C32" s="14"/>
      <c r="D32" s="15"/>
      <c r="E32" s="23"/>
      <c r="F32" s="15"/>
      <c r="G32" s="27"/>
      <c r="H32" s="15"/>
    </row>
    <row r="33" spans="1:8" x14ac:dyDescent="0.45">
      <c r="A33" s="2"/>
      <c r="B33" s="2" t="s">
        <v>19</v>
      </c>
      <c r="C33" s="2"/>
      <c r="D33" s="3"/>
      <c r="E33" s="48"/>
      <c r="F33" s="16">
        <f>SUM(F28:F32)</f>
        <v>360000</v>
      </c>
      <c r="G33" s="4">
        <v>0.7</v>
      </c>
      <c r="H33" s="30">
        <f>ROUNDUP(F33/G33,-3)</f>
        <v>515000</v>
      </c>
    </row>
    <row r="34" spans="1:8" x14ac:dyDescent="0.45">
      <c r="A34" s="5">
        <v>3</v>
      </c>
      <c r="B34" s="5" t="s">
        <v>18</v>
      </c>
      <c r="C34" s="5"/>
      <c r="D34" s="5"/>
      <c r="E34" s="41"/>
      <c r="F34" s="6"/>
      <c r="G34" s="5"/>
      <c r="H34" s="6"/>
    </row>
    <row r="35" spans="1:8" x14ac:dyDescent="0.45">
      <c r="A35" s="10"/>
      <c r="B35" s="32" t="s">
        <v>59</v>
      </c>
      <c r="C35" s="32" t="s">
        <v>60</v>
      </c>
      <c r="D35" s="33">
        <v>15</v>
      </c>
      <c r="E35" s="52">
        <v>35000</v>
      </c>
      <c r="F35" s="34">
        <f>D35*E35</f>
        <v>525000</v>
      </c>
      <c r="G35" s="10"/>
      <c r="H35" s="11"/>
    </row>
    <row r="36" spans="1:8" x14ac:dyDescent="0.45">
      <c r="A36" s="28"/>
      <c r="B36" s="28" t="s">
        <v>32</v>
      </c>
      <c r="C36" s="28"/>
      <c r="D36" s="28">
        <v>40.6</v>
      </c>
      <c r="E36" s="45">
        <v>12000</v>
      </c>
      <c r="F36" s="29">
        <f>D36*E36</f>
        <v>487200</v>
      </c>
      <c r="G36" s="28"/>
      <c r="H36" s="29"/>
    </row>
    <row r="37" spans="1:8" x14ac:dyDescent="0.45">
      <c r="A37" s="12"/>
      <c r="B37" s="12" t="s">
        <v>34</v>
      </c>
      <c r="C37" s="12"/>
      <c r="D37" s="12">
        <v>52.2</v>
      </c>
      <c r="E37" s="47">
        <f>27170*1.5</f>
        <v>40755</v>
      </c>
      <c r="F37" s="13">
        <f t="shared" ref="F37:F40" si="3">D37*E37</f>
        <v>2127411</v>
      </c>
      <c r="G37" s="12"/>
      <c r="H37" s="13"/>
    </row>
    <row r="38" spans="1:8" x14ac:dyDescent="0.45">
      <c r="A38" s="12"/>
      <c r="B38" s="12" t="s">
        <v>23</v>
      </c>
      <c r="C38" s="12"/>
      <c r="D38" s="12">
        <v>2</v>
      </c>
      <c r="E38" s="46">
        <v>75000</v>
      </c>
      <c r="F38" s="13">
        <f t="shared" si="3"/>
        <v>150000</v>
      </c>
      <c r="G38" s="12"/>
      <c r="H38" s="13"/>
    </row>
    <row r="39" spans="1:8" x14ac:dyDescent="0.45">
      <c r="A39" s="12"/>
      <c r="B39" s="12" t="s">
        <v>37</v>
      </c>
      <c r="C39" s="12"/>
      <c r="D39" s="36">
        <v>2</v>
      </c>
      <c r="E39" s="46">
        <v>120000</v>
      </c>
      <c r="F39" s="13">
        <f t="shared" si="3"/>
        <v>240000</v>
      </c>
      <c r="G39" s="12"/>
      <c r="H39" s="13"/>
    </row>
    <row r="40" spans="1:8" x14ac:dyDescent="0.45">
      <c r="A40" s="12"/>
      <c r="B40" s="12" t="s">
        <v>33</v>
      </c>
      <c r="C40" s="12"/>
      <c r="D40" s="12">
        <v>3</v>
      </c>
      <c r="E40" s="46">
        <f>1.5*50000</f>
        <v>75000</v>
      </c>
      <c r="F40" s="13">
        <f t="shared" si="3"/>
        <v>225000</v>
      </c>
      <c r="G40" s="12"/>
      <c r="H40" s="13"/>
    </row>
    <row r="41" spans="1:8" x14ac:dyDescent="0.45">
      <c r="A41" s="14"/>
      <c r="B41" s="14"/>
      <c r="C41" s="14"/>
      <c r="D41" s="14"/>
      <c r="E41" s="23"/>
      <c r="F41" s="15"/>
      <c r="G41" s="14"/>
      <c r="H41" s="15"/>
    </row>
    <row r="42" spans="1:8" x14ac:dyDescent="0.45">
      <c r="A42" s="2"/>
      <c r="B42" s="2" t="s">
        <v>19</v>
      </c>
      <c r="C42" s="2"/>
      <c r="D42" s="2"/>
      <c r="E42" s="48"/>
      <c r="F42" s="16">
        <f>SUM(F36:F40)</f>
        <v>3229611</v>
      </c>
      <c r="G42" s="4">
        <v>0.66</v>
      </c>
      <c r="H42" s="30">
        <f>ROUNDUP(F42/G42,-4)</f>
        <v>4900000</v>
      </c>
    </row>
    <row r="43" spans="1:8" x14ac:dyDescent="0.45">
      <c r="A43" s="5">
        <v>4</v>
      </c>
      <c r="B43" s="5" t="s">
        <v>20</v>
      </c>
      <c r="C43" s="5"/>
      <c r="D43" s="5"/>
      <c r="E43" s="41"/>
      <c r="F43" s="6"/>
      <c r="G43" s="5"/>
      <c r="H43" s="6"/>
    </row>
    <row r="44" spans="1:8" x14ac:dyDescent="0.45">
      <c r="A44" s="10"/>
      <c r="B44" s="10" t="s">
        <v>21</v>
      </c>
      <c r="C44" s="10"/>
      <c r="D44" s="37">
        <v>1</v>
      </c>
      <c r="E44" s="50">
        <v>500000</v>
      </c>
      <c r="F44" s="38">
        <f>D44*E44</f>
        <v>500000</v>
      </c>
      <c r="G44" s="10"/>
      <c r="H44" s="11"/>
    </row>
    <row r="45" spans="1:8" x14ac:dyDescent="0.45">
      <c r="A45" s="12"/>
      <c r="B45" s="12" t="s">
        <v>22</v>
      </c>
      <c r="C45" s="12"/>
      <c r="D45" s="12">
        <v>1</v>
      </c>
      <c r="E45" s="46">
        <v>50000</v>
      </c>
      <c r="F45" s="13">
        <f>D45*E45</f>
        <v>50000</v>
      </c>
      <c r="G45" s="12"/>
      <c r="H45" s="13"/>
    </row>
    <row r="46" spans="1:8" x14ac:dyDescent="0.45">
      <c r="A46" s="14"/>
      <c r="B46" s="14"/>
      <c r="C46" s="14"/>
      <c r="D46" s="14"/>
      <c r="E46" s="23"/>
      <c r="F46" s="15"/>
      <c r="G46" s="14"/>
      <c r="H46" s="15"/>
    </row>
    <row r="47" spans="1:8" x14ac:dyDescent="0.45">
      <c r="A47" s="2"/>
      <c r="B47" s="2" t="s">
        <v>19</v>
      </c>
      <c r="C47" s="2"/>
      <c r="D47" s="2"/>
      <c r="E47" s="48"/>
      <c r="F47" s="16">
        <f>SUM(F43:F45)</f>
        <v>550000</v>
      </c>
      <c r="G47" s="4">
        <v>0.72</v>
      </c>
      <c r="H47" s="30">
        <f>ROUNDUP(F47/G47,-3)</f>
        <v>764000</v>
      </c>
    </row>
    <row r="48" spans="1:8" x14ac:dyDescent="0.45">
      <c r="A48" s="5">
        <v>5</v>
      </c>
      <c r="B48" s="5" t="s">
        <v>24</v>
      </c>
      <c r="C48" s="5"/>
      <c r="D48" s="5"/>
      <c r="E48" s="41"/>
      <c r="F48" s="6"/>
      <c r="G48" s="5"/>
      <c r="H48" s="6"/>
    </row>
    <row r="49" spans="1:8" x14ac:dyDescent="0.45">
      <c r="A49" s="10"/>
      <c r="B49" s="10" t="s">
        <v>49</v>
      </c>
      <c r="C49" s="10" t="s">
        <v>52</v>
      </c>
      <c r="D49" s="10">
        <v>11</v>
      </c>
      <c r="E49" s="44">
        <v>55000</v>
      </c>
      <c r="F49" s="11">
        <f>D49*E49</f>
        <v>605000</v>
      </c>
      <c r="G49" s="10"/>
      <c r="H49" s="11"/>
    </row>
    <row r="50" spans="1:8" x14ac:dyDescent="0.45">
      <c r="A50" s="12"/>
      <c r="B50" s="12" t="s">
        <v>40</v>
      </c>
      <c r="C50" s="12"/>
      <c r="D50" s="12">
        <v>3</v>
      </c>
      <c r="E50" s="46">
        <v>55000</v>
      </c>
      <c r="F50" s="13">
        <f>D50*E50</f>
        <v>165000</v>
      </c>
      <c r="G50" s="12"/>
      <c r="H50" s="13"/>
    </row>
    <row r="51" spans="1:8" x14ac:dyDescent="0.45">
      <c r="A51" s="12"/>
      <c r="B51" s="12" t="s">
        <v>50</v>
      </c>
      <c r="C51" s="12"/>
      <c r="D51" s="12">
        <v>1</v>
      </c>
      <c r="E51" s="46">
        <v>55000</v>
      </c>
      <c r="F51" s="13">
        <f>D51*E51</f>
        <v>55000</v>
      </c>
      <c r="G51" s="12"/>
      <c r="H51" s="13"/>
    </row>
    <row r="52" spans="1:8" x14ac:dyDescent="0.45">
      <c r="A52" s="12"/>
      <c r="B52" s="12" t="s">
        <v>25</v>
      </c>
      <c r="C52" s="12"/>
      <c r="D52" s="12">
        <v>1</v>
      </c>
      <c r="E52" s="46">
        <v>55000</v>
      </c>
      <c r="F52" s="13">
        <f>D52*E52</f>
        <v>55000</v>
      </c>
      <c r="G52" s="12"/>
      <c r="H52" s="13"/>
    </row>
    <row r="53" spans="1:8" x14ac:dyDescent="0.45">
      <c r="A53" s="14"/>
      <c r="B53" s="14"/>
      <c r="C53" s="14"/>
      <c r="D53" s="14"/>
      <c r="E53" s="23"/>
      <c r="F53" s="15"/>
      <c r="G53" s="14"/>
      <c r="H53" s="15"/>
    </row>
    <row r="54" spans="1:8" x14ac:dyDescent="0.45">
      <c r="A54" s="2"/>
      <c r="B54" s="2" t="s">
        <v>19</v>
      </c>
      <c r="C54" s="2"/>
      <c r="D54" s="2"/>
      <c r="E54" s="48"/>
      <c r="F54" s="16">
        <f>SUM(F49:F52)</f>
        <v>880000</v>
      </c>
      <c r="G54" s="4">
        <v>0.72</v>
      </c>
      <c r="H54" s="30">
        <f>ROUNDUP(F54/G54,-3)</f>
        <v>1223000</v>
      </c>
    </row>
    <row r="55" spans="1:8" x14ac:dyDescent="0.45">
      <c r="A55" s="5">
        <v>6</v>
      </c>
      <c r="B55" s="5" t="s">
        <v>26</v>
      </c>
      <c r="C55" s="5"/>
      <c r="D55" s="5"/>
      <c r="E55" s="41"/>
      <c r="F55" s="6"/>
      <c r="G55" s="5"/>
      <c r="H55" s="6"/>
    </row>
    <row r="56" spans="1:8" x14ac:dyDescent="0.45">
      <c r="A56" s="10"/>
      <c r="B56" s="10" t="s">
        <v>27</v>
      </c>
      <c r="C56" s="10"/>
      <c r="D56" s="10">
        <v>4</v>
      </c>
      <c r="E56" s="44">
        <v>55000</v>
      </c>
      <c r="F56" s="11">
        <f>D56*E56</f>
        <v>220000</v>
      </c>
      <c r="G56" s="10"/>
      <c r="H56" s="11"/>
    </row>
    <row r="57" spans="1:8" x14ac:dyDescent="0.45">
      <c r="A57" s="12"/>
      <c r="B57" s="12" t="s">
        <v>28</v>
      </c>
      <c r="C57" s="12"/>
      <c r="D57" s="12">
        <v>1</v>
      </c>
      <c r="E57" s="46">
        <v>20000</v>
      </c>
      <c r="F57" s="13">
        <f t="shared" ref="F57:F60" si="4">D57*E57</f>
        <v>20000</v>
      </c>
      <c r="G57" s="12"/>
      <c r="H57" s="13"/>
    </row>
    <row r="58" spans="1:8" x14ac:dyDescent="0.45">
      <c r="A58" s="12"/>
      <c r="B58" s="12" t="s">
        <v>29</v>
      </c>
      <c r="C58" s="12"/>
      <c r="D58" s="12">
        <v>11</v>
      </c>
      <c r="E58" s="46">
        <v>14000</v>
      </c>
      <c r="F58" s="13">
        <f t="shared" si="4"/>
        <v>154000</v>
      </c>
      <c r="G58" s="12"/>
      <c r="H58" s="13"/>
    </row>
    <row r="59" spans="1:8" x14ac:dyDescent="0.45">
      <c r="A59" s="12"/>
      <c r="B59" s="12" t="s">
        <v>30</v>
      </c>
      <c r="C59" s="12" t="s">
        <v>48</v>
      </c>
      <c r="D59" s="12">
        <v>1</v>
      </c>
      <c r="E59" s="46">
        <f>ROUNDUP((F60+SUM(F56:F58)+F54+F47+F42+F20+F26)*0.025,-3)</f>
        <v>226000</v>
      </c>
      <c r="F59" s="13">
        <f t="shared" si="4"/>
        <v>226000</v>
      </c>
      <c r="G59" s="12"/>
      <c r="H59" s="13"/>
    </row>
    <row r="60" spans="1:8" x14ac:dyDescent="0.45">
      <c r="A60" s="12"/>
      <c r="B60" s="12" t="s">
        <v>31</v>
      </c>
      <c r="C60" s="12"/>
      <c r="D60" s="12">
        <v>1</v>
      </c>
      <c r="E60" s="46">
        <v>50000</v>
      </c>
      <c r="F60" s="13">
        <f t="shared" si="4"/>
        <v>50000</v>
      </c>
      <c r="G60" s="12"/>
      <c r="H60" s="13"/>
    </row>
    <row r="61" spans="1:8" x14ac:dyDescent="0.45">
      <c r="A61" s="14"/>
      <c r="B61" s="14"/>
      <c r="C61" s="14"/>
      <c r="D61" s="14"/>
      <c r="E61" s="23"/>
      <c r="F61" s="15"/>
      <c r="G61" s="14"/>
      <c r="H61" s="15"/>
    </row>
    <row r="62" spans="1:8" x14ac:dyDescent="0.45">
      <c r="A62" s="2"/>
      <c r="B62" s="2" t="s">
        <v>19</v>
      </c>
      <c r="C62" s="2"/>
      <c r="D62" s="2"/>
      <c r="E62" s="48"/>
      <c r="F62" s="16">
        <f>SUM(F56:F60)</f>
        <v>670000</v>
      </c>
      <c r="G62" s="4">
        <v>0.72</v>
      </c>
      <c r="H62" s="30">
        <f>ROUNDUP(F62/G62,-3)</f>
        <v>931000</v>
      </c>
    </row>
  </sheetData>
  <phoneticPr fontId="1"/>
  <pageMargins left="0.7" right="0.7" top="0.75" bottom="0.75" header="0.3" footer="0.3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C8716-598D-4228-8D36-718A1DA27287}">
  <dimension ref="A1:G87"/>
  <sheetViews>
    <sheetView view="pageBreakPreview" zoomScaleNormal="100" zoomScaleSheetLayoutView="100" workbookViewId="0">
      <selection activeCell="G9" sqref="G9"/>
    </sheetView>
  </sheetViews>
  <sheetFormatPr defaultRowHeight="18" x14ac:dyDescent="0.45"/>
  <cols>
    <col min="1" max="1" width="4.19921875" customWidth="1"/>
    <col min="2" max="2" width="26.59765625" customWidth="1"/>
    <col min="3" max="3" width="20.59765625" customWidth="1"/>
    <col min="4" max="4" width="11.09765625" style="1" bestFit="1" customWidth="1"/>
    <col min="5" max="5" width="11" style="22" customWidth="1"/>
    <col min="6" max="6" width="12.19921875" style="1" bestFit="1" customWidth="1"/>
    <col min="7" max="7" width="10.69921875" customWidth="1"/>
  </cols>
  <sheetData>
    <row r="1" spans="1:7" x14ac:dyDescent="0.45">
      <c r="A1" t="s">
        <v>88</v>
      </c>
    </row>
    <row r="2" spans="1:7" x14ac:dyDescent="0.45">
      <c r="A2" t="s">
        <v>87</v>
      </c>
      <c r="D2"/>
      <c r="E2" s="41" t="s">
        <v>5</v>
      </c>
      <c r="F2" s="5" t="s">
        <v>86</v>
      </c>
    </row>
    <row r="3" spans="1:7" x14ac:dyDescent="0.45">
      <c r="D3" s="5" t="s">
        <v>35</v>
      </c>
      <c r="E3" s="74">
        <f>ROUNDUP(F16+F29+F40+F48+F53+F62+F68+F72+F78+F87,-3)</f>
        <v>17751000</v>
      </c>
      <c r="F3" s="19">
        <f>ROUNDUP(E3/0.6,-5)</f>
        <v>29600000</v>
      </c>
      <c r="G3" s="57"/>
    </row>
    <row r="4" spans="1:7" x14ac:dyDescent="0.45">
      <c r="F4"/>
    </row>
    <row r="5" spans="1:7" x14ac:dyDescent="0.45">
      <c r="A5" s="5"/>
      <c r="B5" s="5" t="s">
        <v>3</v>
      </c>
      <c r="C5" s="5" t="s">
        <v>4</v>
      </c>
      <c r="D5" s="6" t="s">
        <v>41</v>
      </c>
      <c r="E5" s="41" t="s">
        <v>42</v>
      </c>
      <c r="F5" s="6" t="s">
        <v>5</v>
      </c>
    </row>
    <row r="6" spans="1:7" x14ac:dyDescent="0.45">
      <c r="A6" s="5">
        <v>1</v>
      </c>
      <c r="B6" s="5" t="s">
        <v>9</v>
      </c>
      <c r="C6" s="5"/>
      <c r="D6" s="6"/>
      <c r="E6" s="41"/>
      <c r="F6" s="6"/>
    </row>
    <row r="7" spans="1:7" x14ac:dyDescent="0.45">
      <c r="A7" s="10"/>
      <c r="B7" s="10" t="s">
        <v>10</v>
      </c>
      <c r="C7" s="10"/>
      <c r="D7" s="11">
        <v>1</v>
      </c>
      <c r="E7" s="44">
        <v>20000</v>
      </c>
      <c r="F7" s="11">
        <f>D7*E7</f>
        <v>20000</v>
      </c>
    </row>
    <row r="8" spans="1:7" x14ac:dyDescent="0.45">
      <c r="A8" s="28"/>
      <c r="B8" s="77" t="s">
        <v>105</v>
      </c>
      <c r="C8" s="28"/>
      <c r="D8" s="29">
        <v>1</v>
      </c>
      <c r="E8" s="45">
        <v>125000</v>
      </c>
      <c r="F8" s="29">
        <f>D8*E8</f>
        <v>125000</v>
      </c>
    </row>
    <row r="9" spans="1:7" x14ac:dyDescent="0.45">
      <c r="A9" s="12"/>
      <c r="B9" s="12" t="s">
        <v>36</v>
      </c>
      <c r="C9" s="63" t="s">
        <v>136</v>
      </c>
      <c r="D9" s="13">
        <v>1</v>
      </c>
      <c r="E9" s="46">
        <v>250000</v>
      </c>
      <c r="F9" s="13">
        <f t="shared" ref="F9:F14" si="0">D9*E9</f>
        <v>250000</v>
      </c>
      <c r="G9" s="75" t="s">
        <v>94</v>
      </c>
    </row>
    <row r="10" spans="1:7" x14ac:dyDescent="0.45">
      <c r="A10" s="12"/>
      <c r="B10" s="12" t="s">
        <v>12</v>
      </c>
      <c r="C10" s="12"/>
      <c r="D10" s="13">
        <v>1</v>
      </c>
      <c r="E10" s="46">
        <v>5000</v>
      </c>
      <c r="F10" s="13">
        <f t="shared" si="0"/>
        <v>5000</v>
      </c>
    </row>
    <row r="11" spans="1:7" x14ac:dyDescent="0.45">
      <c r="A11" s="12"/>
      <c r="B11" s="12" t="s">
        <v>13</v>
      </c>
      <c r="C11" s="12"/>
      <c r="D11" s="13">
        <v>1</v>
      </c>
      <c r="E11" s="46">
        <v>24000</v>
      </c>
      <c r="F11" s="13">
        <f t="shared" si="0"/>
        <v>24000</v>
      </c>
    </row>
    <row r="12" spans="1:7" x14ac:dyDescent="0.45">
      <c r="A12" s="12"/>
      <c r="B12" s="12" t="s">
        <v>14</v>
      </c>
      <c r="C12" s="12"/>
      <c r="D12" s="13">
        <v>1</v>
      </c>
      <c r="E12" s="46">
        <v>80000</v>
      </c>
      <c r="F12" s="13">
        <f t="shared" si="0"/>
        <v>80000</v>
      </c>
    </row>
    <row r="13" spans="1:7" x14ac:dyDescent="0.45">
      <c r="A13" s="12"/>
      <c r="B13" s="12" t="s">
        <v>15</v>
      </c>
      <c r="C13" s="12" t="s">
        <v>95</v>
      </c>
      <c r="D13" s="13">
        <v>2</v>
      </c>
      <c r="E13" s="46">
        <v>30000</v>
      </c>
      <c r="F13" s="13">
        <f t="shared" si="0"/>
        <v>60000</v>
      </c>
    </row>
    <row r="14" spans="1:7" x14ac:dyDescent="0.45">
      <c r="A14" s="17"/>
      <c r="B14" s="17"/>
      <c r="C14" s="20" t="s">
        <v>96</v>
      </c>
      <c r="D14" s="21">
        <v>1</v>
      </c>
      <c r="E14" s="54">
        <v>200000</v>
      </c>
      <c r="F14" s="21">
        <f t="shared" si="0"/>
        <v>200000</v>
      </c>
      <c r="G14" t="s">
        <v>103</v>
      </c>
    </row>
    <row r="15" spans="1:7" x14ac:dyDescent="0.45">
      <c r="A15" s="14"/>
      <c r="B15" s="14"/>
      <c r="C15" s="14"/>
      <c r="D15" s="15"/>
      <c r="E15" s="23"/>
      <c r="F15" s="15"/>
    </row>
    <row r="16" spans="1:7" x14ac:dyDescent="0.45">
      <c r="A16" s="2"/>
      <c r="B16" s="2" t="s">
        <v>19</v>
      </c>
      <c r="C16" s="2"/>
      <c r="D16" s="3"/>
      <c r="E16" s="48"/>
      <c r="F16" s="16">
        <f>SUM(F7:F14)</f>
        <v>764000</v>
      </c>
      <c r="G16" s="22">
        <f>F16/0.6</f>
        <v>1273333.3333333335</v>
      </c>
    </row>
    <row r="17" spans="1:7" x14ac:dyDescent="0.45">
      <c r="A17" s="5">
        <v>2</v>
      </c>
      <c r="B17" s="5" t="s">
        <v>93</v>
      </c>
      <c r="C17" s="5"/>
      <c r="D17" s="6"/>
      <c r="E17" s="41"/>
      <c r="F17" s="6"/>
      <c r="G17" s="22"/>
    </row>
    <row r="18" spans="1:7" x14ac:dyDescent="0.45">
      <c r="A18" s="10"/>
      <c r="B18" s="10" t="s">
        <v>140</v>
      </c>
      <c r="C18" s="10" t="s">
        <v>137</v>
      </c>
      <c r="D18" s="11">
        <v>1</v>
      </c>
      <c r="E18" s="44">
        <v>4097650</v>
      </c>
      <c r="F18" s="11">
        <f>D18*E18</f>
        <v>4097650</v>
      </c>
      <c r="G18" s="22"/>
    </row>
    <row r="19" spans="1:7" x14ac:dyDescent="0.45">
      <c r="A19" s="28"/>
      <c r="B19" s="62" t="s">
        <v>89</v>
      </c>
      <c r="C19" s="28"/>
      <c r="D19" s="29">
        <v>1</v>
      </c>
      <c r="E19" s="45">
        <v>100000</v>
      </c>
      <c r="F19" s="29">
        <f>D19*E19</f>
        <v>100000</v>
      </c>
      <c r="G19" s="22"/>
    </row>
    <row r="20" spans="1:7" x14ac:dyDescent="0.45">
      <c r="A20" s="28"/>
      <c r="B20" s="76" t="s">
        <v>138</v>
      </c>
      <c r="C20" s="28" t="s">
        <v>141</v>
      </c>
      <c r="D20" s="29">
        <v>2</v>
      </c>
      <c r="E20" s="45">
        <v>300000</v>
      </c>
      <c r="F20" s="29">
        <f>D20*E20</f>
        <v>600000</v>
      </c>
      <c r="G20" s="22"/>
    </row>
    <row r="21" spans="1:7" x14ac:dyDescent="0.45">
      <c r="A21" s="28"/>
      <c r="B21" s="76" t="s">
        <v>139</v>
      </c>
      <c r="C21" s="28" t="s">
        <v>120</v>
      </c>
      <c r="D21" s="29">
        <v>1</v>
      </c>
      <c r="E21" s="45">
        <v>650000</v>
      </c>
      <c r="F21" s="29">
        <f>D21*E21</f>
        <v>650000</v>
      </c>
      <c r="G21" s="22"/>
    </row>
    <row r="22" spans="1:7" x14ac:dyDescent="0.45">
      <c r="A22" s="12"/>
      <c r="B22" s="12" t="s">
        <v>72</v>
      </c>
      <c r="C22" s="12"/>
      <c r="D22" s="13"/>
      <c r="E22" s="46"/>
      <c r="F22" s="13"/>
      <c r="G22" s="22"/>
    </row>
    <row r="23" spans="1:7" x14ac:dyDescent="0.45">
      <c r="A23" s="17"/>
      <c r="B23" s="53" t="s">
        <v>63</v>
      </c>
      <c r="C23" s="17" t="s">
        <v>101</v>
      </c>
      <c r="D23" s="18">
        <v>1</v>
      </c>
      <c r="E23" s="49">
        <v>400000</v>
      </c>
      <c r="F23" s="13">
        <f t="shared" ref="F23:F27" si="1">D23*E23</f>
        <v>400000</v>
      </c>
      <c r="G23" s="22" t="s">
        <v>102</v>
      </c>
    </row>
    <row r="24" spans="1:7" x14ac:dyDescent="0.45">
      <c r="A24" s="17"/>
      <c r="B24" s="53" t="s">
        <v>75</v>
      </c>
      <c r="C24" s="78" t="s">
        <v>124</v>
      </c>
      <c r="D24" s="65">
        <v>86</v>
      </c>
      <c r="E24" s="49">
        <v>10000</v>
      </c>
      <c r="F24" s="79">
        <f t="shared" si="1"/>
        <v>860000</v>
      </c>
      <c r="G24" s="22" t="s">
        <v>131</v>
      </c>
    </row>
    <row r="25" spans="1:7" x14ac:dyDescent="0.45">
      <c r="A25" s="17"/>
      <c r="B25" s="53" t="s">
        <v>97</v>
      </c>
      <c r="C25" s="17"/>
      <c r="D25" s="18">
        <v>1</v>
      </c>
      <c r="E25" s="49">
        <v>30000</v>
      </c>
      <c r="F25" s="13">
        <f t="shared" si="1"/>
        <v>30000</v>
      </c>
      <c r="G25" s="22"/>
    </row>
    <row r="26" spans="1:7" x14ac:dyDescent="0.45">
      <c r="A26" s="17"/>
      <c r="B26" s="53" t="s">
        <v>99</v>
      </c>
      <c r="C26" s="17" t="s">
        <v>98</v>
      </c>
      <c r="D26" s="64">
        <f>(1.5*2.5+1.5*1.5+2.5*1.5)*2</f>
        <v>19.5</v>
      </c>
      <c r="E26" s="49">
        <v>40000</v>
      </c>
      <c r="F26" s="13">
        <f t="shared" si="1"/>
        <v>780000</v>
      </c>
      <c r="G26" s="22" t="s">
        <v>100</v>
      </c>
    </row>
    <row r="27" spans="1:7" x14ac:dyDescent="0.45">
      <c r="A27" s="17"/>
      <c r="B27" s="55" t="s">
        <v>91</v>
      </c>
      <c r="C27" s="17"/>
      <c r="D27" s="18">
        <v>1</v>
      </c>
      <c r="E27" s="96">
        <v>1128000</v>
      </c>
      <c r="F27" s="18">
        <f t="shared" si="1"/>
        <v>1128000</v>
      </c>
      <c r="G27" s="22" t="s">
        <v>143</v>
      </c>
    </row>
    <row r="28" spans="1:7" x14ac:dyDescent="0.45">
      <c r="A28" s="14"/>
      <c r="B28" s="14"/>
      <c r="C28" s="14"/>
      <c r="D28" s="15"/>
      <c r="E28" s="23"/>
      <c r="F28" s="15"/>
      <c r="G28" s="22"/>
    </row>
    <row r="29" spans="1:7" x14ac:dyDescent="0.45">
      <c r="A29" s="2"/>
      <c r="B29" s="2" t="s">
        <v>19</v>
      </c>
      <c r="C29" s="2"/>
      <c r="D29" s="3"/>
      <c r="E29" s="48"/>
      <c r="F29" s="16">
        <f>SUM(F18:F28)</f>
        <v>8645650</v>
      </c>
      <c r="G29" s="22">
        <f t="shared" ref="G29:G87" si="2">F29/0.6</f>
        <v>14409416.666666668</v>
      </c>
    </row>
    <row r="30" spans="1:7" x14ac:dyDescent="0.45">
      <c r="A30" s="5">
        <v>3</v>
      </c>
      <c r="B30" s="5" t="s">
        <v>59</v>
      </c>
      <c r="C30" s="5"/>
      <c r="D30" s="6"/>
      <c r="E30" s="41"/>
      <c r="F30" s="6"/>
      <c r="G30" s="22"/>
    </row>
    <row r="31" spans="1:7" x14ac:dyDescent="0.45">
      <c r="A31" s="10"/>
      <c r="B31" s="10" t="s">
        <v>61</v>
      </c>
      <c r="C31" s="10"/>
      <c r="D31" s="58">
        <v>15</v>
      </c>
      <c r="E31" s="44">
        <v>35000</v>
      </c>
      <c r="F31" s="11">
        <f>D31*E31</f>
        <v>525000</v>
      </c>
      <c r="G31" s="22"/>
    </row>
    <row r="32" spans="1:7" x14ac:dyDescent="0.45">
      <c r="A32" s="12"/>
      <c r="B32" s="80" t="s">
        <v>133</v>
      </c>
      <c r="C32" s="81" t="s">
        <v>130</v>
      </c>
      <c r="D32" s="82">
        <v>15</v>
      </c>
      <c r="E32" s="83">
        <v>19900</v>
      </c>
      <c r="F32" s="79">
        <f t="shared" ref="F32" si="3">D32*E32</f>
        <v>298500</v>
      </c>
      <c r="G32" s="22" t="s">
        <v>134</v>
      </c>
    </row>
    <row r="33" spans="1:7" x14ac:dyDescent="0.45">
      <c r="A33" s="17"/>
      <c r="B33" s="84" t="s">
        <v>77</v>
      </c>
      <c r="C33" s="85"/>
      <c r="D33" s="86"/>
      <c r="E33" s="87"/>
      <c r="F33" s="86"/>
      <c r="G33" s="22"/>
    </row>
    <row r="34" spans="1:7" x14ac:dyDescent="0.45">
      <c r="A34" s="17"/>
      <c r="B34" s="88" t="s">
        <v>78</v>
      </c>
      <c r="C34" s="85"/>
      <c r="D34" s="86">
        <v>1</v>
      </c>
      <c r="E34" s="87">
        <v>30000</v>
      </c>
      <c r="F34" s="86">
        <f>D34*E34</f>
        <v>30000</v>
      </c>
      <c r="G34" s="22"/>
    </row>
    <row r="35" spans="1:7" x14ac:dyDescent="0.45">
      <c r="A35" s="17"/>
      <c r="B35" s="88" t="s">
        <v>79</v>
      </c>
      <c r="C35" s="85"/>
      <c r="D35" s="86">
        <v>1</v>
      </c>
      <c r="E35" s="87">
        <v>20000</v>
      </c>
      <c r="F35" s="86">
        <f t="shared" ref="F35:F38" si="4">D35*E35</f>
        <v>20000</v>
      </c>
      <c r="G35" s="22"/>
    </row>
    <row r="36" spans="1:7" x14ac:dyDescent="0.45">
      <c r="A36" s="17"/>
      <c r="B36" s="88" t="s">
        <v>80</v>
      </c>
      <c r="C36" s="85"/>
      <c r="D36" s="86">
        <v>1</v>
      </c>
      <c r="E36" s="87">
        <v>200000</v>
      </c>
      <c r="F36" s="86">
        <f t="shared" si="4"/>
        <v>200000</v>
      </c>
      <c r="G36" s="22"/>
    </row>
    <row r="37" spans="1:7" x14ac:dyDescent="0.45">
      <c r="A37" s="17"/>
      <c r="B37" s="88" t="s">
        <v>81</v>
      </c>
      <c r="C37" s="85"/>
      <c r="D37" s="86">
        <v>1</v>
      </c>
      <c r="E37" s="87">
        <v>30000</v>
      </c>
      <c r="F37" s="86">
        <f t="shared" si="4"/>
        <v>30000</v>
      </c>
      <c r="G37" s="22"/>
    </row>
    <row r="38" spans="1:7" x14ac:dyDescent="0.45">
      <c r="A38" s="17"/>
      <c r="B38" s="89" t="s">
        <v>82</v>
      </c>
      <c r="C38" s="85" t="s">
        <v>83</v>
      </c>
      <c r="D38" s="90">
        <v>1.5</v>
      </c>
      <c r="E38" s="87">
        <f>F32</f>
        <v>298500</v>
      </c>
      <c r="F38" s="86">
        <f t="shared" si="4"/>
        <v>447750</v>
      </c>
      <c r="G38" s="22"/>
    </row>
    <row r="39" spans="1:7" x14ac:dyDescent="0.45">
      <c r="A39" s="14"/>
      <c r="B39" s="91"/>
      <c r="C39" s="91"/>
      <c r="D39" s="92"/>
      <c r="E39" s="93"/>
      <c r="F39" s="92"/>
      <c r="G39" s="22"/>
    </row>
    <row r="40" spans="1:7" x14ac:dyDescent="0.45">
      <c r="A40" s="2"/>
      <c r="B40" s="2" t="s">
        <v>19</v>
      </c>
      <c r="C40" s="2"/>
      <c r="D40" s="3"/>
      <c r="E40" s="48"/>
      <c r="F40" s="16">
        <f>SUM(F31:F39)</f>
        <v>1551250</v>
      </c>
      <c r="G40" s="22">
        <f>F40/0.6</f>
        <v>2585416.666666667</v>
      </c>
    </row>
    <row r="41" spans="1:7" x14ac:dyDescent="0.45">
      <c r="A41" s="5">
        <v>4</v>
      </c>
      <c r="B41" s="5" t="s">
        <v>69</v>
      </c>
      <c r="C41" s="5"/>
      <c r="D41" s="6"/>
      <c r="E41" s="41"/>
      <c r="F41" s="6"/>
      <c r="G41" s="22"/>
    </row>
    <row r="42" spans="1:7" x14ac:dyDescent="0.45">
      <c r="A42" s="10"/>
      <c r="B42" s="10" t="s">
        <v>61</v>
      </c>
      <c r="C42" s="94" t="s">
        <v>123</v>
      </c>
      <c r="D42" s="58">
        <v>12</v>
      </c>
      <c r="E42" s="44">
        <v>35000</v>
      </c>
      <c r="F42" s="11">
        <f>D42*E42</f>
        <v>420000</v>
      </c>
      <c r="G42" s="22"/>
    </row>
    <row r="43" spans="1:7" x14ac:dyDescent="0.45">
      <c r="A43" s="12"/>
      <c r="B43" s="12" t="s">
        <v>71</v>
      </c>
      <c r="C43" s="81" t="s">
        <v>142</v>
      </c>
      <c r="D43" s="13">
        <v>30</v>
      </c>
      <c r="E43" s="46">
        <v>6000</v>
      </c>
      <c r="F43" s="13">
        <f t="shared" ref="F43:F46" si="5">D43*E43</f>
        <v>180000</v>
      </c>
      <c r="G43" s="72" t="s">
        <v>119</v>
      </c>
    </row>
    <row r="44" spans="1:7" x14ac:dyDescent="0.45">
      <c r="A44" s="17"/>
      <c r="B44" s="53" t="s">
        <v>118</v>
      </c>
      <c r="C44" s="85" t="s">
        <v>135</v>
      </c>
      <c r="D44" s="56">
        <v>0.7</v>
      </c>
      <c r="E44" s="49">
        <f>F43</f>
        <v>180000</v>
      </c>
      <c r="F44" s="13">
        <f t="shared" ref="F44" si="6">D44*E44</f>
        <v>125999.99999999999</v>
      </c>
      <c r="G44" s="72"/>
    </row>
    <row r="45" spans="1:7" x14ac:dyDescent="0.45">
      <c r="A45" s="17"/>
      <c r="B45" s="17" t="s">
        <v>122</v>
      </c>
      <c r="C45" s="85" t="s">
        <v>126</v>
      </c>
      <c r="D45" s="18">
        <v>40</v>
      </c>
      <c r="E45" s="49">
        <v>1500</v>
      </c>
      <c r="F45" s="13">
        <f t="shared" ref="F45" si="7">D45*E45</f>
        <v>60000</v>
      </c>
      <c r="G45" s="72"/>
    </row>
    <row r="46" spans="1:7" x14ac:dyDescent="0.45">
      <c r="A46" s="17"/>
      <c r="B46" s="53" t="s">
        <v>121</v>
      </c>
      <c r="C46" s="85" t="s">
        <v>125</v>
      </c>
      <c r="D46" s="56">
        <v>1.2</v>
      </c>
      <c r="E46" s="49">
        <f>F45</f>
        <v>60000</v>
      </c>
      <c r="F46" s="13">
        <f t="shared" si="5"/>
        <v>72000</v>
      </c>
      <c r="G46" s="71"/>
    </row>
    <row r="47" spans="1:7" x14ac:dyDescent="0.45">
      <c r="A47" s="14"/>
      <c r="B47" s="14"/>
      <c r="C47" s="14"/>
      <c r="D47" s="15"/>
      <c r="E47" s="23"/>
      <c r="F47" s="15"/>
      <c r="G47" s="22"/>
    </row>
    <row r="48" spans="1:7" x14ac:dyDescent="0.45">
      <c r="A48" s="2"/>
      <c r="B48" s="2" t="s">
        <v>19</v>
      </c>
      <c r="C48" s="2"/>
      <c r="D48" s="3"/>
      <c r="E48" s="48"/>
      <c r="F48" s="16">
        <f>SUM(F42:F47)</f>
        <v>858000</v>
      </c>
      <c r="G48" s="22">
        <f>F48/0.6</f>
        <v>1430000</v>
      </c>
    </row>
    <row r="49" spans="1:7" x14ac:dyDescent="0.45">
      <c r="A49" s="5">
        <v>5</v>
      </c>
      <c r="B49" s="5" t="s">
        <v>43</v>
      </c>
      <c r="C49" s="5"/>
      <c r="D49" s="6"/>
      <c r="E49" s="41"/>
      <c r="F49" s="6"/>
      <c r="G49" s="22"/>
    </row>
    <row r="50" spans="1:7" x14ac:dyDescent="0.45">
      <c r="A50" s="10"/>
      <c r="B50" s="10" t="s">
        <v>84</v>
      </c>
      <c r="C50" s="10"/>
      <c r="D50" s="58">
        <v>3</v>
      </c>
      <c r="E50" s="44">
        <v>35000</v>
      </c>
      <c r="F50" s="11">
        <f>D50*E50</f>
        <v>105000</v>
      </c>
      <c r="G50" s="22"/>
    </row>
    <row r="51" spans="1:7" x14ac:dyDescent="0.45">
      <c r="A51" s="20"/>
      <c r="B51" s="20" t="s">
        <v>31</v>
      </c>
      <c r="C51" s="20"/>
      <c r="D51" s="21">
        <v>1</v>
      </c>
      <c r="E51" s="54">
        <v>20000</v>
      </c>
      <c r="F51" s="29">
        <f>D51*E51</f>
        <v>20000</v>
      </c>
      <c r="G51" s="22"/>
    </row>
    <row r="52" spans="1:7" x14ac:dyDescent="0.45">
      <c r="A52" s="14"/>
      <c r="B52" s="14"/>
      <c r="C52" s="14"/>
      <c r="D52" s="15"/>
      <c r="E52" s="23"/>
      <c r="F52" s="15"/>
      <c r="G52" s="22"/>
    </row>
    <row r="53" spans="1:7" x14ac:dyDescent="0.45">
      <c r="A53" s="2"/>
      <c r="B53" s="2" t="s">
        <v>19</v>
      </c>
      <c r="C53" s="2"/>
      <c r="D53" s="3"/>
      <c r="E53" s="48"/>
      <c r="F53" s="16">
        <f>SUM(F50:F52)</f>
        <v>125000</v>
      </c>
      <c r="G53" s="22">
        <f t="shared" si="2"/>
        <v>208333.33333333334</v>
      </c>
    </row>
    <row r="54" spans="1:7" x14ac:dyDescent="0.45">
      <c r="A54" s="5">
        <v>6</v>
      </c>
      <c r="B54" s="5" t="s">
        <v>62</v>
      </c>
      <c r="C54" s="5"/>
      <c r="D54" s="6"/>
      <c r="E54" s="41"/>
      <c r="F54" s="6"/>
      <c r="G54" s="22"/>
    </row>
    <row r="55" spans="1:7" x14ac:dyDescent="0.45">
      <c r="A55" s="10"/>
      <c r="B55" s="10" t="s">
        <v>61</v>
      </c>
      <c r="C55" s="10"/>
      <c r="D55" s="58">
        <v>10</v>
      </c>
      <c r="E55" s="44">
        <v>35000</v>
      </c>
      <c r="F55" s="11">
        <f>D55*E55</f>
        <v>350000</v>
      </c>
      <c r="G55" s="22"/>
    </row>
    <row r="56" spans="1:7" x14ac:dyDescent="0.45">
      <c r="A56" s="12"/>
      <c r="B56" s="12" t="s">
        <v>65</v>
      </c>
      <c r="C56" s="12" t="s">
        <v>73</v>
      </c>
      <c r="D56" s="61">
        <f>(0.5+0.7)*30*2</f>
        <v>72</v>
      </c>
      <c r="E56" s="46">
        <v>12000</v>
      </c>
      <c r="F56" s="13">
        <f t="shared" ref="F56:F60" si="8">D56*E56</f>
        <v>864000</v>
      </c>
      <c r="G56" s="22"/>
    </row>
    <row r="57" spans="1:7" x14ac:dyDescent="0.45">
      <c r="A57" s="17"/>
      <c r="B57" s="84" t="s">
        <v>127</v>
      </c>
      <c r="C57" s="84" t="s">
        <v>128</v>
      </c>
      <c r="D57" s="95">
        <f>(0.5+0.025*2+0.7+0.025*2)*30*2</f>
        <v>78</v>
      </c>
      <c r="E57" s="87">
        <v>6000</v>
      </c>
      <c r="F57" s="13">
        <f t="shared" si="8"/>
        <v>468000</v>
      </c>
      <c r="G57" s="73" t="s">
        <v>129</v>
      </c>
    </row>
    <row r="58" spans="1:7" x14ac:dyDescent="0.45">
      <c r="A58" s="17"/>
      <c r="B58" s="84" t="s">
        <v>66</v>
      </c>
      <c r="C58" s="84" t="s">
        <v>132</v>
      </c>
      <c r="D58" s="86">
        <v>12</v>
      </c>
      <c r="E58" s="87">
        <v>20000</v>
      </c>
      <c r="F58" s="13">
        <f t="shared" si="8"/>
        <v>240000</v>
      </c>
      <c r="G58" s="22" t="s">
        <v>106</v>
      </c>
    </row>
    <row r="59" spans="1:7" x14ac:dyDescent="0.45">
      <c r="A59" s="17"/>
      <c r="B59" s="84" t="s">
        <v>85</v>
      </c>
      <c r="C59" s="84"/>
      <c r="D59" s="86">
        <v>3</v>
      </c>
      <c r="E59" s="87">
        <v>100000</v>
      </c>
      <c r="F59" s="18">
        <f t="shared" si="8"/>
        <v>300000</v>
      </c>
      <c r="G59" s="22"/>
    </row>
    <row r="60" spans="1:7" x14ac:dyDescent="0.45">
      <c r="A60" s="17"/>
      <c r="B60" s="84" t="s">
        <v>104</v>
      </c>
      <c r="C60" s="84"/>
      <c r="D60" s="86">
        <v>1</v>
      </c>
      <c r="E60" s="87">
        <v>45000</v>
      </c>
      <c r="F60" s="18">
        <f t="shared" si="8"/>
        <v>45000</v>
      </c>
      <c r="G60" s="22"/>
    </row>
    <row r="61" spans="1:7" x14ac:dyDescent="0.45">
      <c r="A61" s="14"/>
      <c r="B61" s="14"/>
      <c r="C61" s="14"/>
      <c r="D61" s="15"/>
      <c r="E61" s="23"/>
      <c r="F61" s="15"/>
      <c r="G61" s="22"/>
    </row>
    <row r="62" spans="1:7" x14ac:dyDescent="0.45">
      <c r="A62" s="2"/>
      <c r="B62" s="2" t="s">
        <v>19</v>
      </c>
      <c r="C62" s="2"/>
      <c r="D62" s="3"/>
      <c r="E62" s="48"/>
      <c r="F62" s="16">
        <f>SUM(F55:F61)</f>
        <v>2267000</v>
      </c>
      <c r="G62" s="22">
        <f>F62/0.6</f>
        <v>3778333.3333333335</v>
      </c>
    </row>
    <row r="63" spans="1:7" x14ac:dyDescent="0.45">
      <c r="A63" s="5">
        <v>7</v>
      </c>
      <c r="B63" s="5" t="s">
        <v>68</v>
      </c>
      <c r="C63" s="5"/>
      <c r="D63" s="6"/>
      <c r="E63" s="41"/>
      <c r="F63" s="6"/>
      <c r="G63" s="22"/>
    </row>
    <row r="64" spans="1:7" x14ac:dyDescent="0.45">
      <c r="A64" s="10"/>
      <c r="B64" s="10" t="s">
        <v>67</v>
      </c>
      <c r="C64" s="10"/>
      <c r="D64" s="58">
        <v>8</v>
      </c>
      <c r="E64" s="44">
        <v>35000</v>
      </c>
      <c r="F64" s="11">
        <f>D64*E64</f>
        <v>280000</v>
      </c>
      <c r="G64" s="22"/>
    </row>
    <row r="65" spans="1:7" x14ac:dyDescent="0.45">
      <c r="A65" s="12"/>
      <c r="B65" s="12" t="s">
        <v>74</v>
      </c>
      <c r="C65" s="12"/>
      <c r="D65" s="13">
        <v>1</v>
      </c>
      <c r="E65" s="46">
        <v>500000</v>
      </c>
      <c r="F65" s="13">
        <f t="shared" ref="F65:F66" si="9">D65*E65</f>
        <v>500000</v>
      </c>
      <c r="G65" s="22"/>
    </row>
    <row r="66" spans="1:7" x14ac:dyDescent="0.45">
      <c r="A66" s="17"/>
      <c r="B66" s="17" t="s">
        <v>92</v>
      </c>
      <c r="C66" s="17"/>
      <c r="D66" s="66">
        <v>4</v>
      </c>
      <c r="E66" s="49">
        <v>35000</v>
      </c>
      <c r="F66" s="13">
        <f t="shared" si="9"/>
        <v>140000</v>
      </c>
      <c r="G66" s="22"/>
    </row>
    <row r="67" spans="1:7" x14ac:dyDescent="0.45">
      <c r="A67" s="14"/>
      <c r="B67" s="14"/>
      <c r="C67" s="14"/>
      <c r="D67" s="15"/>
      <c r="E67" s="23"/>
      <c r="F67" s="15"/>
      <c r="G67" s="22"/>
    </row>
    <row r="68" spans="1:7" x14ac:dyDescent="0.45">
      <c r="A68" s="2"/>
      <c r="B68" s="2" t="s">
        <v>19</v>
      </c>
      <c r="C68" s="2"/>
      <c r="D68" s="3"/>
      <c r="E68" s="48"/>
      <c r="F68" s="16">
        <f>SUM(F64:F67)</f>
        <v>920000</v>
      </c>
      <c r="G68" s="22">
        <f>F68/0.6</f>
        <v>1533333.3333333335</v>
      </c>
    </row>
    <row r="69" spans="1:7" x14ac:dyDescent="0.45">
      <c r="A69" s="5">
        <v>8</v>
      </c>
      <c r="B69" s="5" t="s">
        <v>64</v>
      </c>
      <c r="C69" s="5"/>
      <c r="D69" s="6"/>
      <c r="E69" s="41"/>
      <c r="F69" s="6"/>
      <c r="G69" s="22"/>
    </row>
    <row r="70" spans="1:7" x14ac:dyDescent="0.45">
      <c r="A70" s="10"/>
      <c r="B70" s="10" t="s">
        <v>61</v>
      </c>
      <c r="C70" s="10" t="s">
        <v>90</v>
      </c>
      <c r="D70" s="58">
        <v>6</v>
      </c>
      <c r="E70" s="44">
        <v>35000</v>
      </c>
      <c r="F70" s="11">
        <f>D70*E70</f>
        <v>210000</v>
      </c>
      <c r="G70" s="22"/>
    </row>
    <row r="71" spans="1:7" x14ac:dyDescent="0.45">
      <c r="A71" s="14"/>
      <c r="B71" s="14"/>
      <c r="C71" s="14"/>
      <c r="D71" s="15"/>
      <c r="E71" s="23"/>
      <c r="F71" s="15"/>
      <c r="G71" s="22"/>
    </row>
    <row r="72" spans="1:7" x14ac:dyDescent="0.45">
      <c r="A72" s="2"/>
      <c r="B72" s="2" t="s">
        <v>19</v>
      </c>
      <c r="C72" s="2"/>
      <c r="D72" s="3"/>
      <c r="E72" s="48"/>
      <c r="F72" s="16">
        <f>SUM(F70:F71)</f>
        <v>210000</v>
      </c>
      <c r="G72" s="22">
        <f>F72/0.6</f>
        <v>350000</v>
      </c>
    </row>
    <row r="73" spans="1:7" x14ac:dyDescent="0.45">
      <c r="A73" s="5">
        <v>9</v>
      </c>
      <c r="B73" s="5" t="s">
        <v>24</v>
      </c>
      <c r="C73" s="5"/>
      <c r="D73" s="6"/>
      <c r="E73" s="41"/>
      <c r="F73" s="6"/>
      <c r="G73" s="22"/>
    </row>
    <row r="74" spans="1:7" x14ac:dyDescent="0.45">
      <c r="A74" s="10"/>
      <c r="B74" s="10" t="s">
        <v>49</v>
      </c>
      <c r="C74" s="10"/>
      <c r="D74" s="58">
        <v>14</v>
      </c>
      <c r="E74" s="44">
        <v>55000</v>
      </c>
      <c r="F74" s="11">
        <f>D74*E74</f>
        <v>770000</v>
      </c>
      <c r="G74" s="22"/>
    </row>
    <row r="75" spans="1:7" x14ac:dyDescent="0.45">
      <c r="A75" s="12"/>
      <c r="B75" s="12" t="s">
        <v>107</v>
      </c>
      <c r="C75" s="12"/>
      <c r="D75" s="59">
        <v>5</v>
      </c>
      <c r="E75" s="46">
        <v>55000</v>
      </c>
      <c r="F75" s="13">
        <f t="shared" ref="F75:F76" si="10">D75*E75</f>
        <v>275000</v>
      </c>
      <c r="G75" s="22"/>
    </row>
    <row r="76" spans="1:7" x14ac:dyDescent="0.45">
      <c r="A76" s="17"/>
      <c r="B76" s="17" t="s">
        <v>25</v>
      </c>
      <c r="C76" s="17"/>
      <c r="D76" s="60">
        <v>1</v>
      </c>
      <c r="E76" s="49">
        <v>55000</v>
      </c>
      <c r="F76" s="13">
        <f t="shared" si="10"/>
        <v>55000</v>
      </c>
      <c r="G76" s="22"/>
    </row>
    <row r="77" spans="1:7" x14ac:dyDescent="0.45">
      <c r="A77" s="14"/>
      <c r="B77" s="14"/>
      <c r="C77" s="14"/>
      <c r="D77" s="15"/>
      <c r="E77" s="23"/>
      <c r="F77" s="15"/>
      <c r="G77" s="22"/>
    </row>
    <row r="78" spans="1:7" x14ac:dyDescent="0.45">
      <c r="A78" s="2"/>
      <c r="B78" s="2" t="s">
        <v>19</v>
      </c>
      <c r="C78" s="2"/>
      <c r="D78" s="3"/>
      <c r="E78" s="48"/>
      <c r="F78" s="16">
        <f>SUM(F74:F77)</f>
        <v>1100000</v>
      </c>
      <c r="G78" s="22">
        <f>F78/0.06</f>
        <v>18333333.333333336</v>
      </c>
    </row>
    <row r="79" spans="1:7" x14ac:dyDescent="0.45">
      <c r="A79" s="5">
        <v>10</v>
      </c>
      <c r="B79" s="5" t="s">
        <v>26</v>
      </c>
      <c r="C79" s="5"/>
      <c r="D79" s="6"/>
      <c r="E79" s="41"/>
      <c r="F79" s="6"/>
      <c r="G79" s="22"/>
    </row>
    <row r="80" spans="1:7" x14ac:dyDescent="0.45">
      <c r="A80" s="10"/>
      <c r="B80" s="10" t="s">
        <v>27</v>
      </c>
      <c r="C80" s="10"/>
      <c r="D80" s="58">
        <v>6</v>
      </c>
      <c r="E80" s="44">
        <v>55000</v>
      </c>
      <c r="F80" s="11">
        <f>D80*E80</f>
        <v>330000</v>
      </c>
      <c r="G80" s="22"/>
    </row>
    <row r="81" spans="1:7" x14ac:dyDescent="0.45">
      <c r="A81" s="12"/>
      <c r="B81" s="12" t="s">
        <v>28</v>
      </c>
      <c r="C81" s="12"/>
      <c r="D81" s="13">
        <v>1</v>
      </c>
      <c r="E81" s="46">
        <v>20000</v>
      </c>
      <c r="F81" s="13">
        <f>D81*E81</f>
        <v>20000</v>
      </c>
      <c r="G81" s="22"/>
    </row>
    <row r="82" spans="1:7" x14ac:dyDescent="0.45">
      <c r="A82" s="12"/>
      <c r="B82" s="12" t="s">
        <v>29</v>
      </c>
      <c r="C82" s="12"/>
      <c r="D82" s="13">
        <v>20</v>
      </c>
      <c r="E82" s="46">
        <v>10000</v>
      </c>
      <c r="F82" s="13">
        <f>D82*E82</f>
        <v>200000</v>
      </c>
      <c r="G82" s="22"/>
    </row>
    <row r="83" spans="1:7" x14ac:dyDescent="0.45">
      <c r="A83" s="17"/>
      <c r="B83" s="17" t="s">
        <v>31</v>
      </c>
      <c r="C83" s="17"/>
      <c r="D83" s="18">
        <v>1</v>
      </c>
      <c r="E83" s="49">
        <v>50000</v>
      </c>
      <c r="F83" s="18">
        <f>D83*E83</f>
        <v>50000</v>
      </c>
      <c r="G83" s="22"/>
    </row>
    <row r="84" spans="1:7" x14ac:dyDescent="0.45">
      <c r="A84" s="17"/>
      <c r="B84" s="17" t="s">
        <v>70</v>
      </c>
      <c r="C84" s="17" t="s">
        <v>76</v>
      </c>
      <c r="D84" s="67">
        <v>0.03</v>
      </c>
      <c r="E84" s="49">
        <f>ROUNDUP((F29+F32+F56+F58+F65),-3)</f>
        <v>10549000</v>
      </c>
      <c r="F84" s="18">
        <f>ROUNDUP(D84*E84,-3)</f>
        <v>317000</v>
      </c>
      <c r="G84" s="22"/>
    </row>
    <row r="85" spans="1:7" x14ac:dyDescent="0.45">
      <c r="A85" s="17"/>
      <c r="B85" s="17" t="s">
        <v>30</v>
      </c>
      <c r="C85" s="17" t="s">
        <v>48</v>
      </c>
      <c r="D85" s="68">
        <v>2.5000000000000001E-2</v>
      </c>
      <c r="E85" s="49">
        <f>ROUNDUP(SUM(E80:E83,F78,F72,F68,F62,F53,F40,F29,F16),-3)</f>
        <v>15718000</v>
      </c>
      <c r="F85" s="18">
        <f>ROUNDUP(D85*E85,-3)</f>
        <v>393000</v>
      </c>
      <c r="G85" s="22"/>
    </row>
    <row r="86" spans="1:7" x14ac:dyDescent="0.45">
      <c r="A86" s="14"/>
      <c r="B86" s="14"/>
      <c r="C86" s="14"/>
      <c r="D86" s="15"/>
      <c r="E86" s="23"/>
      <c r="F86" s="18"/>
      <c r="G86" s="22"/>
    </row>
    <row r="87" spans="1:7" x14ac:dyDescent="0.45">
      <c r="A87" s="2"/>
      <c r="B87" s="2" t="s">
        <v>19</v>
      </c>
      <c r="C87" s="2"/>
      <c r="D87" s="3"/>
      <c r="E87" s="48"/>
      <c r="F87" s="16">
        <f>SUM(F80:F85)</f>
        <v>1310000</v>
      </c>
      <c r="G87" s="22">
        <f t="shared" si="2"/>
        <v>2183333.3333333335</v>
      </c>
    </row>
  </sheetData>
  <phoneticPr fontId="1"/>
  <pageMargins left="0.7" right="0.7" top="0.75" bottom="0.75" header="0.3" footer="0.3"/>
  <pageSetup paperSize="9" scale="82" orientation="portrait" r:id="rId1"/>
  <rowBreaks count="1" manualBreakCount="1">
    <brk id="40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B1BB4-9F63-4D7C-9381-A8A3573E699A}">
  <dimension ref="A1:G30"/>
  <sheetViews>
    <sheetView view="pageBreakPreview" topLeftCell="A6" zoomScaleNormal="100" zoomScaleSheetLayoutView="100" workbookViewId="0">
      <selection activeCell="F22" sqref="F22"/>
    </sheetView>
  </sheetViews>
  <sheetFormatPr defaultRowHeight="18" x14ac:dyDescent="0.45"/>
  <cols>
    <col min="1" max="1" width="4.19921875" customWidth="1"/>
    <col min="2" max="2" width="26.59765625" customWidth="1"/>
    <col min="3" max="3" width="20.59765625" customWidth="1"/>
    <col min="4" max="4" width="11.09765625" style="1" bestFit="1" customWidth="1"/>
    <col min="5" max="5" width="11" style="22" customWidth="1"/>
    <col min="6" max="6" width="12.19921875" style="1" bestFit="1" customWidth="1"/>
    <col min="7" max="7" width="10.69921875" customWidth="1"/>
  </cols>
  <sheetData>
    <row r="1" spans="1:7" x14ac:dyDescent="0.45">
      <c r="A1" t="s">
        <v>88</v>
      </c>
    </row>
    <row r="2" spans="1:7" x14ac:dyDescent="0.45">
      <c r="A2" t="s">
        <v>108</v>
      </c>
      <c r="D2"/>
      <c r="E2" s="41" t="s">
        <v>5</v>
      </c>
      <c r="F2" s="5" t="s">
        <v>86</v>
      </c>
    </row>
    <row r="3" spans="1:7" x14ac:dyDescent="0.45">
      <c r="D3" s="5" t="s">
        <v>35</v>
      </c>
      <c r="E3" s="19">
        <f>ROUNDUP(F12+F20+F24+F30,-3)</f>
        <v>593000</v>
      </c>
      <c r="F3" s="19">
        <f>ROUNDUP(E3/0.6,-5)</f>
        <v>1000000</v>
      </c>
      <c r="G3" s="57"/>
    </row>
    <row r="4" spans="1:7" x14ac:dyDescent="0.45">
      <c r="F4"/>
    </row>
    <row r="5" spans="1:7" x14ac:dyDescent="0.45">
      <c r="A5" s="5"/>
      <c r="B5" s="5" t="s">
        <v>3</v>
      </c>
      <c r="C5" s="5" t="s">
        <v>4</v>
      </c>
      <c r="D5" s="6" t="s">
        <v>41</v>
      </c>
      <c r="E5" s="41" t="s">
        <v>42</v>
      </c>
      <c r="F5" s="6" t="s">
        <v>5</v>
      </c>
    </row>
    <row r="6" spans="1:7" x14ac:dyDescent="0.45">
      <c r="A6" s="5">
        <v>1</v>
      </c>
      <c r="B6" s="5" t="s">
        <v>9</v>
      </c>
      <c r="C6" s="5"/>
      <c r="D6" s="6"/>
      <c r="E6" s="41"/>
      <c r="F6" s="6"/>
    </row>
    <row r="7" spans="1:7" x14ac:dyDescent="0.45">
      <c r="A7" s="10"/>
      <c r="B7" s="10" t="s">
        <v>10</v>
      </c>
      <c r="C7" s="10"/>
      <c r="D7" s="11">
        <v>0</v>
      </c>
      <c r="E7" s="44">
        <v>20000</v>
      </c>
      <c r="F7" s="11">
        <f>D7*E7</f>
        <v>0</v>
      </c>
    </row>
    <row r="8" spans="1:7" x14ac:dyDescent="0.45">
      <c r="A8" s="12"/>
      <c r="B8" s="12" t="s">
        <v>36</v>
      </c>
      <c r="C8" s="63" t="s">
        <v>116</v>
      </c>
      <c r="D8" s="13">
        <v>1</v>
      </c>
      <c r="E8" s="46">
        <v>200000</v>
      </c>
      <c r="F8" s="13">
        <f t="shared" ref="F8:F10" si="0">D8*E8</f>
        <v>200000</v>
      </c>
    </row>
    <row r="9" spans="1:7" x14ac:dyDescent="0.45">
      <c r="A9" s="12"/>
      <c r="B9" s="12" t="s">
        <v>13</v>
      </c>
      <c r="C9" s="12"/>
      <c r="D9" s="13">
        <v>0</v>
      </c>
      <c r="E9" s="46">
        <v>24000</v>
      </c>
      <c r="F9" s="13">
        <f t="shared" si="0"/>
        <v>0</v>
      </c>
    </row>
    <row r="10" spans="1:7" x14ac:dyDescent="0.45">
      <c r="A10" s="12"/>
      <c r="B10" s="12" t="s">
        <v>14</v>
      </c>
      <c r="C10" s="12"/>
      <c r="D10" s="13">
        <v>1</v>
      </c>
      <c r="E10" s="46">
        <v>30000</v>
      </c>
      <c r="F10" s="13">
        <f t="shared" si="0"/>
        <v>30000</v>
      </c>
    </row>
    <row r="11" spans="1:7" x14ac:dyDescent="0.45">
      <c r="A11" s="14"/>
      <c r="B11" s="14"/>
      <c r="C11" s="14"/>
      <c r="D11" s="15"/>
      <c r="E11" s="23"/>
      <c r="F11" s="15"/>
    </row>
    <row r="12" spans="1:7" x14ac:dyDescent="0.45">
      <c r="A12" s="2"/>
      <c r="B12" s="2" t="s">
        <v>19</v>
      </c>
      <c r="C12" s="2"/>
      <c r="D12" s="3"/>
      <c r="E12" s="48"/>
      <c r="F12" s="16">
        <f>SUM(F7:F10)</f>
        <v>230000</v>
      </c>
      <c r="G12" s="22">
        <f>F12/0.6</f>
        <v>383333.33333333337</v>
      </c>
    </row>
    <row r="13" spans="1:7" x14ac:dyDescent="0.45">
      <c r="A13" s="5">
        <v>2</v>
      </c>
      <c r="B13" s="5" t="s">
        <v>93</v>
      </c>
      <c r="C13" s="5"/>
      <c r="D13" s="6"/>
      <c r="E13" s="41"/>
      <c r="F13" s="6"/>
      <c r="G13" s="22"/>
    </row>
    <row r="14" spans="1:7" x14ac:dyDescent="0.45">
      <c r="A14" s="10"/>
      <c r="B14" s="10" t="s">
        <v>110</v>
      </c>
      <c r="C14" s="10"/>
      <c r="D14" s="11"/>
      <c r="E14" s="44"/>
      <c r="F14" s="11"/>
      <c r="G14" s="22"/>
    </row>
    <row r="15" spans="1:7" x14ac:dyDescent="0.45">
      <c r="A15" s="12"/>
      <c r="B15" s="69" t="s">
        <v>111</v>
      </c>
      <c r="C15" s="12" t="s">
        <v>114</v>
      </c>
      <c r="D15" s="13">
        <v>1</v>
      </c>
      <c r="E15" s="46">
        <v>150000</v>
      </c>
      <c r="F15" s="13">
        <f>D15*E15</f>
        <v>150000</v>
      </c>
      <c r="G15" s="22"/>
    </row>
    <row r="16" spans="1:7" x14ac:dyDescent="0.45">
      <c r="A16" s="12"/>
      <c r="B16" s="70" t="s">
        <v>109</v>
      </c>
      <c r="C16" s="12"/>
      <c r="D16" s="13">
        <v>1</v>
      </c>
      <c r="E16" s="46">
        <v>1500</v>
      </c>
      <c r="F16" s="13">
        <f>D16*E16</f>
        <v>1500</v>
      </c>
      <c r="G16" s="22"/>
    </row>
    <row r="17" spans="1:7" x14ac:dyDescent="0.45">
      <c r="A17" s="12"/>
      <c r="B17" s="69" t="s">
        <v>112</v>
      </c>
      <c r="C17" s="12" t="s">
        <v>113</v>
      </c>
      <c r="D17" s="13">
        <v>1</v>
      </c>
      <c r="E17" s="46">
        <v>38100</v>
      </c>
      <c r="F17" s="13">
        <f t="shared" ref="F17:F18" si="1">D17*E17</f>
        <v>38100</v>
      </c>
      <c r="G17" s="22"/>
    </row>
    <row r="18" spans="1:7" x14ac:dyDescent="0.45">
      <c r="A18" s="12"/>
      <c r="B18" s="70" t="s">
        <v>109</v>
      </c>
      <c r="C18" s="12"/>
      <c r="D18" s="13">
        <v>1</v>
      </c>
      <c r="E18" s="46">
        <v>2500</v>
      </c>
      <c r="F18" s="13">
        <f t="shared" si="1"/>
        <v>2500</v>
      </c>
      <c r="G18" s="22"/>
    </row>
    <row r="19" spans="1:7" x14ac:dyDescent="0.45">
      <c r="A19" s="14"/>
      <c r="B19" s="14"/>
      <c r="C19" s="14"/>
      <c r="D19" s="15"/>
      <c r="E19" s="23"/>
      <c r="F19" s="15"/>
      <c r="G19" s="22"/>
    </row>
    <row r="20" spans="1:7" x14ac:dyDescent="0.45">
      <c r="A20" s="2"/>
      <c r="B20" s="2" t="s">
        <v>19</v>
      </c>
      <c r="C20" s="2"/>
      <c r="D20" s="3"/>
      <c r="E20" s="48"/>
      <c r="F20" s="16">
        <f>SUM(F14:F19)</f>
        <v>192100</v>
      </c>
      <c r="G20" s="22">
        <f t="shared" ref="G20" si="2">F20/0.6</f>
        <v>320166.66666666669</v>
      </c>
    </row>
    <row r="21" spans="1:7" x14ac:dyDescent="0.45">
      <c r="A21" s="5">
        <v>8</v>
      </c>
      <c r="B21" s="5" t="s">
        <v>117</v>
      </c>
      <c r="C21" s="5"/>
      <c r="D21" s="6"/>
      <c r="E21" s="41"/>
      <c r="F21" s="6"/>
    </row>
    <row r="22" spans="1:7" x14ac:dyDescent="0.45">
      <c r="A22" s="10"/>
      <c r="B22" s="10" t="s">
        <v>61</v>
      </c>
      <c r="C22" s="10" t="s">
        <v>115</v>
      </c>
      <c r="D22" s="58">
        <v>2</v>
      </c>
      <c r="E22" s="44">
        <v>30000</v>
      </c>
      <c r="F22" s="11">
        <f>D22*E22</f>
        <v>60000</v>
      </c>
    </row>
    <row r="23" spans="1:7" x14ac:dyDescent="0.45">
      <c r="A23" s="14"/>
      <c r="B23" s="14"/>
      <c r="C23" s="14"/>
      <c r="D23" s="15"/>
      <c r="E23" s="23"/>
      <c r="F23" s="15"/>
    </row>
    <row r="24" spans="1:7" x14ac:dyDescent="0.45">
      <c r="A24" s="2"/>
      <c r="B24" s="2" t="s">
        <v>19</v>
      </c>
      <c r="C24" s="2"/>
      <c r="D24" s="3"/>
      <c r="E24" s="48"/>
      <c r="F24" s="16">
        <f>SUM(F22:F23)</f>
        <v>60000</v>
      </c>
    </row>
    <row r="25" spans="1:7" x14ac:dyDescent="0.45">
      <c r="A25" s="5">
        <v>9</v>
      </c>
      <c r="B25" s="5" t="s">
        <v>24</v>
      </c>
      <c r="C25" s="5"/>
      <c r="D25" s="6"/>
      <c r="E25" s="41"/>
      <c r="F25" s="6"/>
    </row>
    <row r="26" spans="1:7" x14ac:dyDescent="0.45">
      <c r="A26" s="10"/>
      <c r="B26" s="10" t="s">
        <v>49</v>
      </c>
      <c r="C26" s="10"/>
      <c r="D26" s="58">
        <v>2</v>
      </c>
      <c r="E26" s="44">
        <v>55000</v>
      </c>
      <c r="F26" s="11">
        <f>D26*E26</f>
        <v>110000</v>
      </c>
    </row>
    <row r="27" spans="1:7" x14ac:dyDescent="0.45">
      <c r="A27" s="12"/>
      <c r="B27" s="12" t="s">
        <v>107</v>
      </c>
      <c r="C27" s="12"/>
      <c r="D27" s="59">
        <v>0</v>
      </c>
      <c r="E27" s="46">
        <v>55000</v>
      </c>
      <c r="F27" s="13">
        <f t="shared" ref="F27:F28" si="3">D27*E27</f>
        <v>0</v>
      </c>
    </row>
    <row r="28" spans="1:7" x14ac:dyDescent="0.45">
      <c r="A28" s="17"/>
      <c r="B28" s="17" t="s">
        <v>25</v>
      </c>
      <c r="C28" s="17"/>
      <c r="D28" s="60">
        <v>0</v>
      </c>
      <c r="E28" s="49">
        <v>55000</v>
      </c>
      <c r="F28" s="13">
        <f t="shared" si="3"/>
        <v>0</v>
      </c>
    </row>
    <row r="29" spans="1:7" x14ac:dyDescent="0.45">
      <c r="A29" s="14"/>
      <c r="B29" s="14"/>
      <c r="C29" s="14"/>
      <c r="D29" s="15"/>
      <c r="E29" s="23"/>
      <c r="F29" s="15"/>
    </row>
    <row r="30" spans="1:7" x14ac:dyDescent="0.45">
      <c r="A30" s="2"/>
      <c r="B30" s="2" t="s">
        <v>19</v>
      </c>
      <c r="C30" s="2"/>
      <c r="D30" s="3"/>
      <c r="E30" s="48"/>
      <c r="F30" s="16">
        <f>SUM(F26:F29)</f>
        <v>110000</v>
      </c>
    </row>
  </sheetData>
  <phoneticPr fontId="1"/>
  <pageMargins left="0.7" right="0.7" top="0.75" bottom="0.75" header="0.3" footer="0.3"/>
  <pageSetup paperSize="9" scale="8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563E-B072-4A15-BE72-1DBB11FEAA6D}">
  <dimension ref="A1:G42"/>
  <sheetViews>
    <sheetView view="pageBreakPreview" topLeftCell="A8" zoomScaleNormal="100" zoomScaleSheetLayoutView="100" workbookViewId="0">
      <selection activeCell="C29" sqref="C29"/>
    </sheetView>
  </sheetViews>
  <sheetFormatPr defaultRowHeight="18" x14ac:dyDescent="0.45"/>
  <cols>
    <col min="1" max="1" width="4.19921875" customWidth="1"/>
    <col min="2" max="2" width="26.59765625" customWidth="1"/>
    <col min="3" max="3" width="20.59765625" customWidth="1"/>
    <col min="4" max="4" width="11.09765625" style="1" bestFit="1" customWidth="1"/>
    <col min="5" max="5" width="11" style="22" customWidth="1"/>
    <col min="6" max="6" width="12.19921875" style="1" bestFit="1" customWidth="1"/>
    <col min="7" max="7" width="10.69921875" customWidth="1"/>
  </cols>
  <sheetData>
    <row r="1" spans="1:7" x14ac:dyDescent="0.45">
      <c r="A1" t="s">
        <v>88</v>
      </c>
    </row>
    <row r="2" spans="1:7" x14ac:dyDescent="0.45">
      <c r="A2" t="s">
        <v>164</v>
      </c>
      <c r="D2"/>
      <c r="E2" s="41" t="s">
        <v>5</v>
      </c>
      <c r="F2" s="5" t="s">
        <v>86</v>
      </c>
    </row>
    <row r="3" spans="1:7" x14ac:dyDescent="0.45">
      <c r="D3" s="5" t="s">
        <v>35</v>
      </c>
      <c r="E3" s="19">
        <f>ROUNDUP(F11+F25+F31+F35+F42,-3)</f>
        <v>2067000</v>
      </c>
      <c r="F3" s="19">
        <f>ROUNDUP(E3/0.6,-5)</f>
        <v>3500000</v>
      </c>
      <c r="G3" s="57"/>
    </row>
    <row r="4" spans="1:7" x14ac:dyDescent="0.45">
      <c r="F4"/>
    </row>
    <row r="5" spans="1:7" x14ac:dyDescent="0.45">
      <c r="A5" s="5"/>
      <c r="B5" s="5" t="s">
        <v>3</v>
      </c>
      <c r="C5" s="5" t="s">
        <v>4</v>
      </c>
      <c r="D5" s="6" t="s">
        <v>41</v>
      </c>
      <c r="E5" s="41" t="s">
        <v>42</v>
      </c>
      <c r="F5" s="6" t="s">
        <v>5</v>
      </c>
    </row>
    <row r="6" spans="1:7" x14ac:dyDescent="0.45">
      <c r="A6" s="5">
        <v>1</v>
      </c>
      <c r="B6" s="5" t="s">
        <v>9</v>
      </c>
      <c r="C6" s="5"/>
      <c r="D6" s="6"/>
      <c r="E6" s="41"/>
      <c r="F6" s="6"/>
    </row>
    <row r="7" spans="1:7" x14ac:dyDescent="0.45">
      <c r="A7" s="10"/>
      <c r="B7" s="10" t="s">
        <v>10</v>
      </c>
      <c r="C7" s="10"/>
      <c r="D7" s="11">
        <v>1</v>
      </c>
      <c r="E7" s="44">
        <v>20000</v>
      </c>
      <c r="F7" s="11">
        <f>D7*E7</f>
        <v>20000</v>
      </c>
    </row>
    <row r="8" spans="1:7" x14ac:dyDescent="0.45">
      <c r="A8" s="12"/>
      <c r="B8" s="12" t="s">
        <v>13</v>
      </c>
      <c r="C8" s="12"/>
      <c r="D8" s="13">
        <v>1</v>
      </c>
      <c r="E8" s="46">
        <v>20000</v>
      </c>
      <c r="F8" s="13">
        <f>D8*E8</f>
        <v>20000</v>
      </c>
    </row>
    <row r="9" spans="1:7" x14ac:dyDescent="0.45">
      <c r="A9" s="12"/>
      <c r="B9" s="12" t="s">
        <v>14</v>
      </c>
      <c r="C9" s="12"/>
      <c r="D9" s="13">
        <v>1</v>
      </c>
      <c r="E9" s="46">
        <v>20000</v>
      </c>
      <c r="F9" s="13">
        <f>D9*E9</f>
        <v>20000</v>
      </c>
    </row>
    <row r="10" spans="1:7" x14ac:dyDescent="0.45">
      <c r="A10" s="14"/>
      <c r="B10" s="14"/>
      <c r="C10" s="14"/>
      <c r="D10" s="15"/>
      <c r="E10" s="23"/>
      <c r="F10" s="15"/>
    </row>
    <row r="11" spans="1:7" x14ac:dyDescent="0.45">
      <c r="A11" s="2"/>
      <c r="B11" s="2" t="s">
        <v>19</v>
      </c>
      <c r="C11" s="2"/>
      <c r="D11" s="3"/>
      <c r="E11" s="48"/>
      <c r="F11" s="16">
        <f>SUM(F7:F9)</f>
        <v>60000</v>
      </c>
      <c r="G11" s="22">
        <f>F11/0.6</f>
        <v>100000</v>
      </c>
    </row>
    <row r="12" spans="1:7" x14ac:dyDescent="0.45">
      <c r="A12" s="5">
        <v>2</v>
      </c>
      <c r="B12" s="5" t="s">
        <v>18</v>
      </c>
      <c r="C12" s="5"/>
      <c r="D12" s="6"/>
      <c r="E12" s="41"/>
      <c r="F12" s="6"/>
      <c r="G12" s="22"/>
    </row>
    <row r="13" spans="1:7" x14ac:dyDescent="0.45">
      <c r="A13" s="10"/>
      <c r="B13" s="10" t="s">
        <v>163</v>
      </c>
      <c r="C13" s="10" t="s">
        <v>162</v>
      </c>
      <c r="D13" s="11">
        <v>2</v>
      </c>
      <c r="E13" s="44">
        <v>35000</v>
      </c>
      <c r="F13" s="13">
        <f>D13*E13</f>
        <v>70000</v>
      </c>
      <c r="G13" s="22"/>
    </row>
    <row r="14" spans="1:7" x14ac:dyDescent="0.45">
      <c r="A14" s="12"/>
      <c r="B14" s="69"/>
      <c r="C14" s="12" t="s">
        <v>161</v>
      </c>
      <c r="D14" s="13"/>
      <c r="E14" s="46"/>
      <c r="F14" s="13"/>
      <c r="G14" s="22"/>
    </row>
    <row r="15" spans="1:7" x14ac:dyDescent="0.45">
      <c r="A15" s="12"/>
      <c r="B15" s="69"/>
      <c r="C15" s="12"/>
      <c r="D15" s="13"/>
      <c r="E15" s="46"/>
      <c r="F15" s="13"/>
      <c r="G15" s="22"/>
    </row>
    <row r="16" spans="1:7" x14ac:dyDescent="0.45">
      <c r="A16" s="28"/>
      <c r="B16" s="28" t="s">
        <v>160</v>
      </c>
      <c r="C16" s="28" t="s">
        <v>159</v>
      </c>
      <c r="D16" s="29">
        <v>3</v>
      </c>
      <c r="E16" s="45">
        <v>35000</v>
      </c>
      <c r="F16" s="13">
        <f>D16*E16</f>
        <v>105000</v>
      </c>
      <c r="G16" s="22"/>
    </row>
    <row r="17" spans="1:7" x14ac:dyDescent="0.45">
      <c r="A17" s="12"/>
      <c r="B17" s="69"/>
      <c r="C17" s="12" t="s">
        <v>46</v>
      </c>
      <c r="D17" s="13"/>
      <c r="E17" s="46"/>
      <c r="F17" s="13"/>
      <c r="G17" s="22"/>
    </row>
    <row r="18" spans="1:7" x14ac:dyDescent="0.45">
      <c r="A18" s="12"/>
      <c r="B18" s="70"/>
      <c r="C18" s="108" t="s">
        <v>158</v>
      </c>
      <c r="D18" s="61">
        <v>22</v>
      </c>
      <c r="E18" s="46">
        <v>26000</v>
      </c>
      <c r="F18" s="13">
        <f>D18*E18</f>
        <v>572000</v>
      </c>
      <c r="G18" s="22"/>
    </row>
    <row r="19" spans="1:7" x14ac:dyDescent="0.45">
      <c r="A19" s="12"/>
      <c r="B19" s="69"/>
      <c r="C19" s="12"/>
      <c r="D19" s="13"/>
      <c r="E19" s="46"/>
      <c r="F19" s="13"/>
      <c r="G19" s="22"/>
    </row>
    <row r="20" spans="1:7" x14ac:dyDescent="0.45">
      <c r="A20" s="12"/>
      <c r="B20" s="107" t="s">
        <v>157</v>
      </c>
      <c r="C20" s="12" t="s">
        <v>156</v>
      </c>
      <c r="D20" s="13">
        <v>2</v>
      </c>
      <c r="E20" s="46">
        <v>35000</v>
      </c>
      <c r="F20" s="13">
        <f>D20*E20</f>
        <v>70000</v>
      </c>
      <c r="G20" s="22"/>
    </row>
    <row r="21" spans="1:7" x14ac:dyDescent="0.45">
      <c r="A21" s="12"/>
      <c r="B21" s="69"/>
      <c r="C21" s="12" t="s">
        <v>46</v>
      </c>
      <c r="D21" s="13"/>
      <c r="E21" s="46"/>
      <c r="F21" s="13"/>
      <c r="G21" s="22"/>
    </row>
    <row r="22" spans="1:7" x14ac:dyDescent="0.45">
      <c r="A22" s="12"/>
      <c r="B22" s="70"/>
      <c r="C22" s="12" t="s">
        <v>155</v>
      </c>
      <c r="D22" s="61">
        <v>22</v>
      </c>
      <c r="E22" s="46">
        <v>7000</v>
      </c>
      <c r="F22" s="13">
        <f>D22*E22</f>
        <v>154000</v>
      </c>
      <c r="G22" s="22"/>
    </row>
    <row r="23" spans="1:7" x14ac:dyDescent="0.45">
      <c r="A23" s="17"/>
      <c r="B23" s="106"/>
      <c r="C23" s="17" t="s">
        <v>154</v>
      </c>
      <c r="D23" s="105">
        <v>1</v>
      </c>
      <c r="E23" s="49">
        <v>30000</v>
      </c>
      <c r="F23" s="13">
        <f>D23*E23</f>
        <v>30000</v>
      </c>
      <c r="G23" s="22"/>
    </row>
    <row r="24" spans="1:7" x14ac:dyDescent="0.45">
      <c r="A24" s="14"/>
      <c r="B24" s="14"/>
      <c r="C24" s="14"/>
      <c r="D24" s="15"/>
      <c r="E24" s="23"/>
      <c r="F24" s="15"/>
      <c r="G24" s="22"/>
    </row>
    <row r="25" spans="1:7" x14ac:dyDescent="0.45">
      <c r="A25" s="2"/>
      <c r="B25" s="2" t="s">
        <v>19</v>
      </c>
      <c r="C25" s="2"/>
      <c r="D25" s="3"/>
      <c r="E25" s="48"/>
      <c r="F25" s="16">
        <f>SUM(F13:F24)</f>
        <v>1001000</v>
      </c>
      <c r="G25" s="22">
        <f>F25/0.6</f>
        <v>1668333.3333333335</v>
      </c>
    </row>
    <row r="26" spans="1:7" x14ac:dyDescent="0.45">
      <c r="A26" s="5">
        <v>3</v>
      </c>
      <c r="B26" s="5" t="s">
        <v>43</v>
      </c>
      <c r="C26" s="5"/>
      <c r="D26" s="6"/>
      <c r="E26" s="41"/>
      <c r="F26" s="6"/>
    </row>
    <row r="27" spans="1:7" x14ac:dyDescent="0.45">
      <c r="A27" s="10"/>
      <c r="B27" s="10" t="s">
        <v>153</v>
      </c>
      <c r="C27" s="10" t="s">
        <v>152</v>
      </c>
      <c r="D27" s="10">
        <v>1</v>
      </c>
      <c r="E27" s="44">
        <v>35000</v>
      </c>
      <c r="F27" s="104">
        <f>D27*E27</f>
        <v>35000</v>
      </c>
    </row>
    <row r="28" spans="1:7" x14ac:dyDescent="0.45">
      <c r="A28" s="17"/>
      <c r="B28" s="20" t="s">
        <v>151</v>
      </c>
      <c r="C28" s="17" t="s">
        <v>46</v>
      </c>
      <c r="D28" s="18"/>
      <c r="E28" s="49"/>
      <c r="F28" s="13"/>
    </row>
    <row r="29" spans="1:7" x14ac:dyDescent="0.45">
      <c r="A29" s="12"/>
      <c r="B29" s="12"/>
      <c r="C29" s="12" t="s">
        <v>150</v>
      </c>
      <c r="D29" s="103">
        <v>2</v>
      </c>
      <c r="E29" s="46">
        <v>2700</v>
      </c>
      <c r="F29" s="13">
        <f>D29*E29</f>
        <v>5400</v>
      </c>
    </row>
    <row r="30" spans="1:7" x14ac:dyDescent="0.45">
      <c r="A30" s="14"/>
      <c r="B30" s="102"/>
      <c r="C30" s="14"/>
      <c r="D30" s="14"/>
      <c r="E30" s="101"/>
      <c r="F30" s="15"/>
    </row>
    <row r="31" spans="1:7" x14ac:dyDescent="0.45">
      <c r="A31" s="100"/>
      <c r="B31" s="100" t="s">
        <v>19</v>
      </c>
      <c r="D31" s="99"/>
      <c r="F31" s="98">
        <f>SUM(F27:F29)</f>
        <v>40400</v>
      </c>
      <c r="G31" s="22">
        <f>F31/0.6</f>
        <v>67333.333333333343</v>
      </c>
    </row>
    <row r="32" spans="1:7" x14ac:dyDescent="0.45">
      <c r="A32" s="5">
        <v>4</v>
      </c>
      <c r="B32" s="5" t="s">
        <v>24</v>
      </c>
      <c r="C32" s="5"/>
      <c r="D32" s="6"/>
      <c r="E32" s="41"/>
      <c r="F32" s="6"/>
    </row>
    <row r="33" spans="1:7" x14ac:dyDescent="0.45">
      <c r="A33" s="10"/>
      <c r="B33" s="10"/>
      <c r="C33" s="10" t="s">
        <v>149</v>
      </c>
      <c r="D33" s="10">
        <v>3</v>
      </c>
      <c r="E33" s="44">
        <v>60000</v>
      </c>
      <c r="F33" s="11">
        <f>D33*E33</f>
        <v>180000</v>
      </c>
    </row>
    <row r="34" spans="1:7" x14ac:dyDescent="0.45">
      <c r="A34" s="17"/>
      <c r="B34" s="17"/>
      <c r="C34" s="17"/>
      <c r="D34" s="17"/>
      <c r="E34" s="49"/>
      <c r="F34" s="13"/>
    </row>
    <row r="35" spans="1:7" x14ac:dyDescent="0.45">
      <c r="A35" s="2"/>
      <c r="B35" s="2" t="s">
        <v>19</v>
      </c>
      <c r="C35" s="2"/>
      <c r="D35" s="3"/>
      <c r="E35" s="48"/>
      <c r="F35" s="16">
        <f>SUM(F33:F34)</f>
        <v>180000</v>
      </c>
      <c r="G35" s="22">
        <f>F35/0.6</f>
        <v>300000</v>
      </c>
    </row>
    <row r="36" spans="1:7" x14ac:dyDescent="0.45">
      <c r="A36" s="5">
        <v>5</v>
      </c>
      <c r="B36" s="5" t="s">
        <v>26</v>
      </c>
      <c r="C36" s="5"/>
      <c r="D36" s="6"/>
      <c r="E36" s="41"/>
      <c r="F36" s="6"/>
    </row>
    <row r="37" spans="1:7" x14ac:dyDescent="0.45">
      <c r="A37" s="10"/>
      <c r="B37" s="10" t="s">
        <v>148</v>
      </c>
      <c r="C37" s="10" t="s">
        <v>147</v>
      </c>
      <c r="D37" s="10">
        <v>10</v>
      </c>
      <c r="E37" s="44">
        <v>60000</v>
      </c>
      <c r="F37" s="11">
        <f>D37*E37</f>
        <v>600000</v>
      </c>
    </row>
    <row r="38" spans="1:7" x14ac:dyDescent="0.45">
      <c r="A38" s="12"/>
      <c r="B38" s="12" t="s">
        <v>146</v>
      </c>
      <c r="C38" s="12"/>
      <c r="D38" s="12">
        <v>1</v>
      </c>
      <c r="E38" s="46">
        <v>5000</v>
      </c>
      <c r="F38" s="13">
        <f>D38*E38</f>
        <v>5000</v>
      </c>
    </row>
    <row r="39" spans="1:7" x14ac:dyDescent="0.45">
      <c r="A39" s="17"/>
      <c r="B39" s="17" t="s">
        <v>145</v>
      </c>
      <c r="C39" s="97" t="s">
        <v>144</v>
      </c>
      <c r="D39" s="17">
        <v>13</v>
      </c>
      <c r="E39" s="49">
        <v>10000</v>
      </c>
      <c r="F39" s="13">
        <f>D39*E39</f>
        <v>130000</v>
      </c>
    </row>
    <row r="40" spans="1:7" x14ac:dyDescent="0.45">
      <c r="A40" s="17"/>
      <c r="B40" s="17" t="s">
        <v>31</v>
      </c>
      <c r="C40" s="17"/>
      <c r="D40" s="17">
        <v>1</v>
      </c>
      <c r="E40" s="49">
        <v>50000</v>
      </c>
      <c r="F40" s="13">
        <f>D40*E40</f>
        <v>50000</v>
      </c>
    </row>
    <row r="41" spans="1:7" x14ac:dyDescent="0.45">
      <c r="A41" s="14"/>
      <c r="B41" s="14"/>
      <c r="C41" s="14"/>
      <c r="D41" s="15"/>
      <c r="E41" s="23"/>
      <c r="F41" s="15"/>
    </row>
    <row r="42" spans="1:7" x14ac:dyDescent="0.45">
      <c r="A42" s="2"/>
      <c r="B42" s="2" t="s">
        <v>19</v>
      </c>
      <c r="C42" s="2"/>
      <c r="D42" s="3"/>
      <c r="E42" s="48"/>
      <c r="F42" s="16">
        <f>SUM(F37:F41)</f>
        <v>785000</v>
      </c>
      <c r="G42" s="22">
        <f>F42/0.6</f>
        <v>1308333.3333333335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8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520F2-BC0F-4840-86A3-F19FBD36C836}">
  <dimension ref="A1:G37"/>
  <sheetViews>
    <sheetView view="pageBreakPreview" zoomScaleNormal="100" zoomScaleSheetLayoutView="100" workbookViewId="0">
      <selection activeCell="F3" sqref="F3"/>
    </sheetView>
  </sheetViews>
  <sheetFormatPr defaultRowHeight="18" x14ac:dyDescent="0.45"/>
  <cols>
    <col min="1" max="1" width="4.19921875" customWidth="1"/>
    <col min="2" max="2" width="26.59765625" customWidth="1"/>
    <col min="3" max="3" width="20.59765625" customWidth="1"/>
    <col min="4" max="4" width="11.09765625" style="1" bestFit="1" customWidth="1"/>
    <col min="5" max="5" width="11" style="22" customWidth="1"/>
    <col min="6" max="6" width="12.19921875" style="1" bestFit="1" customWidth="1"/>
    <col min="7" max="7" width="10.69921875" customWidth="1"/>
  </cols>
  <sheetData>
    <row r="1" spans="1:7" x14ac:dyDescent="0.45">
      <c r="A1" t="s">
        <v>88</v>
      </c>
    </row>
    <row r="2" spans="1:7" x14ac:dyDescent="0.45">
      <c r="A2" t="s">
        <v>164</v>
      </c>
      <c r="D2"/>
      <c r="E2" s="41" t="s">
        <v>5</v>
      </c>
      <c r="F2" s="5" t="s">
        <v>86</v>
      </c>
    </row>
    <row r="3" spans="1:7" x14ac:dyDescent="0.45">
      <c r="D3" s="5" t="s">
        <v>35</v>
      </c>
      <c r="E3" s="19">
        <f>ROUNDUP(F11+F26+F30+F37,-3)</f>
        <v>602000</v>
      </c>
      <c r="F3" s="19">
        <f>ROUNDUP(E3/0.6,-4)</f>
        <v>1010000</v>
      </c>
      <c r="G3" s="57"/>
    </row>
    <row r="4" spans="1:7" x14ac:dyDescent="0.45">
      <c r="F4"/>
    </row>
    <row r="5" spans="1:7" x14ac:dyDescent="0.45">
      <c r="A5" s="5"/>
      <c r="B5" s="5" t="s">
        <v>3</v>
      </c>
      <c r="C5" s="5" t="s">
        <v>4</v>
      </c>
      <c r="D5" s="6" t="s">
        <v>41</v>
      </c>
      <c r="E5" s="41" t="s">
        <v>42</v>
      </c>
      <c r="F5" s="6" t="s">
        <v>5</v>
      </c>
    </row>
    <row r="6" spans="1:7" x14ac:dyDescent="0.45">
      <c r="A6" s="5">
        <v>1</v>
      </c>
      <c r="B6" s="5" t="s">
        <v>9</v>
      </c>
      <c r="C6" s="5"/>
      <c r="D6" s="6"/>
      <c r="E6" s="41"/>
      <c r="F6" s="6"/>
    </row>
    <row r="7" spans="1:7" x14ac:dyDescent="0.45">
      <c r="A7" s="10"/>
      <c r="B7" s="10" t="s">
        <v>10</v>
      </c>
      <c r="C7" s="10"/>
      <c r="D7" s="11">
        <v>1</v>
      </c>
      <c r="E7" s="44">
        <v>20000</v>
      </c>
      <c r="F7" s="11">
        <f>D7*E7</f>
        <v>20000</v>
      </c>
    </row>
    <row r="8" spans="1:7" x14ac:dyDescent="0.45">
      <c r="A8" s="12"/>
      <c r="B8" s="12" t="s">
        <v>13</v>
      </c>
      <c r="C8" s="12"/>
      <c r="D8" s="13">
        <v>1</v>
      </c>
      <c r="E8" s="46">
        <v>20000</v>
      </c>
      <c r="F8" s="13">
        <f>D8*E8</f>
        <v>20000</v>
      </c>
    </row>
    <row r="9" spans="1:7" x14ac:dyDescent="0.45">
      <c r="A9" s="12"/>
      <c r="B9" s="12" t="s">
        <v>14</v>
      </c>
      <c r="C9" s="12"/>
      <c r="D9" s="13">
        <v>1</v>
      </c>
      <c r="E9" s="46">
        <v>20000</v>
      </c>
      <c r="F9" s="13">
        <f>D9*E9</f>
        <v>20000</v>
      </c>
    </row>
    <row r="10" spans="1:7" x14ac:dyDescent="0.45">
      <c r="A10" s="14"/>
      <c r="B10" s="14"/>
      <c r="C10" s="14"/>
      <c r="D10" s="15"/>
      <c r="E10" s="23"/>
      <c r="F10" s="15"/>
    </row>
    <row r="11" spans="1:7" x14ac:dyDescent="0.45">
      <c r="A11" s="2"/>
      <c r="B11" s="2" t="s">
        <v>19</v>
      </c>
      <c r="C11" s="2"/>
      <c r="D11" s="3"/>
      <c r="E11" s="48"/>
      <c r="F11" s="16">
        <f>SUM(F7:F9)</f>
        <v>60000</v>
      </c>
      <c r="G11" s="22">
        <f>F11/0.6</f>
        <v>100000</v>
      </c>
    </row>
    <row r="12" spans="1:7" x14ac:dyDescent="0.45">
      <c r="A12" s="5">
        <v>2</v>
      </c>
      <c r="B12" s="5" t="s">
        <v>59</v>
      </c>
      <c r="C12" s="5"/>
      <c r="D12" s="6"/>
      <c r="E12" s="41"/>
      <c r="F12" s="6"/>
    </row>
    <row r="13" spans="1:7" x14ac:dyDescent="0.45">
      <c r="A13" s="10"/>
      <c r="B13" s="10" t="s">
        <v>180</v>
      </c>
      <c r="C13" s="10" t="s">
        <v>185</v>
      </c>
      <c r="D13" s="10">
        <v>1</v>
      </c>
      <c r="E13" s="44">
        <v>35000</v>
      </c>
      <c r="F13" s="104">
        <f>D13*E13</f>
        <v>35000</v>
      </c>
    </row>
    <row r="14" spans="1:7" x14ac:dyDescent="0.45">
      <c r="A14" s="20"/>
      <c r="B14" s="20" t="s">
        <v>181</v>
      </c>
      <c r="C14" s="20" t="s">
        <v>185</v>
      </c>
      <c r="D14" s="20">
        <v>1</v>
      </c>
      <c r="E14" s="54">
        <v>35000</v>
      </c>
      <c r="F14" s="21">
        <f t="shared" ref="F14:F15" si="0">D14*E14</f>
        <v>35000</v>
      </c>
    </row>
    <row r="15" spans="1:7" x14ac:dyDescent="0.45">
      <c r="A15" s="20"/>
      <c r="B15" s="20" t="s">
        <v>184</v>
      </c>
      <c r="C15" s="20" t="s">
        <v>185</v>
      </c>
      <c r="D15" s="20">
        <v>1</v>
      </c>
      <c r="E15" s="54">
        <v>35000</v>
      </c>
      <c r="F15" s="21">
        <f t="shared" si="0"/>
        <v>35000</v>
      </c>
    </row>
    <row r="16" spans="1:7" x14ac:dyDescent="0.45">
      <c r="A16" s="17"/>
      <c r="B16" s="12"/>
      <c r="C16" s="17" t="s">
        <v>46</v>
      </c>
      <c r="D16" s="18"/>
      <c r="E16" s="49"/>
      <c r="F16" s="13"/>
    </row>
    <row r="17" spans="1:7" x14ac:dyDescent="0.45">
      <c r="A17" s="12"/>
      <c r="B17" s="12"/>
      <c r="C17" s="12" t="s">
        <v>150</v>
      </c>
      <c r="D17" s="103">
        <v>2</v>
      </c>
      <c r="E17" s="46">
        <v>2800</v>
      </c>
      <c r="F17" s="13">
        <f t="shared" ref="F17:F23" si="1">D17*E17</f>
        <v>5600</v>
      </c>
    </row>
    <row r="18" spans="1:7" x14ac:dyDescent="0.45">
      <c r="A18" s="17"/>
      <c r="B18" s="114"/>
      <c r="C18" s="17" t="s">
        <v>175</v>
      </c>
      <c r="D18" s="115">
        <v>3</v>
      </c>
      <c r="E18" s="116">
        <v>2200</v>
      </c>
      <c r="F18" s="13">
        <f t="shared" si="1"/>
        <v>6600</v>
      </c>
    </row>
    <row r="19" spans="1:7" x14ac:dyDescent="0.45">
      <c r="A19" s="17"/>
      <c r="B19" s="114"/>
      <c r="C19" s="17" t="s">
        <v>178</v>
      </c>
      <c r="D19" s="115">
        <v>2</v>
      </c>
      <c r="E19" s="116">
        <v>1600</v>
      </c>
      <c r="F19" s="13">
        <f t="shared" si="1"/>
        <v>3200</v>
      </c>
    </row>
    <row r="20" spans="1:7" x14ac:dyDescent="0.45">
      <c r="A20" s="17"/>
      <c r="B20" s="114"/>
      <c r="C20" s="17" t="s">
        <v>176</v>
      </c>
      <c r="D20" s="117">
        <v>4</v>
      </c>
      <c r="E20" s="116">
        <v>200</v>
      </c>
      <c r="F20" s="13">
        <f t="shared" si="1"/>
        <v>800</v>
      </c>
    </row>
    <row r="21" spans="1:7" x14ac:dyDescent="0.45">
      <c r="A21" s="17"/>
      <c r="B21" s="114"/>
      <c r="C21" s="17" t="s">
        <v>177</v>
      </c>
      <c r="D21" s="117">
        <v>5</v>
      </c>
      <c r="E21" s="116">
        <v>600</v>
      </c>
      <c r="F21" s="18">
        <f t="shared" si="1"/>
        <v>3000</v>
      </c>
    </row>
    <row r="22" spans="1:7" x14ac:dyDescent="0.45">
      <c r="A22" s="17"/>
      <c r="B22" s="114"/>
      <c r="C22" s="17" t="s">
        <v>179</v>
      </c>
      <c r="D22" s="115">
        <v>5</v>
      </c>
      <c r="E22" s="116">
        <v>400</v>
      </c>
      <c r="F22" s="18">
        <f t="shared" si="1"/>
        <v>2000</v>
      </c>
    </row>
    <row r="23" spans="1:7" x14ac:dyDescent="0.45">
      <c r="A23" s="17"/>
      <c r="B23" s="114"/>
      <c r="C23" s="17" t="s">
        <v>182</v>
      </c>
      <c r="D23" s="115">
        <v>3</v>
      </c>
      <c r="E23" s="116">
        <v>15000</v>
      </c>
      <c r="F23" s="18">
        <f t="shared" si="1"/>
        <v>45000</v>
      </c>
    </row>
    <row r="24" spans="1:7" x14ac:dyDescent="0.45">
      <c r="A24" s="17"/>
      <c r="B24" s="114"/>
      <c r="C24" s="17" t="s">
        <v>183</v>
      </c>
      <c r="D24" s="115"/>
      <c r="E24" s="116"/>
      <c r="F24" s="18"/>
    </row>
    <row r="25" spans="1:7" x14ac:dyDescent="0.45">
      <c r="A25" s="14"/>
      <c r="B25" s="102"/>
      <c r="C25" s="14"/>
      <c r="D25" s="14"/>
      <c r="E25" s="101"/>
      <c r="F25" s="15"/>
    </row>
    <row r="26" spans="1:7" x14ac:dyDescent="0.45">
      <c r="A26" s="100"/>
      <c r="B26" s="100" t="s">
        <v>19</v>
      </c>
      <c r="D26" s="99"/>
      <c r="F26" s="98">
        <f>SUM(F13:F23)</f>
        <v>171200</v>
      </c>
      <c r="G26" s="22">
        <f>F26/0.6</f>
        <v>285333.33333333337</v>
      </c>
    </row>
    <row r="27" spans="1:7" x14ac:dyDescent="0.45">
      <c r="A27" s="5">
        <v>3</v>
      </c>
      <c r="B27" s="5" t="s">
        <v>24</v>
      </c>
      <c r="C27" s="5"/>
      <c r="D27" s="6"/>
      <c r="E27" s="41"/>
      <c r="F27" s="6"/>
    </row>
    <row r="28" spans="1:7" x14ac:dyDescent="0.45">
      <c r="A28" s="10"/>
      <c r="B28" s="10"/>
      <c r="C28" s="10" t="s">
        <v>172</v>
      </c>
      <c r="D28" s="10">
        <v>1</v>
      </c>
      <c r="E28" s="44">
        <v>60000</v>
      </c>
      <c r="F28" s="11">
        <f>D28*E28</f>
        <v>60000</v>
      </c>
    </row>
    <row r="29" spans="1:7" x14ac:dyDescent="0.45">
      <c r="A29" s="17"/>
      <c r="B29" s="17"/>
      <c r="C29" s="17"/>
      <c r="D29" s="17"/>
      <c r="E29" s="49"/>
      <c r="F29" s="13"/>
    </row>
    <row r="30" spans="1:7" x14ac:dyDescent="0.45">
      <c r="A30" s="2"/>
      <c r="B30" s="2" t="s">
        <v>19</v>
      </c>
      <c r="C30" s="2"/>
      <c r="D30" s="3"/>
      <c r="E30" s="48"/>
      <c r="F30" s="16">
        <f>SUM(F28:F29)</f>
        <v>60000</v>
      </c>
      <c r="G30" s="22">
        <f>F30/0.6</f>
        <v>100000</v>
      </c>
    </row>
    <row r="31" spans="1:7" x14ac:dyDescent="0.45">
      <c r="A31" s="5">
        <v>4</v>
      </c>
      <c r="B31" s="5" t="s">
        <v>26</v>
      </c>
      <c r="C31" s="5"/>
      <c r="D31" s="6"/>
      <c r="E31" s="41"/>
      <c r="F31" s="6"/>
    </row>
    <row r="32" spans="1:7" x14ac:dyDescent="0.45">
      <c r="A32" s="10"/>
      <c r="B32" s="10" t="s">
        <v>148</v>
      </c>
      <c r="C32" s="10" t="s">
        <v>173</v>
      </c>
      <c r="D32" s="10">
        <v>7</v>
      </c>
      <c r="E32" s="44">
        <v>25000</v>
      </c>
      <c r="F32" s="11">
        <f>D32*E32</f>
        <v>175000</v>
      </c>
    </row>
    <row r="33" spans="1:7" x14ac:dyDescent="0.45">
      <c r="A33" s="12"/>
      <c r="B33" s="12" t="s">
        <v>146</v>
      </c>
      <c r="C33" s="12"/>
      <c r="D33" s="12">
        <v>1</v>
      </c>
      <c r="E33" s="46">
        <v>5000</v>
      </c>
      <c r="F33" s="13">
        <f>D33*E33</f>
        <v>5000</v>
      </c>
    </row>
    <row r="34" spans="1:7" x14ac:dyDescent="0.45">
      <c r="A34" s="17"/>
      <c r="B34" s="17" t="s">
        <v>145</v>
      </c>
      <c r="C34" s="97" t="s">
        <v>174</v>
      </c>
      <c r="D34" s="17">
        <v>8</v>
      </c>
      <c r="E34" s="49">
        <v>10000</v>
      </c>
      <c r="F34" s="13">
        <f>D34*E34</f>
        <v>80000</v>
      </c>
    </row>
    <row r="35" spans="1:7" x14ac:dyDescent="0.45">
      <c r="A35" s="17"/>
      <c r="B35" s="17" t="s">
        <v>31</v>
      </c>
      <c r="C35" s="17"/>
      <c r="D35" s="17">
        <v>1</v>
      </c>
      <c r="E35" s="49">
        <v>50000</v>
      </c>
      <c r="F35" s="13">
        <f>D35*E35</f>
        <v>50000</v>
      </c>
    </row>
    <row r="36" spans="1:7" x14ac:dyDescent="0.45">
      <c r="A36" s="14"/>
      <c r="B36" s="14"/>
      <c r="C36" s="14"/>
      <c r="D36" s="15"/>
      <c r="E36" s="23"/>
      <c r="F36" s="15"/>
    </row>
    <row r="37" spans="1:7" x14ac:dyDescent="0.45">
      <c r="A37" s="2"/>
      <c r="B37" s="2" t="s">
        <v>19</v>
      </c>
      <c r="C37" s="2"/>
      <c r="D37" s="3"/>
      <c r="E37" s="48"/>
      <c r="F37" s="16">
        <f>SUM(F32:F36)</f>
        <v>310000</v>
      </c>
      <c r="G37" s="22">
        <f>F37/0.6</f>
        <v>516666.66666666669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8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41BBB-EEB7-48D9-BC47-A8F7C3141CB4}">
  <dimension ref="A1:G36"/>
  <sheetViews>
    <sheetView view="pageBreakPreview" zoomScaleNormal="100" zoomScaleSheetLayoutView="100" workbookViewId="0">
      <selection activeCell="C23" sqref="C23"/>
    </sheetView>
  </sheetViews>
  <sheetFormatPr defaultRowHeight="18" x14ac:dyDescent="0.45"/>
  <cols>
    <col min="1" max="1" width="4.19921875" customWidth="1"/>
    <col min="2" max="2" width="26.59765625" customWidth="1"/>
    <col min="3" max="3" width="20.59765625" customWidth="1"/>
    <col min="4" max="4" width="11.09765625" style="1" bestFit="1" customWidth="1"/>
    <col min="5" max="5" width="11" style="22" customWidth="1"/>
    <col min="6" max="6" width="12.19921875" style="1" bestFit="1" customWidth="1"/>
    <col min="7" max="7" width="10.69921875" customWidth="1"/>
  </cols>
  <sheetData>
    <row r="1" spans="1:7" x14ac:dyDescent="0.45">
      <c r="A1" t="s">
        <v>88</v>
      </c>
    </row>
    <row r="2" spans="1:7" x14ac:dyDescent="0.45">
      <c r="A2" t="s">
        <v>164</v>
      </c>
      <c r="D2"/>
      <c r="E2" s="41" t="s">
        <v>5</v>
      </c>
      <c r="F2" s="5" t="s">
        <v>86</v>
      </c>
    </row>
    <row r="3" spans="1:7" x14ac:dyDescent="0.45">
      <c r="D3" s="5" t="s">
        <v>35</v>
      </c>
      <c r="E3" s="19">
        <f>ROUNDUP(F11+F25+F29+F36,-3)</f>
        <v>1676000</v>
      </c>
      <c r="F3" s="19">
        <f>ROUNDUP(E3/0.6,-4)</f>
        <v>2800000</v>
      </c>
      <c r="G3" s="57"/>
    </row>
    <row r="4" spans="1:7" x14ac:dyDescent="0.45">
      <c r="F4"/>
    </row>
    <row r="5" spans="1:7" x14ac:dyDescent="0.45">
      <c r="A5" s="5"/>
      <c r="B5" s="5" t="s">
        <v>3</v>
      </c>
      <c r="C5" s="5" t="s">
        <v>4</v>
      </c>
      <c r="D5" s="6" t="s">
        <v>41</v>
      </c>
      <c r="E5" s="41" t="s">
        <v>42</v>
      </c>
      <c r="F5" s="6" t="s">
        <v>5</v>
      </c>
    </row>
    <row r="6" spans="1:7" x14ac:dyDescent="0.45">
      <c r="A6" s="5">
        <v>1</v>
      </c>
      <c r="B6" s="5" t="s">
        <v>9</v>
      </c>
      <c r="C6" s="5"/>
      <c r="D6" s="6"/>
      <c r="E6" s="41"/>
      <c r="F6" s="6"/>
    </row>
    <row r="7" spans="1:7" x14ac:dyDescent="0.45">
      <c r="A7" s="10"/>
      <c r="B7" s="10" t="s">
        <v>10</v>
      </c>
      <c r="C7" s="10"/>
      <c r="D7" s="11">
        <v>1</v>
      </c>
      <c r="E7" s="44">
        <v>20000</v>
      </c>
      <c r="F7" s="11">
        <f>D7*E7</f>
        <v>20000</v>
      </c>
    </row>
    <row r="8" spans="1:7" x14ac:dyDescent="0.45">
      <c r="A8" s="12"/>
      <c r="B8" s="12" t="s">
        <v>13</v>
      </c>
      <c r="C8" s="12"/>
      <c r="D8" s="13">
        <v>1</v>
      </c>
      <c r="E8" s="46">
        <v>20000</v>
      </c>
      <c r="F8" s="13">
        <f>D8*E8</f>
        <v>20000</v>
      </c>
    </row>
    <row r="9" spans="1:7" x14ac:dyDescent="0.45">
      <c r="A9" s="12"/>
      <c r="B9" s="12" t="s">
        <v>14</v>
      </c>
      <c r="C9" s="12"/>
      <c r="D9" s="13">
        <v>1</v>
      </c>
      <c r="E9" s="46">
        <v>20000</v>
      </c>
      <c r="F9" s="13">
        <f>D9*E9</f>
        <v>20000</v>
      </c>
    </row>
    <row r="10" spans="1:7" x14ac:dyDescent="0.45">
      <c r="A10" s="14"/>
      <c r="B10" s="14"/>
      <c r="C10" s="14"/>
      <c r="D10" s="15"/>
      <c r="E10" s="23"/>
      <c r="F10" s="15"/>
    </row>
    <row r="11" spans="1:7" x14ac:dyDescent="0.45">
      <c r="A11" s="2"/>
      <c r="B11" s="2" t="s">
        <v>19</v>
      </c>
      <c r="C11" s="2"/>
      <c r="D11" s="3"/>
      <c r="E11" s="48"/>
      <c r="F11" s="16">
        <f>SUM(F7:F9)</f>
        <v>60000</v>
      </c>
      <c r="G11" s="22">
        <f>F11/0.6</f>
        <v>100000</v>
      </c>
    </row>
    <row r="12" spans="1:7" x14ac:dyDescent="0.45">
      <c r="A12" s="5">
        <v>2</v>
      </c>
      <c r="B12" s="5" t="s">
        <v>18</v>
      </c>
      <c r="C12" s="5"/>
      <c r="D12" s="6"/>
      <c r="E12" s="41"/>
      <c r="F12" s="6"/>
      <c r="G12" s="22"/>
    </row>
    <row r="13" spans="1:7" x14ac:dyDescent="0.45">
      <c r="A13" s="10"/>
      <c r="B13" s="10" t="s">
        <v>163</v>
      </c>
      <c r="C13" s="10" t="s">
        <v>162</v>
      </c>
      <c r="D13" s="11">
        <v>2</v>
      </c>
      <c r="E13" s="44">
        <v>35000</v>
      </c>
      <c r="F13" s="13">
        <f>D13*E13</f>
        <v>70000</v>
      </c>
      <c r="G13" s="22"/>
    </row>
    <row r="14" spans="1:7" x14ac:dyDescent="0.45">
      <c r="A14" s="12"/>
      <c r="B14" s="69"/>
      <c r="C14" s="12" t="s">
        <v>161</v>
      </c>
      <c r="D14" s="13"/>
      <c r="E14" s="46"/>
      <c r="F14" s="13"/>
      <c r="G14" s="22"/>
    </row>
    <row r="15" spans="1:7" x14ac:dyDescent="0.45">
      <c r="A15" s="12"/>
      <c r="B15" s="69"/>
      <c r="C15" s="12"/>
      <c r="D15" s="13"/>
      <c r="E15" s="46"/>
      <c r="F15" s="13"/>
      <c r="G15" s="22"/>
    </row>
    <row r="16" spans="1:7" x14ac:dyDescent="0.45">
      <c r="A16" s="28"/>
      <c r="B16" s="28" t="s">
        <v>160</v>
      </c>
      <c r="C16" s="28" t="s">
        <v>159</v>
      </c>
      <c r="D16" s="29">
        <v>3</v>
      </c>
      <c r="E16" s="45">
        <v>35000</v>
      </c>
      <c r="F16" s="13">
        <f>D16*E16</f>
        <v>105000</v>
      </c>
      <c r="G16" s="22"/>
    </row>
    <row r="17" spans="1:7" x14ac:dyDescent="0.45">
      <c r="A17" s="12"/>
      <c r="B17" s="69"/>
      <c r="C17" s="12" t="s">
        <v>46</v>
      </c>
      <c r="D17" s="13"/>
      <c r="E17" s="46"/>
      <c r="F17" s="13"/>
      <c r="G17" s="22"/>
    </row>
    <row r="18" spans="1:7" x14ac:dyDescent="0.45">
      <c r="A18" s="12"/>
      <c r="B18" s="70"/>
      <c r="C18" s="108" t="s">
        <v>158</v>
      </c>
      <c r="D18" s="61">
        <v>22</v>
      </c>
      <c r="E18" s="46">
        <v>26000</v>
      </c>
      <c r="F18" s="13">
        <f>D18*E18</f>
        <v>572000</v>
      </c>
      <c r="G18" s="22"/>
    </row>
    <row r="19" spans="1:7" x14ac:dyDescent="0.45">
      <c r="A19" s="12"/>
      <c r="B19" s="69"/>
      <c r="C19" s="12"/>
      <c r="D19" s="13"/>
      <c r="E19" s="46"/>
      <c r="F19" s="13"/>
      <c r="G19" s="22"/>
    </row>
    <row r="20" spans="1:7" x14ac:dyDescent="0.45">
      <c r="A20" s="12"/>
      <c r="B20" s="107" t="s">
        <v>157</v>
      </c>
      <c r="C20" s="12" t="s">
        <v>156</v>
      </c>
      <c r="D20" s="13">
        <v>2</v>
      </c>
      <c r="E20" s="46">
        <v>35000</v>
      </c>
      <c r="F20" s="13">
        <f>D20*E20</f>
        <v>70000</v>
      </c>
      <c r="G20" s="22"/>
    </row>
    <row r="21" spans="1:7" x14ac:dyDescent="0.45">
      <c r="A21" s="12"/>
      <c r="B21" s="69"/>
      <c r="C21" s="12" t="s">
        <v>46</v>
      </c>
      <c r="D21" s="13"/>
      <c r="E21" s="46"/>
      <c r="F21" s="13"/>
      <c r="G21" s="22"/>
    </row>
    <row r="22" spans="1:7" x14ac:dyDescent="0.45">
      <c r="A22" s="12"/>
      <c r="B22" s="70"/>
      <c r="C22" s="12" t="s">
        <v>209</v>
      </c>
      <c r="D22" s="61">
        <v>22</v>
      </c>
      <c r="E22" s="46">
        <v>7000</v>
      </c>
      <c r="F22" s="13">
        <f>D22*E22</f>
        <v>154000</v>
      </c>
      <c r="G22" s="22"/>
    </row>
    <row r="23" spans="1:7" x14ac:dyDescent="0.45">
      <c r="A23" s="17"/>
      <c r="B23" s="106"/>
      <c r="C23" s="17" t="s">
        <v>154</v>
      </c>
      <c r="D23" s="105">
        <v>1</v>
      </c>
      <c r="E23" s="49">
        <v>30000</v>
      </c>
      <c r="F23" s="13">
        <f>D23*E23</f>
        <v>30000</v>
      </c>
      <c r="G23" s="22"/>
    </row>
    <row r="24" spans="1:7" x14ac:dyDescent="0.45">
      <c r="A24" s="14"/>
      <c r="B24" s="14"/>
      <c r="C24" s="14"/>
      <c r="D24" s="15"/>
      <c r="E24" s="23"/>
      <c r="F24" s="15"/>
      <c r="G24" s="22"/>
    </row>
    <row r="25" spans="1:7" x14ac:dyDescent="0.45">
      <c r="A25" s="2"/>
      <c r="B25" s="2" t="s">
        <v>19</v>
      </c>
      <c r="C25" s="2"/>
      <c r="D25" s="3"/>
      <c r="E25" s="48"/>
      <c r="F25" s="16">
        <f>SUM(F13:F24)</f>
        <v>1001000</v>
      </c>
      <c r="G25" s="22">
        <f>F25/0.6</f>
        <v>1668333.3333333335</v>
      </c>
    </row>
    <row r="26" spans="1:7" x14ac:dyDescent="0.45">
      <c r="A26" s="5">
        <v>3</v>
      </c>
      <c r="B26" s="5" t="s">
        <v>24</v>
      </c>
      <c r="C26" s="5"/>
      <c r="D26" s="6"/>
      <c r="E26" s="41"/>
      <c r="F26" s="6"/>
    </row>
    <row r="27" spans="1:7" x14ac:dyDescent="0.45">
      <c r="A27" s="10"/>
      <c r="B27" s="10"/>
      <c r="C27" s="10" t="s">
        <v>149</v>
      </c>
      <c r="D27" s="10">
        <v>3</v>
      </c>
      <c r="E27" s="44">
        <v>60000</v>
      </c>
      <c r="F27" s="11">
        <f>D27*E27</f>
        <v>180000</v>
      </c>
    </row>
    <row r="28" spans="1:7" x14ac:dyDescent="0.45">
      <c r="A28" s="17"/>
      <c r="B28" s="17"/>
      <c r="C28" s="17"/>
      <c r="D28" s="17"/>
      <c r="E28" s="49"/>
      <c r="F28" s="13"/>
    </row>
    <row r="29" spans="1:7" x14ac:dyDescent="0.45">
      <c r="A29" s="2"/>
      <c r="B29" s="2" t="s">
        <v>19</v>
      </c>
      <c r="C29" s="2"/>
      <c r="D29" s="3"/>
      <c r="E29" s="48"/>
      <c r="F29" s="16">
        <f>SUM(F27:F28)</f>
        <v>180000</v>
      </c>
      <c r="G29" s="22">
        <f>F29/0.6</f>
        <v>300000</v>
      </c>
    </row>
    <row r="30" spans="1:7" x14ac:dyDescent="0.45">
      <c r="A30" s="5">
        <v>4</v>
      </c>
      <c r="B30" s="5" t="s">
        <v>26</v>
      </c>
      <c r="C30" s="5"/>
      <c r="D30" s="6"/>
      <c r="E30" s="41"/>
      <c r="F30" s="6"/>
    </row>
    <row r="31" spans="1:7" x14ac:dyDescent="0.45">
      <c r="A31" s="10"/>
      <c r="B31" s="10" t="s">
        <v>148</v>
      </c>
      <c r="C31" s="10" t="s">
        <v>147</v>
      </c>
      <c r="D31" s="10">
        <v>10</v>
      </c>
      <c r="E31" s="44">
        <v>25000</v>
      </c>
      <c r="F31" s="11">
        <f>D31*E31</f>
        <v>250000</v>
      </c>
    </row>
    <row r="32" spans="1:7" x14ac:dyDescent="0.45">
      <c r="A32" s="12"/>
      <c r="B32" s="12" t="s">
        <v>146</v>
      </c>
      <c r="C32" s="12"/>
      <c r="D32" s="12">
        <v>1</v>
      </c>
      <c r="E32" s="46">
        <v>5000</v>
      </c>
      <c r="F32" s="13">
        <f>D32*E32</f>
        <v>5000</v>
      </c>
    </row>
    <row r="33" spans="1:7" x14ac:dyDescent="0.45">
      <c r="A33" s="17"/>
      <c r="B33" s="17" t="s">
        <v>145</v>
      </c>
      <c r="C33" s="97" t="s">
        <v>144</v>
      </c>
      <c r="D33" s="17">
        <v>13</v>
      </c>
      <c r="E33" s="49">
        <v>10000</v>
      </c>
      <c r="F33" s="13">
        <f>D33*E33</f>
        <v>130000</v>
      </c>
    </row>
    <row r="34" spans="1:7" x14ac:dyDescent="0.45">
      <c r="A34" s="17"/>
      <c r="B34" s="17" t="s">
        <v>31</v>
      </c>
      <c r="C34" s="17"/>
      <c r="D34" s="17">
        <v>1</v>
      </c>
      <c r="E34" s="49">
        <v>50000</v>
      </c>
      <c r="F34" s="13">
        <f>D34*E34</f>
        <v>50000</v>
      </c>
    </row>
    <row r="35" spans="1:7" x14ac:dyDescent="0.45">
      <c r="A35" s="14"/>
      <c r="B35" s="14"/>
      <c r="C35" s="14"/>
      <c r="D35" s="15"/>
      <c r="E35" s="23"/>
      <c r="F35" s="15"/>
    </row>
    <row r="36" spans="1:7" x14ac:dyDescent="0.45">
      <c r="A36" s="2"/>
      <c r="B36" s="2" t="s">
        <v>19</v>
      </c>
      <c r="C36" s="2"/>
      <c r="D36" s="3"/>
      <c r="E36" s="48"/>
      <c r="F36" s="16">
        <f>SUM(F31:F35)</f>
        <v>435000</v>
      </c>
      <c r="G36" s="22">
        <f>F36/0.6</f>
        <v>725000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8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1370-FB5A-4802-A483-A49D73CFDB8A}">
  <dimension ref="A1:G23"/>
  <sheetViews>
    <sheetView view="pageBreakPreview" topLeftCell="A9" zoomScaleNormal="100" zoomScaleSheetLayoutView="100" workbookViewId="0">
      <selection activeCell="G29" sqref="G29"/>
    </sheetView>
  </sheetViews>
  <sheetFormatPr defaultRowHeight="18" x14ac:dyDescent="0.45"/>
  <cols>
    <col min="1" max="1" width="4.19921875" customWidth="1"/>
    <col min="2" max="2" width="26.59765625" customWidth="1"/>
    <col min="3" max="3" width="20.59765625" customWidth="1"/>
    <col min="4" max="4" width="11.09765625" style="1" bestFit="1" customWidth="1"/>
    <col min="5" max="5" width="11" style="22" customWidth="1"/>
    <col min="6" max="6" width="12.19921875" style="1" bestFit="1" customWidth="1"/>
    <col min="7" max="7" width="10.69921875" customWidth="1"/>
  </cols>
  <sheetData>
    <row r="1" spans="1:7" x14ac:dyDescent="0.45">
      <c r="A1" t="s">
        <v>88</v>
      </c>
    </row>
    <row r="2" spans="1:7" x14ac:dyDescent="0.45">
      <c r="A2" t="s">
        <v>171</v>
      </c>
      <c r="D2"/>
      <c r="E2" s="41" t="s">
        <v>5</v>
      </c>
      <c r="F2" s="5" t="s">
        <v>86</v>
      </c>
    </row>
    <row r="3" spans="1:7" x14ac:dyDescent="0.45">
      <c r="D3" s="5" t="s">
        <v>35</v>
      </c>
      <c r="E3" s="19">
        <f>ROUNDUP(F12+F16+F23,-3)</f>
        <v>510000</v>
      </c>
      <c r="F3" s="19">
        <f>ROUNDUP(E3/0.6,-5)</f>
        <v>900000</v>
      </c>
      <c r="G3" s="57"/>
    </row>
    <row r="4" spans="1:7" x14ac:dyDescent="0.45">
      <c r="F4"/>
    </row>
    <row r="5" spans="1:7" x14ac:dyDescent="0.45">
      <c r="A5" s="5"/>
      <c r="B5" s="5" t="s">
        <v>3</v>
      </c>
      <c r="C5" s="5" t="s">
        <v>4</v>
      </c>
      <c r="D5" s="6" t="s">
        <v>41</v>
      </c>
      <c r="E5" s="41" t="s">
        <v>42</v>
      </c>
      <c r="F5" s="6" t="s">
        <v>5</v>
      </c>
    </row>
    <row r="6" spans="1:7" x14ac:dyDescent="0.45">
      <c r="A6" s="5">
        <v>1</v>
      </c>
      <c r="B6" s="5" t="s">
        <v>170</v>
      </c>
      <c r="C6" s="5"/>
      <c r="D6" s="6"/>
      <c r="E6" s="41"/>
      <c r="F6" s="6"/>
    </row>
    <row r="7" spans="1:7" x14ac:dyDescent="0.45">
      <c r="A7" s="10"/>
      <c r="B7" s="10" t="s">
        <v>169</v>
      </c>
      <c r="C7" s="10" t="s">
        <v>152</v>
      </c>
      <c r="D7" s="11">
        <v>1</v>
      </c>
      <c r="E7" s="44">
        <v>35000</v>
      </c>
      <c r="F7" s="11">
        <f>D7*E7</f>
        <v>35000</v>
      </c>
    </row>
    <row r="8" spans="1:7" x14ac:dyDescent="0.45">
      <c r="A8" s="12"/>
      <c r="B8" s="12"/>
      <c r="C8" s="63"/>
      <c r="D8" s="13">
        <v>1</v>
      </c>
      <c r="E8" s="46">
        <v>100000</v>
      </c>
      <c r="F8" s="13">
        <f>D8*E8</f>
        <v>100000</v>
      </c>
    </row>
    <row r="9" spans="1:7" x14ac:dyDescent="0.45">
      <c r="A9" s="12"/>
      <c r="B9" s="12"/>
      <c r="C9" s="12"/>
      <c r="D9" s="13">
        <v>1</v>
      </c>
      <c r="E9" s="46">
        <v>20000</v>
      </c>
      <c r="F9" s="13">
        <f>D9*E9</f>
        <v>20000</v>
      </c>
    </row>
    <row r="10" spans="1:7" x14ac:dyDescent="0.45">
      <c r="A10" s="12"/>
      <c r="B10" s="12"/>
      <c r="C10" s="12"/>
      <c r="D10" s="13">
        <v>1</v>
      </c>
      <c r="E10" s="46">
        <v>30000</v>
      </c>
      <c r="F10" s="13">
        <f>D10*E10</f>
        <v>30000</v>
      </c>
    </row>
    <row r="11" spans="1:7" x14ac:dyDescent="0.45">
      <c r="A11" s="14"/>
      <c r="B11" s="14"/>
      <c r="C11" s="14"/>
      <c r="D11" s="15"/>
      <c r="E11" s="23"/>
      <c r="F11" s="15"/>
    </row>
    <row r="12" spans="1:7" x14ac:dyDescent="0.45">
      <c r="A12" s="2"/>
      <c r="B12" s="2" t="s">
        <v>19</v>
      </c>
      <c r="C12" s="2"/>
      <c r="D12" s="3"/>
      <c r="E12" s="48"/>
      <c r="F12" s="16">
        <f>SUM(F7:F10)</f>
        <v>185000</v>
      </c>
      <c r="G12" s="22">
        <f>F12/0.6</f>
        <v>308333.33333333337</v>
      </c>
    </row>
    <row r="13" spans="1:7" x14ac:dyDescent="0.45">
      <c r="A13" s="5">
        <v>3</v>
      </c>
      <c r="B13" s="5" t="s">
        <v>168</v>
      </c>
      <c r="C13" s="5"/>
      <c r="D13" s="6"/>
      <c r="E13" s="41"/>
      <c r="F13" s="6"/>
      <c r="G13" s="22"/>
    </row>
    <row r="14" spans="1:7" x14ac:dyDescent="0.45">
      <c r="A14" s="10"/>
      <c r="B14" s="10"/>
      <c r="C14" s="10" t="s">
        <v>167</v>
      </c>
      <c r="D14" s="11">
        <v>1</v>
      </c>
      <c r="E14" s="44">
        <v>60000</v>
      </c>
      <c r="F14" s="13">
        <f>D14*E14</f>
        <v>60000</v>
      </c>
      <c r="G14" s="22"/>
    </row>
    <row r="15" spans="1:7" x14ac:dyDescent="0.45">
      <c r="A15" s="14"/>
      <c r="B15" s="14"/>
      <c r="C15" s="14"/>
      <c r="D15" s="15"/>
      <c r="E15" s="23"/>
      <c r="F15" s="15"/>
      <c r="G15" s="22"/>
    </row>
    <row r="16" spans="1:7" x14ac:dyDescent="0.45">
      <c r="A16" s="2"/>
      <c r="B16" s="2" t="s">
        <v>19</v>
      </c>
      <c r="C16" s="2"/>
      <c r="D16" s="3"/>
      <c r="E16" s="48"/>
      <c r="F16" s="16">
        <f>SUM(F14:F15)</f>
        <v>60000</v>
      </c>
      <c r="G16" s="22">
        <f>F16/0.6</f>
        <v>100000</v>
      </c>
    </row>
    <row r="17" spans="1:7" x14ac:dyDescent="0.45">
      <c r="A17" s="5">
        <v>4</v>
      </c>
      <c r="B17" s="5" t="s">
        <v>26</v>
      </c>
      <c r="C17" s="5"/>
      <c r="D17" s="6"/>
      <c r="E17" s="41"/>
      <c r="F17" s="6"/>
    </row>
    <row r="18" spans="1:7" x14ac:dyDescent="0.45">
      <c r="A18" s="10"/>
      <c r="B18" s="10" t="s">
        <v>50</v>
      </c>
      <c r="C18" s="10" t="s">
        <v>166</v>
      </c>
      <c r="D18" s="10">
        <v>3</v>
      </c>
      <c r="E18" s="44">
        <v>60000</v>
      </c>
      <c r="F18" s="104">
        <f>D18*E18</f>
        <v>180000</v>
      </c>
    </row>
    <row r="19" spans="1:7" x14ac:dyDescent="0.45">
      <c r="A19" s="17"/>
      <c r="B19" s="17" t="s">
        <v>146</v>
      </c>
      <c r="C19" s="17"/>
      <c r="D19" s="18">
        <v>1</v>
      </c>
      <c r="E19" s="49">
        <v>5000</v>
      </c>
      <c r="F19" s="13">
        <f>D19*E19</f>
        <v>5000</v>
      </c>
    </row>
    <row r="20" spans="1:7" x14ac:dyDescent="0.45">
      <c r="A20" s="12"/>
      <c r="B20" s="12" t="s">
        <v>145</v>
      </c>
      <c r="C20" s="12" t="s">
        <v>165</v>
      </c>
      <c r="D20" s="113">
        <v>3</v>
      </c>
      <c r="E20" s="46">
        <v>10000</v>
      </c>
      <c r="F20" s="13">
        <f>D20*E20</f>
        <v>30000</v>
      </c>
    </row>
    <row r="21" spans="1:7" x14ac:dyDescent="0.45">
      <c r="A21" s="20"/>
      <c r="B21" s="20" t="s">
        <v>31</v>
      </c>
      <c r="C21" s="20"/>
      <c r="D21" s="20">
        <v>1</v>
      </c>
      <c r="E21" s="112">
        <v>50000</v>
      </c>
      <c r="F21" s="13">
        <f>D21*E21</f>
        <v>50000</v>
      </c>
    </row>
    <row r="22" spans="1:7" x14ac:dyDescent="0.45">
      <c r="A22" s="100"/>
      <c r="B22" s="100"/>
      <c r="C22" s="111"/>
      <c r="D22" s="110"/>
      <c r="E22" s="109"/>
      <c r="F22" s="99"/>
    </row>
    <row r="23" spans="1:7" x14ac:dyDescent="0.45">
      <c r="A23" s="100"/>
      <c r="B23" s="100" t="s">
        <v>19</v>
      </c>
      <c r="D23" s="99"/>
      <c r="F23" s="98">
        <f>SUM(F18:F21)</f>
        <v>265000</v>
      </c>
      <c r="G23" s="22">
        <f>F23/0.6</f>
        <v>441666.66666666669</v>
      </c>
    </row>
  </sheetData>
  <phoneticPr fontId="1"/>
  <pageMargins left="0.7" right="0.7" top="0.75" bottom="0.75" header="0.3" footer="0.3"/>
  <pageSetup paperSize="9" scale="8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01C32-524A-47EA-865D-D195B2AA36CC}">
  <dimension ref="A1:G45"/>
  <sheetViews>
    <sheetView tabSelected="1" view="pageBreakPreview" zoomScaleNormal="100" zoomScaleSheetLayoutView="100" workbookViewId="0">
      <selection activeCell="F15" sqref="F15"/>
    </sheetView>
  </sheetViews>
  <sheetFormatPr defaultRowHeight="18" x14ac:dyDescent="0.45"/>
  <cols>
    <col min="1" max="1" width="4.19921875" customWidth="1"/>
    <col min="2" max="2" width="26.59765625" customWidth="1"/>
    <col min="3" max="3" width="20.59765625" customWidth="1"/>
    <col min="4" max="4" width="11.09765625" style="1" bestFit="1" customWidth="1"/>
    <col min="5" max="5" width="11" style="22" customWidth="1"/>
    <col min="6" max="6" width="12.19921875" style="1" bestFit="1" customWidth="1"/>
    <col min="7" max="7" width="10.69921875" customWidth="1"/>
  </cols>
  <sheetData>
    <row r="1" spans="1:7" x14ac:dyDescent="0.45">
      <c r="A1" t="s">
        <v>88</v>
      </c>
    </row>
    <row r="2" spans="1:7" x14ac:dyDescent="0.45">
      <c r="A2" t="s">
        <v>186</v>
      </c>
      <c r="D2"/>
      <c r="E2" s="41" t="s">
        <v>5</v>
      </c>
      <c r="F2" s="5" t="s">
        <v>86</v>
      </c>
    </row>
    <row r="3" spans="1:7" x14ac:dyDescent="0.45">
      <c r="D3" s="5" t="s">
        <v>35</v>
      </c>
      <c r="E3" s="19">
        <f>ROUNDUP(F12+F19+F26+F32+F36+F43,-3)</f>
        <v>818000</v>
      </c>
      <c r="F3" s="19">
        <f>ROUNDUP(E3/0.6,-5)</f>
        <v>1400000</v>
      </c>
      <c r="G3" s="57"/>
    </row>
    <row r="4" spans="1:7" x14ac:dyDescent="0.45">
      <c r="F4"/>
    </row>
    <row r="5" spans="1:7" x14ac:dyDescent="0.45">
      <c r="A5" s="5"/>
      <c r="B5" s="5" t="s">
        <v>3</v>
      </c>
      <c r="C5" s="5" t="s">
        <v>4</v>
      </c>
      <c r="D5" s="6" t="s">
        <v>41</v>
      </c>
      <c r="E5" s="41" t="s">
        <v>42</v>
      </c>
      <c r="F5" s="6" t="s">
        <v>5</v>
      </c>
    </row>
    <row r="6" spans="1:7" x14ac:dyDescent="0.45">
      <c r="A6" s="5">
        <v>1</v>
      </c>
      <c r="B6" s="5" t="s">
        <v>197</v>
      </c>
      <c r="C6" s="5"/>
      <c r="D6" s="6"/>
      <c r="E6" s="41"/>
      <c r="F6" s="6"/>
    </row>
    <row r="7" spans="1:7" x14ac:dyDescent="0.45">
      <c r="A7" s="10"/>
      <c r="B7" s="10" t="s">
        <v>190</v>
      </c>
      <c r="C7" s="10" t="s">
        <v>162</v>
      </c>
      <c r="D7" s="11">
        <v>2</v>
      </c>
      <c r="E7" s="44">
        <v>35000</v>
      </c>
      <c r="F7" s="11">
        <f>D7*E7</f>
        <v>70000</v>
      </c>
    </row>
    <row r="8" spans="1:7" x14ac:dyDescent="0.45">
      <c r="A8" s="20"/>
      <c r="B8" s="20" t="s">
        <v>217</v>
      </c>
      <c r="C8" s="20"/>
      <c r="D8" s="21">
        <v>1</v>
      </c>
      <c r="E8" s="54">
        <v>30000</v>
      </c>
      <c r="F8" s="11">
        <f>D8*E8</f>
        <v>30000</v>
      </c>
    </row>
    <row r="9" spans="1:7" x14ac:dyDescent="0.45">
      <c r="A9" s="20"/>
      <c r="B9" s="20" t="s">
        <v>198</v>
      </c>
      <c r="C9" s="20" t="s">
        <v>205</v>
      </c>
      <c r="D9" s="122">
        <v>1</v>
      </c>
      <c r="E9" s="54">
        <v>63500</v>
      </c>
      <c r="F9" s="11">
        <f t="shared" ref="F9:F10" si="0">D9*E9</f>
        <v>63500</v>
      </c>
      <c r="G9" s="121" t="s">
        <v>204</v>
      </c>
    </row>
    <row r="10" spans="1:7" x14ac:dyDescent="0.45">
      <c r="A10" s="20"/>
      <c r="B10" s="20" t="s">
        <v>206</v>
      </c>
      <c r="C10" s="20" t="s">
        <v>152</v>
      </c>
      <c r="D10" s="123">
        <v>1</v>
      </c>
      <c r="E10" s="54">
        <v>35000</v>
      </c>
      <c r="F10" s="11">
        <f t="shared" si="0"/>
        <v>35000</v>
      </c>
      <c r="G10" s="121"/>
    </row>
    <row r="11" spans="1:7" x14ac:dyDescent="0.45">
      <c r="A11" s="14"/>
      <c r="B11" s="14"/>
      <c r="C11" s="14"/>
      <c r="D11" s="15"/>
      <c r="E11" s="23"/>
      <c r="F11" s="15"/>
    </row>
    <row r="12" spans="1:7" x14ac:dyDescent="0.45">
      <c r="A12" s="2"/>
      <c r="B12" s="2" t="s">
        <v>19</v>
      </c>
      <c r="C12" s="2"/>
      <c r="D12" s="3"/>
      <c r="E12" s="48"/>
      <c r="F12" s="16">
        <f>SUM(F7:F10)</f>
        <v>198500</v>
      </c>
      <c r="G12" s="22">
        <f>F12/0.6</f>
        <v>330833.33333333337</v>
      </c>
    </row>
    <row r="13" spans="1:7" x14ac:dyDescent="0.45">
      <c r="A13" s="5">
        <v>2</v>
      </c>
      <c r="B13" s="5" t="s">
        <v>187</v>
      </c>
      <c r="C13" s="5"/>
      <c r="D13" s="6"/>
      <c r="E13" s="41"/>
      <c r="F13" s="6"/>
      <c r="G13" s="22"/>
    </row>
    <row r="14" spans="1:7" x14ac:dyDescent="0.45">
      <c r="A14" s="10"/>
      <c r="B14" s="10" t="s">
        <v>191</v>
      </c>
      <c r="C14" s="10" t="s">
        <v>189</v>
      </c>
      <c r="D14" s="11">
        <v>1</v>
      </c>
      <c r="E14" s="44">
        <v>85600</v>
      </c>
      <c r="F14" s="13">
        <f>D14*E14</f>
        <v>85600</v>
      </c>
      <c r="G14" s="22"/>
    </row>
    <row r="15" spans="1:7" x14ac:dyDescent="0.45">
      <c r="A15" s="20"/>
      <c r="B15" s="20" t="s">
        <v>192</v>
      </c>
      <c r="C15" s="20" t="s">
        <v>208</v>
      </c>
      <c r="D15" s="21">
        <v>1</v>
      </c>
      <c r="E15" s="54">
        <v>12000</v>
      </c>
      <c r="F15" s="13">
        <f t="shared" ref="F15:F17" si="1">D15*E15</f>
        <v>12000</v>
      </c>
      <c r="G15" s="22"/>
    </row>
    <row r="16" spans="1:7" x14ac:dyDescent="0.45">
      <c r="A16" s="20"/>
      <c r="B16" s="20" t="s">
        <v>195</v>
      </c>
      <c r="C16" s="20" t="s">
        <v>207</v>
      </c>
      <c r="D16" s="21">
        <v>1</v>
      </c>
      <c r="E16" s="54">
        <v>7200</v>
      </c>
      <c r="F16" s="13">
        <f t="shared" si="1"/>
        <v>7200</v>
      </c>
      <c r="G16" s="22"/>
    </row>
    <row r="17" spans="1:7" x14ac:dyDescent="0.45">
      <c r="A17" s="20"/>
      <c r="B17" s="20" t="s">
        <v>218</v>
      </c>
      <c r="C17" s="20" t="s">
        <v>219</v>
      </c>
      <c r="D17" s="21">
        <v>2</v>
      </c>
      <c r="E17" s="54">
        <v>2400</v>
      </c>
      <c r="F17" s="13">
        <f t="shared" si="1"/>
        <v>4800</v>
      </c>
      <c r="G17" s="22"/>
    </row>
    <row r="18" spans="1:7" x14ac:dyDescent="0.45">
      <c r="A18" s="14"/>
      <c r="B18" s="14"/>
      <c r="C18" s="14"/>
      <c r="D18" s="15"/>
      <c r="E18" s="23"/>
      <c r="F18" s="15"/>
      <c r="G18" s="22"/>
    </row>
    <row r="19" spans="1:7" x14ac:dyDescent="0.45">
      <c r="A19" s="2"/>
      <c r="B19" s="2" t="s">
        <v>19</v>
      </c>
      <c r="C19" s="2"/>
      <c r="D19" s="3"/>
      <c r="E19" s="48"/>
      <c r="F19" s="16">
        <f>SUM(F14:F18)</f>
        <v>109600</v>
      </c>
      <c r="G19" s="22">
        <f>F19/0.6</f>
        <v>182666.66666666669</v>
      </c>
    </row>
    <row r="20" spans="1:7" x14ac:dyDescent="0.45">
      <c r="A20" s="5">
        <v>3</v>
      </c>
      <c r="B20" s="5" t="s">
        <v>196</v>
      </c>
      <c r="C20" s="5"/>
      <c r="D20" s="6"/>
      <c r="E20" s="41"/>
      <c r="F20" s="6"/>
    </row>
    <row r="21" spans="1:7" x14ac:dyDescent="0.45">
      <c r="A21" s="10"/>
      <c r="B21" s="10" t="s">
        <v>201</v>
      </c>
      <c r="C21" s="10" t="s">
        <v>203</v>
      </c>
      <c r="D21" s="120">
        <v>1</v>
      </c>
      <c r="E21" s="44">
        <v>8500</v>
      </c>
      <c r="F21" s="104">
        <f>D21*E21</f>
        <v>8500</v>
      </c>
    </row>
    <row r="22" spans="1:7" x14ac:dyDescent="0.45">
      <c r="A22" s="20"/>
      <c r="B22" s="20" t="s">
        <v>193</v>
      </c>
      <c r="C22" s="20" t="s">
        <v>199</v>
      </c>
      <c r="D22" s="21">
        <v>1</v>
      </c>
      <c r="E22" s="54">
        <v>1000</v>
      </c>
      <c r="F22" s="13">
        <f>D22*E22</f>
        <v>1000</v>
      </c>
      <c r="G22" s="22"/>
    </row>
    <row r="23" spans="1:7" x14ac:dyDescent="0.45">
      <c r="A23" s="20"/>
      <c r="B23" s="20" t="s">
        <v>194</v>
      </c>
      <c r="C23" s="20" t="s">
        <v>200</v>
      </c>
      <c r="D23" s="21">
        <v>2</v>
      </c>
      <c r="E23" s="54">
        <v>1000</v>
      </c>
      <c r="F23" s="13">
        <f>D23*E23</f>
        <v>2000</v>
      </c>
      <c r="G23" s="22"/>
    </row>
    <row r="24" spans="1:7" x14ac:dyDescent="0.45">
      <c r="A24" s="20"/>
      <c r="B24" s="20" t="s">
        <v>222</v>
      </c>
      <c r="C24" s="20" t="s">
        <v>202</v>
      </c>
      <c r="D24" s="20">
        <v>1</v>
      </c>
      <c r="E24" s="112">
        <v>35000</v>
      </c>
      <c r="F24" s="13">
        <f>D24*E24</f>
        <v>35000</v>
      </c>
    </row>
    <row r="25" spans="1:7" x14ac:dyDescent="0.45">
      <c r="A25" s="100"/>
      <c r="B25" s="100"/>
      <c r="C25" s="111"/>
      <c r="D25" s="110"/>
      <c r="E25" s="109"/>
      <c r="F25" s="99"/>
    </row>
    <row r="26" spans="1:7" x14ac:dyDescent="0.45">
      <c r="A26" s="100"/>
      <c r="B26" s="100" t="s">
        <v>19</v>
      </c>
      <c r="C26" s="118"/>
      <c r="D26" s="3"/>
      <c r="E26" s="119"/>
      <c r="F26" s="98">
        <f>SUM(F21:F24)</f>
        <v>46500</v>
      </c>
      <c r="G26" s="22">
        <f>F26/0.6</f>
        <v>77500</v>
      </c>
    </row>
    <row r="27" spans="1:7" x14ac:dyDescent="0.45">
      <c r="A27" s="5">
        <v>4</v>
      </c>
      <c r="B27" s="5" t="s">
        <v>69</v>
      </c>
      <c r="C27" s="5"/>
      <c r="D27" s="6"/>
      <c r="E27" s="41"/>
      <c r="F27" s="6"/>
    </row>
    <row r="28" spans="1:7" x14ac:dyDescent="0.45">
      <c r="A28" s="10"/>
      <c r="B28" s="10" t="s">
        <v>211</v>
      </c>
      <c r="C28" s="10" t="s">
        <v>210</v>
      </c>
      <c r="D28" s="120">
        <v>3</v>
      </c>
      <c r="E28" s="44">
        <v>2000</v>
      </c>
      <c r="F28" s="104">
        <f>D28*E28</f>
        <v>6000</v>
      </c>
      <c r="G28" s="121" t="s">
        <v>221</v>
      </c>
    </row>
    <row r="29" spans="1:7" x14ac:dyDescent="0.45">
      <c r="A29" s="20"/>
      <c r="B29" s="20" t="s">
        <v>212</v>
      </c>
      <c r="C29" s="20" t="s">
        <v>213</v>
      </c>
      <c r="D29" s="124">
        <v>3</v>
      </c>
      <c r="E29" s="54">
        <v>5600</v>
      </c>
      <c r="F29" s="13">
        <f>D29*E29</f>
        <v>16800</v>
      </c>
      <c r="G29" s="126" t="s">
        <v>220</v>
      </c>
    </row>
    <row r="30" spans="1:7" x14ac:dyDescent="0.45">
      <c r="A30" s="20"/>
      <c r="B30" s="20" t="s">
        <v>69</v>
      </c>
      <c r="C30" s="20" t="s">
        <v>162</v>
      </c>
      <c r="D30" s="21">
        <v>2</v>
      </c>
      <c r="E30" s="54">
        <v>35000</v>
      </c>
      <c r="F30" s="13">
        <f>D30*E30</f>
        <v>70000</v>
      </c>
      <c r="G30" s="22"/>
    </row>
    <row r="31" spans="1:7" x14ac:dyDescent="0.45">
      <c r="A31" s="100"/>
      <c r="B31" s="100"/>
      <c r="C31" s="111"/>
      <c r="D31" s="110"/>
      <c r="E31" s="109"/>
      <c r="F31" s="99"/>
    </row>
    <row r="32" spans="1:7" x14ac:dyDescent="0.45">
      <c r="A32" s="100"/>
      <c r="B32" s="100" t="s">
        <v>19</v>
      </c>
      <c r="C32" s="118"/>
      <c r="D32" s="3"/>
      <c r="E32" s="119"/>
      <c r="F32" s="98">
        <f>SUM(F28:F30)</f>
        <v>92800</v>
      </c>
      <c r="G32" s="22">
        <f>F32/0.6</f>
        <v>154666.66666666669</v>
      </c>
    </row>
    <row r="33" spans="1:7" x14ac:dyDescent="0.45">
      <c r="A33" s="5">
        <v>5</v>
      </c>
      <c r="B33" s="5" t="s">
        <v>168</v>
      </c>
      <c r="C33" s="5"/>
      <c r="D33" s="6"/>
      <c r="E33" s="41"/>
      <c r="F33" s="6"/>
      <c r="G33" s="22"/>
    </row>
    <row r="34" spans="1:7" x14ac:dyDescent="0.45">
      <c r="A34" s="10"/>
      <c r="B34" s="10"/>
      <c r="C34" s="10" t="s">
        <v>214</v>
      </c>
      <c r="D34" s="11">
        <v>2</v>
      </c>
      <c r="E34" s="44">
        <v>60000</v>
      </c>
      <c r="F34" s="13">
        <f>D34*E34</f>
        <v>120000</v>
      </c>
      <c r="G34" s="22"/>
    </row>
    <row r="35" spans="1:7" x14ac:dyDescent="0.45">
      <c r="A35" s="14"/>
      <c r="B35" s="14"/>
      <c r="C35" s="14"/>
      <c r="D35" s="15"/>
      <c r="E35" s="23"/>
      <c r="F35" s="15"/>
      <c r="G35" s="22"/>
    </row>
    <row r="36" spans="1:7" x14ac:dyDescent="0.45">
      <c r="A36" s="2"/>
      <c r="B36" s="2" t="s">
        <v>19</v>
      </c>
      <c r="C36" s="2"/>
      <c r="D36" s="3"/>
      <c r="E36" s="48"/>
      <c r="F36" s="16">
        <f>SUM(F34:F35)</f>
        <v>120000</v>
      </c>
      <c r="G36" s="22">
        <f>F36/0.6</f>
        <v>200000</v>
      </c>
    </row>
    <row r="37" spans="1:7" x14ac:dyDescent="0.45">
      <c r="A37" s="5">
        <v>6</v>
      </c>
      <c r="B37" s="5" t="s">
        <v>26</v>
      </c>
      <c r="C37" s="5"/>
      <c r="D37" s="6"/>
      <c r="E37" s="41"/>
      <c r="F37" s="6"/>
    </row>
    <row r="38" spans="1:7" x14ac:dyDescent="0.45">
      <c r="A38" s="10"/>
      <c r="B38" s="10" t="s">
        <v>50</v>
      </c>
      <c r="C38" s="10" t="s">
        <v>215</v>
      </c>
      <c r="D38" s="10">
        <v>5</v>
      </c>
      <c r="E38" s="44">
        <v>25000</v>
      </c>
      <c r="F38" s="104">
        <f>D38*E38</f>
        <v>125000</v>
      </c>
    </row>
    <row r="39" spans="1:7" x14ac:dyDescent="0.45">
      <c r="A39" s="17"/>
      <c r="B39" s="17" t="s">
        <v>146</v>
      </c>
      <c r="C39" s="17"/>
      <c r="D39" s="18">
        <v>1</v>
      </c>
      <c r="E39" s="49">
        <v>5000</v>
      </c>
      <c r="F39" s="13">
        <f>D39*E39</f>
        <v>5000</v>
      </c>
    </row>
    <row r="40" spans="1:7" x14ac:dyDescent="0.45">
      <c r="A40" s="12"/>
      <c r="B40" s="12" t="s">
        <v>145</v>
      </c>
      <c r="C40" s="12" t="s">
        <v>216</v>
      </c>
      <c r="D40" s="125">
        <v>7</v>
      </c>
      <c r="E40" s="46">
        <v>10000</v>
      </c>
      <c r="F40" s="13">
        <f>D40*E40</f>
        <v>70000</v>
      </c>
    </row>
    <row r="41" spans="1:7" x14ac:dyDescent="0.45">
      <c r="A41" s="20"/>
      <c r="B41" s="20" t="s">
        <v>31</v>
      </c>
      <c r="C41" s="20"/>
      <c r="D41" s="20">
        <v>1</v>
      </c>
      <c r="E41" s="112">
        <v>50000</v>
      </c>
      <c r="F41" s="13">
        <f>D41*E41</f>
        <v>50000</v>
      </c>
    </row>
    <row r="42" spans="1:7" x14ac:dyDescent="0.45">
      <c r="A42" s="100"/>
      <c r="B42" s="100"/>
      <c r="C42" s="111"/>
      <c r="D42" s="110"/>
      <c r="E42" s="109"/>
      <c r="F42" s="99"/>
    </row>
    <row r="43" spans="1:7" x14ac:dyDescent="0.45">
      <c r="A43" s="100"/>
      <c r="B43" s="100" t="s">
        <v>19</v>
      </c>
      <c r="C43" s="118"/>
      <c r="D43" s="3"/>
      <c r="E43" s="119"/>
      <c r="F43" s="98">
        <f>SUM(F38:F41)</f>
        <v>250000</v>
      </c>
      <c r="G43" s="22">
        <f>F43/0.6</f>
        <v>416666.66666666669</v>
      </c>
    </row>
    <row r="45" spans="1:7" x14ac:dyDescent="0.45">
      <c r="B45" t="s">
        <v>188</v>
      </c>
    </row>
  </sheetData>
  <phoneticPr fontId="1"/>
  <hyperlinks>
    <hyperlink ref="G9" r:id="rId1" xr:uid="{ABA9ECD8-B33D-400E-9D23-8CD0D1C77435}"/>
    <hyperlink ref="G29" r:id="rId2" xr:uid="{6A42EBFA-B9B3-4BB2-AB7C-736908F6D375}"/>
    <hyperlink ref="G28" r:id="rId3" xr:uid="{6B81D7FF-BD01-4506-9003-8C805615E6C7}"/>
  </hyperlinks>
  <pageMargins left="0.7" right="0.7" top="0.75" bottom="0.75" header="0.3" footer="0.3"/>
  <pageSetup paperSize="9" scale="86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洗浄室環境改善</vt:lpstr>
      <vt:lpstr>計量室環境改善</vt:lpstr>
      <vt:lpstr>冷凍庫 ドレンパン更新</vt:lpstr>
      <vt:lpstr>排気ダクト更新工事</vt:lpstr>
      <vt:lpstr>ドレン新設</vt:lpstr>
      <vt:lpstr>ダクト更新</vt:lpstr>
      <vt:lpstr>鳩小屋防熱工事</vt:lpstr>
      <vt:lpstr>屋上冷水ポンプ交換</vt:lpstr>
      <vt:lpstr>ダクト更新!Print_Area</vt:lpstr>
      <vt:lpstr>ドレン新設!Print_Area</vt:lpstr>
      <vt:lpstr>屋上冷水ポンプ交換!Print_Area</vt:lpstr>
      <vt:lpstr>計量室環境改善!Print_Area</vt:lpstr>
      <vt:lpstr>洗浄室環境改善!Print_Area</vt:lpstr>
      <vt:lpstr>排気ダクト更新工事!Print_Area</vt:lpstr>
      <vt:lpstr>鳩小屋防熱工事!Print_Area</vt:lpstr>
      <vt:lpstr>'冷凍庫 ドレンパン更新'!Print_Area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0205</dc:creator>
  <cp:lastModifiedBy>0307</cp:lastModifiedBy>
  <cp:lastPrinted>2024-04-18T08:19:17Z</cp:lastPrinted>
  <dcterms:created xsi:type="dcterms:W3CDTF">2020-06-05T07:23:30Z</dcterms:created>
  <dcterms:modified xsi:type="dcterms:W3CDTF">2024-05-08T06:19:19Z</dcterms:modified>
</cp:coreProperties>
</file>